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Volumes/GoogleDrive/My Drive/MHotchkiss PhD Thesis/Manuscripts/Pesticide-Microbe Review/R Project/tables/"/>
    </mc:Choice>
  </mc:AlternateContent>
  <xr:revisionPtr revIDLastSave="0" documentId="13_ncr:1_{02B4BBBB-B551-EB48-B80B-DFCEF29C9001}" xr6:coauthVersionLast="47" xr6:coauthVersionMax="47" xr10:uidLastSave="{00000000-0000-0000-0000-000000000000}"/>
  <bookViews>
    <workbookView xWindow="0" yWindow="500" windowWidth="28800" windowHeight="15800" xr2:uid="{E33EC7EC-A31A-8740-A62F-416B3727CBA5}"/>
  </bookViews>
  <sheets>
    <sheet name="metadata" sheetId="7" r:id="rId1"/>
    <sheet name="speciesandpesticides" sheetId="1" r:id="rId2"/>
    <sheet name="effectsizes" sheetId="2" r:id="rId3"/>
    <sheet name="effectsizesforfig" sheetId="6" r:id="rId4"/>
    <sheet name="DeGrandi-Hoffman 2017 Calcs." sheetId="3" r:id="rId5"/>
    <sheet name="Jones 2018 Calcs." sheetId="4" r:id="rId6"/>
    <sheet name="Zhu 2020 Calcs." sheetId="5" r:id="rId7"/>
  </sheets>
  <definedNames>
    <definedName name="_xlnm._FilterDatabase" localSheetId="2" hidden="1">effectsizes!$A$1:$W$1523</definedName>
    <definedName name="_xlnm._FilterDatabase" localSheetId="3" hidden="1">effectsizesforfig!$A$1:$Z$1723</definedName>
    <definedName name="_xlnm._FilterDatabase" localSheetId="1" hidden="1">speciesandpesticides!$A$1:$G$47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523" i="6" l="1"/>
  <c r="S1523" i="6"/>
  <c r="U1522" i="6"/>
  <c r="S1522" i="6"/>
  <c r="U1521" i="6"/>
  <c r="S1521" i="6"/>
  <c r="U1520" i="6"/>
  <c r="S1520" i="6"/>
  <c r="U1519" i="6"/>
  <c r="S1519" i="6"/>
  <c r="U1518" i="6"/>
  <c r="S1518" i="6"/>
  <c r="U1517" i="6"/>
  <c r="S1517" i="6"/>
  <c r="U1516" i="6"/>
  <c r="S1516" i="6"/>
  <c r="U1515" i="6"/>
  <c r="S1515" i="6"/>
  <c r="U1514" i="6"/>
  <c r="S1514" i="6"/>
  <c r="U1513" i="6"/>
  <c r="S1513" i="6"/>
  <c r="U1512" i="6"/>
  <c r="S1512" i="6"/>
  <c r="U1511" i="6"/>
  <c r="S1511" i="6"/>
  <c r="U1510" i="6"/>
  <c r="S1510" i="6"/>
  <c r="U1509" i="6"/>
  <c r="S1509" i="6"/>
  <c r="U1508" i="6"/>
  <c r="S1508" i="6"/>
  <c r="U1507" i="6"/>
  <c r="S1507" i="6"/>
  <c r="U1506" i="6"/>
  <c r="S1506" i="6"/>
  <c r="U1505" i="6"/>
  <c r="S1505" i="6"/>
  <c r="U1504" i="6"/>
  <c r="S1504" i="6"/>
  <c r="U1503" i="6"/>
  <c r="S1503" i="6"/>
  <c r="U1502" i="6"/>
  <c r="S1502" i="6"/>
  <c r="U1501" i="6"/>
  <c r="S1501" i="6"/>
  <c r="U1500" i="6"/>
  <c r="S1500" i="6"/>
  <c r="U1499" i="6"/>
  <c r="S1499" i="6"/>
  <c r="U1498" i="6"/>
  <c r="S1498" i="6"/>
  <c r="U1497" i="6"/>
  <c r="S1497" i="6"/>
  <c r="U1496" i="6"/>
  <c r="S1496" i="6"/>
  <c r="U1495" i="6"/>
  <c r="S1495" i="6"/>
  <c r="U1494" i="6"/>
  <c r="S1494" i="6"/>
  <c r="U1493" i="6"/>
  <c r="S1493" i="6"/>
  <c r="U1492" i="6"/>
  <c r="S1492" i="6"/>
  <c r="U1491" i="6"/>
  <c r="S1491" i="6"/>
  <c r="U1490" i="6"/>
  <c r="S1490" i="6"/>
  <c r="U1489" i="6"/>
  <c r="S1489" i="6"/>
  <c r="U1488" i="6"/>
  <c r="S1488" i="6"/>
  <c r="U1487" i="6"/>
  <c r="S1487" i="6"/>
  <c r="U1486" i="6"/>
  <c r="S1486" i="6"/>
  <c r="U1485" i="6"/>
  <c r="S1485" i="6"/>
  <c r="U1484" i="6"/>
  <c r="S1484" i="6"/>
  <c r="U1483" i="6"/>
  <c r="S1483" i="6"/>
  <c r="U1482" i="6"/>
  <c r="S1482" i="6"/>
  <c r="U1481" i="6"/>
  <c r="S1481" i="6"/>
  <c r="U1480" i="6"/>
  <c r="S1480" i="6"/>
  <c r="U1479" i="6"/>
  <c r="S1479" i="6"/>
  <c r="U1478" i="6"/>
  <c r="S1478" i="6"/>
  <c r="U1477" i="6"/>
  <c r="S1477" i="6"/>
  <c r="U1476" i="6"/>
  <c r="S1476" i="6"/>
  <c r="U1475" i="6"/>
  <c r="S1475" i="6"/>
  <c r="U1474" i="6"/>
  <c r="S1474" i="6"/>
  <c r="U1473" i="6"/>
  <c r="S1473" i="6"/>
  <c r="U1472" i="6"/>
  <c r="S1472" i="6"/>
  <c r="U1471" i="6"/>
  <c r="S1471" i="6"/>
  <c r="U1470" i="6"/>
  <c r="S1470" i="6"/>
  <c r="U1469" i="6"/>
  <c r="S1469" i="6"/>
  <c r="U1468" i="6"/>
  <c r="S1468" i="6"/>
  <c r="U1467" i="6"/>
  <c r="S1467" i="6"/>
  <c r="U1466" i="6"/>
  <c r="S1466" i="6"/>
  <c r="U1465" i="6"/>
  <c r="S1465" i="6"/>
  <c r="U1464" i="6"/>
  <c r="S1464" i="6"/>
  <c r="U1463" i="6"/>
  <c r="S1463" i="6"/>
  <c r="U1462" i="6"/>
  <c r="S1462" i="6"/>
  <c r="U1461" i="6"/>
  <c r="S1461" i="6"/>
  <c r="U1460" i="6"/>
  <c r="U1459" i="6"/>
  <c r="S1459" i="6"/>
  <c r="U1458" i="6"/>
  <c r="S1458" i="6"/>
  <c r="U1457" i="6"/>
  <c r="S1457" i="6"/>
  <c r="U1456" i="6"/>
  <c r="S1456" i="6"/>
  <c r="U1455" i="6"/>
  <c r="S1455" i="6"/>
  <c r="U1454" i="6"/>
  <c r="S1454" i="6"/>
  <c r="U1453" i="6"/>
  <c r="S1453" i="6"/>
  <c r="U1452" i="6"/>
  <c r="U1451" i="6"/>
  <c r="S1451" i="6"/>
  <c r="U1450" i="6"/>
  <c r="S1450" i="6"/>
  <c r="U1449" i="6"/>
  <c r="S1449" i="6"/>
  <c r="U1448" i="6"/>
  <c r="S1448" i="6"/>
  <c r="U1447" i="6"/>
  <c r="S1447" i="6"/>
  <c r="U1446" i="6"/>
  <c r="S1446" i="6"/>
  <c r="U1445" i="6"/>
  <c r="S1445" i="6"/>
  <c r="U1444" i="6"/>
  <c r="S1444" i="6"/>
  <c r="U1443" i="6"/>
  <c r="S1443" i="6"/>
  <c r="U1442" i="6"/>
  <c r="S1442" i="6"/>
  <c r="U1441" i="6"/>
  <c r="S1441" i="6"/>
  <c r="U1440" i="6"/>
  <c r="S1440" i="6"/>
  <c r="U1439" i="6"/>
  <c r="S1439" i="6"/>
  <c r="U1438" i="6"/>
  <c r="U1437" i="6"/>
  <c r="S1437" i="6"/>
  <c r="U1436" i="6"/>
  <c r="S1436" i="6"/>
  <c r="U1435" i="6"/>
  <c r="S1435" i="6"/>
  <c r="U1434" i="6"/>
  <c r="S1434" i="6"/>
  <c r="U1433" i="6"/>
  <c r="S1433" i="6"/>
  <c r="U1432" i="6"/>
  <c r="S1432" i="6"/>
  <c r="U1431" i="6"/>
  <c r="S1431" i="6"/>
  <c r="U1430" i="6"/>
  <c r="S1430" i="6"/>
  <c r="U1429" i="6"/>
  <c r="S1429" i="6"/>
  <c r="U1428" i="6"/>
  <c r="S1428" i="6"/>
  <c r="R1427" i="6"/>
  <c r="Q1427" i="6"/>
  <c r="U1426" i="6"/>
  <c r="S1426" i="6"/>
  <c r="U1425" i="6"/>
  <c r="S1425" i="6"/>
  <c r="U1424" i="6"/>
  <c r="S1424" i="6"/>
  <c r="U1423" i="6"/>
  <c r="S1423" i="6"/>
  <c r="U1422" i="6"/>
  <c r="S1422" i="6"/>
  <c r="U1421" i="6"/>
  <c r="S1421" i="6"/>
  <c r="U1420" i="6"/>
  <c r="S1420" i="6"/>
  <c r="U1419" i="6"/>
  <c r="S1419" i="6"/>
  <c r="U1418" i="6"/>
  <c r="S1418" i="6"/>
  <c r="U1417" i="6"/>
  <c r="S1417" i="6"/>
  <c r="U1416" i="6"/>
  <c r="S1416" i="6"/>
  <c r="U1415" i="6"/>
  <c r="U1414" i="6"/>
  <c r="S1414" i="6"/>
  <c r="U1413" i="6"/>
  <c r="S1413" i="6"/>
  <c r="U1412" i="6"/>
  <c r="U1411" i="6"/>
  <c r="S1411" i="6"/>
  <c r="U1410" i="6"/>
  <c r="S1410" i="6"/>
  <c r="U1409" i="6"/>
  <c r="S1409" i="6"/>
  <c r="U1408" i="6"/>
  <c r="S1408" i="6"/>
  <c r="U1407" i="6"/>
  <c r="U1406" i="6"/>
  <c r="S1406" i="6"/>
  <c r="U1405" i="6"/>
  <c r="S1405" i="6"/>
  <c r="U1404" i="6"/>
  <c r="S1404" i="6"/>
  <c r="U1403" i="6"/>
  <c r="S1403" i="6"/>
  <c r="U1402" i="6"/>
  <c r="S1402" i="6"/>
  <c r="U1401" i="6"/>
  <c r="S1401" i="6"/>
  <c r="U1400" i="6"/>
  <c r="S1400" i="6"/>
  <c r="U1399" i="6"/>
  <c r="S1399" i="6"/>
  <c r="U1398" i="6"/>
  <c r="S1398" i="6"/>
  <c r="U1397" i="6"/>
  <c r="S1397" i="6"/>
  <c r="U1396" i="6"/>
  <c r="S1396" i="6"/>
  <c r="U1395" i="6"/>
  <c r="S1395" i="6"/>
  <c r="U1394" i="6"/>
  <c r="S1394" i="6"/>
  <c r="U1393" i="6"/>
  <c r="S1393" i="6"/>
  <c r="U1392" i="6"/>
  <c r="S1392" i="6"/>
  <c r="U1391" i="6"/>
  <c r="S1391" i="6"/>
  <c r="U1390" i="6"/>
  <c r="S1390" i="6"/>
  <c r="U1389" i="6"/>
  <c r="S1389" i="6"/>
  <c r="U1388" i="6"/>
  <c r="S1388" i="6"/>
  <c r="U1387" i="6"/>
  <c r="U1386" i="6"/>
  <c r="S1386" i="6"/>
  <c r="U1385" i="6"/>
  <c r="S1385" i="6"/>
  <c r="U1384" i="6"/>
  <c r="S1384" i="6"/>
  <c r="U1383" i="6"/>
  <c r="S1383" i="6"/>
  <c r="U1382" i="6"/>
  <c r="S1382" i="6"/>
  <c r="U1381" i="6"/>
  <c r="S1381" i="6"/>
  <c r="U1380" i="6"/>
  <c r="S1380" i="6"/>
  <c r="U1379" i="6"/>
  <c r="S1379" i="6"/>
  <c r="U1378" i="6"/>
  <c r="S1378" i="6"/>
  <c r="U1377" i="6"/>
  <c r="S1377" i="6"/>
  <c r="U1376" i="6"/>
  <c r="S1376" i="6"/>
  <c r="U1375" i="6"/>
  <c r="S1375" i="6"/>
  <c r="U1374" i="6"/>
  <c r="S1374" i="6"/>
  <c r="U1373" i="6"/>
  <c r="S1373" i="6"/>
  <c r="U1372" i="6"/>
  <c r="S1372" i="6"/>
  <c r="U1371" i="6"/>
  <c r="S1371" i="6"/>
  <c r="U1370" i="6"/>
  <c r="S1370" i="6"/>
  <c r="U1369" i="6"/>
  <c r="S1369" i="6"/>
  <c r="U1368" i="6"/>
  <c r="S1368" i="6"/>
  <c r="U1367" i="6"/>
  <c r="S1367" i="6"/>
  <c r="U1366" i="6"/>
  <c r="S1366" i="6"/>
  <c r="U1365" i="6"/>
  <c r="S1365" i="6"/>
  <c r="U1364" i="6"/>
  <c r="S1364" i="6"/>
  <c r="U1363" i="6"/>
  <c r="S1363" i="6"/>
  <c r="U1362" i="6"/>
  <c r="S1362" i="6"/>
  <c r="U1361" i="6"/>
  <c r="S1361" i="6"/>
  <c r="U1360" i="6"/>
  <c r="S1360" i="6"/>
  <c r="U1359" i="6"/>
  <c r="U1358" i="6"/>
  <c r="S1358" i="6"/>
  <c r="U1357" i="6"/>
  <c r="S1357" i="6"/>
  <c r="U1356" i="6"/>
  <c r="S1356" i="6"/>
  <c r="U1355" i="6"/>
  <c r="S1355" i="6"/>
  <c r="U1354" i="6"/>
  <c r="U1353" i="6"/>
  <c r="S1353" i="6"/>
  <c r="U1352" i="6"/>
  <c r="S1352" i="6"/>
  <c r="U1351" i="6"/>
  <c r="S1351" i="6"/>
  <c r="U1350" i="6"/>
  <c r="S1350" i="6"/>
  <c r="U1349" i="6"/>
  <c r="S1349" i="6"/>
  <c r="U1348" i="6"/>
  <c r="S1348" i="6"/>
  <c r="U1347" i="6"/>
  <c r="S1347" i="6"/>
  <c r="U1346" i="6"/>
  <c r="S1346" i="6"/>
  <c r="U1345" i="6"/>
  <c r="S1345" i="6"/>
  <c r="U1344" i="6"/>
  <c r="S1344" i="6"/>
  <c r="U1343" i="6"/>
  <c r="S1343" i="6"/>
  <c r="U1342" i="6"/>
  <c r="U1341" i="6"/>
  <c r="S1341" i="6"/>
  <c r="U1340" i="6"/>
  <c r="S1340" i="6"/>
  <c r="U1339" i="6"/>
  <c r="S1339" i="6"/>
  <c r="U1338" i="6"/>
  <c r="S1338" i="6"/>
  <c r="U1337" i="6"/>
  <c r="S1337" i="6"/>
  <c r="U1336" i="6"/>
  <c r="S1336" i="6"/>
  <c r="U1335" i="6"/>
  <c r="S1335" i="6"/>
  <c r="U1334" i="6"/>
  <c r="S1334" i="6"/>
  <c r="U1333" i="6"/>
  <c r="S1333" i="6"/>
  <c r="U1332" i="6"/>
  <c r="S1332" i="6"/>
  <c r="U1331" i="6"/>
  <c r="S1331" i="6"/>
  <c r="U1330" i="6"/>
  <c r="S1330" i="6"/>
  <c r="U1329" i="6"/>
  <c r="S1329" i="6"/>
  <c r="U1328" i="6"/>
  <c r="S1328" i="6"/>
  <c r="U1327" i="6"/>
  <c r="S1327" i="6"/>
  <c r="U1326" i="6"/>
  <c r="S1326" i="6"/>
  <c r="U1325" i="6"/>
  <c r="S1325" i="6"/>
  <c r="U1324" i="6"/>
  <c r="S1324" i="6"/>
  <c r="U1323" i="6"/>
  <c r="S1323" i="6"/>
  <c r="U1322" i="6"/>
  <c r="S1322" i="6"/>
  <c r="U1321" i="6"/>
  <c r="S1321" i="6"/>
  <c r="U1320" i="6"/>
  <c r="S1320" i="6"/>
  <c r="U1319" i="6"/>
  <c r="S1319" i="6"/>
  <c r="U1318" i="6"/>
  <c r="S1318" i="6"/>
  <c r="U1317" i="6"/>
  <c r="S1317" i="6"/>
  <c r="U1316" i="6"/>
  <c r="S1316" i="6"/>
  <c r="U1315" i="6"/>
  <c r="S1315" i="6"/>
  <c r="U1314" i="6"/>
  <c r="S1314" i="6"/>
  <c r="U1313" i="6"/>
  <c r="S1313" i="6"/>
  <c r="U1312" i="6"/>
  <c r="S1312" i="6"/>
  <c r="U1311" i="6"/>
  <c r="U1310" i="6"/>
  <c r="S1310" i="6"/>
  <c r="U1309" i="6"/>
  <c r="S1309" i="6"/>
  <c r="U1308" i="6"/>
  <c r="S1308" i="6"/>
  <c r="U1307" i="6"/>
  <c r="S1307" i="6"/>
  <c r="U1306" i="6"/>
  <c r="S1306" i="6"/>
  <c r="U1305" i="6"/>
  <c r="U1304" i="6"/>
  <c r="S1304" i="6"/>
  <c r="U1303" i="6"/>
  <c r="S1303" i="6"/>
  <c r="U1302" i="6"/>
  <c r="S1302" i="6"/>
  <c r="U1301" i="6"/>
  <c r="S1301" i="6"/>
  <c r="U1300" i="6"/>
  <c r="S1300" i="6"/>
  <c r="U1299" i="6"/>
  <c r="S1299" i="6"/>
  <c r="U1298" i="6"/>
  <c r="S1298" i="6"/>
  <c r="U1297" i="6"/>
  <c r="S1297" i="6"/>
  <c r="U1296" i="6"/>
  <c r="U1295" i="6"/>
  <c r="S1295" i="6"/>
  <c r="U1294" i="6"/>
  <c r="S1294" i="6"/>
  <c r="R1293" i="6"/>
  <c r="Q1293" i="6"/>
  <c r="U1292" i="6"/>
  <c r="S1292" i="6"/>
  <c r="U1291" i="6"/>
  <c r="S1291" i="6"/>
  <c r="U1290" i="6"/>
  <c r="S1290" i="6"/>
  <c r="U1289" i="6"/>
  <c r="S1289" i="6"/>
  <c r="U1288" i="6"/>
  <c r="S1288" i="6"/>
  <c r="U1287" i="6"/>
  <c r="S1287" i="6"/>
  <c r="R1286" i="6"/>
  <c r="Q1286" i="6"/>
  <c r="U1285" i="6"/>
  <c r="S1285" i="6"/>
  <c r="U1284" i="6"/>
  <c r="S1284" i="6"/>
  <c r="U1283" i="6"/>
  <c r="S1283" i="6"/>
  <c r="U1282" i="6"/>
  <c r="S1282" i="6"/>
  <c r="U1281" i="6"/>
  <c r="S1281" i="6"/>
  <c r="U1280" i="6"/>
  <c r="S1280" i="6"/>
  <c r="U1279" i="6"/>
  <c r="S1279" i="6"/>
  <c r="U1278" i="6"/>
  <c r="S1278" i="6"/>
  <c r="U1277" i="6"/>
  <c r="S1277" i="6"/>
  <c r="U1276" i="6"/>
  <c r="S1276" i="6"/>
  <c r="U1275" i="6"/>
  <c r="S1275" i="6"/>
  <c r="U1274" i="6"/>
  <c r="S1274" i="6"/>
  <c r="U1273" i="6"/>
  <c r="S1273" i="6"/>
  <c r="U1272" i="6"/>
  <c r="S1272" i="6"/>
  <c r="U1271" i="6"/>
  <c r="S1271" i="6"/>
  <c r="U1270" i="6"/>
  <c r="S1270" i="6"/>
  <c r="U1269" i="6"/>
  <c r="S1269" i="6"/>
  <c r="U1268" i="6"/>
  <c r="S1268" i="6"/>
  <c r="U1267" i="6"/>
  <c r="S1267" i="6"/>
  <c r="U1266" i="6"/>
  <c r="S1266" i="6"/>
  <c r="U1265" i="6"/>
  <c r="S1265" i="6"/>
  <c r="U1264" i="6"/>
  <c r="S1264" i="6"/>
  <c r="U1263" i="6"/>
  <c r="S1263" i="6"/>
  <c r="U1262" i="6"/>
  <c r="S1262" i="6"/>
  <c r="U1261" i="6"/>
  <c r="S1261" i="6"/>
  <c r="U1260" i="6"/>
  <c r="S1260" i="6"/>
  <c r="U1259" i="6"/>
  <c r="S1259" i="6"/>
  <c r="U1258" i="6"/>
  <c r="S1258" i="6"/>
  <c r="R1257" i="6"/>
  <c r="Q1257" i="6"/>
  <c r="U1256" i="6"/>
  <c r="S1256" i="6"/>
  <c r="U1255" i="6"/>
  <c r="S1255" i="6"/>
  <c r="U1254" i="6"/>
  <c r="S1254" i="6"/>
  <c r="U1253" i="6"/>
  <c r="S1253" i="6"/>
  <c r="U1252" i="6"/>
  <c r="S1252" i="6"/>
  <c r="U1251" i="6"/>
  <c r="S1251" i="6"/>
  <c r="U1250" i="6"/>
  <c r="S1250" i="6"/>
  <c r="U1249" i="6"/>
  <c r="S1249" i="6"/>
  <c r="U1248" i="6"/>
  <c r="S1248" i="6"/>
  <c r="U1247" i="6"/>
  <c r="S1247" i="6"/>
  <c r="U1246" i="6"/>
  <c r="S1246" i="6"/>
  <c r="U1245" i="6"/>
  <c r="S1245" i="6"/>
  <c r="U1244" i="6"/>
  <c r="S1244" i="6"/>
  <c r="U1243" i="6"/>
  <c r="S1243" i="6"/>
  <c r="U1242" i="6"/>
  <c r="S1242" i="6"/>
  <c r="U1241" i="6"/>
  <c r="S1241" i="6"/>
  <c r="U1240" i="6"/>
  <c r="S1240" i="6"/>
  <c r="U1239" i="6"/>
  <c r="U1238" i="6"/>
  <c r="S1238" i="6"/>
  <c r="U1237" i="6"/>
  <c r="S1237" i="6"/>
  <c r="U1236" i="6"/>
  <c r="U1235" i="6"/>
  <c r="S1235" i="6"/>
  <c r="U1234" i="6"/>
  <c r="S1234" i="6"/>
  <c r="U1233" i="6"/>
  <c r="S1233" i="6"/>
  <c r="U1232" i="6"/>
  <c r="S1232" i="6"/>
  <c r="U1231" i="6"/>
  <c r="S1231" i="6"/>
  <c r="U1230" i="6"/>
  <c r="U1229" i="6"/>
  <c r="S1229" i="6"/>
  <c r="U1228" i="6"/>
  <c r="S1228" i="6"/>
  <c r="U1227" i="6"/>
  <c r="S1227" i="6"/>
  <c r="U1226" i="6"/>
  <c r="S1226" i="6"/>
  <c r="U1225" i="6"/>
  <c r="U1224" i="6"/>
  <c r="S1224" i="6"/>
  <c r="U1223" i="6"/>
  <c r="S1223" i="6"/>
  <c r="U1222" i="6"/>
  <c r="S1222" i="6"/>
  <c r="U1221" i="6"/>
  <c r="S1221" i="6"/>
  <c r="U1220" i="6"/>
  <c r="S1220" i="6"/>
  <c r="U1219" i="6"/>
  <c r="S1219" i="6"/>
  <c r="U1218" i="6"/>
  <c r="S1218" i="6"/>
  <c r="U1217" i="6"/>
  <c r="S1217" i="6"/>
  <c r="U1216" i="6"/>
  <c r="S1216" i="6"/>
  <c r="U1215" i="6"/>
  <c r="S1215" i="6"/>
  <c r="U1214" i="6"/>
  <c r="S1214" i="6"/>
  <c r="U1213" i="6"/>
  <c r="S1213" i="6"/>
  <c r="U1212" i="6"/>
  <c r="S1212" i="6"/>
  <c r="U1211" i="6"/>
  <c r="S1211" i="6"/>
  <c r="U1210" i="6"/>
  <c r="S1210" i="6"/>
  <c r="U1209" i="6"/>
  <c r="S1209" i="6"/>
  <c r="U1208" i="6"/>
  <c r="U1207" i="6"/>
  <c r="S1207" i="6"/>
  <c r="U1206" i="6"/>
  <c r="S1206" i="6"/>
  <c r="U1205" i="6"/>
  <c r="S1205" i="6"/>
  <c r="U1204" i="6"/>
  <c r="U1203" i="6"/>
  <c r="S1203" i="6"/>
  <c r="U1202" i="6"/>
  <c r="S1202" i="6"/>
  <c r="U1201" i="6"/>
  <c r="S1201" i="6"/>
  <c r="U1200" i="6"/>
  <c r="S1200" i="6"/>
  <c r="U1199" i="6"/>
  <c r="S1199" i="6"/>
  <c r="U1198" i="6"/>
  <c r="S1198" i="6"/>
  <c r="U1197" i="6"/>
  <c r="S1197" i="6"/>
  <c r="U1196" i="6"/>
  <c r="S1196" i="6"/>
  <c r="U1195" i="6"/>
  <c r="S1195" i="6"/>
  <c r="U1194" i="6"/>
  <c r="S1194" i="6"/>
  <c r="U1193" i="6"/>
  <c r="U1192" i="6"/>
  <c r="S1192" i="6"/>
  <c r="U1191" i="6"/>
  <c r="S1191" i="6"/>
  <c r="U1190" i="6"/>
  <c r="S1190" i="6"/>
  <c r="U1189" i="6"/>
  <c r="S1189" i="6"/>
  <c r="U1188" i="6"/>
  <c r="U1187" i="6"/>
  <c r="S1187" i="6"/>
  <c r="U1186" i="6"/>
  <c r="S1186" i="6"/>
  <c r="U1185" i="6"/>
  <c r="S1185" i="6"/>
  <c r="U1184" i="6"/>
  <c r="S1184" i="6"/>
  <c r="U1183" i="6"/>
  <c r="U1182" i="6"/>
  <c r="S1182" i="6"/>
  <c r="U1181" i="6"/>
  <c r="S1181" i="6"/>
  <c r="U1180" i="6"/>
  <c r="S1180" i="6"/>
  <c r="U1179" i="6"/>
  <c r="U1178" i="6"/>
  <c r="U1177" i="6"/>
  <c r="S1177" i="6"/>
  <c r="U1176" i="6"/>
  <c r="S1176" i="6"/>
  <c r="U1175" i="6"/>
  <c r="U1174" i="6"/>
  <c r="S1174" i="6"/>
  <c r="U1173" i="6"/>
  <c r="S1173" i="6"/>
  <c r="U1172" i="6"/>
  <c r="S1172" i="6"/>
  <c r="U1171" i="6"/>
  <c r="S1171" i="6"/>
  <c r="U1170" i="6"/>
  <c r="S1170" i="6"/>
  <c r="U1169" i="6"/>
  <c r="S1169" i="6"/>
  <c r="U1168" i="6"/>
  <c r="U1167" i="6"/>
  <c r="S1167" i="6"/>
  <c r="U1166" i="6"/>
  <c r="S1166" i="6"/>
  <c r="U1165" i="6"/>
  <c r="S1165" i="6"/>
  <c r="U1164" i="6"/>
  <c r="S1164" i="6"/>
  <c r="U1163" i="6"/>
  <c r="S1163" i="6"/>
  <c r="U1162" i="6"/>
  <c r="S1162" i="6"/>
  <c r="U1161" i="6"/>
  <c r="S1161" i="6"/>
  <c r="U1160" i="6"/>
  <c r="S1160" i="6"/>
  <c r="U1159" i="6"/>
  <c r="S1159" i="6"/>
  <c r="U1158" i="6"/>
  <c r="U1157" i="6"/>
  <c r="S1157" i="6"/>
  <c r="U1156" i="6"/>
  <c r="S1156" i="6"/>
  <c r="U1155" i="6"/>
  <c r="S1155" i="6"/>
  <c r="U1154" i="6"/>
  <c r="S1154" i="6"/>
  <c r="U1153" i="6"/>
  <c r="S1153" i="6"/>
  <c r="U1152" i="6"/>
  <c r="S1152" i="6"/>
  <c r="U1151" i="6"/>
  <c r="S1151" i="6"/>
  <c r="U1150" i="6"/>
  <c r="S1150" i="6"/>
  <c r="U1149" i="6"/>
  <c r="S1149" i="6"/>
  <c r="U1148" i="6"/>
  <c r="S1148" i="6"/>
  <c r="U1147" i="6"/>
  <c r="S1147" i="6"/>
  <c r="U1146" i="6"/>
  <c r="S1146" i="6"/>
  <c r="U1145" i="6"/>
  <c r="S1145" i="6"/>
  <c r="U1144" i="6"/>
  <c r="S1144" i="6"/>
  <c r="U1143" i="6"/>
  <c r="S1143" i="6"/>
  <c r="U1142" i="6"/>
  <c r="S1142" i="6"/>
  <c r="U1141" i="6"/>
  <c r="S1141" i="6"/>
  <c r="U1140" i="6"/>
  <c r="S1140" i="6"/>
  <c r="U1139" i="6"/>
  <c r="S1139" i="6"/>
  <c r="U1138" i="6"/>
  <c r="S1138" i="6"/>
  <c r="U1137" i="6"/>
  <c r="S1137" i="6"/>
  <c r="U1136" i="6"/>
  <c r="S1136" i="6"/>
  <c r="U1135" i="6"/>
  <c r="S1135" i="6"/>
  <c r="U1134" i="6"/>
  <c r="U1133" i="6"/>
  <c r="U1132" i="6"/>
  <c r="S1132" i="6"/>
  <c r="U1131" i="6"/>
  <c r="S1131" i="6"/>
  <c r="U1130" i="6"/>
  <c r="S1130" i="6"/>
  <c r="U1129" i="6"/>
  <c r="S1129" i="6"/>
  <c r="U1128" i="6"/>
  <c r="S1128" i="6"/>
  <c r="U1127" i="6"/>
  <c r="S1127" i="6"/>
  <c r="U1126" i="6"/>
  <c r="S1126" i="6"/>
  <c r="U1125" i="6"/>
  <c r="U1124" i="6"/>
  <c r="S1124" i="6"/>
  <c r="U1123" i="6"/>
  <c r="S1123" i="6"/>
  <c r="U1122" i="6"/>
  <c r="S1122" i="6"/>
  <c r="U1121" i="6"/>
  <c r="S1121" i="6"/>
  <c r="U1120" i="6"/>
  <c r="S1120" i="6"/>
  <c r="U1119" i="6"/>
  <c r="S1119" i="6"/>
  <c r="U1118" i="6"/>
  <c r="S1118" i="6"/>
  <c r="U1117" i="6"/>
  <c r="S1117" i="6"/>
  <c r="U1116" i="6"/>
  <c r="S1116" i="6"/>
  <c r="U1115" i="6"/>
  <c r="S1115" i="6"/>
  <c r="U1114" i="6"/>
  <c r="U1113" i="6"/>
  <c r="U1112" i="6"/>
  <c r="S1112" i="6"/>
  <c r="U1111" i="6"/>
  <c r="S1111" i="6"/>
  <c r="U1110" i="6"/>
  <c r="S1110" i="6"/>
  <c r="U1109" i="6"/>
  <c r="U1108" i="6"/>
  <c r="S1108" i="6"/>
  <c r="U1107" i="6"/>
  <c r="U1106" i="6"/>
  <c r="S1106" i="6"/>
  <c r="U1105" i="6"/>
  <c r="S1105" i="6"/>
  <c r="U1104" i="6"/>
  <c r="S1104" i="6"/>
  <c r="U1103" i="6"/>
  <c r="U1102" i="6"/>
  <c r="S1102" i="6"/>
  <c r="U1101" i="6"/>
  <c r="U1100" i="6"/>
  <c r="S1100" i="6"/>
  <c r="U1099" i="6"/>
  <c r="S1099" i="6"/>
  <c r="U1098" i="6"/>
  <c r="S1098" i="6"/>
  <c r="U1097" i="6"/>
  <c r="S1097" i="6"/>
  <c r="U1096" i="6"/>
  <c r="S1096" i="6"/>
  <c r="U1095" i="6"/>
  <c r="U1094" i="6"/>
  <c r="S1094" i="6"/>
  <c r="U1093" i="6"/>
  <c r="S1093" i="6"/>
  <c r="U1092" i="6"/>
  <c r="S1092" i="6"/>
  <c r="U1091" i="6"/>
  <c r="U1090" i="6"/>
  <c r="S1090" i="6"/>
  <c r="U1089" i="6"/>
  <c r="S1089" i="6"/>
  <c r="U1088" i="6"/>
  <c r="S1088" i="6"/>
  <c r="U1087" i="6"/>
  <c r="U1086" i="6"/>
  <c r="S1086" i="6"/>
  <c r="U1085" i="6"/>
  <c r="S1085" i="6"/>
  <c r="U1084" i="6"/>
  <c r="S1084" i="6"/>
  <c r="U1083" i="6"/>
  <c r="S1083" i="6"/>
  <c r="U1082" i="6"/>
  <c r="S1082" i="6"/>
  <c r="U1081" i="6"/>
  <c r="S1081" i="6"/>
  <c r="U1080" i="6"/>
  <c r="S1080" i="6"/>
  <c r="U1079" i="6"/>
  <c r="S1079" i="6"/>
  <c r="U1078" i="6"/>
  <c r="S1078" i="6"/>
  <c r="U1077" i="6"/>
  <c r="S1077" i="6"/>
  <c r="U1076" i="6"/>
  <c r="S1076" i="6"/>
  <c r="U1075" i="6"/>
  <c r="U1074" i="6"/>
  <c r="S1074" i="6"/>
  <c r="U1073" i="6"/>
  <c r="S1073" i="6"/>
  <c r="U1072" i="6"/>
  <c r="U1071" i="6"/>
  <c r="S1071" i="6"/>
  <c r="U1070" i="6"/>
  <c r="S1070" i="6"/>
  <c r="U1069" i="6"/>
  <c r="S1069" i="6"/>
  <c r="U1068" i="6"/>
  <c r="S1068" i="6"/>
  <c r="U1067" i="6"/>
  <c r="S1067" i="6"/>
  <c r="U1066" i="6"/>
  <c r="S1066" i="6"/>
  <c r="U1065" i="6"/>
  <c r="S1065" i="6"/>
  <c r="U1064" i="6"/>
  <c r="S1064" i="6"/>
  <c r="U1063" i="6"/>
  <c r="U1062" i="6"/>
  <c r="S1062" i="6"/>
  <c r="U1061" i="6"/>
  <c r="U1060" i="6"/>
  <c r="S1060" i="6"/>
  <c r="U1059" i="6"/>
  <c r="S1059" i="6"/>
  <c r="U1058" i="6"/>
  <c r="S1058" i="6"/>
  <c r="U1057" i="6"/>
  <c r="S1057" i="6"/>
  <c r="U1056" i="6"/>
  <c r="S1056" i="6"/>
  <c r="U1055" i="6"/>
  <c r="S1055" i="6"/>
  <c r="U1054" i="6"/>
  <c r="S1054" i="6"/>
  <c r="U1053" i="6"/>
  <c r="S1053" i="6"/>
  <c r="U1052" i="6"/>
  <c r="S1052" i="6"/>
  <c r="U1051" i="6"/>
  <c r="S1051" i="6"/>
  <c r="U1050" i="6"/>
  <c r="S1050" i="6"/>
  <c r="U1049" i="6"/>
  <c r="S1049" i="6"/>
  <c r="U1048" i="6"/>
  <c r="S1048" i="6"/>
  <c r="U1047" i="6"/>
  <c r="S1047" i="6"/>
  <c r="U1046" i="6"/>
  <c r="S1046" i="6"/>
  <c r="U1045" i="6"/>
  <c r="S1045" i="6"/>
  <c r="U1044" i="6"/>
  <c r="U1043" i="6"/>
  <c r="S1043" i="6"/>
  <c r="U1042" i="6"/>
  <c r="S1042" i="6"/>
  <c r="U1041" i="6"/>
  <c r="S1041" i="6"/>
  <c r="U1040" i="6"/>
  <c r="S1040" i="6"/>
  <c r="U1039" i="6"/>
  <c r="S1039" i="6"/>
  <c r="U1038" i="6"/>
  <c r="S1038" i="6"/>
  <c r="U1037" i="6"/>
  <c r="S1037" i="6"/>
  <c r="U1036" i="6"/>
  <c r="S1036" i="6"/>
  <c r="U1035" i="6"/>
  <c r="S1035" i="6"/>
  <c r="U1034" i="6"/>
  <c r="S1034" i="6"/>
  <c r="U1033" i="6"/>
  <c r="S1033" i="6"/>
  <c r="U1032" i="6"/>
  <c r="S1032" i="6"/>
  <c r="U1031" i="6"/>
  <c r="U1030" i="6"/>
  <c r="S1030" i="6"/>
  <c r="U1029" i="6"/>
  <c r="S1029" i="6"/>
  <c r="U1028" i="6"/>
  <c r="U1027" i="6"/>
  <c r="U1026" i="6"/>
  <c r="S1026" i="6"/>
  <c r="U1025" i="6"/>
  <c r="U1024" i="6"/>
  <c r="S1024" i="6"/>
  <c r="U1023" i="6"/>
  <c r="S1023" i="6"/>
  <c r="U1022" i="6"/>
  <c r="S1022" i="6"/>
  <c r="U1021" i="6"/>
  <c r="S1021" i="6"/>
  <c r="U1020" i="6"/>
  <c r="U1019" i="6"/>
  <c r="S1019" i="6"/>
  <c r="U1018" i="6"/>
  <c r="S1018" i="6"/>
  <c r="U1017" i="6"/>
  <c r="S1017" i="6"/>
  <c r="U1016" i="6"/>
  <c r="S1016" i="6"/>
  <c r="U1015" i="6"/>
  <c r="S1015" i="6"/>
  <c r="U1014" i="6"/>
  <c r="S1014" i="6"/>
  <c r="U1013" i="6"/>
  <c r="S1013" i="6"/>
  <c r="U1012" i="6"/>
  <c r="S1012" i="6"/>
  <c r="U1011" i="6"/>
  <c r="S1011" i="6"/>
  <c r="U1010" i="6"/>
  <c r="S1010" i="6"/>
  <c r="U1009" i="6"/>
  <c r="S1009" i="6"/>
  <c r="U1008" i="6"/>
  <c r="S1008" i="6"/>
  <c r="U1007" i="6"/>
  <c r="S1007" i="6"/>
  <c r="U1006" i="6"/>
  <c r="S1006" i="6"/>
  <c r="U1005" i="6"/>
  <c r="S1005" i="6"/>
  <c r="U1004" i="6"/>
  <c r="S1004" i="6"/>
  <c r="U1003" i="6"/>
  <c r="S1003" i="6"/>
  <c r="U1002" i="6"/>
  <c r="S1002" i="6"/>
  <c r="U1001" i="6"/>
  <c r="S1001" i="6"/>
  <c r="U1000" i="6"/>
  <c r="S1000" i="6"/>
  <c r="U999" i="6"/>
  <c r="S999" i="6"/>
  <c r="U998" i="6"/>
  <c r="S998" i="6"/>
  <c r="U997" i="6"/>
  <c r="S997" i="6"/>
  <c r="U996" i="6"/>
  <c r="U995" i="6"/>
  <c r="S995" i="6"/>
  <c r="U994" i="6"/>
  <c r="S994" i="6"/>
  <c r="U993" i="6"/>
  <c r="S993" i="6"/>
  <c r="U992" i="6"/>
  <c r="S992" i="6"/>
  <c r="U991" i="6"/>
  <c r="S991" i="6"/>
  <c r="U990" i="6"/>
  <c r="U989" i="6"/>
  <c r="U988" i="6"/>
  <c r="S988" i="6"/>
  <c r="U987" i="6"/>
  <c r="S987" i="6"/>
  <c r="U986" i="6"/>
  <c r="S986" i="6"/>
  <c r="R985" i="6"/>
  <c r="U985" i="6" s="1"/>
  <c r="Q985" i="6"/>
  <c r="U984" i="6"/>
  <c r="S984" i="6"/>
  <c r="U983" i="6"/>
  <c r="S983" i="6"/>
  <c r="U982" i="6"/>
  <c r="S982" i="6"/>
  <c r="U981" i="6"/>
  <c r="U980" i="6"/>
  <c r="S980" i="6"/>
  <c r="U979" i="6"/>
  <c r="S979" i="6"/>
  <c r="U978" i="6"/>
  <c r="S978" i="6"/>
  <c r="U977" i="6"/>
  <c r="S977" i="6"/>
  <c r="U976" i="6"/>
  <c r="S976" i="6"/>
  <c r="U975" i="6"/>
  <c r="S975" i="6"/>
  <c r="U974" i="6"/>
  <c r="S974" i="6"/>
  <c r="U973" i="6"/>
  <c r="S973" i="6"/>
  <c r="R972" i="6"/>
  <c r="Q972" i="6"/>
  <c r="U971" i="6"/>
  <c r="S971" i="6"/>
  <c r="U970" i="6"/>
  <c r="S970" i="6"/>
  <c r="U969" i="6"/>
  <c r="S969" i="6"/>
  <c r="U968" i="6"/>
  <c r="S968" i="6"/>
  <c r="U967" i="6"/>
  <c r="S967" i="6"/>
  <c r="U966" i="6"/>
  <c r="S966" i="6"/>
  <c r="U965" i="6"/>
  <c r="S965" i="6"/>
  <c r="U964" i="6"/>
  <c r="S964" i="6"/>
  <c r="U963" i="6"/>
  <c r="S963" i="6"/>
  <c r="U962" i="6"/>
  <c r="U961" i="6"/>
  <c r="U960" i="6"/>
  <c r="S960" i="6"/>
  <c r="U959" i="6"/>
  <c r="S959" i="6"/>
  <c r="U958" i="6"/>
  <c r="S958" i="6"/>
  <c r="U957" i="6"/>
  <c r="S957" i="6"/>
  <c r="U956" i="6"/>
  <c r="S956" i="6"/>
  <c r="U955" i="6"/>
  <c r="S955" i="6"/>
  <c r="U954" i="6"/>
  <c r="S954" i="6"/>
  <c r="U953" i="6"/>
  <c r="S953" i="6"/>
  <c r="U952" i="6"/>
  <c r="U951" i="6"/>
  <c r="S951" i="6"/>
  <c r="U950" i="6"/>
  <c r="S950" i="6"/>
  <c r="U949" i="6"/>
  <c r="S949" i="6"/>
  <c r="U948" i="6"/>
  <c r="S948" i="6"/>
  <c r="U947" i="6"/>
  <c r="S947" i="6"/>
  <c r="U946" i="6"/>
  <c r="S946" i="6"/>
  <c r="U945" i="6"/>
  <c r="S945" i="6"/>
  <c r="U944" i="6"/>
  <c r="S944" i="6"/>
  <c r="U943" i="6"/>
  <c r="S943" i="6"/>
  <c r="U942" i="6"/>
  <c r="S942" i="6"/>
  <c r="U941" i="6"/>
  <c r="S941" i="6"/>
  <c r="U940" i="6"/>
  <c r="S940" i="6"/>
  <c r="U939" i="6"/>
  <c r="S939" i="6"/>
  <c r="U938" i="6"/>
  <c r="S938" i="6"/>
  <c r="U937" i="6"/>
  <c r="S937" i="6"/>
  <c r="U936" i="6"/>
  <c r="S936" i="6"/>
  <c r="U935" i="6"/>
  <c r="S935" i="6"/>
  <c r="U934" i="6"/>
  <c r="S934" i="6"/>
  <c r="U933" i="6"/>
  <c r="S933" i="6"/>
  <c r="U932" i="6"/>
  <c r="S932" i="6"/>
  <c r="U931" i="6"/>
  <c r="U930" i="6"/>
  <c r="U929" i="6"/>
  <c r="S929" i="6"/>
  <c r="U928" i="6"/>
  <c r="S928" i="6"/>
  <c r="U927" i="6"/>
  <c r="S927" i="6"/>
  <c r="U926" i="6"/>
  <c r="U925" i="6"/>
  <c r="S925" i="6"/>
  <c r="U924" i="6"/>
  <c r="S924" i="6"/>
  <c r="U923" i="6"/>
  <c r="S923" i="6"/>
  <c r="U922" i="6"/>
  <c r="S922" i="6"/>
  <c r="R921" i="6"/>
  <c r="U921" i="6" s="1"/>
  <c r="Q921" i="6"/>
  <c r="U920" i="6"/>
  <c r="S920" i="6"/>
  <c r="U919" i="6"/>
  <c r="S919" i="6"/>
  <c r="U918" i="6"/>
  <c r="S918" i="6"/>
  <c r="U917" i="6"/>
  <c r="S917" i="6"/>
  <c r="U916" i="6"/>
  <c r="S916" i="6"/>
  <c r="U915" i="6"/>
  <c r="S915" i="6"/>
  <c r="U914" i="6"/>
  <c r="S914" i="6"/>
  <c r="U913" i="6"/>
  <c r="S913" i="6"/>
  <c r="U912" i="6"/>
  <c r="S912" i="6"/>
  <c r="U911" i="6"/>
  <c r="S911" i="6"/>
  <c r="U910" i="6"/>
  <c r="S910" i="6"/>
  <c r="R909" i="6"/>
  <c r="Q909" i="6"/>
  <c r="U908" i="6"/>
  <c r="S908" i="6"/>
  <c r="U907" i="6"/>
  <c r="S907" i="6"/>
  <c r="U906" i="6"/>
  <c r="S906" i="6"/>
  <c r="U905" i="6"/>
  <c r="S905" i="6"/>
  <c r="U904" i="6"/>
  <c r="U903" i="6"/>
  <c r="S903" i="6"/>
  <c r="U902" i="6"/>
  <c r="S902" i="6"/>
  <c r="U901" i="6"/>
  <c r="S901" i="6"/>
  <c r="U900" i="6"/>
  <c r="S900" i="6"/>
  <c r="U899" i="6"/>
  <c r="U898" i="6"/>
  <c r="S898" i="6"/>
  <c r="R897" i="6"/>
  <c r="Q897" i="6"/>
  <c r="U896" i="6"/>
  <c r="S896" i="6"/>
  <c r="U895" i="6"/>
  <c r="U894" i="6"/>
  <c r="S894" i="6"/>
  <c r="U893" i="6"/>
  <c r="S893" i="6"/>
  <c r="U892" i="6"/>
  <c r="S892" i="6"/>
  <c r="U891" i="6"/>
  <c r="S891" i="6"/>
  <c r="U890" i="6"/>
  <c r="S890" i="6"/>
  <c r="U889" i="6"/>
  <c r="S889" i="6"/>
  <c r="U888" i="6"/>
  <c r="R887" i="6"/>
  <c r="Q887" i="6"/>
  <c r="U886" i="6"/>
  <c r="S886" i="6"/>
  <c r="U885" i="6"/>
  <c r="S885" i="6"/>
  <c r="U884" i="6"/>
  <c r="S884" i="6"/>
  <c r="U883" i="6"/>
  <c r="S883" i="6"/>
  <c r="U882" i="6"/>
  <c r="S882" i="6"/>
  <c r="U881" i="6"/>
  <c r="U880" i="6"/>
  <c r="S880" i="6"/>
  <c r="U879" i="6"/>
  <c r="S879" i="6"/>
  <c r="U878" i="6"/>
  <c r="S878" i="6"/>
  <c r="U877" i="6"/>
  <c r="U876" i="6"/>
  <c r="S876" i="6"/>
  <c r="U875" i="6"/>
  <c r="S875" i="6"/>
  <c r="U874" i="6"/>
  <c r="U873" i="6"/>
  <c r="S873" i="6"/>
  <c r="U872" i="6"/>
  <c r="S872" i="6"/>
  <c r="U871" i="6"/>
  <c r="S871" i="6"/>
  <c r="U870" i="6"/>
  <c r="S870" i="6"/>
  <c r="U869" i="6"/>
  <c r="S869" i="6"/>
  <c r="U868" i="6"/>
  <c r="S868" i="6"/>
  <c r="U867" i="6"/>
  <c r="S867" i="6"/>
  <c r="U866" i="6"/>
  <c r="U865" i="6"/>
  <c r="S865" i="6"/>
  <c r="U864" i="6"/>
  <c r="S864" i="6"/>
  <c r="U863" i="6"/>
  <c r="S863" i="6"/>
  <c r="U862" i="6"/>
  <c r="U861" i="6"/>
  <c r="S861" i="6"/>
  <c r="U860" i="6"/>
  <c r="S860" i="6"/>
  <c r="U859" i="6"/>
  <c r="S859" i="6"/>
  <c r="R858" i="6"/>
  <c r="Q858" i="6"/>
  <c r="U857" i="6"/>
  <c r="S857" i="6"/>
  <c r="U856" i="6"/>
  <c r="S856" i="6"/>
  <c r="U855" i="6"/>
  <c r="S855" i="6"/>
  <c r="U854" i="6"/>
  <c r="S854" i="6"/>
  <c r="U853" i="6"/>
  <c r="U852" i="6"/>
  <c r="S852" i="6"/>
  <c r="U851" i="6"/>
  <c r="S851" i="6"/>
  <c r="U850" i="6"/>
  <c r="S850" i="6"/>
  <c r="U849" i="6"/>
  <c r="S849" i="6"/>
  <c r="U848" i="6"/>
  <c r="S848" i="6"/>
  <c r="U847" i="6"/>
  <c r="S847" i="6"/>
  <c r="U846" i="6"/>
  <c r="S846" i="6"/>
  <c r="U845" i="6"/>
  <c r="S845" i="6"/>
  <c r="U844" i="6"/>
  <c r="S844" i="6"/>
  <c r="U843" i="6"/>
  <c r="S843" i="6"/>
  <c r="U842" i="6"/>
  <c r="S842" i="6"/>
  <c r="U841" i="6"/>
  <c r="S841" i="6"/>
  <c r="U840" i="6"/>
  <c r="S840" i="6"/>
  <c r="U839" i="6"/>
  <c r="S839" i="6"/>
  <c r="U838" i="6"/>
  <c r="S838" i="6"/>
  <c r="U837" i="6"/>
  <c r="S837" i="6"/>
  <c r="U836" i="6"/>
  <c r="S836" i="6"/>
  <c r="U835" i="6"/>
  <c r="S835" i="6"/>
  <c r="U834" i="6"/>
  <c r="S834" i="6"/>
  <c r="U833" i="6"/>
  <c r="S833" i="6"/>
  <c r="U832" i="6"/>
  <c r="S832" i="6"/>
  <c r="U831" i="6"/>
  <c r="U830" i="6"/>
  <c r="S830" i="6"/>
  <c r="U829" i="6"/>
  <c r="S829" i="6"/>
  <c r="U828" i="6"/>
  <c r="S828" i="6"/>
  <c r="U827" i="6"/>
  <c r="S827" i="6"/>
  <c r="U826" i="6"/>
  <c r="S826" i="6"/>
  <c r="U825" i="6"/>
  <c r="S825" i="6"/>
  <c r="R824" i="6"/>
  <c r="Q824" i="6"/>
  <c r="U823" i="6"/>
  <c r="U822" i="6"/>
  <c r="S822" i="6"/>
  <c r="U821" i="6"/>
  <c r="S821" i="6"/>
  <c r="U820" i="6"/>
  <c r="S820" i="6"/>
  <c r="U819" i="6"/>
  <c r="U818" i="6"/>
  <c r="S818" i="6"/>
  <c r="U817" i="6"/>
  <c r="S817" i="6"/>
  <c r="U816" i="6"/>
  <c r="S816" i="6"/>
  <c r="U815" i="6"/>
  <c r="S815" i="6"/>
  <c r="U814" i="6"/>
  <c r="S814" i="6"/>
  <c r="U813" i="6"/>
  <c r="S813" i="6"/>
  <c r="U812" i="6"/>
  <c r="S812" i="6"/>
  <c r="U811" i="6"/>
  <c r="S811" i="6"/>
  <c r="U810" i="6"/>
  <c r="U809" i="6"/>
  <c r="U808" i="6"/>
  <c r="S808" i="6"/>
  <c r="U807" i="6"/>
  <c r="S807" i="6"/>
  <c r="U806" i="6"/>
  <c r="S806" i="6"/>
  <c r="U805" i="6"/>
  <c r="S805" i="6"/>
  <c r="U804" i="6"/>
  <c r="S804" i="6"/>
  <c r="U803" i="6"/>
  <c r="U802" i="6"/>
  <c r="S802" i="6"/>
  <c r="U801" i="6"/>
  <c r="S801" i="6"/>
  <c r="U800" i="6"/>
  <c r="S800" i="6"/>
  <c r="U799" i="6"/>
  <c r="S799" i="6"/>
  <c r="U798" i="6"/>
  <c r="S798" i="6"/>
  <c r="U797" i="6"/>
  <c r="S797" i="6"/>
  <c r="U796" i="6"/>
  <c r="S796" i="6"/>
  <c r="U795" i="6"/>
  <c r="S795" i="6"/>
  <c r="U794" i="6"/>
  <c r="S794" i="6"/>
  <c r="U793" i="6"/>
  <c r="S793" i="6"/>
  <c r="U792" i="6"/>
  <c r="S792" i="6"/>
  <c r="U791" i="6"/>
  <c r="S791" i="6"/>
  <c r="U790" i="6"/>
  <c r="S790" i="6"/>
  <c r="U789" i="6"/>
  <c r="S789" i="6"/>
  <c r="U788" i="6"/>
  <c r="S788" i="6"/>
  <c r="U787" i="6"/>
  <c r="S787" i="6"/>
  <c r="U786" i="6"/>
  <c r="S786" i="6"/>
  <c r="R785" i="6"/>
  <c r="Q785" i="6"/>
  <c r="U785" i="6" s="1"/>
  <c r="S784" i="6"/>
  <c r="S783" i="6"/>
  <c r="S782" i="6"/>
  <c r="S781" i="6"/>
  <c r="S780" i="6"/>
  <c r="S779" i="6"/>
  <c r="S778" i="6"/>
  <c r="S777" i="6"/>
  <c r="S776" i="6"/>
  <c r="S775" i="6"/>
  <c r="S774" i="6"/>
  <c r="S773" i="6"/>
  <c r="U772" i="6"/>
  <c r="S772" i="6"/>
  <c r="S771" i="6"/>
  <c r="U770" i="6"/>
  <c r="S770" i="6"/>
  <c r="U769" i="6"/>
  <c r="S769" i="6"/>
  <c r="U768" i="6"/>
  <c r="S768" i="6"/>
  <c r="U767" i="6"/>
  <c r="S767" i="6"/>
  <c r="U766" i="6"/>
  <c r="S766" i="6"/>
  <c r="U765" i="6"/>
  <c r="S765" i="6"/>
  <c r="U764" i="6"/>
  <c r="S764" i="6"/>
  <c r="U763" i="6"/>
  <c r="S763" i="6"/>
  <c r="U762" i="6"/>
  <c r="S762" i="6"/>
  <c r="U761" i="6"/>
  <c r="S761" i="6"/>
  <c r="U760" i="6"/>
  <c r="S760" i="6"/>
  <c r="U759" i="6"/>
  <c r="S759" i="6"/>
  <c r="U758" i="6"/>
  <c r="S758" i="6"/>
  <c r="U757" i="6"/>
  <c r="S757" i="6"/>
  <c r="U756" i="6"/>
  <c r="S756" i="6"/>
  <c r="U755" i="6"/>
  <c r="S755" i="6"/>
  <c r="U754" i="6"/>
  <c r="S754" i="6"/>
  <c r="R753" i="6"/>
  <c r="Q753" i="6"/>
  <c r="R752" i="6"/>
  <c r="Q752" i="6"/>
  <c r="U751" i="6"/>
  <c r="S751" i="6"/>
  <c r="U750" i="6"/>
  <c r="S750" i="6"/>
  <c r="U749" i="6"/>
  <c r="S749" i="6"/>
  <c r="U748" i="6"/>
  <c r="S748" i="6"/>
  <c r="R748" i="6"/>
  <c r="Q748" i="6"/>
  <c r="U747" i="6"/>
  <c r="U746" i="6"/>
  <c r="S746" i="6"/>
  <c r="R745" i="6"/>
  <c r="Q745" i="6"/>
  <c r="U745" i="6" s="1"/>
  <c r="U744" i="6"/>
  <c r="S744" i="6"/>
  <c r="U743" i="6"/>
  <c r="U742" i="6"/>
  <c r="S742" i="6"/>
  <c r="U741" i="6"/>
  <c r="S741" i="6"/>
  <c r="U740" i="6"/>
  <c r="S740" i="6"/>
  <c r="U739" i="6"/>
  <c r="S739" i="6"/>
  <c r="R738" i="6"/>
  <c r="Q738" i="6"/>
  <c r="U738" i="6" s="1"/>
  <c r="U737" i="6"/>
  <c r="S737" i="6"/>
  <c r="U736" i="6"/>
  <c r="U735" i="6"/>
  <c r="U734" i="6"/>
  <c r="S734" i="6"/>
  <c r="U733" i="6"/>
  <c r="S733" i="6"/>
  <c r="U732" i="6"/>
  <c r="S732" i="6"/>
  <c r="U731" i="6"/>
  <c r="U730" i="6"/>
  <c r="S730" i="6"/>
  <c r="U729" i="6"/>
  <c r="S729" i="6"/>
  <c r="U728" i="6"/>
  <c r="U727" i="6"/>
  <c r="S727" i="6"/>
  <c r="U726" i="6"/>
  <c r="S726" i="6"/>
  <c r="U725" i="6"/>
  <c r="U724" i="6"/>
  <c r="S724" i="6"/>
  <c r="U723" i="6"/>
  <c r="S723" i="6"/>
  <c r="U722" i="6"/>
  <c r="S722" i="6"/>
  <c r="U721" i="6"/>
  <c r="S721" i="6"/>
  <c r="U720" i="6"/>
  <c r="U719" i="6"/>
  <c r="U718" i="6"/>
  <c r="S718" i="6"/>
  <c r="U717" i="6"/>
  <c r="S717" i="6"/>
  <c r="U716" i="6"/>
  <c r="S716" i="6"/>
  <c r="U715" i="6"/>
  <c r="U714" i="6"/>
  <c r="S714" i="6"/>
  <c r="U713" i="6"/>
  <c r="S713" i="6"/>
  <c r="U712" i="6"/>
  <c r="S712" i="6"/>
  <c r="U711" i="6"/>
  <c r="S711" i="6"/>
  <c r="U710" i="6"/>
  <c r="S710" i="6"/>
  <c r="U709" i="6"/>
  <c r="S709" i="6"/>
  <c r="U708" i="6"/>
  <c r="S708" i="6"/>
  <c r="U707" i="6"/>
  <c r="S707" i="6"/>
  <c r="U706" i="6"/>
  <c r="S706" i="6"/>
  <c r="U705" i="6"/>
  <c r="U704" i="6"/>
  <c r="S704" i="6"/>
  <c r="U703" i="6"/>
  <c r="S703" i="6"/>
  <c r="U702" i="6"/>
  <c r="S702" i="6"/>
  <c r="U701" i="6"/>
  <c r="S701" i="6"/>
  <c r="U700" i="6"/>
  <c r="S700" i="6"/>
  <c r="U699" i="6"/>
  <c r="S699" i="6"/>
  <c r="U698" i="6"/>
  <c r="S698" i="6"/>
  <c r="U697" i="6"/>
  <c r="S697" i="6"/>
  <c r="U696" i="6"/>
  <c r="S696" i="6"/>
  <c r="U695" i="6"/>
  <c r="S695" i="6"/>
  <c r="U694" i="6"/>
  <c r="S694" i="6"/>
  <c r="U693" i="6"/>
  <c r="S693" i="6"/>
  <c r="U692" i="6"/>
  <c r="S692" i="6"/>
  <c r="U691" i="6"/>
  <c r="S691" i="6"/>
  <c r="U690" i="6"/>
  <c r="S690" i="6"/>
  <c r="U689" i="6"/>
  <c r="S689" i="6"/>
  <c r="U688" i="6"/>
  <c r="S688" i="6"/>
  <c r="U687" i="6"/>
  <c r="S687" i="6"/>
  <c r="U686" i="6"/>
  <c r="S686" i="6"/>
  <c r="U685" i="6"/>
  <c r="S685" i="6"/>
  <c r="U684" i="6"/>
  <c r="S684" i="6"/>
  <c r="U683" i="6"/>
  <c r="U682" i="6"/>
  <c r="S682" i="6"/>
  <c r="U681" i="6"/>
  <c r="S681" i="6"/>
  <c r="U680" i="6"/>
  <c r="S680" i="6"/>
  <c r="U679" i="6"/>
  <c r="S679" i="6"/>
  <c r="U678" i="6"/>
  <c r="S678" i="6"/>
  <c r="U677" i="6"/>
  <c r="S677" i="6"/>
  <c r="U676" i="6"/>
  <c r="R675" i="6"/>
  <c r="Q675" i="6"/>
  <c r="U674" i="6"/>
  <c r="S674" i="6"/>
  <c r="U673" i="6"/>
  <c r="S673" i="6"/>
  <c r="U672" i="6"/>
  <c r="S672" i="6"/>
  <c r="U671" i="6"/>
  <c r="U670" i="6"/>
  <c r="S670" i="6"/>
  <c r="U669" i="6"/>
  <c r="U668" i="6"/>
  <c r="S668" i="6"/>
  <c r="U667" i="6"/>
  <c r="S667" i="6"/>
  <c r="U666" i="6"/>
  <c r="U665" i="6"/>
  <c r="U664" i="6"/>
  <c r="S664" i="6"/>
  <c r="U663" i="6"/>
  <c r="S663" i="6"/>
  <c r="U662" i="6"/>
  <c r="S662" i="6"/>
  <c r="U661" i="6"/>
  <c r="U660" i="6"/>
  <c r="S660" i="6"/>
  <c r="U659" i="6"/>
  <c r="S659" i="6"/>
  <c r="U658" i="6"/>
  <c r="S658" i="6"/>
  <c r="U657" i="6"/>
  <c r="S657" i="6"/>
  <c r="U656" i="6"/>
  <c r="U655" i="6"/>
  <c r="S655" i="6"/>
  <c r="U654" i="6"/>
  <c r="S654" i="6"/>
  <c r="U653" i="6"/>
  <c r="S653" i="6"/>
  <c r="U652" i="6"/>
  <c r="S652" i="6"/>
  <c r="U651" i="6"/>
  <c r="S651" i="6"/>
  <c r="U650" i="6"/>
  <c r="S650" i="6"/>
  <c r="U649" i="6"/>
  <c r="S649" i="6"/>
  <c r="U648" i="6"/>
  <c r="S648" i="6"/>
  <c r="U647" i="6"/>
  <c r="U646" i="6"/>
  <c r="S646" i="6"/>
  <c r="U645" i="6"/>
  <c r="S645" i="6"/>
  <c r="U644" i="6"/>
  <c r="S644" i="6"/>
  <c r="U643" i="6"/>
  <c r="S643" i="6"/>
  <c r="U642" i="6"/>
  <c r="S642" i="6"/>
  <c r="U641" i="6"/>
  <c r="S641" i="6"/>
  <c r="U640" i="6"/>
  <c r="S640" i="6"/>
  <c r="R639" i="6"/>
  <c r="Q639" i="6"/>
  <c r="U638" i="6"/>
  <c r="S638" i="6"/>
  <c r="U637" i="6"/>
  <c r="S637" i="6"/>
  <c r="U636" i="6"/>
  <c r="S636" i="6"/>
  <c r="U635" i="6"/>
  <c r="S635" i="6"/>
  <c r="U634" i="6"/>
  <c r="S634" i="6"/>
  <c r="U633" i="6"/>
  <c r="S633" i="6"/>
  <c r="U632" i="6"/>
  <c r="S632" i="6"/>
  <c r="U631" i="6"/>
  <c r="S631" i="6"/>
  <c r="U630" i="6"/>
  <c r="S630" i="6"/>
  <c r="U629" i="6"/>
  <c r="S629" i="6"/>
  <c r="U628" i="6"/>
  <c r="S628" i="6"/>
  <c r="U627" i="6"/>
  <c r="S627" i="6"/>
  <c r="U626" i="6"/>
  <c r="S626" i="6"/>
  <c r="U625" i="6"/>
  <c r="S625" i="6"/>
  <c r="U624" i="6"/>
  <c r="S624" i="6"/>
  <c r="U623" i="6"/>
  <c r="S623" i="6"/>
  <c r="U622" i="6"/>
  <c r="S622" i="6"/>
  <c r="R621" i="6"/>
  <c r="Q621" i="6"/>
  <c r="U620" i="6"/>
  <c r="S620" i="6"/>
  <c r="U619" i="6"/>
  <c r="S619" i="6"/>
  <c r="U618" i="6"/>
  <c r="S618" i="6"/>
  <c r="U617" i="6"/>
  <c r="S617" i="6"/>
  <c r="U616" i="6"/>
  <c r="S616" i="6"/>
  <c r="U615" i="6"/>
  <c r="S615" i="6"/>
  <c r="U614" i="6"/>
  <c r="S614" i="6"/>
  <c r="U613" i="6"/>
  <c r="S613" i="6"/>
  <c r="U612" i="6"/>
  <c r="U611" i="6"/>
  <c r="S611" i="6"/>
  <c r="U610" i="6"/>
  <c r="S610" i="6"/>
  <c r="U609" i="6"/>
  <c r="S609" i="6"/>
  <c r="U608" i="6"/>
  <c r="S608" i="6"/>
  <c r="U607" i="6"/>
  <c r="S607" i="6"/>
  <c r="U606" i="6"/>
  <c r="S606" i="6"/>
  <c r="U605" i="6"/>
  <c r="S605" i="6"/>
  <c r="U604" i="6"/>
  <c r="U603" i="6"/>
  <c r="S603" i="6"/>
  <c r="U602" i="6"/>
  <c r="S602" i="6"/>
  <c r="U601" i="6"/>
  <c r="S601" i="6"/>
  <c r="U600" i="6"/>
  <c r="S600" i="6"/>
  <c r="U599" i="6"/>
  <c r="S599" i="6"/>
  <c r="U598" i="6"/>
  <c r="S598" i="6"/>
  <c r="U597" i="6"/>
  <c r="S597" i="6"/>
  <c r="U596" i="6"/>
  <c r="S596" i="6"/>
  <c r="U595" i="6"/>
  <c r="S595" i="6"/>
  <c r="U594" i="6"/>
  <c r="S594" i="6"/>
  <c r="U593" i="6"/>
  <c r="S593" i="6"/>
  <c r="U592" i="6"/>
  <c r="S592" i="6"/>
  <c r="U591" i="6"/>
  <c r="S591" i="6"/>
  <c r="U590" i="6"/>
  <c r="S590" i="6"/>
  <c r="U589" i="6"/>
  <c r="S589" i="6"/>
  <c r="U588" i="6"/>
  <c r="S588" i="6"/>
  <c r="U587" i="6"/>
  <c r="S587" i="6"/>
  <c r="U586" i="6"/>
  <c r="S586" i="6"/>
  <c r="U585" i="6"/>
  <c r="S585" i="6"/>
  <c r="U584" i="6"/>
  <c r="S584" i="6"/>
  <c r="U583" i="6"/>
  <c r="U582" i="6"/>
  <c r="U581" i="6"/>
  <c r="U580" i="6"/>
  <c r="S580" i="6"/>
  <c r="U579" i="6"/>
  <c r="U578" i="6"/>
  <c r="S578" i="6"/>
  <c r="U577" i="6"/>
  <c r="S577" i="6"/>
  <c r="S576" i="6"/>
  <c r="R576" i="6"/>
  <c r="Q576" i="6"/>
  <c r="R575" i="6"/>
  <c r="Q575" i="6"/>
  <c r="U574" i="6"/>
  <c r="S574" i="6"/>
  <c r="U573" i="6"/>
  <c r="S573" i="6"/>
  <c r="U572" i="6"/>
  <c r="U571" i="6"/>
  <c r="S571" i="6"/>
  <c r="U570" i="6"/>
  <c r="S570" i="6"/>
  <c r="U569" i="6"/>
  <c r="S569" i="6"/>
  <c r="U568" i="6"/>
  <c r="S568" i="6"/>
  <c r="U567" i="6"/>
  <c r="S567" i="6"/>
  <c r="U566" i="6"/>
  <c r="U565" i="6"/>
  <c r="S565" i="6"/>
  <c r="U564" i="6"/>
  <c r="S564" i="6"/>
  <c r="U563" i="6"/>
  <c r="S563" i="6"/>
  <c r="U562" i="6"/>
  <c r="S562" i="6"/>
  <c r="U561" i="6"/>
  <c r="S561" i="6"/>
  <c r="U560" i="6"/>
  <c r="S560" i="6"/>
  <c r="U559" i="6"/>
  <c r="S559" i="6"/>
  <c r="U558" i="6"/>
  <c r="S558" i="6"/>
  <c r="U557" i="6"/>
  <c r="S557" i="6"/>
  <c r="U556" i="6"/>
  <c r="S556" i="6"/>
  <c r="R555" i="6"/>
  <c r="S555" i="6" s="1"/>
  <c r="Q555" i="6"/>
  <c r="U554" i="6"/>
  <c r="S554" i="6"/>
  <c r="U553" i="6"/>
  <c r="S553" i="6"/>
  <c r="U552" i="6"/>
  <c r="S552" i="6"/>
  <c r="U551" i="6"/>
  <c r="S551" i="6"/>
  <c r="U550" i="6"/>
  <c r="U549" i="6"/>
  <c r="S549" i="6"/>
  <c r="U548" i="6"/>
  <c r="S548" i="6"/>
  <c r="U547" i="6"/>
  <c r="U546" i="6"/>
  <c r="S546" i="6"/>
  <c r="U545" i="6"/>
  <c r="S545" i="6"/>
  <c r="U544" i="6"/>
  <c r="S544" i="6"/>
  <c r="U543" i="6"/>
  <c r="S543" i="6"/>
  <c r="U542" i="6"/>
  <c r="S542" i="6"/>
  <c r="U541" i="6"/>
  <c r="S541" i="6"/>
  <c r="U540" i="6"/>
  <c r="S540" i="6"/>
  <c r="U539" i="6"/>
  <c r="U538" i="6"/>
  <c r="S538" i="6"/>
  <c r="U537" i="6"/>
  <c r="S537" i="6"/>
  <c r="U536" i="6"/>
  <c r="U535" i="6"/>
  <c r="S535" i="6"/>
  <c r="U534" i="6"/>
  <c r="S534" i="6"/>
  <c r="U533" i="6"/>
  <c r="S533" i="6"/>
  <c r="U532" i="6"/>
  <c r="S532" i="6"/>
  <c r="U531" i="6"/>
  <c r="S531" i="6"/>
  <c r="U530" i="6"/>
  <c r="S530" i="6"/>
  <c r="U529" i="6"/>
  <c r="S529" i="6"/>
  <c r="U528" i="6"/>
  <c r="S528" i="6"/>
  <c r="U527" i="6"/>
  <c r="S527" i="6"/>
  <c r="U526" i="6"/>
  <c r="S526" i="6"/>
  <c r="U525" i="6"/>
  <c r="S525" i="6"/>
  <c r="U524" i="6"/>
  <c r="S524" i="6"/>
  <c r="U523" i="6"/>
  <c r="S523" i="6"/>
  <c r="U522" i="6"/>
  <c r="S522" i="6"/>
  <c r="U521" i="6"/>
  <c r="S521" i="6"/>
  <c r="U520" i="6"/>
  <c r="S520" i="6"/>
  <c r="U519" i="6"/>
  <c r="S519" i="6"/>
  <c r="U518" i="6"/>
  <c r="S518" i="6"/>
  <c r="U517" i="6"/>
  <c r="S517" i="6"/>
  <c r="U516" i="6"/>
  <c r="S516" i="6"/>
  <c r="U515" i="6"/>
  <c r="S515" i="6"/>
  <c r="U514" i="6"/>
  <c r="S514" i="6"/>
  <c r="U513" i="6"/>
  <c r="S513" i="6"/>
  <c r="U512" i="6"/>
  <c r="S512" i="6"/>
  <c r="U511" i="6"/>
  <c r="S511" i="6"/>
  <c r="U510" i="6"/>
  <c r="U509" i="6"/>
  <c r="S509" i="6"/>
  <c r="U508" i="6"/>
  <c r="S508" i="6"/>
  <c r="U507" i="6"/>
  <c r="S507" i="6"/>
  <c r="U506" i="6"/>
  <c r="S506" i="6"/>
  <c r="U505" i="6"/>
  <c r="S505" i="6"/>
  <c r="U504" i="6"/>
  <c r="U503" i="6"/>
  <c r="U502" i="6"/>
  <c r="S502" i="6"/>
  <c r="U501" i="6"/>
  <c r="S501" i="6"/>
  <c r="U500" i="6"/>
  <c r="S500" i="6"/>
  <c r="U499" i="6"/>
  <c r="S499" i="6"/>
  <c r="U498" i="6"/>
  <c r="U497" i="6"/>
  <c r="S497" i="6"/>
  <c r="U496" i="6"/>
  <c r="U495" i="6"/>
  <c r="S495" i="6"/>
  <c r="U494" i="6"/>
  <c r="S494" i="6"/>
  <c r="U493" i="6"/>
  <c r="S493" i="6"/>
  <c r="U492" i="6"/>
  <c r="U491" i="6"/>
  <c r="U490" i="6"/>
  <c r="S490" i="6"/>
  <c r="U489" i="6"/>
  <c r="S489" i="6"/>
  <c r="U488" i="6"/>
  <c r="S488" i="6"/>
  <c r="U487" i="6"/>
  <c r="S487" i="6"/>
  <c r="U486" i="6"/>
  <c r="S486" i="6"/>
  <c r="U485" i="6"/>
  <c r="S485" i="6"/>
  <c r="U484" i="6"/>
  <c r="S484" i="6"/>
  <c r="U483" i="6"/>
  <c r="S483" i="6"/>
  <c r="U482" i="6"/>
  <c r="S482" i="6"/>
  <c r="U481" i="6"/>
  <c r="S481" i="6"/>
  <c r="U480" i="6"/>
  <c r="U479" i="6"/>
  <c r="U478" i="6"/>
  <c r="S478" i="6"/>
  <c r="U477" i="6"/>
  <c r="S477" i="6"/>
  <c r="U476" i="6"/>
  <c r="S476" i="6"/>
  <c r="U475" i="6"/>
  <c r="S475" i="6"/>
  <c r="U474" i="6"/>
  <c r="S474" i="6"/>
  <c r="U473" i="6"/>
  <c r="S473" i="6"/>
  <c r="U472" i="6"/>
  <c r="S472" i="6"/>
  <c r="U471" i="6"/>
  <c r="S471" i="6"/>
  <c r="U470" i="6"/>
  <c r="S470" i="6"/>
  <c r="R469" i="6"/>
  <c r="U469" i="6" s="1"/>
  <c r="Q469" i="6"/>
  <c r="U468" i="6"/>
  <c r="U467" i="6"/>
  <c r="S467" i="6"/>
  <c r="U466" i="6"/>
  <c r="S466" i="6"/>
  <c r="U465" i="6"/>
  <c r="S465" i="6"/>
  <c r="U464" i="6"/>
  <c r="U463" i="6"/>
  <c r="S463" i="6"/>
  <c r="U462" i="6"/>
  <c r="U461" i="6"/>
  <c r="S461" i="6"/>
  <c r="U460" i="6"/>
  <c r="R459" i="6"/>
  <c r="Q459" i="6"/>
  <c r="U458" i="6"/>
  <c r="S458" i="6"/>
  <c r="R457" i="6"/>
  <c r="Q457" i="6"/>
  <c r="U456" i="6"/>
  <c r="U455" i="6"/>
  <c r="S455" i="6"/>
  <c r="U454" i="6"/>
  <c r="U453" i="6"/>
  <c r="S453" i="6"/>
  <c r="U452" i="6"/>
  <c r="S452" i="6"/>
  <c r="U451" i="6"/>
  <c r="U450" i="6"/>
  <c r="S450" i="6"/>
  <c r="U449" i="6"/>
  <c r="S449" i="6"/>
  <c r="U448" i="6"/>
  <c r="S448" i="6"/>
  <c r="U447" i="6"/>
  <c r="S447" i="6"/>
  <c r="U446" i="6"/>
  <c r="S446" i="6"/>
  <c r="U445" i="6"/>
  <c r="U444" i="6"/>
  <c r="U443" i="6"/>
  <c r="S443" i="6"/>
  <c r="U442" i="6"/>
  <c r="U441" i="6"/>
  <c r="S441" i="6"/>
  <c r="U440" i="6"/>
  <c r="S440" i="6"/>
  <c r="U439" i="6"/>
  <c r="S439" i="6"/>
  <c r="U438" i="6"/>
  <c r="S438" i="6"/>
  <c r="U437" i="6"/>
  <c r="S437" i="6"/>
  <c r="U436" i="6"/>
  <c r="S436" i="6"/>
  <c r="U435" i="6"/>
  <c r="U434" i="6"/>
  <c r="U433" i="6"/>
  <c r="S433" i="6"/>
  <c r="U432" i="6"/>
  <c r="S432" i="6"/>
  <c r="U431" i="6"/>
  <c r="S431" i="6"/>
  <c r="U430" i="6"/>
  <c r="S430" i="6"/>
  <c r="U429" i="6"/>
  <c r="S429" i="6"/>
  <c r="U428" i="6"/>
  <c r="U427" i="6"/>
  <c r="S427" i="6"/>
  <c r="U426" i="6"/>
  <c r="S426" i="6"/>
  <c r="U425" i="6"/>
  <c r="S425" i="6"/>
  <c r="U424" i="6"/>
  <c r="S424" i="6"/>
  <c r="U423" i="6"/>
  <c r="U422" i="6"/>
  <c r="S422" i="6"/>
  <c r="U421" i="6"/>
  <c r="S421" i="6"/>
  <c r="U420" i="6"/>
  <c r="S420" i="6"/>
  <c r="U419" i="6"/>
  <c r="S419" i="6"/>
  <c r="U418" i="6"/>
  <c r="S418" i="6"/>
  <c r="U417" i="6"/>
  <c r="S417" i="6"/>
  <c r="U416" i="6"/>
  <c r="S416" i="6"/>
  <c r="U415" i="6"/>
  <c r="S415" i="6"/>
  <c r="U414" i="6"/>
  <c r="S414" i="6"/>
  <c r="U413" i="6"/>
  <c r="S413" i="6"/>
  <c r="U412" i="6"/>
  <c r="U411" i="6"/>
  <c r="S411" i="6"/>
  <c r="U410" i="6"/>
  <c r="S410" i="6"/>
  <c r="U409" i="6"/>
  <c r="S409" i="6"/>
  <c r="U408" i="6"/>
  <c r="S408" i="6"/>
  <c r="U407" i="6"/>
  <c r="S407" i="6"/>
  <c r="U406" i="6"/>
  <c r="S406" i="6"/>
  <c r="U405" i="6"/>
  <c r="S405" i="6"/>
  <c r="U404" i="6"/>
  <c r="S404" i="6"/>
  <c r="U403" i="6"/>
  <c r="S403" i="6"/>
  <c r="U402" i="6"/>
  <c r="U401" i="6"/>
  <c r="S401" i="6"/>
  <c r="U400" i="6"/>
  <c r="S400" i="6"/>
  <c r="U399" i="6"/>
  <c r="S399" i="6"/>
  <c r="U398" i="6"/>
  <c r="U397" i="6"/>
  <c r="S397" i="6"/>
  <c r="U396" i="6"/>
  <c r="S396" i="6"/>
  <c r="U395" i="6"/>
  <c r="S395" i="6"/>
  <c r="U394" i="6"/>
  <c r="S394" i="6"/>
  <c r="U393" i="6"/>
  <c r="S393" i="6"/>
  <c r="U392" i="6"/>
  <c r="S392" i="6"/>
  <c r="U391" i="6"/>
  <c r="S391" i="6"/>
  <c r="U390" i="6"/>
  <c r="S390" i="6"/>
  <c r="U389" i="6"/>
  <c r="S389" i="6"/>
  <c r="U388" i="6"/>
  <c r="S388" i="6"/>
  <c r="U387" i="6"/>
  <c r="S387" i="6"/>
  <c r="U386" i="6"/>
  <c r="S386" i="6"/>
  <c r="U385" i="6"/>
  <c r="S385" i="6"/>
  <c r="U384" i="6"/>
  <c r="S384" i="6"/>
  <c r="U383" i="6"/>
  <c r="U382" i="6"/>
  <c r="U381" i="6"/>
  <c r="S381" i="6"/>
  <c r="U380" i="6"/>
  <c r="S380" i="6"/>
  <c r="U379" i="6"/>
  <c r="S379" i="6"/>
  <c r="U378" i="6"/>
  <c r="U377" i="6"/>
  <c r="S377" i="6"/>
  <c r="U376" i="6"/>
  <c r="U375" i="6"/>
  <c r="S375" i="6"/>
  <c r="U374" i="6"/>
  <c r="S374" i="6"/>
  <c r="U373" i="6"/>
  <c r="S373" i="6"/>
  <c r="U372" i="6"/>
  <c r="S372" i="6"/>
  <c r="U371" i="6"/>
  <c r="S371" i="6"/>
  <c r="U370" i="6"/>
  <c r="S370" i="6"/>
  <c r="U369" i="6"/>
  <c r="S369" i="6"/>
  <c r="U368" i="6"/>
  <c r="S368" i="6"/>
  <c r="U367" i="6"/>
  <c r="S367" i="6"/>
  <c r="U366" i="6"/>
  <c r="S366" i="6"/>
  <c r="U365" i="6"/>
  <c r="S365" i="6"/>
  <c r="U364" i="6"/>
  <c r="U363" i="6"/>
  <c r="S363" i="6"/>
  <c r="U362" i="6"/>
  <c r="S362" i="6"/>
  <c r="U361" i="6"/>
  <c r="U360" i="6"/>
  <c r="S360" i="6"/>
  <c r="U359" i="6"/>
  <c r="S359" i="6"/>
  <c r="U358" i="6"/>
  <c r="S358" i="6"/>
  <c r="U357" i="6"/>
  <c r="S357" i="6"/>
  <c r="U356" i="6"/>
  <c r="S356" i="6"/>
  <c r="U355" i="6"/>
  <c r="S355" i="6"/>
  <c r="U354" i="6"/>
  <c r="S354" i="6"/>
  <c r="U353" i="6"/>
  <c r="S353" i="6"/>
  <c r="U352" i="6"/>
  <c r="S352" i="6"/>
  <c r="U351" i="6"/>
  <c r="S351" i="6"/>
  <c r="U350" i="6"/>
  <c r="S350" i="6"/>
  <c r="U349" i="6"/>
  <c r="U348" i="6"/>
  <c r="S348" i="6"/>
  <c r="U347" i="6"/>
  <c r="S347" i="6"/>
  <c r="U346" i="6"/>
  <c r="S346" i="6"/>
  <c r="U345" i="6"/>
  <c r="S345" i="6"/>
  <c r="U344" i="6"/>
  <c r="S344" i="6"/>
  <c r="U343" i="6"/>
  <c r="S343" i="6"/>
  <c r="U342" i="6"/>
  <c r="S342" i="6"/>
  <c r="U341" i="6"/>
  <c r="S341" i="6"/>
  <c r="U340" i="6"/>
  <c r="S340" i="6"/>
  <c r="U339" i="6"/>
  <c r="S339" i="6"/>
  <c r="U338" i="6"/>
  <c r="S338" i="6"/>
  <c r="U337" i="6"/>
  <c r="S337" i="6"/>
  <c r="U336" i="6"/>
  <c r="S336" i="6"/>
  <c r="U335" i="6"/>
  <c r="S335" i="6"/>
  <c r="U334" i="6"/>
  <c r="S334" i="6"/>
  <c r="U333" i="6"/>
  <c r="S333" i="6"/>
  <c r="U332" i="6"/>
  <c r="S332" i="6"/>
  <c r="U331" i="6"/>
  <c r="S331" i="6"/>
  <c r="U330" i="6"/>
  <c r="S330" i="6"/>
  <c r="U329" i="6"/>
  <c r="S329" i="6"/>
  <c r="U328" i="6"/>
  <c r="S328" i="6"/>
  <c r="U327" i="6"/>
  <c r="S327" i="6"/>
  <c r="U326" i="6"/>
  <c r="S326" i="6"/>
  <c r="U325" i="6"/>
  <c r="S325" i="6"/>
  <c r="U324" i="6"/>
  <c r="S324" i="6"/>
  <c r="U323" i="6"/>
  <c r="S323" i="6"/>
  <c r="U322" i="6"/>
  <c r="S322" i="6"/>
  <c r="U321" i="6"/>
  <c r="S321" i="6"/>
  <c r="U320" i="6"/>
  <c r="S320" i="6"/>
  <c r="U319" i="6"/>
  <c r="S319" i="6"/>
  <c r="U318" i="6"/>
  <c r="S318" i="6"/>
  <c r="U317" i="6"/>
  <c r="S317" i="6"/>
  <c r="U316" i="6"/>
  <c r="S316" i="6"/>
  <c r="U315" i="6"/>
  <c r="S315" i="6"/>
  <c r="U314" i="6"/>
  <c r="S314" i="6"/>
  <c r="U313" i="6"/>
  <c r="S313" i="6"/>
  <c r="U312" i="6"/>
  <c r="S312" i="6"/>
  <c r="U311" i="6"/>
  <c r="S311" i="6"/>
  <c r="U310" i="6"/>
  <c r="S310" i="6"/>
  <c r="U309" i="6"/>
  <c r="S309" i="6"/>
  <c r="U308" i="6"/>
  <c r="S308" i="6"/>
  <c r="U307" i="6"/>
  <c r="S307" i="6"/>
  <c r="U306" i="6"/>
  <c r="S306" i="6"/>
  <c r="U305" i="6"/>
  <c r="S305" i="6"/>
  <c r="U304" i="6"/>
  <c r="S304" i="6"/>
  <c r="U303" i="6"/>
  <c r="S303" i="6"/>
  <c r="U302" i="6"/>
  <c r="U301" i="6"/>
  <c r="S301" i="6"/>
  <c r="U300" i="6"/>
  <c r="S300" i="6"/>
  <c r="U299" i="6"/>
  <c r="S299" i="6"/>
  <c r="U298" i="6"/>
  <c r="S298" i="6"/>
  <c r="U297" i="6"/>
  <c r="S297" i="6"/>
  <c r="U296" i="6"/>
  <c r="S296" i="6"/>
  <c r="U295" i="6"/>
  <c r="S295" i="6"/>
  <c r="U294" i="6"/>
  <c r="S294" i="6"/>
  <c r="U293" i="6"/>
  <c r="S293" i="6"/>
  <c r="U292" i="6"/>
  <c r="S292" i="6"/>
  <c r="U291" i="6"/>
  <c r="S291" i="6"/>
  <c r="U290" i="6"/>
  <c r="S290" i="6"/>
  <c r="U289" i="6"/>
  <c r="S289" i="6"/>
  <c r="U288" i="6"/>
  <c r="U287" i="6"/>
  <c r="S287" i="6"/>
  <c r="U286" i="6"/>
  <c r="S286" i="6"/>
  <c r="U285" i="6"/>
  <c r="S285" i="6"/>
  <c r="U284" i="6"/>
  <c r="S284" i="6"/>
  <c r="U283" i="6"/>
  <c r="S283" i="6"/>
  <c r="U282" i="6"/>
  <c r="S282" i="6"/>
  <c r="U281" i="6"/>
  <c r="S281" i="6"/>
  <c r="U280" i="6"/>
  <c r="S280" i="6"/>
  <c r="U279" i="6"/>
  <c r="S279" i="6"/>
  <c r="U278" i="6"/>
  <c r="S278" i="6"/>
  <c r="U277" i="6"/>
  <c r="S277" i="6"/>
  <c r="U276" i="6"/>
  <c r="U275" i="6"/>
  <c r="S275" i="6"/>
  <c r="U274" i="6"/>
  <c r="S274" i="6"/>
  <c r="U273" i="6"/>
  <c r="S273" i="6"/>
  <c r="U272" i="6"/>
  <c r="S272" i="6"/>
  <c r="U271" i="6"/>
  <c r="S271" i="6"/>
  <c r="U270" i="6"/>
  <c r="S270" i="6"/>
  <c r="U269" i="6"/>
  <c r="S269" i="6"/>
  <c r="U268" i="6"/>
  <c r="S268" i="6"/>
  <c r="U267" i="6"/>
  <c r="S267" i="6"/>
  <c r="U266" i="6"/>
  <c r="S266" i="6"/>
  <c r="U265" i="6"/>
  <c r="S265" i="6"/>
  <c r="U264" i="6"/>
  <c r="S264" i="6"/>
  <c r="U263" i="6"/>
  <c r="S263" i="6"/>
  <c r="U262" i="6"/>
  <c r="S262" i="6"/>
  <c r="U261" i="6"/>
  <c r="S261" i="6"/>
  <c r="U260" i="6"/>
  <c r="S260" i="6"/>
  <c r="U259" i="6"/>
  <c r="U258" i="6"/>
  <c r="S258" i="6"/>
  <c r="U257" i="6"/>
  <c r="S257" i="6"/>
  <c r="U256" i="6"/>
  <c r="S256" i="6"/>
  <c r="U255" i="6"/>
  <c r="S255" i="6"/>
  <c r="U254" i="6"/>
  <c r="S254" i="6"/>
  <c r="U253" i="6"/>
  <c r="S253" i="6"/>
  <c r="U252" i="6"/>
  <c r="S252" i="6"/>
  <c r="U251" i="6"/>
  <c r="U250" i="6"/>
  <c r="S250" i="6"/>
  <c r="U249" i="6"/>
  <c r="S249" i="6"/>
  <c r="U248" i="6"/>
  <c r="S248" i="6"/>
  <c r="U247" i="6"/>
  <c r="S247" i="6"/>
  <c r="U246" i="6"/>
  <c r="S246" i="6"/>
  <c r="U245" i="6"/>
  <c r="S245" i="6"/>
  <c r="U244" i="6"/>
  <c r="S244" i="6"/>
  <c r="U243" i="6"/>
  <c r="S243" i="6"/>
  <c r="U242" i="6"/>
  <c r="S242" i="6"/>
  <c r="U241" i="6"/>
  <c r="S241" i="6"/>
  <c r="U240" i="6"/>
  <c r="S240" i="6"/>
  <c r="U239" i="6"/>
  <c r="S239" i="6"/>
  <c r="U238" i="6"/>
  <c r="S238" i="6"/>
  <c r="U237" i="6"/>
  <c r="S237" i="6"/>
  <c r="U236" i="6"/>
  <c r="S236" i="6"/>
  <c r="U235" i="6"/>
  <c r="S235" i="6"/>
  <c r="U234" i="6"/>
  <c r="S234" i="6"/>
  <c r="U233" i="6"/>
  <c r="S233" i="6"/>
  <c r="U232" i="6"/>
  <c r="R232" i="6"/>
  <c r="S232" i="6" s="1"/>
  <c r="Q232" i="6"/>
  <c r="U231" i="6"/>
  <c r="S231" i="6"/>
  <c r="U230" i="6"/>
  <c r="S230" i="6"/>
  <c r="U229" i="6"/>
  <c r="S229" i="6"/>
  <c r="U228" i="6"/>
  <c r="S228" i="6"/>
  <c r="U227" i="6"/>
  <c r="S227" i="6"/>
  <c r="U226" i="6"/>
  <c r="S226" i="6"/>
  <c r="U225" i="6"/>
  <c r="S225" i="6"/>
  <c r="U224" i="6"/>
  <c r="S224" i="6"/>
  <c r="U223" i="6"/>
  <c r="S223" i="6"/>
  <c r="U222" i="6"/>
  <c r="S222" i="6"/>
  <c r="U221" i="6"/>
  <c r="S221" i="6"/>
  <c r="U220" i="6"/>
  <c r="S220" i="6"/>
  <c r="U219" i="6"/>
  <c r="S219" i="6"/>
  <c r="U218" i="6"/>
  <c r="S218" i="6"/>
  <c r="U217" i="6"/>
  <c r="S217" i="6"/>
  <c r="U216" i="6"/>
  <c r="S216" i="6"/>
  <c r="U215" i="6"/>
  <c r="S215" i="6"/>
  <c r="U214" i="6"/>
  <c r="S214" i="6"/>
  <c r="U213" i="6"/>
  <c r="S213" i="6"/>
  <c r="U212" i="6"/>
  <c r="S212" i="6"/>
  <c r="U211" i="6"/>
  <c r="S211" i="6"/>
  <c r="U210" i="6"/>
  <c r="S210" i="6"/>
  <c r="U209" i="6"/>
  <c r="S209" i="6"/>
  <c r="U208" i="6"/>
  <c r="S208" i="6"/>
  <c r="U207" i="6"/>
  <c r="S207" i="6"/>
  <c r="U206" i="6"/>
  <c r="S206" i="6"/>
  <c r="U205" i="6"/>
  <c r="S205" i="6"/>
  <c r="U204" i="6"/>
  <c r="S204" i="6"/>
  <c r="U203" i="6"/>
  <c r="S203" i="6"/>
  <c r="U202" i="6"/>
  <c r="S202" i="6"/>
  <c r="U201" i="6"/>
  <c r="S201" i="6"/>
  <c r="U200" i="6"/>
  <c r="S200" i="6"/>
  <c r="U199" i="6"/>
  <c r="S199" i="6"/>
  <c r="U198" i="6"/>
  <c r="S198" i="6"/>
  <c r="U197" i="6"/>
  <c r="S197" i="6"/>
  <c r="U196" i="6"/>
  <c r="S196" i="6"/>
  <c r="U195" i="6"/>
  <c r="S195" i="6"/>
  <c r="U194" i="6"/>
  <c r="S194" i="6"/>
  <c r="U193" i="6"/>
  <c r="S193" i="6"/>
  <c r="U192" i="6"/>
  <c r="S192" i="6"/>
  <c r="U191" i="6"/>
  <c r="S191" i="6"/>
  <c r="U190" i="6"/>
  <c r="S190" i="6"/>
  <c r="U189" i="6"/>
  <c r="S189" i="6"/>
  <c r="U188" i="6"/>
  <c r="S188" i="6"/>
  <c r="U187" i="6"/>
  <c r="S187" i="6"/>
  <c r="U186" i="6"/>
  <c r="S186" i="6"/>
  <c r="U185" i="6"/>
  <c r="S185" i="6"/>
  <c r="U184" i="6"/>
  <c r="S184" i="6"/>
  <c r="U183" i="6"/>
  <c r="S183" i="6"/>
  <c r="U182" i="6"/>
  <c r="S182" i="6"/>
  <c r="U181" i="6"/>
  <c r="S181" i="6"/>
  <c r="U180" i="6"/>
  <c r="S180" i="6"/>
  <c r="U179" i="6"/>
  <c r="S179" i="6"/>
  <c r="U178" i="6"/>
  <c r="S178" i="6"/>
  <c r="U177" i="6"/>
  <c r="S177" i="6"/>
  <c r="U176" i="6"/>
  <c r="S176" i="6"/>
  <c r="U175" i="6"/>
  <c r="S175" i="6"/>
  <c r="R174" i="6"/>
  <c r="S174" i="6" s="1"/>
  <c r="Q174" i="6"/>
  <c r="U173" i="6"/>
  <c r="S173" i="6"/>
  <c r="U172" i="6"/>
  <c r="S172" i="6"/>
  <c r="U171" i="6"/>
  <c r="S171" i="6"/>
  <c r="U170" i="6"/>
  <c r="S170" i="6"/>
  <c r="U169" i="6"/>
  <c r="S169" i="6"/>
  <c r="U168" i="6"/>
  <c r="S168" i="6"/>
  <c r="U167" i="6"/>
  <c r="S167" i="6"/>
  <c r="U166" i="6"/>
  <c r="S166" i="6"/>
  <c r="R165" i="6"/>
  <c r="Q165" i="6"/>
  <c r="U164" i="6"/>
  <c r="S164" i="6"/>
  <c r="U163" i="6"/>
  <c r="S163" i="6"/>
  <c r="U162" i="6"/>
  <c r="S162" i="6"/>
  <c r="U161" i="6"/>
  <c r="S161" i="6"/>
  <c r="R160" i="6"/>
  <c r="U160" i="6" s="1"/>
  <c r="Q160" i="6"/>
  <c r="U159" i="6"/>
  <c r="S159" i="6"/>
  <c r="U158" i="6"/>
  <c r="S158" i="6"/>
  <c r="U157" i="6"/>
  <c r="S157" i="6"/>
  <c r="U156" i="6"/>
  <c r="S156" i="6"/>
  <c r="U155" i="6"/>
  <c r="S155" i="6"/>
  <c r="U154" i="6"/>
  <c r="S154" i="6"/>
  <c r="U153" i="6"/>
  <c r="S153" i="6"/>
  <c r="U152" i="6"/>
  <c r="S152" i="6"/>
  <c r="U151" i="6"/>
  <c r="S151" i="6"/>
  <c r="U150" i="6"/>
  <c r="S150" i="6"/>
  <c r="U149" i="6"/>
  <c r="S149" i="6"/>
  <c r="U148" i="6"/>
  <c r="S148" i="6"/>
  <c r="U147" i="6"/>
  <c r="S147" i="6"/>
  <c r="U146" i="6"/>
  <c r="S146" i="6"/>
  <c r="U145" i="6"/>
  <c r="S145" i="6"/>
  <c r="U144" i="6"/>
  <c r="S144" i="6"/>
  <c r="U143" i="6"/>
  <c r="S143" i="6"/>
  <c r="U142" i="6"/>
  <c r="S142" i="6"/>
  <c r="U141" i="6"/>
  <c r="S141" i="6"/>
  <c r="U140" i="6"/>
  <c r="S140" i="6"/>
  <c r="U139" i="6"/>
  <c r="S139" i="6"/>
  <c r="U138" i="6"/>
  <c r="S138" i="6"/>
  <c r="U137" i="6"/>
  <c r="S137" i="6"/>
  <c r="U136" i="6"/>
  <c r="S136" i="6"/>
  <c r="U135" i="6"/>
  <c r="S135" i="6"/>
  <c r="U134" i="6"/>
  <c r="S134" i="6"/>
  <c r="U133" i="6"/>
  <c r="S133" i="6"/>
  <c r="U132" i="6"/>
  <c r="S132" i="6"/>
  <c r="U131" i="6"/>
  <c r="S131" i="6"/>
  <c r="U130" i="6"/>
  <c r="S130" i="6"/>
  <c r="U129" i="6"/>
  <c r="S129" i="6"/>
  <c r="U128" i="6"/>
  <c r="S128" i="6"/>
  <c r="U127" i="6"/>
  <c r="S127" i="6"/>
  <c r="U126" i="6"/>
  <c r="S126" i="6"/>
  <c r="U125" i="6"/>
  <c r="S125" i="6"/>
  <c r="U124" i="6"/>
  <c r="S124" i="6"/>
  <c r="U123" i="6"/>
  <c r="S123" i="6"/>
  <c r="U122" i="6"/>
  <c r="S122" i="6"/>
  <c r="U121" i="6"/>
  <c r="S121" i="6"/>
  <c r="U120" i="6"/>
  <c r="S120" i="6"/>
  <c r="R119" i="6"/>
  <c r="S119" i="6" s="1"/>
  <c r="Q119" i="6"/>
  <c r="U118" i="6"/>
  <c r="S118" i="6"/>
  <c r="U117" i="6"/>
  <c r="S117" i="6"/>
  <c r="U116" i="6"/>
  <c r="S116" i="6"/>
  <c r="U115" i="6"/>
  <c r="U114" i="6"/>
  <c r="S114" i="6"/>
  <c r="U113" i="6"/>
  <c r="S113" i="6"/>
  <c r="U112" i="6"/>
  <c r="S112" i="6"/>
  <c r="U111" i="6"/>
  <c r="S111" i="6"/>
  <c r="U110" i="6"/>
  <c r="S110" i="6"/>
  <c r="U109" i="6"/>
  <c r="S109" i="6"/>
  <c r="U108" i="6"/>
  <c r="S108" i="6"/>
  <c r="U107" i="6"/>
  <c r="S107" i="6"/>
  <c r="R106" i="6"/>
  <c r="Q106" i="6"/>
  <c r="U106" i="6" s="1"/>
  <c r="U105" i="6"/>
  <c r="S105" i="6"/>
  <c r="U104" i="6"/>
  <c r="S104" i="6"/>
  <c r="U103" i="6"/>
  <c r="S103" i="6"/>
  <c r="U102" i="6"/>
  <c r="S102" i="6"/>
  <c r="U101" i="6"/>
  <c r="S101" i="6"/>
  <c r="U100" i="6"/>
  <c r="S100" i="6"/>
  <c r="U99" i="6"/>
  <c r="S99" i="6"/>
  <c r="U98" i="6"/>
  <c r="S98" i="6"/>
  <c r="U97" i="6"/>
  <c r="S97" i="6"/>
  <c r="U96" i="6"/>
  <c r="S96" i="6"/>
  <c r="U95" i="6"/>
  <c r="S95" i="6"/>
  <c r="U94" i="6"/>
  <c r="S94" i="6"/>
  <c r="U93" i="6"/>
  <c r="S93" i="6"/>
  <c r="U92" i="6"/>
  <c r="S92" i="6"/>
  <c r="U91" i="6"/>
  <c r="S91" i="6"/>
  <c r="U90" i="6"/>
  <c r="S90" i="6"/>
  <c r="U89" i="6"/>
  <c r="S89" i="6"/>
  <c r="U88" i="6"/>
  <c r="S88" i="6"/>
  <c r="U87" i="6"/>
  <c r="S87" i="6"/>
  <c r="U86" i="6"/>
  <c r="S86" i="6"/>
  <c r="U85" i="6"/>
  <c r="S85" i="6"/>
  <c r="U84" i="6"/>
  <c r="S84" i="6"/>
  <c r="U83" i="6"/>
  <c r="S83" i="6"/>
  <c r="U82" i="6"/>
  <c r="S82" i="6"/>
  <c r="U81" i="6"/>
  <c r="S81" i="6"/>
  <c r="U80" i="6"/>
  <c r="S80" i="6"/>
  <c r="U79" i="6"/>
  <c r="S79" i="6"/>
  <c r="U78" i="6"/>
  <c r="S78" i="6"/>
  <c r="U77" i="6"/>
  <c r="S77" i="6"/>
  <c r="U76" i="6"/>
  <c r="S76" i="6"/>
  <c r="U75" i="6"/>
  <c r="S75" i="6"/>
  <c r="U74" i="6"/>
  <c r="S74" i="6"/>
  <c r="U73" i="6"/>
  <c r="S73" i="6"/>
  <c r="U72" i="6"/>
  <c r="S72" i="6"/>
  <c r="U71" i="6"/>
  <c r="S71" i="6"/>
  <c r="U70" i="6"/>
  <c r="S70" i="6"/>
  <c r="U69" i="6"/>
  <c r="S69" i="6"/>
  <c r="U68" i="6"/>
  <c r="S68" i="6"/>
  <c r="U67" i="6"/>
  <c r="S67" i="6"/>
  <c r="U66" i="6"/>
  <c r="S66" i="6"/>
  <c r="U65" i="6"/>
  <c r="S65" i="6"/>
  <c r="U64" i="6"/>
  <c r="S64" i="6"/>
  <c r="U63" i="6"/>
  <c r="S63" i="6"/>
  <c r="U62" i="6"/>
  <c r="S62" i="6"/>
  <c r="U61" i="6"/>
  <c r="S61" i="6"/>
  <c r="U60" i="6"/>
  <c r="S60" i="6"/>
  <c r="U59" i="6"/>
  <c r="S59" i="6"/>
  <c r="U58" i="6"/>
  <c r="S58" i="6"/>
  <c r="U57" i="6"/>
  <c r="S57" i="6"/>
  <c r="U56" i="6"/>
  <c r="S56" i="6"/>
  <c r="U55" i="6"/>
  <c r="S55" i="6"/>
  <c r="U54" i="6"/>
  <c r="S54" i="6"/>
  <c r="U53" i="6"/>
  <c r="S53" i="6"/>
  <c r="U52"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R8" i="6"/>
  <c r="S8" i="6" s="1"/>
  <c r="R7" i="6"/>
  <c r="S7" i="6" s="1"/>
  <c r="Q6" i="6"/>
  <c r="S6" i="6" s="1"/>
  <c r="Q5" i="6"/>
  <c r="S5" i="6" s="1"/>
  <c r="S4" i="6"/>
  <c r="Q4" i="6"/>
  <c r="Q3" i="6"/>
  <c r="S3" i="6" s="1"/>
  <c r="Q2" i="6"/>
  <c r="S2" i="6" s="1"/>
  <c r="U2" i="2"/>
  <c r="U36" i="2"/>
  <c r="U37" i="2"/>
  <c r="U34" i="2"/>
  <c r="U35" i="2"/>
  <c r="U38" i="2"/>
  <c r="S54" i="2"/>
  <c r="U54" i="2"/>
  <c r="S134" i="2"/>
  <c r="U134" i="2"/>
  <c r="S122" i="2"/>
  <c r="U122" i="2"/>
  <c r="S123" i="2"/>
  <c r="U123" i="2"/>
  <c r="U143" i="2"/>
  <c r="U139" i="2"/>
  <c r="U177" i="2"/>
  <c r="U174" i="2"/>
  <c r="U175" i="2"/>
  <c r="U140" i="2"/>
  <c r="U173" i="2"/>
  <c r="Q196" i="2"/>
  <c r="R196" i="2"/>
  <c r="Q182" i="2"/>
  <c r="S182" i="2" s="1"/>
  <c r="R182" i="2"/>
  <c r="S1239" i="2"/>
  <c r="U1239" i="2"/>
  <c r="S543" i="2"/>
  <c r="U543" i="2"/>
  <c r="S1236" i="2"/>
  <c r="U1236" i="2"/>
  <c r="S1232" i="2"/>
  <c r="U1232" i="2"/>
  <c r="S1241" i="2"/>
  <c r="U1241" i="2"/>
  <c r="S1242" i="2"/>
  <c r="U1242" i="2"/>
  <c r="S302" i="2"/>
  <c r="U302" i="2"/>
  <c r="S278" i="2"/>
  <c r="U278" i="2"/>
  <c r="S311" i="2"/>
  <c r="U311" i="2"/>
  <c r="S303" i="2"/>
  <c r="U303" i="2"/>
  <c r="S1139" i="2"/>
  <c r="U1139" i="2"/>
  <c r="S1182" i="2"/>
  <c r="U1182" i="2"/>
  <c r="S1166" i="2"/>
  <c r="U1166" i="2"/>
  <c r="S269" i="2"/>
  <c r="U269" i="2"/>
  <c r="S271" i="2"/>
  <c r="U271" i="2"/>
  <c r="S280" i="2"/>
  <c r="U280" i="2"/>
  <c r="S297" i="2"/>
  <c r="U297" i="2"/>
  <c r="S304" i="2"/>
  <c r="U304" i="2"/>
  <c r="S300" i="2"/>
  <c r="U300" i="2"/>
  <c r="S1164" i="2"/>
  <c r="U1164" i="2"/>
  <c r="S1201" i="2"/>
  <c r="U1201" i="2"/>
  <c r="S1147" i="2"/>
  <c r="U1147" i="2"/>
  <c r="S283" i="2"/>
  <c r="U283" i="2"/>
  <c r="S279" i="2"/>
  <c r="U279" i="2"/>
  <c r="S1085" i="2"/>
  <c r="U1085" i="2"/>
  <c r="S975" i="2"/>
  <c r="U975" i="2"/>
  <c r="S1019" i="2"/>
  <c r="U1019" i="2"/>
  <c r="S968" i="2"/>
  <c r="U968" i="2"/>
  <c r="S1168" i="2"/>
  <c r="U1168" i="2"/>
  <c r="S1187" i="2"/>
  <c r="U1187" i="2"/>
  <c r="S1228" i="2"/>
  <c r="U1228" i="2"/>
  <c r="S1210" i="2"/>
  <c r="U1210" i="2"/>
  <c r="S274" i="2"/>
  <c r="U274" i="2"/>
  <c r="S1117" i="2"/>
  <c r="U1117" i="2"/>
  <c r="S1074" i="2"/>
  <c r="U1074" i="2"/>
  <c r="S1052" i="2"/>
  <c r="U1052" i="2"/>
  <c r="S1250" i="2"/>
  <c r="U1250" i="2"/>
  <c r="S1245" i="2"/>
  <c r="U1245" i="2"/>
  <c r="S307" i="2"/>
  <c r="U307" i="2"/>
  <c r="S1037" i="2"/>
  <c r="U1037" i="2"/>
  <c r="S284" i="2"/>
  <c r="U284" i="2"/>
  <c r="S270" i="2"/>
  <c r="U270" i="2"/>
  <c r="S1233" i="2"/>
  <c r="U1233" i="2"/>
  <c r="S1048" i="2"/>
  <c r="U1048" i="2"/>
  <c r="S394" i="2"/>
  <c r="U394" i="2"/>
  <c r="S1036" i="2"/>
  <c r="U1036" i="2"/>
  <c r="S351" i="2"/>
  <c r="U351" i="2"/>
  <c r="S412" i="2"/>
  <c r="U412" i="2"/>
  <c r="S985" i="2"/>
  <c r="U985" i="2"/>
  <c r="S319" i="2"/>
  <c r="U319" i="2"/>
  <c r="S1178" i="2"/>
  <c r="U1178" i="2"/>
  <c r="S264" i="2"/>
  <c r="U264" i="2"/>
  <c r="S1237" i="2"/>
  <c r="U1237" i="2"/>
  <c r="S328" i="2"/>
  <c r="U328" i="2"/>
  <c r="S1185" i="2"/>
  <c r="U1185" i="2"/>
  <c r="S1162" i="2"/>
  <c r="U1162" i="2"/>
  <c r="S1231" i="2"/>
  <c r="U1231" i="2"/>
  <c r="S1211" i="2"/>
  <c r="U1211" i="2"/>
  <c r="S1251" i="2"/>
  <c r="U1251" i="2"/>
  <c r="S1190" i="2"/>
  <c r="U1190" i="2"/>
  <c r="S1243" i="2"/>
  <c r="U1243" i="2"/>
  <c r="S1170" i="2"/>
  <c r="U1170" i="2"/>
  <c r="S973" i="2"/>
  <c r="U973" i="2"/>
  <c r="S1137" i="2"/>
  <c r="U1137" i="2"/>
  <c r="S540" i="2"/>
  <c r="U540" i="2"/>
  <c r="S1215" i="2"/>
  <c r="U1215" i="2"/>
  <c r="S1219" i="2"/>
  <c r="U1219" i="2"/>
  <c r="S1230" i="2"/>
  <c r="U1230" i="2"/>
  <c r="S504" i="2"/>
  <c r="U504" i="2"/>
  <c r="S505" i="2"/>
  <c r="U505" i="2"/>
  <c r="S380" i="2"/>
  <c r="U380" i="2"/>
  <c r="S683" i="2"/>
  <c r="U683" i="2"/>
  <c r="S1124" i="2"/>
  <c r="U1124" i="2"/>
  <c r="S1134" i="2"/>
  <c r="U1134" i="2"/>
  <c r="S1143" i="2"/>
  <c r="U1143" i="2"/>
  <c r="S1141" i="2"/>
  <c r="U1141" i="2"/>
  <c r="S1217" i="2"/>
  <c r="U1217" i="2"/>
  <c r="S1154" i="2"/>
  <c r="U1154" i="2"/>
  <c r="S1163" i="2"/>
  <c r="U1163" i="2"/>
  <c r="S1198" i="2"/>
  <c r="U1198" i="2"/>
  <c r="S1208" i="2"/>
  <c r="U1208" i="2"/>
  <c r="S1151" i="2"/>
  <c r="U1151" i="2"/>
  <c r="S1157" i="2"/>
  <c r="U1157" i="2"/>
  <c r="S1125" i="2"/>
  <c r="U1125" i="2"/>
  <c r="S1214" i="2"/>
  <c r="U1214" i="2"/>
  <c r="S1191" i="2"/>
  <c r="U1191" i="2"/>
  <c r="S1203" i="2"/>
  <c r="U1203" i="2"/>
  <c r="S1200" i="2"/>
  <c r="U1200" i="2"/>
  <c r="S1213" i="2"/>
  <c r="U1213" i="2"/>
  <c r="S490" i="2"/>
  <c r="U490" i="2"/>
  <c r="S425" i="2"/>
  <c r="U425" i="2"/>
  <c r="S403" i="2"/>
  <c r="U403" i="2"/>
  <c r="S353" i="2"/>
  <c r="U353" i="2"/>
  <c r="S365" i="2"/>
  <c r="U365" i="2"/>
  <c r="S334" i="2"/>
  <c r="U334" i="2"/>
  <c r="S321" i="2"/>
  <c r="U321" i="2"/>
  <c r="S1106" i="2"/>
  <c r="U1106" i="2"/>
  <c r="S386" i="2"/>
  <c r="U386" i="2"/>
  <c r="S1051" i="2"/>
  <c r="U1051" i="2"/>
  <c r="S1146" i="2"/>
  <c r="U1146" i="2"/>
  <c r="S1171" i="2"/>
  <c r="U1171" i="2"/>
  <c r="S1234" i="2"/>
  <c r="U1234" i="2"/>
  <c r="S1194" i="2"/>
  <c r="U1194" i="2"/>
  <c r="S1195" i="2"/>
  <c r="U1195" i="2"/>
  <c r="S1229" i="2"/>
  <c r="U1229" i="2"/>
  <c r="S1089" i="2"/>
  <c r="U1089" i="2"/>
  <c r="S1113" i="2"/>
  <c r="U1113" i="2"/>
  <c r="S1183" i="2"/>
  <c r="U1183" i="2"/>
  <c r="S1249" i="2"/>
  <c r="U1249" i="2"/>
  <c r="S1135" i="2"/>
  <c r="U1135" i="2"/>
  <c r="S1165" i="2"/>
  <c r="U1165" i="2"/>
  <c r="S1188" i="2"/>
  <c r="U1188" i="2"/>
  <c r="S1209" i="2"/>
  <c r="U1209" i="2"/>
  <c r="S342" i="2"/>
  <c r="U342" i="2"/>
  <c r="S566" i="2"/>
  <c r="U566" i="2"/>
  <c r="S1142" i="2"/>
  <c r="U1142" i="2"/>
  <c r="S1177" i="2"/>
  <c r="U1177" i="2"/>
  <c r="S1225" i="2"/>
  <c r="U1225" i="2"/>
  <c r="S1189" i="2"/>
  <c r="U1189" i="2"/>
  <c r="S1180" i="2"/>
  <c r="U1180" i="2"/>
  <c r="S1238" i="2"/>
  <c r="U1238" i="2"/>
  <c r="S358" i="2"/>
  <c r="U358" i="2"/>
  <c r="S344" i="2"/>
  <c r="U344" i="2"/>
  <c r="S462" i="2"/>
  <c r="U462" i="2"/>
  <c r="S1026" i="2"/>
  <c r="U1026" i="2"/>
  <c r="S1078" i="2"/>
  <c r="U1078" i="2"/>
  <c r="S1080" i="2"/>
  <c r="U1080" i="2"/>
  <c r="S1202" i="2"/>
  <c r="U1202" i="2"/>
  <c r="S1071" i="2"/>
  <c r="U1071" i="2"/>
  <c r="S1118" i="2"/>
  <c r="U1118" i="2"/>
  <c r="S1130" i="2"/>
  <c r="U1130" i="2"/>
  <c r="S1184" i="2"/>
  <c r="U1184" i="2"/>
  <c r="S1088" i="2"/>
  <c r="U1088" i="2"/>
  <c r="S1133" i="2"/>
  <c r="U1133" i="2"/>
  <c r="S1212" i="2"/>
  <c r="U1212" i="2"/>
  <c r="S1094" i="2"/>
  <c r="U1094" i="2"/>
  <c r="S1152" i="2"/>
  <c r="U1152" i="2"/>
  <c r="S1136" i="2"/>
  <c r="U1136" i="2"/>
  <c r="S1140" i="2"/>
  <c r="U1140" i="2"/>
  <c r="S1103" i="2"/>
  <c r="U1103" i="2"/>
  <c r="S451" i="2"/>
  <c r="U451" i="2"/>
  <c r="S1129" i="2"/>
  <c r="U1129" i="2"/>
  <c r="S1096" i="2"/>
  <c r="U1096" i="2"/>
  <c r="S1155" i="2"/>
  <c r="U1155" i="2"/>
  <c r="S1181" i="2"/>
  <c r="U1181" i="2"/>
  <c r="S1098" i="2"/>
  <c r="U1098" i="2"/>
  <c r="S557" i="2"/>
  <c r="U557" i="2"/>
  <c r="S1044" i="2"/>
  <c r="U1044" i="2"/>
  <c r="S1116" i="2"/>
  <c r="U1116" i="2"/>
  <c r="S1079" i="2"/>
  <c r="U1079" i="2"/>
  <c r="S1176" i="2"/>
  <c r="U1176" i="2"/>
  <c r="S1186" i="2"/>
  <c r="U1186" i="2"/>
  <c r="S576" i="2"/>
  <c r="U576" i="2"/>
  <c r="S1144" i="2"/>
  <c r="U1144" i="2"/>
  <c r="S1159" i="2"/>
  <c r="U1159" i="2"/>
  <c r="U1422" i="2"/>
  <c r="U1425" i="2"/>
  <c r="U1419" i="2"/>
  <c r="U1418" i="2"/>
  <c r="U1362" i="2"/>
  <c r="U1365" i="2"/>
  <c r="U1423" i="2"/>
  <c r="U1416" i="2"/>
  <c r="U1421" i="2"/>
  <c r="U1433" i="2"/>
  <c r="U1427" i="2"/>
  <c r="U1413" i="2"/>
  <c r="U1428" i="2"/>
  <c r="U1415" i="2"/>
  <c r="U1434" i="2"/>
  <c r="U1355" i="2"/>
  <c r="U1429" i="2"/>
  <c r="U1412" i="2"/>
  <c r="U1431" i="2"/>
  <c r="U1426" i="2"/>
  <c r="U1409" i="2"/>
  <c r="S1519" i="2"/>
  <c r="U1519" i="2"/>
  <c r="S1518" i="2"/>
  <c r="U1518" i="2"/>
  <c r="S1517" i="2"/>
  <c r="U1517" i="2"/>
  <c r="S1523" i="2"/>
  <c r="U1523" i="2"/>
  <c r="U1427" i="6" l="1"/>
  <c r="S165" i="6"/>
  <c r="S738" i="6"/>
  <c r="S785" i="6"/>
  <c r="S675" i="6"/>
  <c r="U752" i="6"/>
  <c r="S196" i="2"/>
  <c r="U182" i="2"/>
  <c r="S921" i="6"/>
  <c r="S469" i="6"/>
  <c r="U555" i="6"/>
  <c r="U858" i="6"/>
  <c r="U119" i="6"/>
  <c r="S160" i="6"/>
  <c r="U174" i="6"/>
  <c r="U675" i="6"/>
  <c r="S824" i="6"/>
  <c r="U1257" i="6"/>
  <c r="S106" i="6"/>
  <c r="U459" i="6"/>
  <c r="U576" i="6"/>
  <c r="U887" i="6"/>
  <c r="S985" i="6"/>
  <c r="S745" i="6"/>
  <c r="S1427" i="6"/>
  <c r="U457" i="6"/>
  <c r="U753" i="6"/>
  <c r="U909" i="6"/>
  <c r="S972" i="6"/>
  <c r="U621" i="6"/>
  <c r="S621" i="6"/>
  <c r="U165" i="6"/>
  <c r="S457" i="6"/>
  <c r="S459" i="6"/>
  <c r="U575" i="6"/>
  <c r="S575" i="6"/>
  <c r="U639" i="6"/>
  <c r="S639" i="6"/>
  <c r="S897" i="6"/>
  <c r="U897" i="6"/>
  <c r="S753" i="6"/>
  <c r="S909" i="6"/>
  <c r="S1257" i="6"/>
  <c r="S1286" i="6"/>
  <c r="U824" i="6"/>
  <c r="U1286" i="6"/>
  <c r="S858" i="6"/>
  <c r="S887" i="6"/>
  <c r="U972" i="6"/>
  <c r="S752" i="6"/>
  <c r="U1293" i="6"/>
  <c r="S1293" i="6"/>
  <c r="U196" i="2"/>
  <c r="U868" i="2" l="1"/>
  <c r="S868" i="2"/>
  <c r="U1043" i="2"/>
  <c r="S1043" i="2"/>
  <c r="U1039" i="2"/>
  <c r="S1039" i="2"/>
  <c r="U515" i="2"/>
  <c r="S515" i="2"/>
  <c r="U923" i="2"/>
  <c r="S923" i="2"/>
  <c r="U1020" i="2"/>
  <c r="S1020" i="2"/>
  <c r="U531" i="2"/>
  <c r="S531" i="2"/>
  <c r="U649" i="2"/>
  <c r="S649" i="2"/>
  <c r="U1031" i="2"/>
  <c r="S1031" i="2"/>
  <c r="U729" i="2"/>
  <c r="S729" i="2"/>
  <c r="U1004" i="2"/>
  <c r="S1004" i="2"/>
  <c r="U920" i="2"/>
  <c r="S920" i="2"/>
  <c r="U559" i="2"/>
  <c r="S559" i="2"/>
  <c r="U1034" i="2"/>
  <c r="S1034" i="2"/>
  <c r="U889" i="2"/>
  <c r="S889" i="2"/>
  <c r="U796" i="2"/>
  <c r="S796" i="2"/>
  <c r="U638" i="2"/>
  <c r="S638" i="2"/>
  <c r="U843" i="2"/>
  <c r="S843" i="2"/>
  <c r="U446" i="2"/>
  <c r="S446" i="2"/>
  <c r="U413" i="2"/>
  <c r="S413" i="2"/>
  <c r="U1123" i="2"/>
  <c r="S1123" i="2"/>
  <c r="U1114" i="2"/>
  <c r="S1114" i="2"/>
  <c r="U866" i="2"/>
  <c r="S866" i="2"/>
  <c r="U1149" i="2"/>
  <c r="S1149" i="2"/>
  <c r="U939" i="2"/>
  <c r="S939" i="2"/>
  <c r="U956" i="2"/>
  <c r="S956" i="2"/>
  <c r="U841" i="2"/>
  <c r="S841" i="2"/>
  <c r="U558" i="2"/>
  <c r="S558" i="2"/>
  <c r="U1112" i="2"/>
  <c r="S1112" i="2"/>
  <c r="U369" i="2"/>
  <c r="S369" i="2"/>
  <c r="U560" i="2"/>
  <c r="S560" i="2"/>
  <c r="U537" i="2"/>
  <c r="S537" i="2"/>
  <c r="U506" i="2"/>
  <c r="S506" i="2"/>
  <c r="U815" i="2"/>
  <c r="S815" i="2"/>
  <c r="U766" i="2"/>
  <c r="S766" i="2"/>
  <c r="U997" i="2"/>
  <c r="S997" i="2"/>
  <c r="U1006" i="2"/>
  <c r="S1006" i="2"/>
  <c r="U890" i="2"/>
  <c r="S890" i="2"/>
  <c r="U864" i="2"/>
  <c r="S864" i="2"/>
  <c r="U627" i="2"/>
  <c r="S627" i="2"/>
  <c r="U739" i="2"/>
  <c r="S739" i="2"/>
  <c r="U735" i="2"/>
  <c r="S735" i="2"/>
  <c r="U706" i="2"/>
  <c r="S706" i="2"/>
  <c r="U942" i="2"/>
  <c r="S942" i="2"/>
  <c r="U639" i="2"/>
  <c r="S639" i="2"/>
  <c r="U734" i="2"/>
  <c r="S734" i="2"/>
  <c r="U507" i="2"/>
  <c r="S507" i="2"/>
  <c r="U527" i="2"/>
  <c r="S527" i="2"/>
  <c r="U481" i="2"/>
  <c r="S481" i="2"/>
  <c r="U1070" i="2"/>
  <c r="S1070" i="2"/>
  <c r="U971" i="2"/>
  <c r="S971" i="2"/>
  <c r="U714" i="2"/>
  <c r="S714" i="2"/>
  <c r="U944" i="2"/>
  <c r="S944" i="2"/>
  <c r="U746" i="2"/>
  <c r="S746" i="2"/>
  <c r="U741" i="2"/>
  <c r="S741" i="2"/>
  <c r="U782" i="2"/>
  <c r="S782" i="2"/>
  <c r="U643" i="2"/>
  <c r="S643" i="2"/>
  <c r="U347" i="2"/>
  <c r="S347" i="2"/>
  <c r="U466" i="2"/>
  <c r="S466" i="2"/>
  <c r="U401" i="2"/>
  <c r="S401" i="2"/>
  <c r="U402" i="2"/>
  <c r="S402" i="2"/>
  <c r="U70" i="2" l="1"/>
  <c r="U95" i="2"/>
  <c r="U72" i="2"/>
  <c r="U101" i="2"/>
  <c r="U76" i="2"/>
  <c r="U102" i="2"/>
  <c r="U80" i="2"/>
  <c r="U89" i="2"/>
  <c r="U99" i="2"/>
  <c r="U85" i="2"/>
  <c r="U79" i="2"/>
  <c r="U98" i="2"/>
  <c r="U97" i="2"/>
  <c r="U94" i="2"/>
  <c r="U92" i="2"/>
  <c r="U78" i="2"/>
  <c r="U107" i="2"/>
  <c r="U105" i="2"/>
  <c r="U87" i="2"/>
  <c r="U63" i="2"/>
  <c r="U103" i="2"/>
  <c r="U62" i="2"/>
  <c r="U65" i="2"/>
  <c r="U113" i="2"/>
  <c r="U115" i="2"/>
  <c r="U114" i="2"/>
  <c r="U117" i="2"/>
  <c r="U118" i="2"/>
  <c r="U112" i="2"/>
  <c r="U116" i="2"/>
  <c r="U69" i="2"/>
  <c r="U83" i="2"/>
  <c r="U77" i="2"/>
  <c r="U106" i="2"/>
  <c r="U68" i="2"/>
  <c r="U66" i="2"/>
  <c r="U64" i="2"/>
  <c r="U111" i="2"/>
  <c r="U74" i="2"/>
  <c r="U96" i="2"/>
  <c r="U67" i="2"/>
  <c r="U109" i="2"/>
  <c r="U81" i="2"/>
  <c r="U84" i="2"/>
  <c r="U73" i="2"/>
  <c r="U75" i="2"/>
  <c r="U104" i="2"/>
  <c r="U86" i="2"/>
  <c r="U88" i="2"/>
  <c r="U90" i="2"/>
  <c r="U71" i="2"/>
  <c r="U93" i="2"/>
  <c r="U100" i="2"/>
  <c r="U91" i="2"/>
  <c r="U108" i="2"/>
  <c r="U110" i="2"/>
  <c r="U82" i="2"/>
  <c r="U136" i="2"/>
  <c r="U124" i="2"/>
  <c r="U137" i="2"/>
  <c r="U127" i="2"/>
  <c r="U135" i="2"/>
  <c r="U128" i="2"/>
  <c r="U125" i="2"/>
  <c r="U133" i="2"/>
  <c r="U132" i="2"/>
  <c r="U130" i="2"/>
  <c r="U126" i="2"/>
  <c r="U131" i="2"/>
  <c r="U129" i="2"/>
  <c r="U176" i="2"/>
  <c r="U157" i="2"/>
  <c r="U163" i="2"/>
  <c r="U164" i="2"/>
  <c r="U160" i="2"/>
  <c r="U154" i="2"/>
  <c r="U145" i="2"/>
  <c r="U155" i="2"/>
  <c r="U167" i="2"/>
  <c r="U159" i="2"/>
  <c r="U166" i="2"/>
  <c r="U168" i="2"/>
  <c r="U162" i="2"/>
  <c r="U152" i="2"/>
  <c r="U158" i="2"/>
  <c r="U165" i="2"/>
  <c r="U146" i="2"/>
  <c r="U147" i="2"/>
  <c r="U144" i="2"/>
  <c r="U142" i="2"/>
  <c r="U172" i="2"/>
  <c r="U171" i="2"/>
  <c r="U141" i="2"/>
  <c r="U148" i="2"/>
  <c r="U169" i="2"/>
  <c r="U170" i="2"/>
  <c r="U150" i="2"/>
  <c r="U161" i="2"/>
  <c r="U149" i="2"/>
  <c r="U151" i="2"/>
  <c r="U153" i="2"/>
  <c r="U156" i="2"/>
  <c r="U181" i="2"/>
  <c r="U187" i="2"/>
  <c r="U186" i="2"/>
  <c r="U237" i="2"/>
  <c r="U216" i="2"/>
  <c r="U219" i="2"/>
  <c r="U209" i="2"/>
  <c r="U204" i="2"/>
  <c r="U223" i="2"/>
  <c r="U220" i="2"/>
  <c r="U232" i="2"/>
  <c r="U226" i="2"/>
  <c r="U218" i="2"/>
  <c r="U221" i="2"/>
  <c r="U212" i="2"/>
  <c r="U210" i="2"/>
  <c r="U227" i="2"/>
  <c r="U205" i="2"/>
  <c r="U215" i="2"/>
  <c r="U234" i="2"/>
  <c r="U208" i="2"/>
  <c r="U214" i="2"/>
  <c r="U233" i="2"/>
  <c r="U202" i="2"/>
  <c r="U203" i="2"/>
  <c r="U225" i="2"/>
  <c r="U249" i="2"/>
  <c r="U248" i="2"/>
  <c r="U211" i="2"/>
  <c r="U222" i="2"/>
  <c r="U230" i="2"/>
  <c r="U240" i="2"/>
  <c r="U201" i="2"/>
  <c r="U224" i="2"/>
  <c r="U235" i="2"/>
  <c r="U241" i="2"/>
  <c r="U231" i="2"/>
  <c r="U228" i="2"/>
  <c r="U244" i="2"/>
  <c r="U251" i="2"/>
  <c r="U247" i="2"/>
  <c r="U238" i="2"/>
  <c r="U245" i="2"/>
  <c r="U246" i="2"/>
  <c r="U239" i="2"/>
  <c r="U250" i="2"/>
  <c r="U217" i="2"/>
  <c r="U242" i="2"/>
  <c r="U243" i="2"/>
  <c r="U206" i="2"/>
  <c r="U229" i="2"/>
  <c r="U207" i="2"/>
  <c r="U252" i="2"/>
  <c r="U236" i="2"/>
  <c r="U213" i="2"/>
  <c r="U991" i="2"/>
  <c r="U1027" i="2"/>
  <c r="U808" i="2"/>
  <c r="U1014" i="2"/>
  <c r="U926" i="2"/>
  <c r="U1107" i="2"/>
  <c r="U1148" i="2"/>
  <c r="U1104" i="2"/>
  <c r="U467" i="2"/>
  <c r="U416" i="2"/>
  <c r="U788" i="2"/>
  <c r="U405" i="2"/>
  <c r="U410" i="2"/>
  <c r="U361" i="2"/>
  <c r="U320" i="2"/>
  <c r="U329" i="2"/>
  <c r="U420" i="2"/>
  <c r="U561" i="2"/>
  <c r="U590" i="2"/>
  <c r="U1097" i="2"/>
  <c r="U366" i="2"/>
  <c r="U308" i="2"/>
  <c r="U1244" i="2"/>
  <c r="U783" i="2"/>
  <c r="U750" i="2"/>
  <c r="U703" i="2"/>
  <c r="U763" i="2"/>
  <c r="U768" i="2"/>
  <c r="U817" i="2"/>
  <c r="U733" i="2"/>
  <c r="U1056" i="2"/>
  <c r="U1073" i="2"/>
  <c r="U398" i="2"/>
  <c r="U910" i="2"/>
  <c r="U388" i="2"/>
  <c r="U820" i="2"/>
  <c r="U924" i="2"/>
  <c r="U850" i="2"/>
  <c r="U528" i="2"/>
  <c r="U635" i="2"/>
  <c r="U964" i="2"/>
  <c r="U1003" i="2"/>
  <c r="U842" i="2"/>
  <c r="U1227" i="2"/>
  <c r="U275" i="2"/>
  <c r="U861" i="2"/>
  <c r="U273" i="2"/>
  <c r="U597" i="2"/>
  <c r="U996" i="2"/>
  <c r="U835" i="2"/>
  <c r="U762" i="2"/>
  <c r="U314" i="2"/>
  <c r="U346" i="2"/>
  <c r="U457" i="2"/>
  <c r="U990" i="2"/>
  <c r="U736" i="2"/>
  <c r="U313" i="2"/>
  <c r="U330" i="2"/>
  <c r="U301" i="2"/>
  <c r="U624" i="2"/>
  <c r="U730" i="2"/>
  <c r="U626" i="2"/>
  <c r="U976" i="2"/>
  <c r="U697" i="2"/>
  <c r="U1064" i="2"/>
  <c r="U812" i="2"/>
  <c r="U409" i="2"/>
  <c r="U601" i="2"/>
  <c r="U1022" i="2"/>
  <c r="U419" i="2"/>
  <c r="U599" i="2"/>
  <c r="U502" i="2"/>
  <c r="U472" i="2"/>
  <c r="U1100" i="2"/>
  <c r="U811" i="2"/>
  <c r="U751" i="2"/>
  <c r="U988" i="2"/>
  <c r="U1205" i="2"/>
  <c r="U276" i="2"/>
  <c r="U288" i="2"/>
  <c r="U286" i="2"/>
  <c r="U518" i="2"/>
  <c r="U921" i="2"/>
  <c r="U607" i="2"/>
  <c r="U583" i="2"/>
  <c r="U327" i="2"/>
  <c r="U431" i="2"/>
  <c r="U384" i="2"/>
  <c r="U916" i="2"/>
  <c r="U764" i="2"/>
  <c r="U325" i="2"/>
  <c r="U452" i="2"/>
  <c r="U310" i="2"/>
  <c r="U637" i="2"/>
  <c r="U1000" i="2"/>
  <c r="U609" i="2"/>
  <c r="U894" i="2"/>
  <c r="U774" i="2"/>
  <c r="U1053" i="2"/>
  <c r="U953" i="2"/>
  <c r="U389" i="2"/>
  <c r="U383" i="2"/>
  <c r="U876" i="2"/>
  <c r="U453" i="2"/>
  <c r="U770" i="2"/>
  <c r="U836" i="2"/>
  <c r="U580" i="2"/>
  <c r="U1054" i="2"/>
  <c r="U849" i="2"/>
  <c r="U941" i="2"/>
  <c r="U928" i="2"/>
  <c r="U989" i="2"/>
  <c r="U1087" i="2"/>
  <c r="U848" i="2"/>
  <c r="U1016" i="2"/>
  <c r="U281" i="2"/>
  <c r="U897" i="2"/>
  <c r="U520" i="2"/>
  <c r="U685" i="2"/>
  <c r="U666" i="2"/>
  <c r="U742" i="2"/>
  <c r="U422" i="2"/>
  <c r="U350" i="2"/>
  <c r="U324" i="2"/>
  <c r="U458" i="2"/>
  <c r="U660" i="2"/>
  <c r="U745" i="2"/>
  <c r="U316" i="2"/>
  <c r="U360" i="2"/>
  <c r="U305" i="2"/>
  <c r="U575" i="2"/>
  <c r="U595" i="2"/>
  <c r="U632" i="2"/>
  <c r="U765" i="2"/>
  <c r="U918" i="2"/>
  <c r="U912" i="2"/>
  <c r="U978" i="2"/>
  <c r="U1167" i="2"/>
  <c r="U581" i="2"/>
  <c r="U642" i="2"/>
  <c r="U414" i="2"/>
  <c r="U443" i="2"/>
  <c r="U374" i="2"/>
  <c r="U662" i="2"/>
  <c r="U718" i="2"/>
  <c r="U777" i="2"/>
  <c r="U705" i="2"/>
  <c r="U1012" i="2"/>
  <c r="U1246" i="2"/>
  <c r="U1122" i="2"/>
  <c r="U862" i="2"/>
  <c r="U272" i="2"/>
  <c r="U891" i="2"/>
  <c r="U959" i="2"/>
  <c r="U913" i="2"/>
  <c r="U881" i="2"/>
  <c r="U925" i="2"/>
  <c r="U1046" i="2"/>
  <c r="U1068" i="2"/>
  <c r="U1126" i="2"/>
  <c r="U1072" i="2"/>
  <c r="U523" i="2"/>
  <c r="U298" i="2"/>
  <c r="U1063" i="2"/>
  <c r="U661" i="2"/>
  <c r="U878" i="2"/>
  <c r="U612" i="2"/>
  <c r="U430" i="2"/>
  <c r="U999" i="2"/>
  <c r="U439" i="2"/>
  <c r="U919" i="2"/>
  <c r="U598" i="2"/>
  <c r="U312" i="2"/>
  <c r="U884" i="2"/>
  <c r="U487" i="2"/>
  <c r="U822" i="2"/>
  <c r="U676" i="2"/>
  <c r="U717" i="2"/>
  <c r="U1001" i="2"/>
  <c r="U573" i="2"/>
  <c r="U935" i="2"/>
  <c r="U564" i="2"/>
  <c r="U433" i="2"/>
  <c r="U689" i="2"/>
  <c r="U293" i="2"/>
  <c r="U879" i="2"/>
  <c r="U648" i="2"/>
  <c r="U525" i="2"/>
  <c r="U957" i="2"/>
  <c r="U604" i="2"/>
  <c r="U1224" i="2"/>
  <c r="U791" i="2"/>
  <c r="U277" i="2"/>
  <c r="U855" i="2"/>
  <c r="U418" i="2"/>
  <c r="U952" i="2"/>
  <c r="U722" i="2"/>
  <c r="U899" i="2"/>
  <c r="U1013" i="2"/>
  <c r="U933" i="2"/>
  <c r="U1145" i="2"/>
  <c r="U295" i="2"/>
  <c r="U294" i="2"/>
  <c r="U290" i="2"/>
  <c r="U391" i="2"/>
  <c r="U475" i="2"/>
  <c r="U407" i="2"/>
  <c r="U1008" i="2"/>
  <c r="U954" i="2"/>
  <c r="U654" i="2"/>
  <c r="U938" i="2"/>
  <c r="U1127" i="2"/>
  <c r="U789" i="2"/>
  <c r="U724" i="2"/>
  <c r="U707" i="2"/>
  <c r="U594" i="2"/>
  <c r="U882" i="2"/>
  <c r="U1120" i="2"/>
  <c r="U712" i="2"/>
  <c r="U408" i="2"/>
  <c r="U341" i="2"/>
  <c r="U326" i="2"/>
  <c r="U367" i="2"/>
  <c r="U787" i="2"/>
  <c r="U488" i="2"/>
  <c r="U315" i="2"/>
  <c r="U494" i="2"/>
  <c r="U524" i="2"/>
  <c r="U631" i="2"/>
  <c r="U514" i="2"/>
  <c r="U940" i="2"/>
  <c r="U690" i="2"/>
  <c r="U779" i="2"/>
  <c r="U775" i="2"/>
  <c r="U895" i="2"/>
  <c r="U785" i="2"/>
  <c r="U992" i="2"/>
  <c r="U721" i="2"/>
  <c r="U622" i="2"/>
  <c r="U845" i="2"/>
  <c r="U893" i="2"/>
  <c r="U704" i="2"/>
  <c r="U943" i="2"/>
  <c r="U867" i="2"/>
  <c r="U1084" i="2"/>
  <c r="U1108" i="2"/>
  <c r="U1216" i="2"/>
  <c r="U892" i="2"/>
  <c r="U565" i="2"/>
  <c r="U292" i="2"/>
  <c r="U844" i="2"/>
  <c r="U857" i="2"/>
  <c r="U896" i="2"/>
  <c r="U969" i="2"/>
  <c r="U608" i="2"/>
  <c r="U664" i="2"/>
  <c r="U699" i="2"/>
  <c r="U567" i="2"/>
  <c r="U585" i="2"/>
  <c r="U821" i="2"/>
  <c r="U1033" i="2"/>
  <c r="U930" i="2"/>
  <c r="U417" i="2"/>
  <c r="U485" i="2"/>
  <c r="U1247" i="2"/>
  <c r="U1235" i="2"/>
  <c r="U348" i="2"/>
  <c r="U823" i="2"/>
  <c r="U1240" i="2"/>
  <c r="U337" i="2"/>
  <c r="U1121" i="2"/>
  <c r="U961" i="2"/>
  <c r="U1015" i="2"/>
  <c r="U373" i="2"/>
  <c r="U549" i="2"/>
  <c r="U621" i="2"/>
  <c r="U544" i="2"/>
  <c r="U459" i="2"/>
  <c r="U647" i="2"/>
  <c r="U1115" i="2"/>
  <c r="U816" i="2"/>
  <c r="U471" i="2"/>
  <c r="U1083" i="2"/>
  <c r="U1206" i="2"/>
  <c r="U606" i="2"/>
  <c r="U806" i="2"/>
  <c r="U732" i="2"/>
  <c r="U641" i="2"/>
  <c r="U593" i="2"/>
  <c r="U977" i="2"/>
  <c r="U805" i="2"/>
  <c r="U814" i="2"/>
  <c r="U818" i="2"/>
  <c r="U931" i="2"/>
  <c r="U530" i="2"/>
  <c r="U1058" i="2"/>
  <c r="U1252" i="2"/>
  <c r="U1174" i="2"/>
  <c r="U267" i="2"/>
  <c r="U1248" i="2"/>
  <c r="U541" i="2"/>
  <c r="U1128" i="2"/>
  <c r="U901" i="2"/>
  <c r="U972" i="2"/>
  <c r="U799" i="2"/>
  <c r="U1111" i="2"/>
  <c r="U615" i="2"/>
  <c r="U492" i="2"/>
  <c r="U1150" i="2"/>
  <c r="U731" i="2"/>
  <c r="U501" i="2"/>
  <c r="U684" i="2"/>
  <c r="U1102" i="2"/>
  <c r="U1254" i="2"/>
  <c r="U397" i="2"/>
  <c r="U600" i="2"/>
  <c r="U1218" i="2"/>
  <c r="U644" i="2"/>
  <c r="U449" i="2"/>
  <c r="U1060" i="2"/>
  <c r="U713" i="2"/>
  <c r="U856" i="2"/>
  <c r="U852" i="2"/>
  <c r="U1076" i="2"/>
  <c r="U727" i="2"/>
  <c r="U1169" i="2"/>
  <c r="U262" i="2"/>
  <c r="U1253" i="2"/>
  <c r="U482" i="2"/>
  <c r="U1095" i="2"/>
  <c r="U1192" i="2"/>
  <c r="U1041" i="2"/>
  <c r="U605" i="2"/>
  <c r="U1131" i="2"/>
  <c r="U614" i="2"/>
  <c r="U1081" i="2"/>
  <c r="U840" i="2"/>
  <c r="U454" i="2"/>
  <c r="U411" i="2"/>
  <c r="U1024" i="2"/>
  <c r="U1090" i="2"/>
  <c r="U340" i="2"/>
  <c r="U427" i="2"/>
  <c r="U1221" i="2"/>
  <c r="U678" i="2"/>
  <c r="U438" i="2"/>
  <c r="U883" i="2"/>
  <c r="U673" i="2"/>
  <c r="U773" i="2"/>
  <c r="U887" i="2"/>
  <c r="U911" i="2"/>
  <c r="U510" i="2"/>
  <c r="U1175" i="2"/>
  <c r="U263" i="2"/>
  <c r="U1204" i="2"/>
  <c r="U343" i="2"/>
  <c r="U720" i="2"/>
  <c r="U1223" i="2"/>
  <c r="U1049" i="2"/>
  <c r="U824" i="2"/>
  <c r="U1099" i="2"/>
  <c r="U832" i="2"/>
  <c r="U1035" i="2"/>
  <c r="U393" i="2"/>
  <c r="U592" i="2"/>
  <c r="U951" i="2"/>
  <c r="U1028" i="2"/>
  <c r="U572" i="2"/>
  <c r="U927" i="2"/>
  <c r="U909" i="2"/>
  <c r="U679" i="2"/>
  <c r="U516" i="2"/>
  <c r="U929" i="2"/>
  <c r="U698" i="2"/>
  <c r="U711" i="2"/>
  <c r="U395" i="2"/>
  <c r="U653" i="2"/>
  <c r="U754" i="2"/>
  <c r="U1010" i="2"/>
  <c r="U265" i="2"/>
  <c r="U846" i="2"/>
  <c r="U436" i="2"/>
  <c r="U1082" i="2"/>
  <c r="U914" i="2"/>
  <c r="U795" i="2"/>
  <c r="U675" i="2"/>
  <c r="U965" i="2"/>
  <c r="U651" i="2"/>
  <c r="U611" i="2"/>
  <c r="U542" i="2"/>
  <c r="U432" i="2"/>
  <c r="U905" i="2"/>
  <c r="U1197" i="2"/>
  <c r="U372" i="2"/>
  <c r="U1226" i="2"/>
  <c r="U1029" i="2"/>
  <c r="U517" i="2"/>
  <c r="U781" i="2"/>
  <c r="U579" i="2"/>
  <c r="U473" i="2"/>
  <c r="U863" i="2"/>
  <c r="U554" i="2"/>
  <c r="U1110" i="2"/>
  <c r="U266" i="2"/>
  <c r="U1199" i="2"/>
  <c r="U464" i="2"/>
  <c r="U445" i="2"/>
  <c r="U1220" i="2"/>
  <c r="U1042" i="2"/>
  <c r="U798" i="2"/>
  <c r="U778" i="2"/>
  <c r="U853" i="2"/>
  <c r="U682" i="2"/>
  <c r="U555" i="2"/>
  <c r="U379" i="2"/>
  <c r="U688" i="2"/>
  <c r="U529" i="2"/>
  <c r="U318" i="2"/>
  <c r="U392" i="2"/>
  <c r="U613" i="2"/>
  <c r="U1007" i="2"/>
  <c r="U958" i="2"/>
  <c r="U771" i="2"/>
  <c r="U1032" i="2"/>
  <c r="U671" i="2"/>
  <c r="U819" i="2"/>
  <c r="U904" i="2"/>
  <c r="U623" i="2"/>
  <c r="U790" i="2"/>
  <c r="U495" i="2"/>
  <c r="U335" i="2"/>
  <c r="U1038" i="2"/>
  <c r="U375" i="2"/>
  <c r="U291" i="2"/>
  <c r="U332" i="2"/>
  <c r="U456" i="2"/>
  <c r="U1011" i="2"/>
  <c r="U902" i="2"/>
  <c r="U435" i="2"/>
  <c r="U1101" i="2"/>
  <c r="U480" i="2"/>
  <c r="U888" i="2"/>
  <c r="U479" i="2"/>
  <c r="U807" i="2"/>
  <c r="U424" i="2"/>
  <c r="U550" i="2"/>
  <c r="U700" i="2"/>
  <c r="U582" i="2"/>
  <c r="U630" i="2"/>
  <c r="U296" i="2"/>
  <c r="U354" i="2"/>
  <c r="U908" i="2"/>
  <c r="U1021" i="2"/>
  <c r="U747" i="2"/>
  <c r="U571" i="2"/>
  <c r="U665" i="2"/>
  <c r="U772" i="2"/>
  <c r="U752" i="2"/>
  <c r="U1105" i="2"/>
  <c r="U474" i="2"/>
  <c r="U1057" i="2"/>
  <c r="U900" i="2"/>
  <c r="U1045" i="2"/>
  <c r="U285" i="2"/>
  <c r="U484" i="2"/>
  <c r="U339" i="2"/>
  <c r="U1158" i="2"/>
  <c r="U871" i="2"/>
  <c r="U1002" i="2"/>
  <c r="U511" i="2"/>
  <c r="U1047" i="2"/>
  <c r="U723" i="2"/>
  <c r="U1075" i="2"/>
  <c r="U686" i="2"/>
  <c r="U355" i="2"/>
  <c r="U1005" i="2"/>
  <c r="U659" i="2"/>
  <c r="U299" i="2"/>
  <c r="U483" i="2"/>
  <c r="U998" i="2"/>
  <c r="U1196" i="2"/>
  <c r="U716" i="2"/>
  <c r="U640" i="2"/>
  <c r="U672" i="2"/>
  <c r="U769" i="2"/>
  <c r="U947" i="2"/>
  <c r="U568" i="2"/>
  <c r="U338" i="2"/>
  <c r="U1066" i="2"/>
  <c r="U695" i="2"/>
  <c r="U282" i="2"/>
  <c r="U357" i="2"/>
  <c r="U1109" i="2"/>
  <c r="U1160" i="2"/>
  <c r="U551" i="2"/>
  <c r="U521" i="2"/>
  <c r="U628" i="2"/>
  <c r="U587" i="2"/>
  <c r="U830" i="2"/>
  <c r="U468" i="2"/>
  <c r="U809" i="2"/>
  <c r="U548" i="2"/>
  <c r="U306" i="2"/>
  <c r="U322" i="2"/>
  <c r="U574" i="2"/>
  <c r="U667" i="2"/>
  <c r="U839" i="2"/>
  <c r="U936" i="2"/>
  <c r="U356" i="2"/>
  <c r="U803" i="2"/>
  <c r="U780" i="2"/>
  <c r="U426" i="2"/>
  <c r="U829" i="2"/>
  <c r="U826" i="2"/>
  <c r="U696" i="2"/>
  <c r="U287" i="2"/>
  <c r="U349" i="2"/>
  <c r="U442" i="2"/>
  <c r="U719" i="2"/>
  <c r="U509" i="2"/>
  <c r="U869" i="2"/>
  <c r="U323" i="2"/>
  <c r="U423" i="2"/>
  <c r="U834" i="2"/>
  <c r="U710" i="2"/>
  <c r="U476" i="2"/>
  <c r="U493" i="2"/>
  <c r="U421" i="2"/>
  <c r="U309" i="2"/>
  <c r="U331" i="2"/>
  <c r="U497" i="2"/>
  <c r="U1179" i="2"/>
  <c r="U406" i="2"/>
  <c r="U463" i="2"/>
  <c r="U692" i="2"/>
  <c r="U617" i="2"/>
  <c r="U363" i="2"/>
  <c r="U385" i="2"/>
  <c r="U429" i="2"/>
  <c r="U345" i="2"/>
  <c r="U289" i="2"/>
  <c r="U404" i="2"/>
  <c r="U399" i="2"/>
  <c r="U1161" i="2"/>
  <c r="U949" i="2"/>
  <c r="U333" i="2"/>
  <c r="U371" i="2"/>
  <c r="U491" i="2"/>
  <c r="U470" i="2"/>
  <c r="U477" i="2"/>
  <c r="U854" i="2"/>
  <c r="U618" i="2"/>
  <c r="U877" i="2"/>
  <c r="U838" i="2"/>
  <c r="U486" i="2"/>
  <c r="U873" i="2"/>
  <c r="U858" i="2"/>
  <c r="U755" i="2"/>
  <c r="U967" i="2"/>
  <c r="U872" i="2"/>
  <c r="U1069" i="2"/>
  <c r="U993" i="2"/>
  <c r="U533" i="2"/>
  <c r="U907" i="2"/>
  <c r="U1017" i="2"/>
  <c r="U586" i="2"/>
  <c r="U827" i="2"/>
  <c r="U460" i="2"/>
  <c r="U377" i="2"/>
  <c r="U1077" i="2"/>
  <c r="U396" i="2"/>
  <c r="U636" i="2"/>
  <c r="U1059" i="2"/>
  <c r="U875" i="2"/>
  <c r="U725" i="2"/>
  <c r="U569" i="2"/>
  <c r="U465" i="2"/>
  <c r="U1092" i="2"/>
  <c r="U378" i="2"/>
  <c r="U616" i="2"/>
  <c r="U1091" i="2"/>
  <c r="U536" i="2"/>
  <c r="U545" i="2"/>
  <c r="U382" i="2"/>
  <c r="U362" i="2"/>
  <c r="U1030" i="2"/>
  <c r="U461" i="2"/>
  <c r="U645" i="2"/>
  <c r="U801" i="2"/>
  <c r="U726" i="2"/>
  <c r="U519" i="2"/>
  <c r="U376" i="2"/>
  <c r="U1093" i="2"/>
  <c r="U535" i="2"/>
  <c r="U708" i="2"/>
  <c r="U658" i="2"/>
  <c r="U646" i="2"/>
  <c r="U797" i="2"/>
  <c r="U359" i="2"/>
  <c r="U955" i="2"/>
  <c r="U370" i="2"/>
  <c r="U625" i="2"/>
  <c r="U1025" i="2"/>
  <c r="U800" i="2"/>
  <c r="U948" i="2"/>
  <c r="U437" i="2"/>
  <c r="U1023" i="2"/>
  <c r="U478" i="2"/>
  <c r="U786" i="2"/>
  <c r="U503" i="2"/>
  <c r="U563" i="2"/>
  <c r="U619" i="2"/>
  <c r="U390" i="2"/>
  <c r="U1153" i="2"/>
  <c r="U984" i="2"/>
  <c r="U1119" i="2"/>
  <c r="U995" i="2"/>
  <c r="U851" i="2"/>
  <c r="U1138" i="2"/>
  <c r="U512" i="2"/>
  <c r="U833" i="2"/>
  <c r="U917" i="2"/>
  <c r="U701" i="2"/>
  <c r="U1061" i="2"/>
  <c r="U400" i="2"/>
  <c r="U1156" i="2"/>
  <c r="U810" i="2"/>
  <c r="U974" i="2"/>
  <c r="U629" i="2"/>
  <c r="U633" i="2"/>
  <c r="U620" i="2"/>
  <c r="U434" i="2"/>
  <c r="U702" i="2"/>
  <c r="U813" i="2"/>
  <c r="U656" i="2"/>
  <c r="U1055" i="2"/>
  <c r="U982" i="2"/>
  <c r="U584" i="2"/>
  <c r="U979" i="2"/>
  <c r="U336" i="2"/>
  <c r="U1193" i="2"/>
  <c r="U759" i="2"/>
  <c r="U1050" i="2"/>
  <c r="U865" i="2"/>
  <c r="U825" i="2"/>
  <c r="U680" i="2"/>
  <c r="U547" i="2"/>
  <c r="U447" i="2"/>
  <c r="U709" i="2"/>
  <c r="U898" i="2"/>
  <c r="U915" i="2"/>
  <c r="U987" i="2"/>
  <c r="U981" i="2"/>
  <c r="U677" i="2"/>
  <c r="U963" i="2"/>
  <c r="U496" i="2"/>
  <c r="U368" i="2"/>
  <c r="U757" i="2"/>
  <c r="U962" i="2"/>
  <c r="U740" i="2"/>
  <c r="U738" i="2"/>
  <c r="U691" i="2"/>
  <c r="U469" i="2"/>
  <c r="U596" i="2"/>
  <c r="U668" i="2"/>
  <c r="U837" i="2"/>
  <c r="U983" i="2"/>
  <c r="U794" i="2"/>
  <c r="U753" i="2"/>
  <c r="U448" i="2"/>
  <c r="U428" i="2"/>
  <c r="U760" i="2"/>
  <c r="U885" i="2"/>
  <c r="U526" i="2"/>
  <c r="U994" i="2"/>
  <c r="U847" i="2"/>
  <c r="U415" i="2"/>
  <c r="U578" i="2"/>
  <c r="U602" i="2"/>
  <c r="U946" i="2"/>
  <c r="U1009" i="2"/>
  <c r="U860" i="2"/>
  <c r="U663" i="2"/>
  <c r="U749" i="2"/>
  <c r="U728" i="2"/>
  <c r="U450" i="2"/>
  <c r="U261" i="2"/>
  <c r="U577" i="2"/>
  <c r="U669" i="2"/>
  <c r="U1132" i="2"/>
  <c r="U655" i="2"/>
  <c r="U532" i="2"/>
  <c r="U674" i="2"/>
  <c r="U792" i="2"/>
  <c r="U802" i="2"/>
  <c r="U652" i="2"/>
  <c r="U500" i="2"/>
  <c r="U522" i="2"/>
  <c r="U570" i="2"/>
  <c r="U268" i="2"/>
  <c r="U588" i="2"/>
  <c r="U831" i="2"/>
  <c r="U1086" i="2"/>
  <c r="U870" i="2"/>
  <c r="U793" i="2"/>
  <c r="U743" i="2"/>
  <c r="U937" i="2"/>
  <c r="U859" i="2"/>
  <c r="U538" i="2"/>
  <c r="U934" i="2"/>
  <c r="U804" i="2"/>
  <c r="U553" i="2"/>
  <c r="U758" i="2"/>
  <c r="U715" i="2"/>
  <c r="U499" i="2"/>
  <c r="U903" i="2"/>
  <c r="U776" i="2"/>
  <c r="U603" i="2"/>
  <c r="U906" i="2"/>
  <c r="U670" i="2"/>
  <c r="U748" i="2"/>
  <c r="U970" i="2"/>
  <c r="U591" i="2"/>
  <c r="U1067" i="2"/>
  <c r="U508" i="2"/>
  <c r="U444" i="2"/>
  <c r="U761" i="2"/>
  <c r="U784" i="2"/>
  <c r="U455" i="2"/>
  <c r="U1065" i="2"/>
  <c r="U922" i="2"/>
  <c r="U657" i="2"/>
  <c r="U966" i="2"/>
  <c r="U744" i="2"/>
  <c r="U610" i="2"/>
  <c r="U932" i="2"/>
  <c r="U589" i="2"/>
  <c r="U980" i="2"/>
  <c r="U352" i="2"/>
  <c r="U756" i="2"/>
  <c r="U498" i="2"/>
  <c r="U489" i="2"/>
  <c r="U1207" i="2"/>
  <c r="U874" i="2"/>
  <c r="U546" i="2"/>
  <c r="U552" i="2"/>
  <c r="U687" i="2"/>
  <c r="U694" i="2"/>
  <c r="U1040" i="2"/>
  <c r="U440" i="2"/>
  <c r="U1062" i="2"/>
  <c r="U317" i="2"/>
  <c r="U828" i="2"/>
  <c r="U767" i="2"/>
  <c r="U886" i="2"/>
  <c r="U387" i="2"/>
  <c r="U1222" i="2"/>
  <c r="U681" i="2"/>
  <c r="U534" i="2"/>
  <c r="U364" i="2"/>
  <c r="U986" i="2"/>
  <c r="U960" i="2"/>
  <c r="U513" i="2"/>
  <c r="U1018" i="2"/>
  <c r="U562" i="2"/>
  <c r="U381" i="2"/>
  <c r="U556" i="2"/>
  <c r="U950" i="2"/>
  <c r="U650" i="2"/>
  <c r="U693" i="2"/>
  <c r="U1172" i="2"/>
  <c r="U441" i="2"/>
  <c r="U539" i="2"/>
  <c r="U880" i="2"/>
  <c r="U737" i="2"/>
  <c r="U634" i="2"/>
  <c r="U945" i="2"/>
  <c r="U1173" i="2"/>
  <c r="U1265" i="2"/>
  <c r="U1264" i="2"/>
  <c r="U1266" i="2"/>
  <c r="U1263" i="2"/>
  <c r="U1267" i="2"/>
  <c r="U1292" i="2"/>
  <c r="U1303" i="2"/>
  <c r="U1284" i="2"/>
  <c r="U1300" i="2"/>
  <c r="U1291" i="2"/>
  <c r="U1299" i="2"/>
  <c r="U1302" i="2"/>
  <c r="U1294" i="2"/>
  <c r="U1288" i="2"/>
  <c r="U1297" i="2"/>
  <c r="U1282" i="2"/>
  <c r="U1272" i="2"/>
  <c r="U1273" i="2"/>
  <c r="U1306" i="2"/>
  <c r="U1279" i="2"/>
  <c r="U1274" i="2"/>
  <c r="U1281" i="2"/>
  <c r="U1276" i="2"/>
  <c r="U1301" i="2"/>
  <c r="U1296" i="2"/>
  <c r="U1298" i="2"/>
  <c r="U1280" i="2"/>
  <c r="U1283" i="2"/>
  <c r="U1270" i="2"/>
  <c r="U1275" i="2"/>
  <c r="U1305" i="2"/>
  <c r="U1278" i="2"/>
  <c r="U1287" i="2"/>
  <c r="U1293" i="2"/>
  <c r="U1304" i="2"/>
  <c r="U1277" i="2"/>
  <c r="U1295" i="2"/>
  <c r="U1290" i="2"/>
  <c r="U1285" i="2"/>
  <c r="U1289" i="2"/>
  <c r="U1271" i="2"/>
  <c r="U1320" i="2"/>
  <c r="U1330" i="2"/>
  <c r="U1332" i="2"/>
  <c r="U1312" i="2"/>
  <c r="U1323" i="2"/>
  <c r="U1346" i="2"/>
  <c r="U1313" i="2"/>
  <c r="U1317" i="2"/>
  <c r="U1331" i="2"/>
  <c r="U1316" i="2"/>
  <c r="U1318" i="2"/>
  <c r="U1336" i="2"/>
  <c r="U1322" i="2"/>
  <c r="U1326" i="2"/>
  <c r="U1334" i="2"/>
  <c r="U1315" i="2"/>
  <c r="U1321" i="2"/>
  <c r="U1338" i="2"/>
  <c r="U1348" i="2"/>
  <c r="U1339" i="2"/>
  <c r="U1337" i="2"/>
  <c r="U1344" i="2"/>
  <c r="U1341" i="2"/>
  <c r="U1345" i="2"/>
  <c r="U1327" i="2"/>
  <c r="U1328" i="2"/>
  <c r="U1343" i="2"/>
  <c r="U1329" i="2"/>
  <c r="U1340" i="2"/>
  <c r="U1347" i="2"/>
  <c r="U1333" i="2"/>
  <c r="U1342" i="2"/>
  <c r="U1319" i="2"/>
  <c r="U1335" i="2"/>
  <c r="U1314" i="2"/>
  <c r="U1352" i="2"/>
  <c r="U1350" i="2"/>
  <c r="U1349" i="2"/>
  <c r="U1353" i="2"/>
  <c r="U1354" i="2"/>
  <c r="U1351" i="2"/>
  <c r="U1400" i="2"/>
  <c r="U1382" i="2"/>
  <c r="U1432" i="2"/>
  <c r="U1357" i="2"/>
  <c r="U1399" i="2"/>
  <c r="U1430" i="2"/>
  <c r="U1373" i="2"/>
  <c r="U1380" i="2"/>
  <c r="U1384" i="2"/>
  <c r="U1383" i="2"/>
  <c r="U1368" i="2"/>
  <c r="U1397" i="2"/>
  <c r="U1411" i="2"/>
  <c r="U1367" i="2"/>
  <c r="U1389" i="2"/>
  <c r="U1405" i="2"/>
  <c r="U1372" i="2"/>
  <c r="U1404" i="2"/>
  <c r="U1395" i="2"/>
  <c r="U1369" i="2"/>
  <c r="U1377" i="2"/>
  <c r="U1379" i="2"/>
  <c r="U1406" i="2"/>
  <c r="U1410" i="2"/>
  <c r="U1385" i="2"/>
  <c r="U1388" i="2"/>
  <c r="U1414" i="2"/>
  <c r="U1374" i="2"/>
  <c r="U1378" i="2"/>
  <c r="U1420" i="2"/>
  <c r="U1424" i="2"/>
  <c r="U1386" i="2"/>
  <c r="U1392" i="2"/>
  <c r="U1396" i="2"/>
  <c r="U1398" i="2"/>
  <c r="U1407" i="2"/>
  <c r="U1370" i="2"/>
  <c r="U1387" i="2"/>
  <c r="U1393" i="2"/>
  <c r="U1408" i="2"/>
  <c r="U1390" i="2"/>
  <c r="U1391" i="2"/>
  <c r="U1356" i="2"/>
  <c r="U1363" i="2"/>
  <c r="U1376" i="2"/>
  <c r="U1394" i="2"/>
  <c r="U1401" i="2"/>
  <c r="U1402" i="2"/>
  <c r="U1375" i="2"/>
  <c r="U1381" i="2"/>
  <c r="U1417" i="2"/>
  <c r="U1361" i="2"/>
  <c r="U1358" i="2"/>
  <c r="U1359" i="2"/>
  <c r="U1366" i="2"/>
  <c r="U1371" i="2"/>
  <c r="U1403" i="2"/>
  <c r="U1360" i="2"/>
  <c r="U1364" i="2"/>
  <c r="U1435" i="2"/>
  <c r="U1436" i="2"/>
  <c r="U1505" i="2"/>
  <c r="U1459" i="2"/>
  <c r="U1499" i="2"/>
  <c r="U1506" i="2"/>
  <c r="U1497" i="2"/>
  <c r="U1516" i="2"/>
  <c r="U1507" i="2"/>
  <c r="U1470" i="2"/>
  <c r="U1468" i="2"/>
  <c r="U1464" i="2"/>
  <c r="U1471" i="2"/>
  <c r="U1452" i="2"/>
  <c r="U1460" i="2"/>
  <c r="U1469" i="2"/>
  <c r="U1493" i="2"/>
  <c r="U1511" i="2"/>
  <c r="U1512" i="2"/>
  <c r="U1509" i="2"/>
  <c r="U1487" i="2"/>
  <c r="U1457" i="2"/>
  <c r="U1502" i="2"/>
  <c r="U1484" i="2"/>
  <c r="U1463" i="2"/>
  <c r="U1461" i="2"/>
  <c r="U1503" i="2"/>
  <c r="U1467" i="2"/>
  <c r="U1455" i="2"/>
  <c r="U1510" i="2"/>
  <c r="U1501" i="2"/>
  <c r="U1504" i="2"/>
  <c r="U1486" i="2"/>
  <c r="U1462" i="2"/>
  <c r="U1514" i="2"/>
  <c r="U1508" i="2"/>
  <c r="U1451" i="2"/>
  <c r="U1458" i="2"/>
  <c r="U1513" i="2"/>
  <c r="U1489" i="2"/>
  <c r="U1485" i="2"/>
  <c r="U1498" i="2"/>
  <c r="U1454" i="2"/>
  <c r="U1482" i="2"/>
  <c r="U1465" i="2"/>
  <c r="U1515" i="2"/>
  <c r="U1453" i="2"/>
  <c r="U1494" i="2"/>
  <c r="U1466" i="2"/>
  <c r="U1500" i="2"/>
  <c r="U1496" i="2"/>
  <c r="U1491" i="2"/>
  <c r="U1490" i="2"/>
  <c r="U1495" i="2"/>
  <c r="U1456" i="2"/>
  <c r="U1492" i="2"/>
  <c r="U1483" i="2"/>
  <c r="U1488" i="2"/>
  <c r="U1521" i="2"/>
  <c r="U1522" i="2"/>
  <c r="U1520" i="2"/>
  <c r="S1324" i="2"/>
  <c r="S1308" i="2"/>
  <c r="S1307" i="2"/>
  <c r="S1338" i="2" l="1"/>
  <c r="S1321" i="2"/>
  <c r="S1315" i="2"/>
  <c r="S1334" i="2"/>
  <c r="S1326" i="2"/>
  <c r="S1322" i="2"/>
  <c r="S1336" i="2"/>
  <c r="S1318" i="2"/>
  <c r="S1316" i="2"/>
  <c r="S1331" i="2"/>
  <c r="S1317" i="2"/>
  <c r="S1313" i="2"/>
  <c r="S1346" i="2"/>
  <c r="S1323" i="2"/>
  <c r="S1312" i="2"/>
  <c r="S1332" i="2"/>
  <c r="S1330" i="2"/>
  <c r="S1320" i="2"/>
  <c r="S1494" i="2" l="1"/>
  <c r="S1480" i="2"/>
  <c r="S1465" i="2"/>
  <c r="S1479" i="2"/>
  <c r="S1492" i="2"/>
  <c r="S1515" i="2"/>
  <c r="S1500" i="2"/>
  <c r="S1488" i="2"/>
  <c r="S1456" i="2"/>
  <c r="S1490" i="2"/>
  <c r="S1453" i="2"/>
  <c r="S1496" i="2"/>
  <c r="S1482" i="2"/>
  <c r="S1450" i="2"/>
  <c r="S1481" i="2"/>
  <c r="S1444" i="2"/>
  <c r="S1466" i="2"/>
  <c r="S1483" i="2"/>
  <c r="S1495" i="2"/>
  <c r="S1491" i="2"/>
  <c r="S1504" i="2"/>
  <c r="S1478" i="2"/>
  <c r="S1449" i="2"/>
  <c r="S1477" i="2"/>
  <c r="S1485" i="2"/>
  <c r="S1501" i="2"/>
  <c r="S1462" i="2"/>
  <c r="S1454" i="2"/>
  <c r="S1489" i="2"/>
  <c r="S1458" i="2"/>
  <c r="S1442" i="2"/>
  <c r="S1508" i="2"/>
  <c r="S1448" i="2"/>
  <c r="S1514" i="2"/>
  <c r="S1443" i="2"/>
  <c r="S1510" i="2"/>
  <c r="S1486" i="2"/>
  <c r="S1498" i="2"/>
  <c r="S1513" i="2"/>
  <c r="S1451" i="2"/>
  <c r="S1509" i="2"/>
  <c r="S1475" i="2"/>
  <c r="S1493" i="2"/>
  <c r="S1474" i="2"/>
  <c r="S1503" i="2"/>
  <c r="S1512" i="2"/>
  <c r="S1457" i="2"/>
  <c r="S1455" i="2"/>
  <c r="S1461" i="2"/>
  <c r="S1484" i="2"/>
  <c r="S1440" i="2"/>
  <c r="S1441" i="2"/>
  <c r="S1439" i="2"/>
  <c r="S1473" i="2"/>
  <c r="S1476" i="2"/>
  <c r="S1511" i="2"/>
  <c r="S1487" i="2"/>
  <c r="S1467" i="2"/>
  <c r="S1463" i="2"/>
  <c r="S1502" i="2"/>
  <c r="S1499" i="2"/>
  <c r="S1447" i="2"/>
  <c r="S1472" i="2"/>
  <c r="S1446" i="2"/>
  <c r="S1452" i="2"/>
  <c r="S1505" i="2"/>
  <c r="S1497" i="2"/>
  <c r="S1469" i="2"/>
  <c r="S1471" i="2"/>
  <c r="S1468" i="2"/>
  <c r="S1459" i="2"/>
  <c r="S1507" i="2"/>
  <c r="S1445" i="2"/>
  <c r="S1516" i="2"/>
  <c r="S1438" i="2"/>
  <c r="S1437" i="2"/>
  <c r="S1506" i="2"/>
  <c r="S1460" i="2"/>
  <c r="S1464" i="2"/>
  <c r="S1470" i="2"/>
  <c r="S1311" i="2"/>
  <c r="S1341" i="2"/>
  <c r="S1344" i="2"/>
  <c r="S1325" i="2"/>
  <c r="S1310" i="2"/>
  <c r="S1309" i="2"/>
  <c r="S1314" i="2"/>
  <c r="S1335" i="2"/>
  <c r="S1319" i="2"/>
  <c r="S1328" i="2"/>
  <c r="S1327" i="2"/>
  <c r="S1345" i="2"/>
  <c r="S1337" i="2"/>
  <c r="S1339" i="2"/>
  <c r="S1348" i="2"/>
  <c r="S1340" i="2"/>
  <c r="S1329" i="2"/>
  <c r="S1343" i="2"/>
  <c r="S1342" i="2"/>
  <c r="S1333" i="2"/>
  <c r="S1347" i="2"/>
  <c r="S1269" i="2"/>
  <c r="S1271" i="2"/>
  <c r="S1289" i="2"/>
  <c r="S1285" i="2"/>
  <c r="S1290" i="2"/>
  <c r="S1295" i="2"/>
  <c r="S1277" i="2"/>
  <c r="S1304" i="2"/>
  <c r="S1293" i="2"/>
  <c r="S1287" i="2"/>
  <c r="S1278" i="2"/>
  <c r="S1305" i="2"/>
  <c r="S1275" i="2"/>
  <c r="S1286" i="2"/>
  <c r="S1270" i="2"/>
  <c r="S1283" i="2"/>
  <c r="S1280" i="2"/>
  <c r="S1298" i="2"/>
  <c r="S1296" i="2"/>
  <c r="S1301" i="2"/>
  <c r="S1276" i="2"/>
  <c r="S1281" i="2"/>
  <c r="S1274" i="2"/>
  <c r="S1279" i="2"/>
  <c r="S1306" i="2"/>
  <c r="S1273" i="2"/>
  <c r="S1268" i="2"/>
  <c r="S1272" i="2"/>
  <c r="S1282" i="2"/>
  <c r="S1297" i="2"/>
  <c r="S1288" i="2"/>
  <c r="S1294" i="2"/>
  <c r="S1302" i="2"/>
  <c r="S1299" i="2"/>
  <c r="S1291" i="2"/>
  <c r="S1300" i="2"/>
  <c r="S1284" i="2"/>
  <c r="S1303" i="2"/>
  <c r="S1292" i="2"/>
  <c r="S1256" i="2"/>
  <c r="S1261" i="2"/>
  <c r="S1260" i="2"/>
  <c r="S1259" i="2"/>
  <c r="S1258" i="2"/>
  <c r="S1257" i="2"/>
  <c r="S1265" i="2"/>
  <c r="S1264" i="2"/>
  <c r="S1255" i="2"/>
  <c r="S1267" i="2"/>
  <c r="S1262" i="2"/>
  <c r="S1263" i="2"/>
  <c r="S1266" i="2"/>
  <c r="S767" i="2"/>
  <c r="S828" i="2"/>
  <c r="S440" i="2"/>
  <c r="S1040" i="2"/>
  <c r="S387" i="2"/>
  <c r="S886" i="2"/>
  <c r="S317" i="2"/>
  <c r="S1062" i="2"/>
  <c r="S364" i="2"/>
  <c r="S534" i="2"/>
  <c r="S986" i="2"/>
  <c r="S681" i="2"/>
  <c r="S1222" i="2"/>
  <c r="S255" i="2"/>
  <c r="S756" i="2"/>
  <c r="S589" i="2"/>
  <c r="S932" i="2"/>
  <c r="S489" i="2"/>
  <c r="S498" i="2"/>
  <c r="S352" i="2"/>
  <c r="S980" i="2"/>
  <c r="S552" i="2"/>
  <c r="S546" i="2"/>
  <c r="S694" i="2"/>
  <c r="S687" i="2"/>
  <c r="S874" i="2"/>
  <c r="S1207" i="2"/>
  <c r="S761" i="2"/>
  <c r="S444" i="2"/>
  <c r="S591" i="2"/>
  <c r="S970" i="2"/>
  <c r="S455" i="2"/>
  <c r="S784" i="2"/>
  <c r="S508" i="2"/>
  <c r="S1067" i="2"/>
  <c r="S966" i="2"/>
  <c r="S657" i="2"/>
  <c r="S610" i="2"/>
  <c r="S744" i="2"/>
  <c r="S922" i="2"/>
  <c r="S1065" i="2"/>
  <c r="S758" i="2"/>
  <c r="S553" i="2"/>
  <c r="S538" i="2"/>
  <c r="S859" i="2"/>
  <c r="S499" i="2"/>
  <c r="S715" i="2"/>
  <c r="S804" i="2"/>
  <c r="S934" i="2"/>
  <c r="S906" i="2"/>
  <c r="S603" i="2"/>
  <c r="S748" i="2"/>
  <c r="S670" i="2"/>
  <c r="S776" i="2"/>
  <c r="S903" i="2"/>
  <c r="S268" i="2"/>
  <c r="S570" i="2"/>
  <c r="S652" i="2"/>
  <c r="S802" i="2"/>
  <c r="S831" i="2"/>
  <c r="S588" i="2"/>
  <c r="S522" i="2"/>
  <c r="S500" i="2"/>
  <c r="S793" i="2"/>
  <c r="S937" i="2"/>
  <c r="S743" i="2"/>
  <c r="S870" i="2"/>
  <c r="S1086" i="2"/>
  <c r="S261" i="2"/>
  <c r="S450" i="2"/>
  <c r="S663" i="2"/>
  <c r="S860" i="2"/>
  <c r="S669" i="2"/>
  <c r="S577" i="2"/>
  <c r="S728" i="2"/>
  <c r="S749" i="2"/>
  <c r="S532" i="2"/>
  <c r="S792" i="2"/>
  <c r="S674" i="2"/>
  <c r="S655" i="2"/>
  <c r="S1132" i="2"/>
  <c r="S760" i="2"/>
  <c r="S428" i="2"/>
  <c r="S794" i="2"/>
  <c r="S983" i="2"/>
  <c r="S526" i="2"/>
  <c r="S885" i="2"/>
  <c r="S448" i="2"/>
  <c r="S753" i="2"/>
  <c r="S578" i="2"/>
  <c r="S415" i="2"/>
  <c r="S946" i="2"/>
  <c r="S602" i="2"/>
  <c r="S847" i="2"/>
  <c r="S994" i="2"/>
  <c r="S757" i="2"/>
  <c r="S368" i="2"/>
  <c r="S677" i="2"/>
  <c r="S981" i="2"/>
  <c r="S740" i="2"/>
  <c r="S962" i="2"/>
  <c r="S496" i="2"/>
  <c r="S963" i="2"/>
  <c r="S596" i="2"/>
  <c r="S469" i="2"/>
  <c r="S837" i="2"/>
  <c r="S668" i="2"/>
  <c r="S691" i="2"/>
  <c r="S738" i="2"/>
  <c r="S1009" i="2"/>
  <c r="S759" i="2"/>
  <c r="S1193" i="2"/>
  <c r="S584" i="2"/>
  <c r="S982" i="2"/>
  <c r="S865" i="2"/>
  <c r="S1050" i="2"/>
  <c r="S336" i="2"/>
  <c r="S979" i="2"/>
  <c r="S447" i="2"/>
  <c r="S547" i="2"/>
  <c r="S898" i="2"/>
  <c r="S709" i="2"/>
  <c r="S680" i="2"/>
  <c r="S825" i="2"/>
  <c r="S254" i="2"/>
  <c r="S1156" i="2"/>
  <c r="S701" i="2"/>
  <c r="S917" i="2"/>
  <c r="S974" i="2"/>
  <c r="S810" i="2"/>
  <c r="S400" i="2"/>
  <c r="S1061" i="2"/>
  <c r="S434" i="2"/>
  <c r="S620" i="2"/>
  <c r="S813" i="2"/>
  <c r="S702" i="2"/>
  <c r="S633" i="2"/>
  <c r="S629" i="2"/>
  <c r="S1055" i="2"/>
  <c r="S656" i="2"/>
  <c r="S987" i="2"/>
  <c r="S915" i="2"/>
  <c r="S995" i="2"/>
  <c r="S984" i="2"/>
  <c r="S851" i="2"/>
  <c r="S1119" i="2"/>
  <c r="S512" i="2"/>
  <c r="S833" i="2"/>
  <c r="S1138" i="2"/>
  <c r="S619" i="2"/>
  <c r="S503" i="2"/>
  <c r="S390" i="2"/>
  <c r="S563" i="2"/>
  <c r="S1153" i="2"/>
  <c r="S948" i="2"/>
  <c r="S1025" i="2"/>
  <c r="S437" i="2"/>
  <c r="S800" i="2"/>
  <c r="S478" i="2"/>
  <c r="S786" i="2"/>
  <c r="S1023" i="2"/>
  <c r="S797" i="2"/>
  <c r="S658" i="2"/>
  <c r="S359" i="2"/>
  <c r="S646" i="2"/>
  <c r="S370" i="2"/>
  <c r="S625" i="2"/>
  <c r="S955" i="2"/>
  <c r="S519" i="2"/>
  <c r="S801" i="2"/>
  <c r="S376" i="2"/>
  <c r="S726" i="2"/>
  <c r="S535" i="2"/>
  <c r="S708" i="2"/>
  <c r="S1093" i="2"/>
  <c r="S382" i="2"/>
  <c r="S536" i="2"/>
  <c r="S362" i="2"/>
  <c r="S545" i="2"/>
  <c r="S461" i="2"/>
  <c r="S645" i="2"/>
  <c r="S1030" i="2"/>
  <c r="S569" i="2"/>
  <c r="S875" i="2"/>
  <c r="S465" i="2"/>
  <c r="S725" i="2"/>
  <c r="S378" i="2"/>
  <c r="S616" i="2"/>
  <c r="S1092" i="2"/>
  <c r="S460" i="2"/>
  <c r="S586" i="2"/>
  <c r="S377" i="2"/>
  <c r="S827" i="2"/>
  <c r="S396" i="2"/>
  <c r="S636" i="2"/>
  <c r="S1077" i="2"/>
  <c r="S1059" i="2"/>
  <c r="S1091" i="2"/>
  <c r="S872" i="2"/>
  <c r="S755" i="2"/>
  <c r="S1069" i="2"/>
  <c r="S967" i="2"/>
  <c r="S533" i="2"/>
  <c r="S907" i="2"/>
  <c r="S993" i="2"/>
  <c r="S618" i="2"/>
  <c r="S477" i="2"/>
  <c r="S877" i="2"/>
  <c r="S854" i="2"/>
  <c r="S486" i="2"/>
  <c r="S873" i="2"/>
  <c r="S838" i="2"/>
  <c r="S858" i="2"/>
  <c r="S1017" i="2"/>
  <c r="S404" i="2"/>
  <c r="S289" i="2"/>
  <c r="S385" i="2"/>
  <c r="S363" i="2"/>
  <c r="S399" i="2"/>
  <c r="S345" i="2"/>
  <c r="S429" i="2"/>
  <c r="S371" i="2"/>
  <c r="S333" i="2"/>
  <c r="S470" i="2"/>
  <c r="S491" i="2"/>
  <c r="S949" i="2"/>
  <c r="S1161" i="2"/>
  <c r="S331" i="2"/>
  <c r="S309" i="2"/>
  <c r="S476" i="2"/>
  <c r="S497" i="2"/>
  <c r="S421" i="2"/>
  <c r="S493" i="2"/>
  <c r="S463" i="2"/>
  <c r="S406" i="2"/>
  <c r="S617" i="2"/>
  <c r="S692" i="2"/>
  <c r="S1179" i="2"/>
  <c r="S349" i="2"/>
  <c r="S287" i="2"/>
  <c r="S829" i="2"/>
  <c r="S426" i="2"/>
  <c r="S719" i="2"/>
  <c r="S442" i="2"/>
  <c r="S696" i="2"/>
  <c r="S826" i="2"/>
  <c r="S423" i="2"/>
  <c r="S323" i="2"/>
  <c r="S710" i="2"/>
  <c r="S834" i="2"/>
  <c r="S869" i="2"/>
  <c r="S509" i="2"/>
  <c r="S322" i="2"/>
  <c r="S306" i="2"/>
  <c r="S468" i="2"/>
  <c r="S667" i="2"/>
  <c r="S574" i="2"/>
  <c r="S548" i="2"/>
  <c r="S809" i="2"/>
  <c r="S356" i="2"/>
  <c r="S780" i="2"/>
  <c r="S803" i="2"/>
  <c r="S936" i="2"/>
  <c r="S839" i="2"/>
  <c r="S357" i="2"/>
  <c r="S282" i="2"/>
  <c r="S338" i="2"/>
  <c r="S568" i="2"/>
  <c r="S1109" i="2"/>
  <c r="S695" i="2"/>
  <c r="S1066" i="2"/>
  <c r="S628" i="2"/>
  <c r="S521" i="2"/>
  <c r="S830" i="2"/>
  <c r="S587" i="2"/>
  <c r="S551" i="2"/>
  <c r="S1160" i="2"/>
  <c r="S483" i="2"/>
  <c r="S299" i="2"/>
  <c r="S355" i="2"/>
  <c r="S686" i="2"/>
  <c r="S998" i="2"/>
  <c r="S659" i="2"/>
  <c r="S1005" i="2"/>
  <c r="S672" i="2"/>
  <c r="S640" i="2"/>
  <c r="S947" i="2"/>
  <c r="S769" i="2"/>
  <c r="S716" i="2"/>
  <c r="S1196" i="2"/>
  <c r="S484" i="2"/>
  <c r="S285" i="2"/>
  <c r="S1057" i="2"/>
  <c r="S474" i="2"/>
  <c r="S1158" i="2"/>
  <c r="S339" i="2"/>
  <c r="S1045" i="2"/>
  <c r="S900" i="2"/>
  <c r="S1047" i="2"/>
  <c r="S511" i="2"/>
  <c r="S1075" i="2"/>
  <c r="S723" i="2"/>
  <c r="S1002" i="2"/>
  <c r="S871" i="2"/>
  <c r="S354" i="2"/>
  <c r="S296" i="2"/>
  <c r="S700" i="2"/>
  <c r="S550" i="2"/>
  <c r="S908" i="2"/>
  <c r="S630" i="2"/>
  <c r="S582" i="2"/>
  <c r="S665" i="2"/>
  <c r="S571" i="2"/>
  <c r="S752" i="2"/>
  <c r="S772" i="2"/>
  <c r="S747" i="2"/>
  <c r="S1021" i="2"/>
  <c r="S1105" i="2"/>
  <c r="S332" i="2"/>
  <c r="S291" i="2"/>
  <c r="S335" i="2"/>
  <c r="S495" i="2"/>
  <c r="S1011" i="2"/>
  <c r="S456" i="2"/>
  <c r="S375" i="2"/>
  <c r="S1038" i="2"/>
  <c r="S480" i="2"/>
  <c r="S1101" i="2"/>
  <c r="S479" i="2"/>
  <c r="S888" i="2"/>
  <c r="S435" i="2"/>
  <c r="S902" i="2"/>
  <c r="S392" i="2"/>
  <c r="S318" i="2"/>
  <c r="S379" i="2"/>
  <c r="S555" i="2"/>
  <c r="S1007" i="2"/>
  <c r="S613" i="2"/>
  <c r="S529" i="2"/>
  <c r="S688" i="2"/>
  <c r="S671" i="2"/>
  <c r="S1032" i="2"/>
  <c r="S904" i="2"/>
  <c r="S819" i="2"/>
  <c r="S771" i="2"/>
  <c r="S958" i="2"/>
  <c r="S790" i="2"/>
  <c r="S623" i="2"/>
  <c r="S424" i="2"/>
  <c r="S807" i="2"/>
  <c r="S1199" i="2"/>
  <c r="S266" i="2"/>
  <c r="S863" i="2"/>
  <c r="S473" i="2"/>
  <c r="S445" i="2"/>
  <c r="S464" i="2"/>
  <c r="S1110" i="2"/>
  <c r="S554" i="2"/>
  <c r="S778" i="2"/>
  <c r="S798" i="2"/>
  <c r="S682" i="2"/>
  <c r="S853" i="2"/>
  <c r="S1042" i="2"/>
  <c r="S1220" i="2"/>
  <c r="S1197" i="2"/>
  <c r="S260" i="2"/>
  <c r="S542" i="2"/>
  <c r="S372" i="2"/>
  <c r="S905" i="2"/>
  <c r="S432" i="2"/>
  <c r="S781" i="2"/>
  <c r="S517" i="2"/>
  <c r="S579" i="2"/>
  <c r="S1029" i="2"/>
  <c r="S1226" i="2"/>
  <c r="S846" i="2"/>
  <c r="S265" i="2"/>
  <c r="S653" i="2"/>
  <c r="S395" i="2"/>
  <c r="S1082" i="2"/>
  <c r="S436" i="2"/>
  <c r="S1010" i="2"/>
  <c r="S754" i="2"/>
  <c r="S965" i="2"/>
  <c r="S675" i="2"/>
  <c r="S611" i="2"/>
  <c r="S651" i="2"/>
  <c r="S795" i="2"/>
  <c r="S914" i="2"/>
  <c r="S1028" i="2"/>
  <c r="S259" i="2"/>
  <c r="S393" i="2"/>
  <c r="S927" i="2"/>
  <c r="S572" i="2"/>
  <c r="S951" i="2"/>
  <c r="S592" i="2"/>
  <c r="S929" i="2"/>
  <c r="S516" i="2"/>
  <c r="S711" i="2"/>
  <c r="S698" i="2"/>
  <c r="S679" i="2"/>
  <c r="S909" i="2"/>
  <c r="S1204" i="2"/>
  <c r="S263" i="2"/>
  <c r="S911" i="2"/>
  <c r="S887" i="2"/>
  <c r="S720" i="2"/>
  <c r="S343" i="2"/>
  <c r="S1175" i="2"/>
  <c r="S510" i="2"/>
  <c r="S1099" i="2"/>
  <c r="S824" i="2"/>
  <c r="S1035" i="2"/>
  <c r="S832" i="2"/>
  <c r="S1049" i="2"/>
  <c r="S1223" i="2"/>
  <c r="S1090" i="2"/>
  <c r="S258" i="2"/>
  <c r="S454" i="2"/>
  <c r="S840" i="2"/>
  <c r="S427" i="2"/>
  <c r="S340" i="2"/>
  <c r="S1024" i="2"/>
  <c r="S411" i="2"/>
  <c r="S883" i="2"/>
  <c r="S438" i="2"/>
  <c r="S773" i="2"/>
  <c r="S673" i="2"/>
  <c r="S678" i="2"/>
  <c r="S1221" i="2"/>
  <c r="S1253" i="2"/>
  <c r="S262" i="2"/>
  <c r="S1076" i="2"/>
  <c r="S852" i="2"/>
  <c r="S1095" i="2"/>
  <c r="S482" i="2"/>
  <c r="S1169" i="2"/>
  <c r="S727" i="2"/>
  <c r="S1131" i="2"/>
  <c r="S605" i="2"/>
  <c r="S1081" i="2"/>
  <c r="S614" i="2"/>
  <c r="S1041" i="2"/>
  <c r="S1192" i="2"/>
  <c r="S1254" i="2"/>
  <c r="S257" i="2"/>
  <c r="S501" i="2"/>
  <c r="S731" i="2"/>
  <c r="S600" i="2"/>
  <c r="S397" i="2"/>
  <c r="S1102" i="2"/>
  <c r="S684" i="2"/>
  <c r="S1060" i="2"/>
  <c r="S449" i="2"/>
  <c r="S856" i="2"/>
  <c r="S713" i="2"/>
  <c r="S644" i="2"/>
  <c r="S1218" i="2"/>
  <c r="S1248" i="2"/>
  <c r="S267" i="2"/>
  <c r="S1058" i="2"/>
  <c r="S530" i="2"/>
  <c r="S1128" i="2"/>
  <c r="S541" i="2"/>
  <c r="S1174" i="2"/>
  <c r="S1252" i="2"/>
  <c r="S1111" i="2"/>
  <c r="S799" i="2"/>
  <c r="S615" i="2"/>
  <c r="S972" i="2"/>
  <c r="S901" i="2"/>
  <c r="S1206" i="2"/>
  <c r="S256" i="2"/>
  <c r="S471" i="2"/>
  <c r="S816" i="2"/>
  <c r="S806" i="2"/>
  <c r="S606" i="2"/>
  <c r="S1083" i="2"/>
  <c r="S253" i="2"/>
  <c r="S977" i="2"/>
  <c r="S593" i="2"/>
  <c r="S814" i="2"/>
  <c r="S805" i="2"/>
  <c r="S641" i="2"/>
  <c r="S732" i="2"/>
  <c r="S931" i="2"/>
  <c r="S818" i="2"/>
  <c r="S1150" i="2"/>
  <c r="S492" i="2"/>
  <c r="S1240" i="2"/>
  <c r="S823" i="2"/>
  <c r="S348" i="2"/>
  <c r="S1235" i="2"/>
  <c r="S1247" i="2"/>
  <c r="S524" i="2"/>
  <c r="S494" i="2"/>
  <c r="S315" i="2"/>
  <c r="S488" i="2"/>
  <c r="S787" i="2"/>
  <c r="S391" i="2"/>
  <c r="S290" i="2"/>
  <c r="S294" i="2"/>
  <c r="S295" i="2"/>
  <c r="S1145" i="2"/>
  <c r="S721" i="2"/>
  <c r="S992" i="2"/>
  <c r="S785" i="2"/>
  <c r="S895" i="2"/>
  <c r="S775" i="2"/>
  <c r="S567" i="2"/>
  <c r="S699" i="2"/>
  <c r="S664" i="2"/>
  <c r="S608" i="2"/>
  <c r="S969" i="2"/>
  <c r="S292" i="2"/>
  <c r="S565" i="2"/>
  <c r="S892" i="2"/>
  <c r="S1216" i="2"/>
  <c r="S1108" i="2"/>
  <c r="S594" i="2"/>
  <c r="S707" i="2"/>
  <c r="S724" i="2"/>
  <c r="S789" i="2"/>
  <c r="S1127" i="2"/>
  <c r="S485" i="2"/>
  <c r="S417" i="2"/>
  <c r="S930" i="2"/>
  <c r="S631" i="2"/>
  <c r="S712" i="2"/>
  <c r="S1120" i="2"/>
  <c r="S882" i="2"/>
  <c r="S367" i="2"/>
  <c r="S326" i="2"/>
  <c r="S341" i="2"/>
  <c r="S408" i="2"/>
  <c r="S954" i="2"/>
  <c r="S1008" i="2"/>
  <c r="S407" i="2"/>
  <c r="S475" i="2"/>
  <c r="S779" i="2"/>
  <c r="S690" i="2"/>
  <c r="S940" i="2"/>
  <c r="S514" i="2"/>
  <c r="S1033" i="2"/>
  <c r="S821" i="2"/>
  <c r="S585" i="2"/>
  <c r="S893" i="2"/>
  <c r="S845" i="2"/>
  <c r="S622" i="2"/>
  <c r="S896" i="2"/>
  <c r="S857" i="2"/>
  <c r="S844" i="2"/>
  <c r="S1015" i="2"/>
  <c r="S961" i="2"/>
  <c r="S1121" i="2"/>
  <c r="S337" i="2"/>
  <c r="S544" i="2"/>
  <c r="S621" i="2"/>
  <c r="S549" i="2"/>
  <c r="S373" i="2"/>
  <c r="S1084" i="2"/>
  <c r="S867" i="2"/>
  <c r="S943" i="2"/>
  <c r="S704" i="2"/>
  <c r="S1115" i="2"/>
  <c r="S647" i="2"/>
  <c r="S938" i="2"/>
  <c r="S654" i="2"/>
  <c r="S459" i="2"/>
  <c r="S418" i="2"/>
  <c r="S855" i="2"/>
  <c r="S277" i="2"/>
  <c r="S791" i="2"/>
  <c r="S1224" i="2"/>
  <c r="S487" i="2"/>
  <c r="S884" i="2"/>
  <c r="S312" i="2"/>
  <c r="S598" i="2"/>
  <c r="S919" i="2"/>
  <c r="S661" i="2"/>
  <c r="S1063" i="2"/>
  <c r="S298" i="2"/>
  <c r="S523" i="2"/>
  <c r="S1072" i="2"/>
  <c r="S573" i="2"/>
  <c r="S1001" i="2"/>
  <c r="S717" i="2"/>
  <c r="S676" i="2"/>
  <c r="S822" i="2"/>
  <c r="S604" i="2"/>
  <c r="S957" i="2"/>
  <c r="S525" i="2"/>
  <c r="S648" i="2"/>
  <c r="S879" i="2"/>
  <c r="S293" i="2"/>
  <c r="S689" i="2"/>
  <c r="S433" i="2"/>
  <c r="S564" i="2"/>
  <c r="S935" i="2"/>
  <c r="S439" i="2"/>
  <c r="S999" i="2"/>
  <c r="S430" i="2"/>
  <c r="S612" i="2"/>
  <c r="S878" i="2"/>
  <c r="S933" i="2"/>
  <c r="S1013" i="2"/>
  <c r="S899" i="2"/>
  <c r="S722" i="2"/>
  <c r="S952" i="2"/>
  <c r="S1126" i="2"/>
  <c r="S1068" i="2"/>
  <c r="S925" i="2"/>
  <c r="S881" i="2"/>
  <c r="S959" i="2"/>
  <c r="S891" i="2"/>
  <c r="S913" i="2"/>
  <c r="S1046" i="2"/>
  <c r="S272" i="2"/>
  <c r="S862" i="2"/>
  <c r="S1122" i="2"/>
  <c r="S1246" i="2"/>
  <c r="S595" i="2"/>
  <c r="S575" i="2"/>
  <c r="S305" i="2"/>
  <c r="S360" i="2"/>
  <c r="S316" i="2"/>
  <c r="S422" i="2"/>
  <c r="S742" i="2"/>
  <c r="S666" i="2"/>
  <c r="S685" i="2"/>
  <c r="S978" i="2"/>
  <c r="S912" i="2"/>
  <c r="S918" i="2"/>
  <c r="S765" i="2"/>
  <c r="S632" i="2"/>
  <c r="S777" i="2"/>
  <c r="S718" i="2"/>
  <c r="S662" i="2"/>
  <c r="S374" i="2"/>
  <c r="S443" i="2"/>
  <c r="S414" i="2"/>
  <c r="S642" i="2"/>
  <c r="S581" i="2"/>
  <c r="S1167" i="2"/>
  <c r="S745" i="2"/>
  <c r="S660" i="2"/>
  <c r="S458" i="2"/>
  <c r="S324" i="2"/>
  <c r="S350" i="2"/>
  <c r="S1012" i="2"/>
  <c r="S705" i="2"/>
  <c r="S520" i="2"/>
  <c r="S897" i="2"/>
  <c r="S281" i="2"/>
  <c r="S1016" i="2"/>
  <c r="S1000" i="2"/>
  <c r="S637" i="2"/>
  <c r="S310" i="2"/>
  <c r="S452" i="2"/>
  <c r="S325" i="2"/>
  <c r="S583" i="2"/>
  <c r="S607" i="2"/>
  <c r="S921" i="2"/>
  <c r="S518" i="2"/>
  <c r="S953" i="2"/>
  <c r="S1053" i="2"/>
  <c r="S774" i="2"/>
  <c r="S894" i="2"/>
  <c r="S609" i="2"/>
  <c r="S849" i="2"/>
  <c r="S1054" i="2"/>
  <c r="S580" i="2"/>
  <c r="S836" i="2"/>
  <c r="S770" i="2"/>
  <c r="S453" i="2"/>
  <c r="S876" i="2"/>
  <c r="S383" i="2"/>
  <c r="S389" i="2"/>
  <c r="S764" i="2"/>
  <c r="S916" i="2"/>
  <c r="S384" i="2"/>
  <c r="S431" i="2"/>
  <c r="S327" i="2"/>
  <c r="S848" i="2"/>
  <c r="S1087" i="2"/>
  <c r="S989" i="2"/>
  <c r="S928" i="2"/>
  <c r="S941" i="2"/>
  <c r="S286" i="2"/>
  <c r="S288" i="2"/>
  <c r="S276" i="2"/>
  <c r="S1205" i="2"/>
  <c r="S730" i="2"/>
  <c r="S624" i="2"/>
  <c r="S301" i="2"/>
  <c r="S330" i="2"/>
  <c r="S313" i="2"/>
  <c r="S762" i="2"/>
  <c r="S835" i="2"/>
  <c r="S996" i="2"/>
  <c r="S597" i="2"/>
  <c r="S812" i="2"/>
  <c r="S1064" i="2"/>
  <c r="S697" i="2"/>
  <c r="S976" i="2"/>
  <c r="S626" i="2"/>
  <c r="S811" i="2"/>
  <c r="S1100" i="2"/>
  <c r="S472" i="2"/>
  <c r="S502" i="2"/>
  <c r="S599" i="2"/>
  <c r="S419" i="2"/>
  <c r="S1022" i="2"/>
  <c r="S601" i="2"/>
  <c r="S409" i="2"/>
  <c r="S736" i="2"/>
  <c r="S990" i="2"/>
  <c r="S457" i="2"/>
  <c r="S346" i="2"/>
  <c r="S314" i="2"/>
  <c r="S988" i="2"/>
  <c r="S751" i="2"/>
  <c r="S273" i="2"/>
  <c r="S861" i="2"/>
  <c r="S275" i="2"/>
  <c r="S1227" i="2"/>
  <c r="S783" i="2"/>
  <c r="S1244" i="2"/>
  <c r="S308" i="2"/>
  <c r="S366" i="2"/>
  <c r="S1097" i="2"/>
  <c r="S361" i="2"/>
  <c r="S410" i="2"/>
  <c r="S405" i="2"/>
  <c r="S788" i="2"/>
  <c r="S817" i="2"/>
  <c r="S768" i="2"/>
  <c r="S763" i="2"/>
  <c r="S703" i="2"/>
  <c r="S750" i="2"/>
  <c r="S850" i="2"/>
  <c r="S924" i="2"/>
  <c r="S820" i="2"/>
  <c r="S388" i="2"/>
  <c r="S910" i="2"/>
  <c r="S398" i="2"/>
  <c r="S1073" i="2"/>
  <c r="S1056" i="2"/>
  <c r="S733" i="2"/>
  <c r="S590" i="2"/>
  <c r="S561" i="2"/>
  <c r="S420" i="2"/>
  <c r="S329" i="2"/>
  <c r="S320" i="2"/>
  <c r="S842" i="2"/>
  <c r="S1003" i="2"/>
  <c r="S964" i="2"/>
  <c r="S635" i="2"/>
  <c r="S528" i="2"/>
  <c r="S416" i="2"/>
  <c r="S467" i="2"/>
  <c r="S1104" i="2"/>
  <c r="S1148" i="2"/>
  <c r="S1107" i="2"/>
  <c r="S926" i="2"/>
  <c r="S1014" i="2"/>
  <c r="S808" i="2"/>
  <c r="S991" i="2"/>
  <c r="S1027" i="2"/>
  <c r="S213" i="2"/>
  <c r="S236" i="2"/>
  <c r="S242" i="2"/>
  <c r="S217" i="2"/>
  <c r="S206" i="2"/>
  <c r="S229" i="2"/>
  <c r="S243" i="2"/>
  <c r="S207" i="2"/>
  <c r="S252" i="2"/>
  <c r="S250" i="2"/>
  <c r="S239" i="2"/>
  <c r="S244" i="2"/>
  <c r="S200" i="2"/>
  <c r="S247" i="2"/>
  <c r="S238" i="2"/>
  <c r="S251" i="2"/>
  <c r="S245" i="2"/>
  <c r="S246" i="2"/>
  <c r="S228" i="2"/>
  <c r="S231" i="2"/>
  <c r="S230" i="2"/>
  <c r="S222" i="2"/>
  <c r="S201" i="2"/>
  <c r="S224" i="2"/>
  <c r="S240" i="2"/>
  <c r="S235" i="2"/>
  <c r="S241" i="2"/>
  <c r="S211" i="2"/>
  <c r="S248" i="2"/>
  <c r="S199" i="2"/>
  <c r="S214" i="2"/>
  <c r="S202" i="2"/>
  <c r="S203" i="2"/>
  <c r="S233" i="2"/>
  <c r="S225" i="2"/>
  <c r="S249" i="2"/>
  <c r="S208" i="2"/>
  <c r="S234" i="2"/>
  <c r="S221" i="2"/>
  <c r="S218" i="2"/>
  <c r="S210" i="2"/>
  <c r="S227" i="2"/>
  <c r="S212" i="2"/>
  <c r="S205" i="2"/>
  <c r="S215" i="2"/>
  <c r="S226" i="2"/>
  <c r="S232" i="2"/>
  <c r="S216" i="2"/>
  <c r="S237" i="2"/>
  <c r="S209" i="2"/>
  <c r="S204" i="2"/>
  <c r="S219" i="2"/>
  <c r="S223" i="2"/>
  <c r="S220" i="2"/>
  <c r="R179" i="2"/>
  <c r="Q179" i="2"/>
  <c r="R195" i="2"/>
  <c r="Q195" i="2"/>
  <c r="R193" i="2"/>
  <c r="Q193" i="2"/>
  <c r="S186" i="2"/>
  <c r="R198" i="2"/>
  <c r="Q198" i="2"/>
  <c r="R185" i="2"/>
  <c r="Q185" i="2"/>
  <c r="R183" i="2"/>
  <c r="Q183" i="2"/>
  <c r="R184" i="2"/>
  <c r="Q184" i="2"/>
  <c r="R197" i="2"/>
  <c r="Q197" i="2"/>
  <c r="R189" i="2"/>
  <c r="Q189" i="2"/>
  <c r="R194" i="2"/>
  <c r="Q194" i="2"/>
  <c r="R192" i="2"/>
  <c r="Q192" i="2"/>
  <c r="S187" i="2"/>
  <c r="R188" i="2"/>
  <c r="Q188" i="2"/>
  <c r="R180" i="2"/>
  <c r="Q180" i="2"/>
  <c r="R190" i="2"/>
  <c r="Q190" i="2"/>
  <c r="R178" i="2"/>
  <c r="Q178" i="2"/>
  <c r="R191" i="2"/>
  <c r="Q191" i="2"/>
  <c r="S181" i="2"/>
  <c r="S172" i="2"/>
  <c r="S138" i="2"/>
  <c r="S176" i="2"/>
  <c r="S155" i="2"/>
  <c r="S156" i="2"/>
  <c r="S166" i="2"/>
  <c r="S142" i="2"/>
  <c r="S147" i="2"/>
  <c r="S164" i="2"/>
  <c r="S158" i="2"/>
  <c r="S154" i="2"/>
  <c r="S132" i="2"/>
  <c r="S131" i="2"/>
  <c r="S119" i="2"/>
  <c r="S120" i="2"/>
  <c r="S124" i="2"/>
  <c r="S121" i="2"/>
  <c r="S133" i="2"/>
  <c r="S126" i="2"/>
  <c r="S130" i="2"/>
  <c r="S125" i="2"/>
  <c r="S129" i="2"/>
  <c r="S128" i="2"/>
  <c r="S137" i="2"/>
  <c r="S135" i="2"/>
  <c r="S136" i="2"/>
  <c r="S127" i="2"/>
  <c r="R58" i="2"/>
  <c r="Q58" i="2"/>
  <c r="R56" i="2"/>
  <c r="Q56" i="2"/>
  <c r="R61" i="2"/>
  <c r="Q61" i="2"/>
  <c r="R52" i="2"/>
  <c r="Q52" i="2"/>
  <c r="R48" i="2"/>
  <c r="Q48" i="2"/>
  <c r="Q43" i="2"/>
  <c r="R45" i="2"/>
  <c r="R59" i="2"/>
  <c r="Q59" i="2"/>
  <c r="R47" i="2"/>
  <c r="Q47" i="2"/>
  <c r="R55" i="2"/>
  <c r="Q55" i="2"/>
  <c r="R50" i="2"/>
  <c r="Q50" i="2"/>
  <c r="Q42" i="2"/>
  <c r="R44" i="2"/>
  <c r="Q41" i="2"/>
  <c r="R46" i="2"/>
  <c r="Q46" i="2"/>
  <c r="Q40" i="2"/>
  <c r="R51" i="2"/>
  <c r="Q51" i="2"/>
  <c r="R60" i="2"/>
  <c r="Q60" i="2"/>
  <c r="R57" i="2"/>
  <c r="Q57" i="2"/>
  <c r="R49" i="2"/>
  <c r="Q49" i="2"/>
  <c r="R53" i="2"/>
  <c r="Q53" i="2"/>
  <c r="Q39" i="2"/>
  <c r="S70" i="2"/>
  <c r="S95" i="2"/>
  <c r="S72" i="2"/>
  <c r="S101" i="2"/>
  <c r="S76" i="2"/>
  <c r="S102" i="2"/>
  <c r="S80" i="2"/>
  <c r="S89" i="2"/>
  <c r="S99" i="2"/>
  <c r="S85" i="2"/>
  <c r="S79" i="2"/>
  <c r="S98" i="2"/>
  <c r="S97" i="2"/>
  <c r="S94" i="2"/>
  <c r="S92" i="2"/>
  <c r="S78" i="2"/>
  <c r="S107" i="2"/>
  <c r="S105" i="2"/>
  <c r="S87" i="2"/>
  <c r="S74" i="2"/>
  <c r="S96" i="2"/>
  <c r="S67" i="2"/>
  <c r="U57" i="2" l="1"/>
  <c r="U52" i="2"/>
  <c r="U47" i="2"/>
  <c r="U193" i="2"/>
  <c r="U180" i="2"/>
  <c r="U49" i="2"/>
  <c r="U55" i="2"/>
  <c r="U48" i="2"/>
  <c r="U58" i="2"/>
  <c r="U190" i="2"/>
  <c r="S41" i="2"/>
  <c r="S44" i="2"/>
  <c r="U194" i="2"/>
  <c r="U183" i="2"/>
  <c r="U59" i="2"/>
  <c r="U188" i="2"/>
  <c r="U189" i="2"/>
  <c r="U185" i="2"/>
  <c r="S39" i="2"/>
  <c r="U60" i="2"/>
  <c r="S42" i="2"/>
  <c r="U61" i="2"/>
  <c r="U191" i="2"/>
  <c r="U195" i="2"/>
  <c r="S45" i="2"/>
  <c r="U53" i="2"/>
  <c r="U51" i="2"/>
  <c r="U50" i="2"/>
  <c r="S43" i="2"/>
  <c r="U56" i="2"/>
  <c r="U178" i="2"/>
  <c r="U179" i="2"/>
  <c r="S40" i="2"/>
  <c r="U192" i="2"/>
  <c r="U197" i="2"/>
  <c r="U198" i="2"/>
  <c r="U46" i="2"/>
  <c r="U184" i="2"/>
  <c r="S198" i="2"/>
  <c r="S184" i="2"/>
  <c r="S58" i="2"/>
  <c r="S190" i="2"/>
  <c r="S53" i="2"/>
  <c r="S46" i="2"/>
  <c r="S191" i="2"/>
  <c r="S61" i="2"/>
  <c r="S50" i="2"/>
  <c r="S178" i="2"/>
  <c r="S59" i="2"/>
  <c r="S57" i="2"/>
  <c r="S192" i="2"/>
  <c r="S47" i="2"/>
  <c r="S52" i="2"/>
  <c r="S183" i="2"/>
  <c r="S189" i="2"/>
  <c r="S195" i="2"/>
  <c r="S194" i="2"/>
  <c r="S188" i="2"/>
  <c r="S60" i="2"/>
  <c r="S48" i="2"/>
  <c r="S193" i="2"/>
  <c r="S56" i="2"/>
  <c r="S51" i="2"/>
  <c r="S185" i="2"/>
  <c r="S49" i="2"/>
  <c r="S197" i="2"/>
  <c r="S55" i="2"/>
  <c r="S180" i="2"/>
  <c r="S179" i="2"/>
  <c r="U11" i="2"/>
  <c r="U13" i="2"/>
  <c r="U16" i="2"/>
  <c r="U17" i="2"/>
  <c r="U25" i="2"/>
  <c r="U26" i="2"/>
  <c r="U28" i="2"/>
  <c r="U8" i="2"/>
  <c r="U12" i="2"/>
  <c r="U14" i="2"/>
  <c r="U15" i="2"/>
  <c r="U20" i="2"/>
  <c r="U23" i="2"/>
  <c r="U30" i="2"/>
  <c r="U32" i="2"/>
  <c r="U5" i="2"/>
  <c r="U6" i="2"/>
  <c r="U7" i="2"/>
  <c r="U18" i="2"/>
  <c r="U19" i="2"/>
  <c r="U21" i="2"/>
  <c r="U22" i="2"/>
  <c r="U24" i="2"/>
  <c r="U27" i="2"/>
  <c r="U33" i="2"/>
  <c r="U3" i="2"/>
  <c r="U4" i="2"/>
  <c r="U10" i="2"/>
  <c r="U29" i="2"/>
  <c r="U31" i="2"/>
  <c r="U9" i="2"/>
  <c r="S111" i="2"/>
  <c r="S64" i="2"/>
  <c r="S66" i="2"/>
  <c r="S68" i="2"/>
  <c r="S106" i="2"/>
  <c r="S77" i="2"/>
  <c r="S83" i="2"/>
  <c r="S69" i="2"/>
  <c r="S116" i="2"/>
  <c r="S112" i="2"/>
  <c r="S118" i="2"/>
  <c r="S117" i="2"/>
  <c r="S114" i="2"/>
  <c r="S115" i="2"/>
  <c r="S113" i="2"/>
  <c r="S65" i="2"/>
  <c r="S62" i="2"/>
  <c r="S103" i="2"/>
  <c r="S63" i="2"/>
  <c r="S82" i="2"/>
  <c r="S110" i="2"/>
  <c r="S108" i="2"/>
  <c r="S91" i="2"/>
  <c r="S100" i="2"/>
  <c r="S93" i="2"/>
  <c r="S71" i="2"/>
  <c r="S90" i="2"/>
  <c r="S88" i="2"/>
  <c r="S86" i="2"/>
  <c r="S104" i="2"/>
  <c r="S75" i="2"/>
  <c r="S73" i="2"/>
  <c r="S84" i="2"/>
  <c r="S81" i="2"/>
  <c r="S109" i="2"/>
  <c r="S1173" i="2" l="1"/>
  <c r="S1172" i="2"/>
  <c r="S1018" i="2"/>
  <c r="S1354" i="2"/>
  <c r="S960" i="2"/>
  <c r="S950" i="2"/>
  <c r="S945" i="2"/>
  <c r="S880" i="2"/>
  <c r="S1353" i="2"/>
  <c r="S1352" i="2"/>
  <c r="S1436" i="2"/>
  <c r="S737" i="2"/>
  <c r="S1435" i="2"/>
  <c r="S1351" i="2"/>
  <c r="S693" i="2"/>
  <c r="S1522" i="2"/>
  <c r="S650" i="2"/>
  <c r="S1350" i="2"/>
  <c r="S634" i="2"/>
  <c r="S1521" i="2"/>
  <c r="S562" i="2"/>
  <c r="S556" i="2"/>
  <c r="S539" i="2"/>
  <c r="S1520" i="2"/>
  <c r="S513" i="2"/>
  <c r="S441" i="2"/>
  <c r="S381" i="2"/>
  <c r="S1349" i="2"/>
  <c r="J10" i="5" l="1"/>
  <c r="E10" i="5"/>
  <c r="J9" i="5"/>
  <c r="E9" i="5"/>
  <c r="J8" i="5"/>
  <c r="E8" i="5"/>
  <c r="J7" i="5"/>
  <c r="E7" i="5"/>
  <c r="J6" i="5"/>
  <c r="E6" i="5"/>
  <c r="J5" i="5"/>
  <c r="E5" i="5"/>
  <c r="J4" i="5"/>
  <c r="E4" i="5"/>
  <c r="J3" i="5"/>
  <c r="E3" i="5"/>
  <c r="T28" i="4"/>
  <c r="T27" i="4"/>
  <c r="T26" i="4"/>
  <c r="T25" i="4"/>
  <c r="T24" i="4"/>
  <c r="T23" i="4"/>
  <c r="T22" i="4"/>
  <c r="T21" i="4"/>
  <c r="T20" i="4"/>
  <c r="T19" i="4"/>
  <c r="T12" i="4"/>
  <c r="T11" i="4"/>
  <c r="T10" i="4"/>
  <c r="T9" i="4"/>
  <c r="T8" i="4"/>
  <c r="T7" i="4"/>
  <c r="T6" i="4"/>
  <c r="T5" i="4"/>
  <c r="T4" i="4"/>
  <c r="T3" i="4"/>
  <c r="T2" i="4"/>
</calcChain>
</file>

<file path=xl/sharedStrings.xml><?xml version="1.0" encoding="utf-8"?>
<sst xmlns="http://schemas.openxmlformats.org/spreadsheetml/2006/main" count="49384" uniqueCount="531">
  <si>
    <t>title</t>
  </si>
  <si>
    <t>authors</t>
  </si>
  <si>
    <t>species</t>
  </si>
  <si>
    <t>Enterobacteriaceae Isolated from Honey Bees, Apis mellifera, Treated with 2,4-D and Antibiotics</t>
  </si>
  <si>
    <t>Gilliam and Morton 1974</t>
  </si>
  <si>
    <t>Apis mellifera</t>
  </si>
  <si>
    <t>Fungi Isolated from Honey Bees, Apis mellifera, Fed 2,4-D and Antibiotics</t>
  </si>
  <si>
    <t>Yeasts Isolated from Honey Bees, Apis mellifera, Fed 2,4-D and Antibiotics</t>
  </si>
  <si>
    <t>The Mycoflora of Adult Worker Honeybees, Apis mellifera: Effects of 2,4,5-T and Caging of Bee Colonies</t>
  </si>
  <si>
    <t>Gilliam and Morton 1977</t>
  </si>
  <si>
    <t>Bacteria Belonging to the Genus Bacillus Isolated from Honey Bees, Apis mellifera, fed 2,4-D and Antibiotics</t>
  </si>
  <si>
    <t>Gilliam 1978</t>
  </si>
  <si>
    <t>Honey Bee Gut Microbiome Is Altered by In-Hive Pesticide Exposures.</t>
  </si>
  <si>
    <t>Kakumanu et al., 2016</t>
  </si>
  <si>
    <t>Honey bee gut microbial communities are robust to the fungicide Pristine® consumed in pollen</t>
  </si>
  <si>
    <t>DeGrandi Hoffman et al., 2017</t>
  </si>
  <si>
    <t>Gut microbiota composition is associated with environmental landscape in honey bees.</t>
  </si>
  <si>
    <t>Jones et al., 2017</t>
  </si>
  <si>
    <t>Glyphosate perturbs the gut microbiota of honey bees.</t>
  </si>
  <si>
    <t>Motta et al., 2018</t>
  </si>
  <si>
    <t>Imidacloprid Decreases Honey Bee Survival Rates but Does Not Affect the Gut Microbiome</t>
  </si>
  <si>
    <t>Raymann et al., 2018</t>
  </si>
  <si>
    <t>The Herbicide Glyphosate Negatively Affects Midgut Bacterial Communities and Survival of Honey Bee during Larvae Reared in Vitro</t>
  </si>
  <si>
    <t>Dai et al., 2018</t>
  </si>
  <si>
    <t>Effect of transient exposure to carbaryl wettable powder on the gut microbial community of honey bees</t>
  </si>
  <si>
    <t>Nogrado et al., 2019</t>
  </si>
  <si>
    <t>Thiacloprid exposure perturbs the gut microbiota and reduces the survival status in honeybees</t>
  </si>
  <si>
    <t>Liu et al., 2019</t>
  </si>
  <si>
    <t>The honeybee gut microbiota is altered after chronic exposure to different families of insecticides and infection by Nosema ceranae</t>
  </si>
  <si>
    <t>Rouze et al., 2019</t>
  </si>
  <si>
    <t>Glyphosate, but not its metabolite AMPA, alters the honeybee gut microbiota</t>
  </si>
  <si>
    <t>Blot et al., 2019</t>
  </si>
  <si>
    <t>Behavior and gut bacteria of Partamona helleri under sublethal exposure to a bioinsecticide and a leaf fertilizer</t>
  </si>
  <si>
    <t>Botina et al., 2019</t>
  </si>
  <si>
    <t>Partamona helleri</t>
  </si>
  <si>
    <t>Nitenpyram disturbs gut microbiota and influences metabolic homeostasis and immunity in honey bee (Apis mellifera L.)</t>
  </si>
  <si>
    <t>Zhu et al., 2020</t>
  </si>
  <si>
    <t>Honeybee gut microbiota dysbiosis in pesticide/parasite co-exposures is mainly induced by Nosema ceranae</t>
  </si>
  <si>
    <t>Paris et al., 2020</t>
  </si>
  <si>
    <t>Alterations in honey bee gut microrganisms cauesd by Nosema spp. and pest control methods</t>
  </si>
  <si>
    <t>Diaz et al., 2019</t>
  </si>
  <si>
    <t>Field-level clothianidin exposure affects bumblebees but generally not their pathogens</t>
  </si>
  <si>
    <t>Wintermantel et al., 2018</t>
  </si>
  <si>
    <t>Bombus terrestris</t>
  </si>
  <si>
    <t>Effects of three common pesticides on survival, food consuption and midgut bacterial communities of adult workers Apis cerana and Apis mellifera</t>
  </si>
  <si>
    <t>Yang et al., 2019</t>
  </si>
  <si>
    <t>Apis cerana</t>
  </si>
  <si>
    <t>Rothman et al., 2020</t>
  </si>
  <si>
    <t>Bombus impatiens</t>
  </si>
  <si>
    <t>Amitraz</t>
  </si>
  <si>
    <t>Insecticide</t>
  </si>
  <si>
    <t>AMPA</t>
  </si>
  <si>
    <t>Herbicide</t>
  </si>
  <si>
    <t>Spinosad</t>
  </si>
  <si>
    <t>Boscalid</t>
  </si>
  <si>
    <t>Fungicide</t>
  </si>
  <si>
    <t>Boscalid/Pyraclostrobin Mixture</t>
  </si>
  <si>
    <t>Carbaryl Powder</t>
  </si>
  <si>
    <t>Effect of some pesticides on microorganisms isolated from honey bees</t>
  </si>
  <si>
    <t>Drobnikova et al 1982</t>
  </si>
  <si>
    <t>2,4-D</t>
  </si>
  <si>
    <t>2,4,5-T</t>
  </si>
  <si>
    <t>Gilliam et al., 1974b</t>
  </si>
  <si>
    <t>Gillliam et al., 1974a</t>
  </si>
  <si>
    <t>Chlorothalonil</t>
  </si>
  <si>
    <t>Clorpyrifos</t>
  </si>
  <si>
    <t>Clothianidin</t>
  </si>
  <si>
    <t>Coumaphos</t>
  </si>
  <si>
    <t>Fipronil</t>
  </si>
  <si>
    <t>Glyphosate</t>
  </si>
  <si>
    <t>Oral and topical exposure to glyphosate in herbicide formulation impact the gut microbiota and survival rates of honey bees</t>
  </si>
  <si>
    <t>Motta et al. 2020a</t>
  </si>
  <si>
    <t>Impact of Glyphosate on the Honey Bee Gut Microbiota : Effects of Intensity , Duration , and Timing of Exposure</t>
  </si>
  <si>
    <t>Motta et al. 2020b</t>
  </si>
  <si>
    <t>Imidacloprid</t>
  </si>
  <si>
    <t>The direct and indirect effects of environmental toxicants on the health of bumble bees and their microbiomes.</t>
  </si>
  <si>
    <t>Nitenpyram</t>
  </si>
  <si>
    <t>Roundup</t>
  </si>
  <si>
    <t>Tau-fluvalinate</t>
  </si>
  <si>
    <t>Thiacloprid</t>
  </si>
  <si>
    <t>Thiamethoxam</t>
  </si>
  <si>
    <t>recent</t>
  </si>
  <si>
    <t>old</t>
  </si>
  <si>
    <t>year</t>
  </si>
  <si>
    <t>time_period</t>
  </si>
  <si>
    <t>pesticide</t>
  </si>
  <si>
    <t>pesticide_type</t>
  </si>
  <si>
    <t>Author</t>
  </si>
  <si>
    <t>Year</t>
  </si>
  <si>
    <t>Pesticide</t>
  </si>
  <si>
    <t>Pesttype</t>
  </si>
  <si>
    <t>Duration</t>
  </si>
  <si>
    <t>Concentration</t>
  </si>
  <si>
    <t>Kingdom</t>
  </si>
  <si>
    <t>Phylum</t>
  </si>
  <si>
    <t>Class</t>
  </si>
  <si>
    <t>Order</t>
  </si>
  <si>
    <t>Family</t>
  </si>
  <si>
    <t>Genus</t>
  </si>
  <si>
    <t>Species</t>
  </si>
  <si>
    <t>Control</t>
  </si>
  <si>
    <t>Treatment</t>
  </si>
  <si>
    <t>Log2fold.change</t>
  </si>
  <si>
    <t>All.Logs</t>
  </si>
  <si>
    <t>Type</t>
  </si>
  <si>
    <t>Sig</t>
  </si>
  <si>
    <t xml:space="preserve">Motta et al </t>
  </si>
  <si>
    <t>2020b</t>
  </si>
  <si>
    <t>5 days</t>
  </si>
  <si>
    <t>0.07mM</t>
  </si>
  <si>
    <t>Bacteria</t>
  </si>
  <si>
    <t>Proteobacteria</t>
  </si>
  <si>
    <t>Alphaproteobacteria</t>
  </si>
  <si>
    <t>Rhodospirillales</t>
  </si>
  <si>
    <t>Acetobacteraceae</t>
  </si>
  <si>
    <t>Commensalibacter</t>
  </si>
  <si>
    <t>Comp</t>
  </si>
  <si>
    <t>10 days</t>
  </si>
  <si>
    <t>0.04mM</t>
  </si>
  <si>
    <t>Noncomp</t>
  </si>
  <si>
    <t>2020a</t>
  </si>
  <si>
    <t>Herbicide formulation</t>
  </si>
  <si>
    <t>4 weeks</t>
  </si>
  <si>
    <t>Firmicutes</t>
  </si>
  <si>
    <t>Bacilli</t>
  </si>
  <si>
    <t>Lactobacillales</t>
  </si>
  <si>
    <t>Lactobacillaceae</t>
  </si>
  <si>
    <t>Lactobacillus</t>
  </si>
  <si>
    <t>Lactobacillus kunkeei</t>
  </si>
  <si>
    <t>0.1mM</t>
  </si>
  <si>
    <t>1.0mM</t>
  </si>
  <si>
    <t>0.01mM</t>
  </si>
  <si>
    <t>1 treatment at 0 week in syrup</t>
  </si>
  <si>
    <t>Gammaproteobacteria</t>
  </si>
  <si>
    <t>Enterobacterales</t>
  </si>
  <si>
    <t>Enterobacteriaceae</t>
  </si>
  <si>
    <t>Leuconostocaceae</t>
  </si>
  <si>
    <t>Fructobacillus</t>
  </si>
  <si>
    <t>2 treatments at 0 and 2 weeks in water</t>
  </si>
  <si>
    <t>Rhizobiales</t>
  </si>
  <si>
    <t>Bartonellaceae</t>
  </si>
  <si>
    <t>Bartonella</t>
  </si>
  <si>
    <t>15 days</t>
  </si>
  <si>
    <t>Raymann et al</t>
  </si>
  <si>
    <t>3 days</t>
  </si>
  <si>
    <t>500 µg/L</t>
  </si>
  <si>
    <t>Orbales</t>
  </si>
  <si>
    <t>Orbaceae</t>
  </si>
  <si>
    <t>Frischella</t>
  </si>
  <si>
    <t>Bartonella apis</t>
  </si>
  <si>
    <t>Lactobacillus Firm 4</t>
  </si>
  <si>
    <t>DeGrandi Hoffman et al</t>
  </si>
  <si>
    <t>Pristine</t>
  </si>
  <si>
    <t>21 days</t>
  </si>
  <si>
    <t>11,410 ppb</t>
  </si>
  <si>
    <t>Lactobacillus Firm 5</t>
  </si>
  <si>
    <t xml:space="preserve">Zhu et al </t>
  </si>
  <si>
    <t>14 days</t>
  </si>
  <si>
    <t>300 µg/kg</t>
  </si>
  <si>
    <t xml:space="preserve">Botina et al </t>
  </si>
  <si>
    <t>24 hours</t>
  </si>
  <si>
    <t>0.81 µg a.i./mL</t>
  </si>
  <si>
    <t>Enterobacter</t>
  </si>
  <si>
    <t>Actinobacteria</t>
  </si>
  <si>
    <t>Bifidobacteriales</t>
  </si>
  <si>
    <t>Bifidobacteriaceae</t>
  </si>
  <si>
    <t>Bifidobacterium</t>
  </si>
  <si>
    <t xml:space="preserve">Jones et al </t>
  </si>
  <si>
    <t>Hives placed adjacent to crops with OSR</t>
  </si>
  <si>
    <t>Bacteroidetes</t>
  </si>
  <si>
    <t>Flavobacteriia</t>
  </si>
  <si>
    <t>Flavobacteriales</t>
  </si>
  <si>
    <t>Flavobacteriaceae</t>
  </si>
  <si>
    <t>Apibacter</t>
  </si>
  <si>
    <t>Apibacter adventoris</t>
  </si>
  <si>
    <t>Lactobacillus helsingborgensis</t>
  </si>
  <si>
    <t xml:space="preserve">Dai et al </t>
  </si>
  <si>
    <t>4 days</t>
  </si>
  <si>
    <t>20 mg/L</t>
  </si>
  <si>
    <t>Fusobacteria</t>
  </si>
  <si>
    <t>Fusobacteriia</t>
  </si>
  <si>
    <t>Kakumanu et al</t>
  </si>
  <si>
    <t>6 weeks</t>
  </si>
  <si>
    <t>10 ppb</t>
  </si>
  <si>
    <t>Lactobacillus mellifer</t>
  </si>
  <si>
    <t xml:space="preserve">Paris et al </t>
  </si>
  <si>
    <t>17 days</t>
  </si>
  <si>
    <t>0.5 µg/L</t>
  </si>
  <si>
    <t xml:space="preserve">Yang et al </t>
  </si>
  <si>
    <t>Chlorpyrifos</t>
  </si>
  <si>
    <t>1 mg/L</t>
  </si>
  <si>
    <t>Gilliamella</t>
  </si>
  <si>
    <t>Saccharibacter</t>
  </si>
  <si>
    <t>10 mg/L</t>
  </si>
  <si>
    <t>20 days</t>
  </si>
  <si>
    <t>30 days</t>
  </si>
  <si>
    <t xml:space="preserve">Liu et al </t>
  </si>
  <si>
    <t>7 days</t>
  </si>
  <si>
    <t>0.2 mg/L</t>
  </si>
  <si>
    <t>Frischella perrara</t>
  </si>
  <si>
    <t xml:space="preserve">Rothman et al </t>
  </si>
  <si>
    <t>0.001 mg/L</t>
  </si>
  <si>
    <t>Klebsiella</t>
  </si>
  <si>
    <t>1.5 µg/L</t>
  </si>
  <si>
    <t>Betaproteobacteria</t>
  </si>
  <si>
    <t>Neisseriales</t>
  </si>
  <si>
    <t>Neisseriaceae</t>
  </si>
  <si>
    <t>Neisseria</t>
  </si>
  <si>
    <t>13 days</t>
  </si>
  <si>
    <t>2.0 mg/L</t>
  </si>
  <si>
    <t>Lactobacillus mellis</t>
  </si>
  <si>
    <t xml:space="preserve">Nogrado et al </t>
  </si>
  <si>
    <t>Carbaryl powder</t>
  </si>
  <si>
    <t>2 hours</t>
  </si>
  <si>
    <t>250 g.a.i./ha in 400L tap water/ha</t>
  </si>
  <si>
    <t>Snodgrassella</t>
  </si>
  <si>
    <t>Feeding (5 µL), then two days, then fed again, then sampled after another two days</t>
  </si>
  <si>
    <t>1 mM</t>
  </si>
  <si>
    <t>Lactobacillus apis</t>
  </si>
  <si>
    <t>100 µg/L</t>
  </si>
  <si>
    <t>Nitrospirae</t>
  </si>
  <si>
    <t>Nitrospira</t>
  </si>
  <si>
    <t>Nitrospirales</t>
  </si>
  <si>
    <t>Nitrospiraceae</t>
  </si>
  <si>
    <t>1 topical treatment</t>
  </si>
  <si>
    <t>Snodgrassella alvi</t>
  </si>
  <si>
    <t>unclassified Orbales</t>
  </si>
  <si>
    <t>5 mg/L</t>
  </si>
  <si>
    <t>Giliamella apicola</t>
  </si>
  <si>
    <t xml:space="preserve">Blot et al </t>
  </si>
  <si>
    <t>7.5 mM</t>
  </si>
  <si>
    <t xml:space="preserve">Rouze et al </t>
  </si>
  <si>
    <t>18 days</t>
  </si>
  <si>
    <t>1.7 µg/kg</t>
  </si>
  <si>
    <t>Alpha 2.1</t>
  </si>
  <si>
    <t>Alpha_2.1</t>
  </si>
  <si>
    <t>Bacteroidia</t>
  </si>
  <si>
    <t>Negativicutes</t>
  </si>
  <si>
    <t>1990ppb</t>
  </si>
  <si>
    <t>0.1 mM</t>
  </si>
  <si>
    <t>3.5 µg/kg</t>
  </si>
  <si>
    <t>650 µg/kg</t>
  </si>
  <si>
    <t xml:space="preserve">1 mM </t>
  </si>
  <si>
    <t>Clostridia</t>
  </si>
  <si>
    <t>4 mg/L</t>
  </si>
  <si>
    <t>1 µg/kg</t>
  </si>
  <si>
    <t>Enterococcaceae</t>
  </si>
  <si>
    <t>Enterococcus</t>
  </si>
  <si>
    <t>Pasteurellales</t>
  </si>
  <si>
    <t>0.25 µg/kg</t>
  </si>
  <si>
    <t>Deltaproteobacteria</t>
  </si>
  <si>
    <t>0.8 mg/L</t>
  </si>
  <si>
    <t>1.5 mM</t>
  </si>
  <si>
    <t>Bacteroidales</t>
  </si>
  <si>
    <t>Bacteroidaceae</t>
  </si>
  <si>
    <t>Bacteroides</t>
  </si>
  <si>
    <t>Sphingobacteriia</t>
  </si>
  <si>
    <t>Thermoleophilia</t>
  </si>
  <si>
    <t>Bombiscardovia</t>
  </si>
  <si>
    <t>Acidobacteria</t>
  </si>
  <si>
    <t>Holophagae</t>
  </si>
  <si>
    <t>0.6 mg/L</t>
  </si>
  <si>
    <t>Subgroup_6</t>
  </si>
  <si>
    <t>Selenomonadales</t>
  </si>
  <si>
    <t>Veillonellaceae</t>
  </si>
  <si>
    <t>Pectinatus</t>
  </si>
  <si>
    <t>Acidimicrobiia</t>
  </si>
  <si>
    <t>Gemmatimonadetes</t>
  </si>
  <si>
    <t xml:space="preserve">AMPA </t>
  </si>
  <si>
    <t xml:space="preserve">Wintermantel et al </t>
  </si>
  <si>
    <t>23-38 days</t>
  </si>
  <si>
    <t>NA - Field relastic dose</t>
  </si>
  <si>
    <t>Gilliamella apicola</t>
  </si>
  <si>
    <t>Izhakiella</t>
  </si>
  <si>
    <t>Yersiniaceae</t>
  </si>
  <si>
    <t>Serratia</t>
  </si>
  <si>
    <t>Blastocatellia</t>
  </si>
  <si>
    <t>Commensalibacter intestini</t>
  </si>
  <si>
    <t>Parasaccharibacter</t>
  </si>
  <si>
    <t>Parasaccharibacter apium</t>
  </si>
  <si>
    <t>Chloroflexi</t>
  </si>
  <si>
    <t>KD4-96</t>
  </si>
  <si>
    <t>Bombella</t>
  </si>
  <si>
    <t>Bombella apis</t>
  </si>
  <si>
    <t>Escherichia-Shigella</t>
  </si>
  <si>
    <t>Pseudomonadales</t>
  </si>
  <si>
    <t>Alpha 2.2</t>
  </si>
  <si>
    <t>Parasacharibacter</t>
  </si>
  <si>
    <t>Pseudomonadaceae</t>
  </si>
  <si>
    <t>Pseudomonas</t>
  </si>
  <si>
    <t>Bacillales</t>
  </si>
  <si>
    <t>Paenibacillaceae</t>
  </si>
  <si>
    <t>Paenibacillus</t>
  </si>
  <si>
    <t>Paenibacillus larvae</t>
  </si>
  <si>
    <t>Actinomycetales</t>
  </si>
  <si>
    <t>Propionibacteriaceae</t>
  </si>
  <si>
    <t>Cutibacterium</t>
  </si>
  <si>
    <t>Coriobacteriia</t>
  </si>
  <si>
    <t>Coriobacteriales</t>
  </si>
  <si>
    <t>Atopobiaceae</t>
  </si>
  <si>
    <t>Libanicoccus</t>
  </si>
  <si>
    <t>Moraxellaceae</t>
  </si>
  <si>
    <t>Acinetobacter</t>
  </si>
  <si>
    <t>Clostridiales</t>
  </si>
  <si>
    <t>Taxa</t>
  </si>
  <si>
    <t>Trail 1 10</t>
  </si>
  <si>
    <t>Trail 1 9</t>
  </si>
  <si>
    <t>Trail 1 8</t>
  </si>
  <si>
    <t>Trail 1 7</t>
  </si>
  <si>
    <t>Trail 1 6</t>
  </si>
  <si>
    <t xml:space="preserve">PRIS AV. </t>
  </si>
  <si>
    <t>Trail 1 5</t>
  </si>
  <si>
    <t>Trail 1 4</t>
  </si>
  <si>
    <t>Trail 1 3</t>
  </si>
  <si>
    <t>Trail 1 2</t>
  </si>
  <si>
    <t>Trail 1 1</t>
  </si>
  <si>
    <t xml:space="preserve">CON AV. </t>
  </si>
  <si>
    <t>Snodgrasella alvi</t>
  </si>
  <si>
    <t>Other</t>
  </si>
  <si>
    <t>Trial 2 10</t>
  </si>
  <si>
    <t>Trial 2 9</t>
  </si>
  <si>
    <t>Trial 2 8</t>
  </si>
  <si>
    <t>Trial 2 7</t>
  </si>
  <si>
    <t>Trial 2 6</t>
  </si>
  <si>
    <t>Trial 2 5</t>
  </si>
  <si>
    <t>Trial 2 4</t>
  </si>
  <si>
    <t>Trial 2 3</t>
  </si>
  <si>
    <t>Trial 2 2</t>
  </si>
  <si>
    <t>Trial 2 1</t>
  </si>
  <si>
    <t>DIS1</t>
  </si>
  <si>
    <t>DIS2</t>
  </si>
  <si>
    <t>DIS3</t>
  </si>
  <si>
    <t>DIS4</t>
  </si>
  <si>
    <t>DIS5</t>
  </si>
  <si>
    <t>DIS6</t>
  </si>
  <si>
    <t>DIS7</t>
  </si>
  <si>
    <t>DIS8</t>
  </si>
  <si>
    <t>DIS9</t>
  </si>
  <si>
    <t>DIS10</t>
  </si>
  <si>
    <t>DIS11</t>
  </si>
  <si>
    <t>DIS12</t>
  </si>
  <si>
    <t>DIS13</t>
  </si>
  <si>
    <t>DIS14</t>
  </si>
  <si>
    <t>DIS15</t>
  </si>
  <si>
    <t>DIS16</t>
  </si>
  <si>
    <t>DIS17</t>
  </si>
  <si>
    <t>DIS18</t>
  </si>
  <si>
    <t>DIS Average</t>
  </si>
  <si>
    <t>OSR 1</t>
  </si>
  <si>
    <t>OSR 2</t>
  </si>
  <si>
    <t>OSR 3</t>
  </si>
  <si>
    <t>OSR 4</t>
  </si>
  <si>
    <t>OSR 5</t>
  </si>
  <si>
    <t>OSR 6</t>
  </si>
  <si>
    <t>OSR 7</t>
  </si>
  <si>
    <t>OSR 8</t>
  </si>
  <si>
    <t>OSR 9</t>
  </si>
  <si>
    <t>OSR 10</t>
  </si>
  <si>
    <t>OSR 11</t>
  </si>
  <si>
    <t>OSR 12</t>
  </si>
  <si>
    <t>OSR 13</t>
  </si>
  <si>
    <t>OSR 14</t>
  </si>
  <si>
    <t>OSR 15</t>
  </si>
  <si>
    <t>OSR 16</t>
  </si>
  <si>
    <t>OSR 17</t>
  </si>
  <si>
    <t>OSR 18</t>
  </si>
  <si>
    <t>OSR Average</t>
  </si>
  <si>
    <t>Replicate 1</t>
  </si>
  <si>
    <t>Replicate 2</t>
  </si>
  <si>
    <t>Replicate 3</t>
  </si>
  <si>
    <t xml:space="preserve">CON  AV. </t>
  </si>
  <si>
    <t xml:space="preserve">NITEN AV. </t>
  </si>
  <si>
    <t>Others</t>
  </si>
  <si>
    <t>Fenitrothion</t>
  </si>
  <si>
    <t>Pirimiphos-methyl</t>
  </si>
  <si>
    <t>Thiocyclam hydrogen oxalate</t>
  </si>
  <si>
    <t>Diflubenzuron</t>
  </si>
  <si>
    <t>Folpet</t>
  </si>
  <si>
    <t>Phthalimide (folpet hydrolysis product)</t>
  </si>
  <si>
    <t>Phosalon</t>
  </si>
  <si>
    <t>Bromophos-ethyl</t>
  </si>
  <si>
    <t>Pirimicarb</t>
  </si>
  <si>
    <t>Yes</t>
  </si>
  <si>
    <t>All</t>
  </si>
  <si>
    <t>Core</t>
  </si>
  <si>
    <t>N</t>
  </si>
  <si>
    <t>Y</t>
  </si>
  <si>
    <t>Escherichia</t>
  </si>
  <si>
    <t>Leuconostoc</t>
  </si>
  <si>
    <t>Actinobacteridae</t>
  </si>
  <si>
    <t>No exact time provided, ~44 days</t>
  </si>
  <si>
    <t>Steptophyta</t>
  </si>
  <si>
    <t>10 weeks</t>
  </si>
  <si>
    <t>12 weeks</t>
  </si>
  <si>
    <t>14 weeks</t>
  </si>
  <si>
    <t>7 weeks</t>
  </si>
  <si>
    <t>8 weeks</t>
  </si>
  <si>
    <t>9 weeks</t>
  </si>
  <si>
    <t>unclassified Bacilli</t>
  </si>
  <si>
    <t>unclassified Bacteria</t>
  </si>
  <si>
    <t>unclassified Firmicutes</t>
  </si>
  <si>
    <t>unclassified Gammaproteobacteria</t>
  </si>
  <si>
    <t>unclassified Lactobacillales</t>
  </si>
  <si>
    <t>unclassified Proteobacteria</t>
  </si>
  <si>
    <t xml:space="preserve">Fipronil </t>
  </si>
  <si>
    <t>Fig. 1</t>
  </si>
  <si>
    <t>Fig. 5C</t>
  </si>
  <si>
    <t>Fig. 4</t>
  </si>
  <si>
    <t>Fig. 3B</t>
  </si>
  <si>
    <t>Text</t>
  </si>
  <si>
    <t>Data Source</t>
  </si>
  <si>
    <t>Table S2</t>
  </si>
  <si>
    <t>Fig. 2</t>
  </si>
  <si>
    <t>Fig. S3E</t>
  </si>
  <si>
    <t>Fig. S3F</t>
  </si>
  <si>
    <t>Fig. S3B</t>
  </si>
  <si>
    <t>Fig. S3D</t>
  </si>
  <si>
    <t>Fig. S3C</t>
  </si>
  <si>
    <t>Fig. S3A</t>
  </si>
  <si>
    <t>Fig. 2C</t>
  </si>
  <si>
    <t>Fig. S3G</t>
  </si>
  <si>
    <t>Fig. S3H</t>
  </si>
  <si>
    <t>Fig. 1E</t>
  </si>
  <si>
    <t>Fig. 1D</t>
  </si>
  <si>
    <t>Fig. S1C</t>
  </si>
  <si>
    <t>Fig. S1B</t>
  </si>
  <si>
    <t>Fig. S1A</t>
  </si>
  <si>
    <t>Fig. 1C</t>
  </si>
  <si>
    <t>Fig. 2F</t>
  </si>
  <si>
    <t>Fig. 2E</t>
  </si>
  <si>
    <t>Fig. 2G</t>
  </si>
  <si>
    <t>Fig. 2D</t>
  </si>
  <si>
    <t>Fig. S5F</t>
  </si>
  <si>
    <t>Fig. S4H</t>
  </si>
  <si>
    <t>Fig. 3D</t>
  </si>
  <si>
    <t>Fig. S5B</t>
  </si>
  <si>
    <t>Fig. S4J</t>
  </si>
  <si>
    <t>Fig. S5G</t>
  </si>
  <si>
    <t>Fig. S4I</t>
  </si>
  <si>
    <t>Fig. S4K</t>
  </si>
  <si>
    <t>Fig. S5E</t>
  </si>
  <si>
    <t>Fig. S4G</t>
  </si>
  <si>
    <t>Fig. S4E</t>
  </si>
  <si>
    <t>Fig. S5C</t>
  </si>
  <si>
    <t>Fig. S4A</t>
  </si>
  <si>
    <t>Fig. S5D</t>
  </si>
  <si>
    <t>Fig. S4D</t>
  </si>
  <si>
    <t>Fig. S4F</t>
  </si>
  <si>
    <t>Fig. S5I</t>
  </si>
  <si>
    <t>Fig. S4L</t>
  </si>
  <si>
    <t>Fig. S4C</t>
  </si>
  <si>
    <t>Fig. S4B</t>
  </si>
  <si>
    <t>Fig. 4B</t>
  </si>
  <si>
    <t>Fig. 3C</t>
  </si>
  <si>
    <t>Fig. 6C</t>
  </si>
  <si>
    <t>Fig. 7C</t>
  </si>
  <si>
    <t>Fig. S6F</t>
  </si>
  <si>
    <t>Fig. S6B</t>
  </si>
  <si>
    <t>Fig. S6G</t>
  </si>
  <si>
    <t>Fig. S6E</t>
  </si>
  <si>
    <t>Fig. S6C</t>
  </si>
  <si>
    <t>Fig. S6D</t>
  </si>
  <si>
    <t>Fig. 5B</t>
  </si>
  <si>
    <t>Fig. S6I</t>
  </si>
  <si>
    <t>Fig. S2F</t>
  </si>
  <si>
    <t>Fig. S1G</t>
  </si>
  <si>
    <t>Fig. S1E</t>
  </si>
  <si>
    <t>Fig. S2D</t>
  </si>
  <si>
    <t>Fig. S1H</t>
  </si>
  <si>
    <t>Fig. S2G</t>
  </si>
  <si>
    <t>Fig. S1F</t>
  </si>
  <si>
    <t>Fig. S2E</t>
  </si>
  <si>
    <t>Fig. S2A</t>
  </si>
  <si>
    <t>Fig. S1D</t>
  </si>
  <si>
    <t>Fig. S2C</t>
  </si>
  <si>
    <t>Fig. S2B</t>
  </si>
  <si>
    <t>Fig. 4A</t>
  </si>
  <si>
    <t>Fig. S1P</t>
  </si>
  <si>
    <t>Fig. S2N</t>
  </si>
  <si>
    <t>Fig. S1N</t>
  </si>
  <si>
    <t>Fig. S2L</t>
  </si>
  <si>
    <t>Fig. S1Q</t>
  </si>
  <si>
    <t>Fig. S2O</t>
  </si>
  <si>
    <t>Fig. S1O</t>
  </si>
  <si>
    <t>Fig. S2M</t>
  </si>
  <si>
    <t>Fig. S1K</t>
  </si>
  <si>
    <t>Fig. S2I</t>
  </si>
  <si>
    <t>Fig. S1M</t>
  </si>
  <si>
    <t>Fig. S2K</t>
  </si>
  <si>
    <t>Fig. S1L</t>
  </si>
  <si>
    <t>Fig. S2J</t>
  </si>
  <si>
    <t>Fig. S1J</t>
  </si>
  <si>
    <t>Fig. S1</t>
  </si>
  <si>
    <t>Fig. 1B</t>
  </si>
  <si>
    <t>Fig. S2</t>
  </si>
  <si>
    <t>Fig. S3</t>
  </si>
  <si>
    <t>Fig. S4</t>
  </si>
  <si>
    <t>Fig. S5</t>
  </si>
  <si>
    <t>Fig. S6</t>
  </si>
  <si>
    <t>Fig. S7</t>
  </si>
  <si>
    <t>Fig. S8</t>
  </si>
  <si>
    <t>Fig. S9</t>
  </si>
  <si>
    <t>Fig. S10</t>
  </si>
  <si>
    <t>Fig. S11</t>
  </si>
  <si>
    <t>Fig. S12</t>
  </si>
  <si>
    <t>Fig. S13</t>
  </si>
  <si>
    <t>Fig. 3</t>
  </si>
  <si>
    <t>Fig. 3A</t>
  </si>
  <si>
    <t>Fig. 2B</t>
  </si>
  <si>
    <t>Fig. 2H</t>
  </si>
  <si>
    <t>Fig. 2A</t>
  </si>
  <si>
    <t>Fig. 3E</t>
  </si>
  <si>
    <t>Originalspeciesprovided</t>
  </si>
  <si>
    <t>Percentchange</t>
  </si>
  <si>
    <t>Column name</t>
  </si>
  <si>
    <t>Meaning</t>
  </si>
  <si>
    <t>Figure from the paper the data was pulled from, or if pulled from text</t>
  </si>
  <si>
    <t>Type of pesticide</t>
  </si>
  <si>
    <t>Duation of pesticide exposure</t>
  </si>
  <si>
    <t>Concentration of pesticide, units provided in each cell</t>
  </si>
  <si>
    <t>If the species was recoded to Lactobacillus Firm-4 or Firm-5, what the original species was listed as</t>
  </si>
  <si>
    <t>If the species is part of the social bee core gut microbiota, Y = yes, N = no, taxa are coded as "Y" if there is any possibility that the taxon contains a core phylotype</t>
  </si>
  <si>
    <t>Measure of abundance of that taxon in the control group</t>
  </si>
  <si>
    <t>Measure of abundance of that taxon in the treatment group</t>
  </si>
  <si>
    <t>Change in abundance calculated as percent change ((treatment-control)/control)</t>
  </si>
  <si>
    <t>If the study original presented the change in abundance as a log2-fold change, it is listed here</t>
  </si>
  <si>
    <t>All abundance changes converted to log2-fold changes</t>
  </si>
  <si>
    <t>Data type (comp = relative abundance data (compositional data), noncomp = gene or transcript copy counts (non-compositional data))</t>
  </si>
  <si>
    <t xml:space="preserve">In "effect sizes" either Yes or blank, Yes meaning that the change in abundance was denoted as being statistically significant in the paper. </t>
  </si>
  <si>
    <t>In "effectsizes for fig" either Yes or All. All abundance changes, regardless of signficance, are listed once with Sig as "All". Changes in abundance that were denoted as being statistically signfiicant in their papers are listed a second time with Sig as "Yes".</t>
  </si>
  <si>
    <t>Where figures presented individual replicates and results were manually averaged for control and treatment, sheets entitled "Paper name Calcs." show the calculations for the 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</si>
</sst>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
    <numFmt numFmtId="165" formatCode="0.000"/>
    <numFmt numFmtId="166" formatCode="0.0000%"/>
    <numFmt numFmtId="167" formatCode="0.000%"/>
    <numFmt numFmtId="168" formatCode="0.000E+00"/>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8"/>
      <name val="Calibri"/>
      <family val="2"/>
      <scheme val="minor"/>
    </font>
  </fonts>
  <fills count="14">
    <fill>
      <patternFill patternType="none"/>
    </fill>
    <fill>
      <patternFill patternType="gray125"/>
    </fill>
    <fill>
      <patternFill patternType="solid">
        <fgColor theme="4" tint="0.79998168889431442"/>
        <bgColor indexed="65"/>
      </patternFill>
    </fill>
    <fill>
      <patternFill patternType="solid">
        <fgColor theme="9" tint="0.79998168889431442"/>
        <bgColor indexed="65"/>
      </patternFill>
    </fill>
    <fill>
      <patternFill patternType="solid">
        <fgColor theme="4" tint="0.79998168889431442"/>
        <bgColor indexed="64"/>
      </patternFill>
    </fill>
    <fill>
      <patternFill patternType="solid">
        <fgColor rgb="FFFFF2CC"/>
        <bgColor rgb="FF000000"/>
      </patternFill>
    </fill>
    <fill>
      <patternFill patternType="solid">
        <fgColor rgb="FFFCE4D6"/>
        <bgColor rgb="FF000000"/>
      </patternFill>
    </fill>
    <fill>
      <patternFill patternType="solid">
        <fgColor rgb="FFD9E1F2"/>
        <bgColor rgb="FF000000"/>
      </patternFill>
    </fill>
    <fill>
      <patternFill patternType="solid">
        <fgColor rgb="FFE2EFDA"/>
        <bgColor rgb="FF000000"/>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0">
    <xf numFmtId="0" fontId="0" fillId="0" borderId="0" xfId="0"/>
    <xf numFmtId="0" fontId="3" fillId="0" borderId="0" xfId="0" applyFont="1"/>
    <xf numFmtId="0" fontId="2" fillId="4" borderId="0" xfId="0" applyFont="1" applyFill="1" applyAlignment="1">
      <alignment horizontal="left" vertical="center"/>
    </xf>
    <xf numFmtId="0" fontId="2" fillId="4" borderId="0" xfId="0" applyFont="1" applyFill="1" applyAlignment="1">
      <alignment horizontal="right" vertical="center"/>
    </xf>
    <xf numFmtId="164" fontId="2" fillId="4" borderId="0" xfId="0" applyNumberFormat="1" applyFont="1" applyFill="1" applyAlignment="1">
      <alignment horizontal="right" vertical="center"/>
    </xf>
    <xf numFmtId="49" fontId="2" fillId="4" borderId="0" xfId="0" applyNumberFormat="1" applyFont="1" applyFill="1" applyAlignment="1">
      <alignment horizontal="left" vertical="center"/>
    </xf>
    <xf numFmtId="0" fontId="0" fillId="0" borderId="0" xfId="0" applyAlignment="1">
      <alignment horizontal="lef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0" borderId="0" xfId="0" applyAlignment="1">
      <alignment horizontal="right" vertical="center"/>
    </xf>
    <xf numFmtId="49" fontId="0" fillId="0" borderId="0" xfId="0" applyNumberFormat="1" applyAlignment="1">
      <alignment horizontal="left" vertical="center"/>
    </xf>
    <xf numFmtId="10" fontId="0" fillId="0" borderId="0" xfId="0" applyNumberFormat="1" applyAlignment="1">
      <alignment horizontal="left" vertical="center"/>
    </xf>
    <xf numFmtId="2" fontId="0" fillId="0" borderId="0" xfId="0" applyNumberFormat="1" applyAlignment="1">
      <alignment horizontal="left" vertical="center"/>
    </xf>
    <xf numFmtId="166" fontId="0" fillId="0" borderId="0" xfId="0" applyNumberFormat="1" applyAlignment="1">
      <alignment horizontal="left" vertical="center"/>
    </xf>
    <xf numFmtId="167" fontId="0" fillId="0" borderId="0" xfId="0" applyNumberFormat="1" applyAlignment="1">
      <alignment horizontal="left" vertical="center"/>
    </xf>
    <xf numFmtId="2" fontId="0" fillId="0" borderId="0" xfId="0" applyNumberFormat="1" applyAlignment="1">
      <alignment horizontal="right" vertical="center"/>
    </xf>
    <xf numFmtId="0" fontId="3" fillId="0" borderId="0" xfId="0" applyFont="1" applyAlignment="1">
      <alignment horizontal="left" vertical="center"/>
    </xf>
    <xf numFmtId="0" fontId="0" fillId="0" borderId="1" xfId="0" applyBorder="1"/>
    <xf numFmtId="0" fontId="0" fillId="0" borderId="1" xfId="0" applyBorder="1" applyAlignment="1">
      <alignment horizontal="right" vertical="center"/>
    </xf>
    <xf numFmtId="11" fontId="0" fillId="0" borderId="0" xfId="0" applyNumberFormat="1" applyAlignment="1">
      <alignment horizontal="right" vertical="center"/>
    </xf>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4" fillId="9" borderId="0" xfId="0" applyFont="1" applyFill="1"/>
    <xf numFmtId="2" fontId="4" fillId="10" borderId="0" xfId="0" applyNumberFormat="1" applyFont="1" applyFill="1" applyAlignment="1">
      <alignment horizontal="center"/>
    </xf>
    <xf numFmtId="2" fontId="4" fillId="11" borderId="0" xfId="0" applyNumberFormat="1" applyFont="1" applyFill="1" applyAlignment="1">
      <alignment horizontal="center"/>
    </xf>
    <xf numFmtId="2" fontId="4" fillId="0" borderId="0" xfId="0" applyNumberFormat="1" applyFont="1" applyAlignment="1">
      <alignment horizontal="center"/>
    </xf>
    <xf numFmtId="0" fontId="4" fillId="0" borderId="0" xfId="0" applyFont="1"/>
    <xf numFmtId="2" fontId="4" fillId="0" borderId="1" xfId="0" applyNumberFormat="1" applyFont="1" applyBorder="1" applyAlignment="1">
      <alignment horizontal="center"/>
    </xf>
    <xf numFmtId="0" fontId="0" fillId="9" borderId="0" xfId="0" applyFill="1"/>
    <xf numFmtId="0" fontId="0" fillId="10" borderId="0" xfId="0" applyFill="1"/>
    <xf numFmtId="0" fontId="0" fillId="0" borderId="0" xfId="1" applyFont="1" applyFill="1"/>
    <xf numFmtId="0" fontId="1" fillId="0" borderId="0" xfId="1" applyFill="1"/>
    <xf numFmtId="0" fontId="1" fillId="11" borderId="0" xfId="1" applyFill="1"/>
    <xf numFmtId="2" fontId="4" fillId="12" borderId="0" xfId="0" applyNumberFormat="1" applyFont="1" applyFill="1" applyAlignment="1">
      <alignment horizontal="center"/>
    </xf>
    <xf numFmtId="2" fontId="0" fillId="12" borderId="0" xfId="0" applyNumberFormat="1" applyFill="1"/>
    <xf numFmtId="2" fontId="0" fillId="11" borderId="0" xfId="0" applyNumberFormat="1" applyFill="1"/>
    <xf numFmtId="0" fontId="0" fillId="11" borderId="0" xfId="1" applyFont="1" applyFill="1"/>
    <xf numFmtId="0" fontId="0" fillId="12" borderId="0" xfId="2" applyFont="1" applyFill="1"/>
    <xf numFmtId="0" fontId="1" fillId="12" borderId="0" xfId="2" applyFill="1"/>
    <xf numFmtId="0" fontId="1" fillId="12" borderId="0" xfId="1" applyFill="1"/>
    <xf numFmtId="0" fontId="0" fillId="0" borderId="0" xfId="0" applyBorder="1"/>
    <xf numFmtId="0" fontId="0" fillId="0" borderId="0" xfId="0" applyBorder="1" applyAlignment="1">
      <alignment horizontal="right" vertical="center"/>
    </xf>
    <xf numFmtId="0" fontId="0" fillId="0" borderId="0" xfId="0" applyAlignment="1">
      <alignment vertical="center"/>
    </xf>
    <xf numFmtId="0" fontId="0" fillId="0" borderId="0" xfId="0" applyFill="1" applyAlignment="1">
      <alignment horizontal="left" vertical="center"/>
    </xf>
    <xf numFmtId="0" fontId="2" fillId="4" borderId="0" xfId="0" applyFont="1" applyFill="1" applyAlignment="1">
      <alignment vertical="center"/>
    </xf>
    <xf numFmtId="0" fontId="0" fillId="0" borderId="0" xfId="0" applyBorder="1" applyAlignment="1">
      <alignment horizontal="left" vertical="center"/>
    </xf>
    <xf numFmtId="2" fontId="0" fillId="0" borderId="0" xfId="0" applyNumberFormat="1" applyBorder="1" applyAlignment="1">
      <alignment horizontal="left" vertical="center"/>
    </xf>
    <xf numFmtId="0" fontId="3" fillId="0" borderId="0" xfId="0" applyFont="1" applyAlignment="1">
      <alignment horizontal="right" vertical="center"/>
    </xf>
    <xf numFmtId="0" fontId="0" fillId="0" borderId="0" xfId="0" applyAlignment="1">
      <alignment horizontal="right"/>
    </xf>
    <xf numFmtId="0" fontId="2" fillId="0" borderId="0" xfId="0" applyFont="1" applyAlignment="1">
      <alignment horizontal="left" vertical="center"/>
    </xf>
    <xf numFmtId="0" fontId="0" fillId="13" borderId="0" xfId="0" applyFill="1" applyAlignment="1">
      <alignment horizontal="left" vertical="center"/>
    </xf>
    <xf numFmtId="0" fontId="0" fillId="13" borderId="0" xfId="0" applyFill="1" applyAlignment="1">
      <alignment vertical="center"/>
    </xf>
    <xf numFmtId="0" fontId="0" fillId="9" borderId="0" xfId="0" applyFill="1" applyAlignment="1">
      <alignment horizontal="left" vertical="center"/>
    </xf>
    <xf numFmtId="0" fontId="0" fillId="9" borderId="0" xfId="0" applyFill="1" applyAlignment="1">
      <alignment vertical="center"/>
    </xf>
    <xf numFmtId="11" fontId="0" fillId="9" borderId="0" xfId="0" applyNumberFormat="1" applyFill="1" applyAlignment="1">
      <alignment horizontal="right" vertical="center"/>
    </xf>
    <xf numFmtId="168" fontId="0" fillId="9" borderId="0" xfId="0" applyNumberFormat="1" applyFill="1" applyAlignment="1">
      <alignment horizontal="right" vertical="center"/>
    </xf>
    <xf numFmtId="164" fontId="0" fillId="9" borderId="0" xfId="0" applyNumberFormat="1" applyFill="1" applyAlignment="1">
      <alignment horizontal="right" vertical="center"/>
    </xf>
    <xf numFmtId="0" fontId="0" fillId="9" borderId="0" xfId="0" applyFill="1" applyAlignment="1">
      <alignment horizontal="right" vertical="center"/>
    </xf>
    <xf numFmtId="49" fontId="0" fillId="9" borderId="0" xfId="0" applyNumberFormat="1" applyFill="1" applyAlignment="1">
      <alignment horizontal="left" vertical="center"/>
    </xf>
    <xf numFmtId="0" fontId="2" fillId="0" borderId="0" xfId="0" applyFont="1"/>
    <xf numFmtId="0" fontId="2" fillId="0" borderId="0" xfId="0" applyFont="1" applyFill="1"/>
    <xf numFmtId="0" fontId="0" fillId="0" borderId="0" xfId="0" applyFont="1" applyFill="1" applyAlignment="1">
      <alignment horizontal="left" vertical="center"/>
    </xf>
    <xf numFmtId="0" fontId="0" fillId="0" borderId="0" xfId="0" applyFont="1" applyFill="1" applyAlignment="1">
      <alignment vertical="center"/>
    </xf>
    <xf numFmtId="164" fontId="0" fillId="0" borderId="0" xfId="0" applyNumberFormat="1" applyFont="1" applyFill="1" applyAlignment="1">
      <alignment horizontal="left" vertical="center"/>
    </xf>
    <xf numFmtId="0" fontId="2" fillId="0" borderId="0" xfId="0" applyFont="1" applyFill="1" applyAlignment="1">
      <alignment horizontal="left" vertical="center"/>
    </xf>
    <xf numFmtId="0" fontId="0" fillId="0" borderId="0" xfId="0" applyFill="1"/>
    <xf numFmtId="49" fontId="0" fillId="0" borderId="0" xfId="0" applyNumberFormat="1" applyFont="1" applyFill="1" applyAlignment="1">
      <alignment horizontal="left" vertical="center"/>
    </xf>
    <xf numFmtId="166" fontId="0" fillId="0" borderId="0" xfId="0" applyNumberFormat="1" applyFill="1" applyAlignment="1">
      <alignment horizontal="left" vertical="center"/>
    </xf>
    <xf numFmtId="0" fontId="0" fillId="0" borderId="0" xfId="0" applyFill="1" applyAlignment="1">
      <alignment vertical="center"/>
    </xf>
    <xf numFmtId="0" fontId="0" fillId="0" borderId="0" xfId="0" applyFill="1" applyAlignment="1">
      <alignment horizontal="right" vertical="center"/>
    </xf>
    <xf numFmtId="164" fontId="0" fillId="0" borderId="0" xfId="0" applyNumberFormat="1" applyFill="1" applyAlignment="1">
      <alignment horizontal="right" vertical="center"/>
    </xf>
    <xf numFmtId="49" fontId="0" fillId="0" borderId="0" xfId="0" applyNumberFormat="1" applyFill="1" applyAlignment="1">
      <alignment horizontal="left" vertical="center"/>
    </xf>
    <xf numFmtId="10" fontId="0" fillId="0" borderId="0" xfId="0" applyNumberFormat="1" applyFill="1" applyAlignment="1">
      <alignment horizontal="left" vertical="center"/>
    </xf>
    <xf numFmtId="11" fontId="0" fillId="0" borderId="0" xfId="0" applyNumberFormat="1" applyFill="1" applyAlignment="1">
      <alignment horizontal="right" vertical="center"/>
    </xf>
    <xf numFmtId="2" fontId="0" fillId="0" borderId="0" xfId="0" applyNumberFormat="1" applyFill="1" applyAlignment="1">
      <alignment horizontal="left" vertical="center"/>
    </xf>
    <xf numFmtId="167" fontId="0" fillId="0" borderId="0" xfId="0" applyNumberFormat="1" applyFill="1" applyAlignment="1">
      <alignment horizontal="left" vertical="center"/>
    </xf>
    <xf numFmtId="2" fontId="0" fillId="0" borderId="0" xfId="0" applyNumberFormat="1" applyFill="1" applyAlignment="1">
      <alignment horizontal="right" vertical="center"/>
    </xf>
    <xf numFmtId="165" fontId="0" fillId="0" borderId="0" xfId="0" applyNumberFormat="1" applyFill="1" applyAlignment="1">
      <alignment horizontal="right" vertical="center"/>
    </xf>
  </cellXfs>
  <cellStyles count="3">
    <cellStyle name="20% - Accent1" xfId="1" builtinId="30"/>
    <cellStyle name="20% - Accent6" xfId="2" builtinId="5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3BDD-E0DD-F143-8B23-4C6FBA4587D2}">
  <dimension ref="A1:B16375"/>
  <sheetViews>
    <sheetView tabSelected="1" workbookViewId="0">
      <selection activeCell="A20" sqref="A20"/>
    </sheetView>
  </sheetViews>
  <sheetFormatPr baseColWidth="10" defaultRowHeight="16" x14ac:dyDescent="0.2"/>
  <cols>
    <col min="1" max="1" width="23" style="67" customWidth="1"/>
    <col min="2" max="2" width="13.33203125" customWidth="1"/>
  </cols>
  <sheetData>
    <row r="1" spans="1:2" x14ac:dyDescent="0.2">
      <c r="A1" s="62" t="s">
        <v>514</v>
      </c>
      <c r="B1" s="61" t="s">
        <v>515</v>
      </c>
    </row>
    <row r="2" spans="1:2" x14ac:dyDescent="0.2">
      <c r="A2" s="63" t="s">
        <v>410</v>
      </c>
      <c r="B2" t="s">
        <v>516</v>
      </c>
    </row>
    <row r="3" spans="1:2" x14ac:dyDescent="0.2">
      <c r="A3" s="63" t="s">
        <v>90</v>
      </c>
      <c r="B3" t="s">
        <v>517</v>
      </c>
    </row>
    <row r="4" spans="1:2" x14ac:dyDescent="0.2">
      <c r="A4" s="63" t="s">
        <v>91</v>
      </c>
      <c r="B4" t="s">
        <v>518</v>
      </c>
    </row>
    <row r="5" spans="1:2" x14ac:dyDescent="0.2">
      <c r="A5" s="63" t="s">
        <v>92</v>
      </c>
      <c r="B5" t="s">
        <v>519</v>
      </c>
    </row>
    <row r="6" spans="1:2" x14ac:dyDescent="0.2">
      <c r="A6" s="63" t="s">
        <v>512</v>
      </c>
      <c r="B6" t="s">
        <v>520</v>
      </c>
    </row>
    <row r="7" spans="1:2" x14ac:dyDescent="0.2">
      <c r="A7" s="64" t="s">
        <v>384</v>
      </c>
      <c r="B7" t="s">
        <v>521</v>
      </c>
    </row>
    <row r="8" spans="1:2" x14ac:dyDescent="0.2">
      <c r="A8" s="63" t="s">
        <v>100</v>
      </c>
      <c r="B8" t="s">
        <v>522</v>
      </c>
    </row>
    <row r="9" spans="1:2" x14ac:dyDescent="0.2">
      <c r="A9" s="63" t="s">
        <v>101</v>
      </c>
      <c r="B9" t="s">
        <v>523</v>
      </c>
    </row>
    <row r="10" spans="1:2" x14ac:dyDescent="0.2">
      <c r="A10" s="65" t="s">
        <v>513</v>
      </c>
      <c r="B10" t="s">
        <v>524</v>
      </c>
    </row>
    <row r="11" spans="1:2" x14ac:dyDescent="0.2">
      <c r="A11" s="63" t="s">
        <v>102</v>
      </c>
      <c r="B11" t="s">
        <v>525</v>
      </c>
    </row>
    <row r="12" spans="1:2" x14ac:dyDescent="0.2">
      <c r="A12" s="63" t="s">
        <v>103</v>
      </c>
      <c r="B12" t="s">
        <v>526</v>
      </c>
    </row>
    <row r="13" spans="1:2" x14ac:dyDescent="0.2">
      <c r="A13" s="63" t="s">
        <v>104</v>
      </c>
      <c r="B13" t="s">
        <v>527</v>
      </c>
    </row>
    <row r="14" spans="1:2" x14ac:dyDescent="0.2">
      <c r="A14" s="68" t="s">
        <v>105</v>
      </c>
      <c r="B14" t="s">
        <v>528</v>
      </c>
    </row>
    <row r="15" spans="1:2" x14ac:dyDescent="0.2">
      <c r="A15" s="68"/>
      <c r="B15" t="s">
        <v>529</v>
      </c>
    </row>
    <row r="16" spans="1:2" x14ac:dyDescent="0.2">
      <c r="A16" s="63"/>
    </row>
    <row r="17" spans="1:1" x14ac:dyDescent="0.2">
      <c r="A17" s="66"/>
    </row>
    <row r="18" spans="1:1" x14ac:dyDescent="0.2">
      <c r="A18" s="66"/>
    </row>
    <row r="19" spans="1:1" x14ac:dyDescent="0.2">
      <c r="A19" s="63" t="s">
        <v>530</v>
      </c>
    </row>
    <row r="20" spans="1:1" x14ac:dyDescent="0.2">
      <c r="A20" s="66"/>
    </row>
    <row r="21" spans="1:1" x14ac:dyDescent="0.2">
      <c r="A21" s="66"/>
    </row>
    <row r="22" spans="1:1" x14ac:dyDescent="0.2">
      <c r="A22" s="66"/>
    </row>
    <row r="23" spans="1:1" x14ac:dyDescent="0.2">
      <c r="A23" s="66"/>
    </row>
    <row r="24" spans="1:1" x14ac:dyDescent="0.2">
      <c r="A24" s="66"/>
    </row>
    <row r="25" spans="1:1" x14ac:dyDescent="0.2">
      <c r="A25" s="66"/>
    </row>
    <row r="26" spans="1:1" x14ac:dyDescent="0.2">
      <c r="A26" s="66"/>
    </row>
    <row r="27" spans="1:1" x14ac:dyDescent="0.2">
      <c r="A27" s="66"/>
    </row>
    <row r="28" spans="1:1" x14ac:dyDescent="0.2">
      <c r="A28" s="66"/>
    </row>
    <row r="29" spans="1:1" x14ac:dyDescent="0.2">
      <c r="A29" s="66"/>
    </row>
    <row r="30" spans="1:1" x14ac:dyDescent="0.2">
      <c r="A30" s="66"/>
    </row>
    <row r="31" spans="1:1" x14ac:dyDescent="0.2">
      <c r="A31" s="66"/>
    </row>
    <row r="32" spans="1:1" x14ac:dyDescent="0.2">
      <c r="A32" s="66"/>
    </row>
    <row r="33" spans="1:1" x14ac:dyDescent="0.2">
      <c r="A33" s="66"/>
    </row>
    <row r="34" spans="1:1" x14ac:dyDescent="0.2">
      <c r="A34" s="66"/>
    </row>
    <row r="35" spans="1:1" x14ac:dyDescent="0.2">
      <c r="A35" s="66"/>
    </row>
    <row r="36" spans="1:1" x14ac:dyDescent="0.2">
      <c r="A36" s="66"/>
    </row>
    <row r="37" spans="1:1" x14ac:dyDescent="0.2">
      <c r="A37" s="66"/>
    </row>
    <row r="38" spans="1:1" x14ac:dyDescent="0.2">
      <c r="A38" s="66"/>
    </row>
    <row r="39" spans="1:1" x14ac:dyDescent="0.2">
      <c r="A39" s="66"/>
    </row>
    <row r="40" spans="1:1" x14ac:dyDescent="0.2">
      <c r="A40" s="66"/>
    </row>
    <row r="41" spans="1:1" x14ac:dyDescent="0.2">
      <c r="A41" s="66"/>
    </row>
    <row r="42" spans="1:1" x14ac:dyDescent="0.2">
      <c r="A42" s="66"/>
    </row>
    <row r="43" spans="1:1" x14ac:dyDescent="0.2">
      <c r="A43" s="66"/>
    </row>
    <row r="44" spans="1:1" x14ac:dyDescent="0.2">
      <c r="A44" s="66"/>
    </row>
    <row r="45" spans="1:1" x14ac:dyDescent="0.2">
      <c r="A45" s="66"/>
    </row>
    <row r="46" spans="1:1" x14ac:dyDescent="0.2">
      <c r="A46" s="66"/>
    </row>
    <row r="47" spans="1:1" x14ac:dyDescent="0.2">
      <c r="A47" s="66"/>
    </row>
    <row r="48" spans="1:1" x14ac:dyDescent="0.2">
      <c r="A48" s="66"/>
    </row>
    <row r="49" spans="1:1" x14ac:dyDescent="0.2">
      <c r="A49" s="66"/>
    </row>
    <row r="50" spans="1:1" x14ac:dyDescent="0.2">
      <c r="A50" s="66"/>
    </row>
    <row r="51" spans="1:1" x14ac:dyDescent="0.2">
      <c r="A51" s="66"/>
    </row>
    <row r="52" spans="1:1" x14ac:dyDescent="0.2">
      <c r="A52" s="66"/>
    </row>
    <row r="53" spans="1:1" x14ac:dyDescent="0.2">
      <c r="A53" s="66"/>
    </row>
    <row r="54" spans="1:1" x14ac:dyDescent="0.2">
      <c r="A54" s="66"/>
    </row>
    <row r="55" spans="1:1" x14ac:dyDescent="0.2">
      <c r="A55" s="66"/>
    </row>
    <row r="56" spans="1:1" x14ac:dyDescent="0.2">
      <c r="A56" s="66"/>
    </row>
    <row r="57" spans="1:1" x14ac:dyDescent="0.2">
      <c r="A57" s="66"/>
    </row>
    <row r="58" spans="1:1" x14ac:dyDescent="0.2">
      <c r="A58" s="66"/>
    </row>
    <row r="59" spans="1:1" x14ac:dyDescent="0.2">
      <c r="A59" s="66"/>
    </row>
    <row r="60" spans="1:1" x14ac:dyDescent="0.2">
      <c r="A60" s="66"/>
    </row>
    <row r="61" spans="1:1" x14ac:dyDescent="0.2">
      <c r="A61" s="66"/>
    </row>
    <row r="62" spans="1:1" x14ac:dyDescent="0.2">
      <c r="A62" s="66"/>
    </row>
    <row r="63" spans="1:1" x14ac:dyDescent="0.2">
      <c r="A63" s="66"/>
    </row>
    <row r="64" spans="1:1" x14ac:dyDescent="0.2">
      <c r="A64" s="66"/>
    </row>
    <row r="65" spans="1:1" x14ac:dyDescent="0.2">
      <c r="A65" s="66"/>
    </row>
    <row r="66" spans="1:1" x14ac:dyDescent="0.2">
      <c r="A66" s="66"/>
    </row>
    <row r="67" spans="1:1" x14ac:dyDescent="0.2">
      <c r="A67" s="66"/>
    </row>
    <row r="68" spans="1:1" x14ac:dyDescent="0.2">
      <c r="A68" s="66"/>
    </row>
    <row r="69" spans="1:1" x14ac:dyDescent="0.2">
      <c r="A69" s="66"/>
    </row>
    <row r="70" spans="1:1" x14ac:dyDescent="0.2">
      <c r="A70" s="66"/>
    </row>
    <row r="71" spans="1:1" x14ac:dyDescent="0.2">
      <c r="A71" s="66"/>
    </row>
    <row r="72" spans="1:1" x14ac:dyDescent="0.2">
      <c r="A72" s="66"/>
    </row>
    <row r="73" spans="1:1" x14ac:dyDescent="0.2">
      <c r="A73" s="66"/>
    </row>
    <row r="74" spans="1:1" x14ac:dyDescent="0.2">
      <c r="A74" s="66"/>
    </row>
    <row r="75" spans="1:1" x14ac:dyDescent="0.2">
      <c r="A75" s="66"/>
    </row>
    <row r="76" spans="1:1" x14ac:dyDescent="0.2">
      <c r="A76" s="66"/>
    </row>
    <row r="77" spans="1:1" x14ac:dyDescent="0.2">
      <c r="A77" s="66"/>
    </row>
    <row r="78" spans="1:1" x14ac:dyDescent="0.2">
      <c r="A78" s="66"/>
    </row>
    <row r="79" spans="1:1" x14ac:dyDescent="0.2">
      <c r="A79" s="66"/>
    </row>
    <row r="80" spans="1:1" x14ac:dyDescent="0.2">
      <c r="A80" s="66"/>
    </row>
    <row r="81" spans="1:1" x14ac:dyDescent="0.2">
      <c r="A81" s="66"/>
    </row>
    <row r="82" spans="1:1" x14ac:dyDescent="0.2">
      <c r="A82" s="66"/>
    </row>
    <row r="83" spans="1:1" x14ac:dyDescent="0.2">
      <c r="A83" s="66"/>
    </row>
    <row r="84" spans="1:1" x14ac:dyDescent="0.2">
      <c r="A84" s="66"/>
    </row>
    <row r="85" spans="1:1" x14ac:dyDescent="0.2">
      <c r="A85" s="66"/>
    </row>
    <row r="86" spans="1:1" x14ac:dyDescent="0.2">
      <c r="A86" s="66"/>
    </row>
    <row r="87" spans="1:1" x14ac:dyDescent="0.2">
      <c r="A87" s="66"/>
    </row>
    <row r="88" spans="1:1" x14ac:dyDescent="0.2">
      <c r="A88" s="66"/>
    </row>
    <row r="89" spans="1:1" x14ac:dyDescent="0.2">
      <c r="A89" s="66"/>
    </row>
    <row r="90" spans="1:1" x14ac:dyDescent="0.2">
      <c r="A90" s="66"/>
    </row>
    <row r="91" spans="1:1" x14ac:dyDescent="0.2">
      <c r="A91" s="66"/>
    </row>
    <row r="92" spans="1:1" x14ac:dyDescent="0.2">
      <c r="A92" s="66"/>
    </row>
    <row r="93" spans="1:1" x14ac:dyDescent="0.2">
      <c r="A93" s="66"/>
    </row>
    <row r="94" spans="1:1" x14ac:dyDescent="0.2">
      <c r="A94" s="66"/>
    </row>
    <row r="95" spans="1:1" x14ac:dyDescent="0.2">
      <c r="A95" s="66"/>
    </row>
    <row r="96" spans="1:1" x14ac:dyDescent="0.2">
      <c r="A96" s="66"/>
    </row>
    <row r="97" spans="1:1" x14ac:dyDescent="0.2">
      <c r="A97" s="66"/>
    </row>
    <row r="98" spans="1:1" x14ac:dyDescent="0.2">
      <c r="A98" s="66"/>
    </row>
    <row r="99" spans="1:1" x14ac:dyDescent="0.2">
      <c r="A99" s="66"/>
    </row>
    <row r="100" spans="1:1" x14ac:dyDescent="0.2">
      <c r="A100" s="66"/>
    </row>
    <row r="101" spans="1:1" x14ac:dyDescent="0.2">
      <c r="A101" s="66"/>
    </row>
    <row r="102" spans="1:1" x14ac:dyDescent="0.2">
      <c r="A102" s="66"/>
    </row>
    <row r="103" spans="1:1" x14ac:dyDescent="0.2">
      <c r="A103" s="66"/>
    </row>
    <row r="104" spans="1:1" x14ac:dyDescent="0.2">
      <c r="A104" s="66"/>
    </row>
    <row r="105" spans="1:1" x14ac:dyDescent="0.2">
      <c r="A105" s="66"/>
    </row>
    <row r="106" spans="1:1" x14ac:dyDescent="0.2">
      <c r="A106" s="66"/>
    </row>
    <row r="107" spans="1:1" x14ac:dyDescent="0.2">
      <c r="A107" s="66"/>
    </row>
    <row r="108" spans="1:1" x14ac:dyDescent="0.2">
      <c r="A108" s="66"/>
    </row>
    <row r="109" spans="1:1" x14ac:dyDescent="0.2">
      <c r="A109" s="66"/>
    </row>
    <row r="110" spans="1:1" x14ac:dyDescent="0.2">
      <c r="A110" s="66"/>
    </row>
    <row r="111" spans="1:1" x14ac:dyDescent="0.2">
      <c r="A111" s="66"/>
    </row>
    <row r="112" spans="1:1" x14ac:dyDescent="0.2">
      <c r="A112" s="66"/>
    </row>
    <row r="113" spans="1:1" x14ac:dyDescent="0.2">
      <c r="A113" s="66"/>
    </row>
    <row r="114" spans="1:1" x14ac:dyDescent="0.2">
      <c r="A114" s="66"/>
    </row>
    <row r="115" spans="1:1" x14ac:dyDescent="0.2">
      <c r="A115" s="66"/>
    </row>
    <row r="116" spans="1:1" x14ac:dyDescent="0.2">
      <c r="A116" s="66"/>
    </row>
    <row r="117" spans="1:1" x14ac:dyDescent="0.2">
      <c r="A117" s="66"/>
    </row>
    <row r="118" spans="1:1" x14ac:dyDescent="0.2">
      <c r="A118" s="66"/>
    </row>
    <row r="119" spans="1:1" x14ac:dyDescent="0.2">
      <c r="A119" s="66"/>
    </row>
    <row r="120" spans="1:1" x14ac:dyDescent="0.2">
      <c r="A120" s="66"/>
    </row>
    <row r="121" spans="1:1" x14ac:dyDescent="0.2">
      <c r="A121" s="66"/>
    </row>
    <row r="122" spans="1:1" x14ac:dyDescent="0.2">
      <c r="A122" s="66"/>
    </row>
    <row r="123" spans="1:1" x14ac:dyDescent="0.2">
      <c r="A123" s="66"/>
    </row>
    <row r="124" spans="1:1" x14ac:dyDescent="0.2">
      <c r="A124" s="66"/>
    </row>
    <row r="125" spans="1:1" x14ac:dyDescent="0.2">
      <c r="A125" s="66"/>
    </row>
    <row r="126" spans="1:1" x14ac:dyDescent="0.2">
      <c r="A126" s="66"/>
    </row>
    <row r="127" spans="1:1" x14ac:dyDescent="0.2">
      <c r="A127" s="66"/>
    </row>
    <row r="128" spans="1:1" x14ac:dyDescent="0.2">
      <c r="A128" s="66"/>
    </row>
    <row r="129" spans="1:1" x14ac:dyDescent="0.2">
      <c r="A129" s="66"/>
    </row>
    <row r="130" spans="1:1" x14ac:dyDescent="0.2">
      <c r="A130" s="66"/>
    </row>
    <row r="131" spans="1:1" x14ac:dyDescent="0.2">
      <c r="A131" s="66"/>
    </row>
    <row r="132" spans="1:1" x14ac:dyDescent="0.2">
      <c r="A132" s="66"/>
    </row>
    <row r="133" spans="1:1" x14ac:dyDescent="0.2">
      <c r="A133" s="66"/>
    </row>
    <row r="134" spans="1:1" x14ac:dyDescent="0.2">
      <c r="A134" s="66"/>
    </row>
    <row r="135" spans="1:1" x14ac:dyDescent="0.2">
      <c r="A135" s="66"/>
    </row>
    <row r="136" spans="1:1" x14ac:dyDescent="0.2">
      <c r="A136" s="66"/>
    </row>
    <row r="137" spans="1:1" x14ac:dyDescent="0.2">
      <c r="A137" s="66"/>
    </row>
    <row r="138" spans="1:1" x14ac:dyDescent="0.2">
      <c r="A138" s="66"/>
    </row>
    <row r="139" spans="1:1" x14ac:dyDescent="0.2">
      <c r="A139" s="66"/>
    </row>
    <row r="140" spans="1:1" x14ac:dyDescent="0.2">
      <c r="A140" s="66"/>
    </row>
    <row r="141" spans="1:1" x14ac:dyDescent="0.2">
      <c r="A141" s="66"/>
    </row>
    <row r="142" spans="1:1" x14ac:dyDescent="0.2">
      <c r="A142" s="66"/>
    </row>
    <row r="143" spans="1:1" x14ac:dyDescent="0.2">
      <c r="A143" s="66"/>
    </row>
    <row r="144" spans="1:1" x14ac:dyDescent="0.2">
      <c r="A144" s="66"/>
    </row>
    <row r="145" spans="1:1" x14ac:dyDescent="0.2">
      <c r="A145" s="66"/>
    </row>
    <row r="146" spans="1:1" x14ac:dyDescent="0.2">
      <c r="A146" s="66"/>
    </row>
    <row r="147" spans="1:1" x14ac:dyDescent="0.2">
      <c r="A147" s="66"/>
    </row>
    <row r="148" spans="1:1" x14ac:dyDescent="0.2">
      <c r="A148" s="66"/>
    </row>
    <row r="149" spans="1:1" x14ac:dyDescent="0.2">
      <c r="A149" s="66"/>
    </row>
    <row r="150" spans="1:1" x14ac:dyDescent="0.2">
      <c r="A150" s="66"/>
    </row>
    <row r="151" spans="1:1" x14ac:dyDescent="0.2">
      <c r="A151" s="66"/>
    </row>
    <row r="152" spans="1:1" x14ac:dyDescent="0.2">
      <c r="A152" s="66"/>
    </row>
    <row r="153" spans="1:1" x14ac:dyDescent="0.2">
      <c r="A153" s="66"/>
    </row>
    <row r="154" spans="1:1" x14ac:dyDescent="0.2">
      <c r="A154" s="66"/>
    </row>
    <row r="155" spans="1:1" x14ac:dyDescent="0.2">
      <c r="A155" s="66"/>
    </row>
    <row r="156" spans="1:1" x14ac:dyDescent="0.2">
      <c r="A156" s="66"/>
    </row>
    <row r="157" spans="1:1" x14ac:dyDescent="0.2">
      <c r="A157" s="66"/>
    </row>
    <row r="158" spans="1:1" x14ac:dyDescent="0.2">
      <c r="A158" s="66"/>
    </row>
    <row r="159" spans="1:1" x14ac:dyDescent="0.2">
      <c r="A159" s="66"/>
    </row>
    <row r="160" spans="1:1" x14ac:dyDescent="0.2">
      <c r="A160" s="66"/>
    </row>
    <row r="161" spans="1:1" x14ac:dyDescent="0.2">
      <c r="A161" s="66"/>
    </row>
    <row r="162" spans="1:1" x14ac:dyDescent="0.2">
      <c r="A162" s="66"/>
    </row>
    <row r="163" spans="1:1" x14ac:dyDescent="0.2">
      <c r="A163" s="66"/>
    </row>
    <row r="164" spans="1:1" x14ac:dyDescent="0.2">
      <c r="A164" s="66"/>
    </row>
    <row r="165" spans="1:1" x14ac:dyDescent="0.2">
      <c r="A165" s="66"/>
    </row>
    <row r="166" spans="1:1" x14ac:dyDescent="0.2">
      <c r="A166" s="66"/>
    </row>
    <row r="167" spans="1:1" x14ac:dyDescent="0.2">
      <c r="A167" s="66"/>
    </row>
    <row r="168" spans="1:1" x14ac:dyDescent="0.2">
      <c r="A168" s="66"/>
    </row>
    <row r="169" spans="1:1" x14ac:dyDescent="0.2">
      <c r="A169" s="66"/>
    </row>
    <row r="170" spans="1:1" x14ac:dyDescent="0.2">
      <c r="A170" s="66"/>
    </row>
    <row r="171" spans="1:1" x14ac:dyDescent="0.2">
      <c r="A171" s="66"/>
    </row>
    <row r="172" spans="1:1" x14ac:dyDescent="0.2">
      <c r="A172" s="66"/>
    </row>
    <row r="173" spans="1:1" x14ac:dyDescent="0.2">
      <c r="A173" s="66"/>
    </row>
    <row r="174" spans="1:1" x14ac:dyDescent="0.2">
      <c r="A174" s="66"/>
    </row>
    <row r="175" spans="1:1" x14ac:dyDescent="0.2">
      <c r="A175" s="66"/>
    </row>
    <row r="176" spans="1:1" x14ac:dyDescent="0.2">
      <c r="A176" s="66"/>
    </row>
    <row r="177" spans="1:1" x14ac:dyDescent="0.2">
      <c r="A177" s="66"/>
    </row>
    <row r="178" spans="1:1" x14ac:dyDescent="0.2">
      <c r="A178" s="66"/>
    </row>
    <row r="179" spans="1:1" x14ac:dyDescent="0.2">
      <c r="A179" s="66"/>
    </row>
    <row r="180" spans="1:1" x14ac:dyDescent="0.2">
      <c r="A180" s="66"/>
    </row>
    <row r="181" spans="1:1" x14ac:dyDescent="0.2">
      <c r="A181" s="66"/>
    </row>
    <row r="182" spans="1:1" x14ac:dyDescent="0.2">
      <c r="A182" s="66"/>
    </row>
    <row r="183" spans="1:1" x14ac:dyDescent="0.2">
      <c r="A183" s="66"/>
    </row>
    <row r="184" spans="1:1" x14ac:dyDescent="0.2">
      <c r="A184" s="66"/>
    </row>
    <row r="185" spans="1:1" x14ac:dyDescent="0.2">
      <c r="A185" s="66"/>
    </row>
    <row r="186" spans="1:1" x14ac:dyDescent="0.2">
      <c r="A186" s="66"/>
    </row>
    <row r="187" spans="1:1" x14ac:dyDescent="0.2">
      <c r="A187" s="66"/>
    </row>
    <row r="188" spans="1:1" x14ac:dyDescent="0.2">
      <c r="A188" s="66"/>
    </row>
    <row r="189" spans="1:1" x14ac:dyDescent="0.2">
      <c r="A189" s="66"/>
    </row>
    <row r="190" spans="1:1" x14ac:dyDescent="0.2">
      <c r="A190" s="66"/>
    </row>
    <row r="191" spans="1:1" x14ac:dyDescent="0.2">
      <c r="A191" s="66"/>
    </row>
    <row r="192" spans="1:1" x14ac:dyDescent="0.2">
      <c r="A192" s="66"/>
    </row>
    <row r="193" spans="1:1" x14ac:dyDescent="0.2">
      <c r="A193" s="66"/>
    </row>
    <row r="194" spans="1:1" x14ac:dyDescent="0.2">
      <c r="A194" s="66"/>
    </row>
    <row r="195" spans="1:1" x14ac:dyDescent="0.2">
      <c r="A195" s="66"/>
    </row>
    <row r="196" spans="1:1" x14ac:dyDescent="0.2">
      <c r="A196" s="66"/>
    </row>
    <row r="197" spans="1:1" x14ac:dyDescent="0.2">
      <c r="A197" s="66"/>
    </row>
    <row r="198" spans="1:1" x14ac:dyDescent="0.2">
      <c r="A198" s="66"/>
    </row>
    <row r="199" spans="1:1" x14ac:dyDescent="0.2">
      <c r="A199" s="66"/>
    </row>
    <row r="200" spans="1:1" x14ac:dyDescent="0.2">
      <c r="A200" s="66"/>
    </row>
    <row r="201" spans="1:1" x14ac:dyDescent="0.2">
      <c r="A201" s="66"/>
    </row>
    <row r="202" spans="1:1" x14ac:dyDescent="0.2">
      <c r="A202" s="66"/>
    </row>
    <row r="203" spans="1:1" x14ac:dyDescent="0.2">
      <c r="A203" s="66"/>
    </row>
    <row r="204" spans="1:1" x14ac:dyDescent="0.2">
      <c r="A204" s="66"/>
    </row>
    <row r="205" spans="1:1" x14ac:dyDescent="0.2">
      <c r="A205" s="66"/>
    </row>
    <row r="206" spans="1:1" x14ac:dyDescent="0.2">
      <c r="A206" s="66"/>
    </row>
    <row r="207" spans="1:1" x14ac:dyDescent="0.2">
      <c r="A207" s="66"/>
    </row>
    <row r="208" spans="1:1" x14ac:dyDescent="0.2">
      <c r="A208" s="66"/>
    </row>
    <row r="209" spans="1:1" x14ac:dyDescent="0.2">
      <c r="A209" s="66"/>
    </row>
    <row r="210" spans="1:1" x14ac:dyDescent="0.2">
      <c r="A210" s="66"/>
    </row>
    <row r="211" spans="1:1" x14ac:dyDescent="0.2">
      <c r="A211" s="66"/>
    </row>
    <row r="212" spans="1:1" x14ac:dyDescent="0.2">
      <c r="A212" s="66"/>
    </row>
    <row r="213" spans="1:1" x14ac:dyDescent="0.2">
      <c r="A213" s="66"/>
    </row>
    <row r="214" spans="1:1" x14ac:dyDescent="0.2">
      <c r="A214" s="66"/>
    </row>
    <row r="215" spans="1:1" x14ac:dyDescent="0.2">
      <c r="A215" s="66"/>
    </row>
    <row r="216" spans="1:1" x14ac:dyDescent="0.2">
      <c r="A216" s="66"/>
    </row>
    <row r="217" spans="1:1" x14ac:dyDescent="0.2">
      <c r="A217" s="66"/>
    </row>
    <row r="218" spans="1:1" x14ac:dyDescent="0.2">
      <c r="A218" s="66"/>
    </row>
    <row r="219" spans="1:1" x14ac:dyDescent="0.2">
      <c r="A219" s="66"/>
    </row>
    <row r="220" spans="1:1" x14ac:dyDescent="0.2">
      <c r="A220" s="66"/>
    </row>
    <row r="221" spans="1:1" x14ac:dyDescent="0.2">
      <c r="A221" s="66"/>
    </row>
    <row r="222" spans="1:1" x14ac:dyDescent="0.2">
      <c r="A222" s="66"/>
    </row>
    <row r="223" spans="1:1" x14ac:dyDescent="0.2">
      <c r="A223" s="66"/>
    </row>
    <row r="224" spans="1:1" x14ac:dyDescent="0.2">
      <c r="A224" s="66"/>
    </row>
    <row r="225" spans="1:1" x14ac:dyDescent="0.2">
      <c r="A225" s="66"/>
    </row>
    <row r="226" spans="1:1" x14ac:dyDescent="0.2">
      <c r="A226" s="66"/>
    </row>
    <row r="227" spans="1:1" x14ac:dyDescent="0.2">
      <c r="A227" s="66"/>
    </row>
    <row r="228" spans="1:1" x14ac:dyDescent="0.2">
      <c r="A228" s="66"/>
    </row>
    <row r="229" spans="1:1" x14ac:dyDescent="0.2">
      <c r="A229" s="66"/>
    </row>
    <row r="230" spans="1:1" x14ac:dyDescent="0.2">
      <c r="A230" s="66"/>
    </row>
    <row r="231" spans="1:1" x14ac:dyDescent="0.2">
      <c r="A231" s="66"/>
    </row>
    <row r="232" spans="1:1" x14ac:dyDescent="0.2">
      <c r="A232" s="66"/>
    </row>
    <row r="233" spans="1:1" x14ac:dyDescent="0.2">
      <c r="A233" s="66"/>
    </row>
    <row r="234" spans="1:1" x14ac:dyDescent="0.2">
      <c r="A234" s="66"/>
    </row>
    <row r="235" spans="1:1" x14ac:dyDescent="0.2">
      <c r="A235" s="66"/>
    </row>
    <row r="236" spans="1:1" x14ac:dyDescent="0.2">
      <c r="A236" s="66"/>
    </row>
    <row r="237" spans="1:1" x14ac:dyDescent="0.2">
      <c r="A237" s="66"/>
    </row>
    <row r="238" spans="1:1" x14ac:dyDescent="0.2">
      <c r="A238" s="66"/>
    </row>
    <row r="239" spans="1:1" x14ac:dyDescent="0.2">
      <c r="A239" s="66"/>
    </row>
    <row r="240" spans="1:1" x14ac:dyDescent="0.2">
      <c r="A240" s="66"/>
    </row>
    <row r="241" spans="1:1" x14ac:dyDescent="0.2">
      <c r="A241" s="66"/>
    </row>
    <row r="242" spans="1:1" x14ac:dyDescent="0.2">
      <c r="A242" s="66"/>
    </row>
    <row r="243" spans="1:1" x14ac:dyDescent="0.2">
      <c r="A243" s="66"/>
    </row>
    <row r="244" spans="1:1" x14ac:dyDescent="0.2">
      <c r="A244" s="66"/>
    </row>
    <row r="245" spans="1:1" x14ac:dyDescent="0.2">
      <c r="A245" s="66"/>
    </row>
    <row r="246" spans="1:1" x14ac:dyDescent="0.2">
      <c r="A246" s="66"/>
    </row>
    <row r="247" spans="1:1" x14ac:dyDescent="0.2">
      <c r="A247" s="66"/>
    </row>
    <row r="248" spans="1:1" x14ac:dyDescent="0.2">
      <c r="A248" s="66"/>
    </row>
    <row r="249" spans="1:1" x14ac:dyDescent="0.2">
      <c r="A249" s="66"/>
    </row>
    <row r="250" spans="1:1" x14ac:dyDescent="0.2">
      <c r="A250" s="66"/>
    </row>
    <row r="251" spans="1:1" x14ac:dyDescent="0.2">
      <c r="A251" s="66"/>
    </row>
    <row r="252" spans="1:1" x14ac:dyDescent="0.2">
      <c r="A252" s="66"/>
    </row>
    <row r="253" spans="1:1" x14ac:dyDescent="0.2">
      <c r="A253" s="66"/>
    </row>
    <row r="254" spans="1:1" x14ac:dyDescent="0.2">
      <c r="A254" s="66"/>
    </row>
    <row r="255" spans="1:1" x14ac:dyDescent="0.2">
      <c r="A255" s="66"/>
    </row>
    <row r="256" spans="1:1" x14ac:dyDescent="0.2">
      <c r="A256" s="66"/>
    </row>
    <row r="257" spans="1:1" x14ac:dyDescent="0.2">
      <c r="A257" s="66"/>
    </row>
    <row r="258" spans="1:1" x14ac:dyDescent="0.2">
      <c r="A258" s="66"/>
    </row>
    <row r="259" spans="1:1" x14ac:dyDescent="0.2">
      <c r="A259" s="66"/>
    </row>
    <row r="260" spans="1:1" x14ac:dyDescent="0.2">
      <c r="A260" s="66"/>
    </row>
    <row r="261" spans="1:1" x14ac:dyDescent="0.2">
      <c r="A261" s="66"/>
    </row>
    <row r="262" spans="1:1" x14ac:dyDescent="0.2">
      <c r="A262" s="66"/>
    </row>
    <row r="263" spans="1:1" x14ac:dyDescent="0.2">
      <c r="A263" s="66"/>
    </row>
    <row r="264" spans="1:1" x14ac:dyDescent="0.2">
      <c r="A264" s="66"/>
    </row>
    <row r="265" spans="1:1" x14ac:dyDescent="0.2">
      <c r="A265" s="66"/>
    </row>
    <row r="266" spans="1:1" x14ac:dyDescent="0.2">
      <c r="A266" s="66"/>
    </row>
    <row r="267" spans="1:1" x14ac:dyDescent="0.2">
      <c r="A267" s="66"/>
    </row>
    <row r="268" spans="1:1" x14ac:dyDescent="0.2">
      <c r="A268" s="66"/>
    </row>
    <row r="269" spans="1:1" x14ac:dyDescent="0.2">
      <c r="A269" s="66"/>
    </row>
    <row r="270" spans="1:1" x14ac:dyDescent="0.2">
      <c r="A270" s="66"/>
    </row>
    <row r="271" spans="1:1" x14ac:dyDescent="0.2">
      <c r="A271" s="66"/>
    </row>
    <row r="272" spans="1:1" x14ac:dyDescent="0.2">
      <c r="A272" s="66"/>
    </row>
    <row r="273" spans="1:1" x14ac:dyDescent="0.2">
      <c r="A273" s="66"/>
    </row>
    <row r="274" spans="1:1" x14ac:dyDescent="0.2">
      <c r="A274" s="66"/>
    </row>
    <row r="275" spans="1:1" x14ac:dyDescent="0.2">
      <c r="A275" s="66"/>
    </row>
    <row r="276" spans="1:1" x14ac:dyDescent="0.2">
      <c r="A276" s="66"/>
    </row>
    <row r="277" spans="1:1" x14ac:dyDescent="0.2">
      <c r="A277" s="66"/>
    </row>
    <row r="278" spans="1:1" x14ac:dyDescent="0.2">
      <c r="A278" s="66"/>
    </row>
    <row r="279" spans="1:1" x14ac:dyDescent="0.2">
      <c r="A279" s="66"/>
    </row>
    <row r="280" spans="1:1" x14ac:dyDescent="0.2">
      <c r="A280" s="66"/>
    </row>
    <row r="281" spans="1:1" x14ac:dyDescent="0.2">
      <c r="A281" s="66"/>
    </row>
    <row r="282" spans="1:1" x14ac:dyDescent="0.2">
      <c r="A282" s="66"/>
    </row>
    <row r="283" spans="1:1" x14ac:dyDescent="0.2">
      <c r="A283" s="66"/>
    </row>
    <row r="284" spans="1:1" x14ac:dyDescent="0.2">
      <c r="A284" s="66"/>
    </row>
    <row r="285" spans="1:1" x14ac:dyDescent="0.2">
      <c r="A285" s="66"/>
    </row>
    <row r="286" spans="1:1" x14ac:dyDescent="0.2">
      <c r="A286" s="66"/>
    </row>
    <row r="287" spans="1:1" x14ac:dyDescent="0.2">
      <c r="A287" s="66"/>
    </row>
    <row r="288" spans="1:1" x14ac:dyDescent="0.2">
      <c r="A288" s="66"/>
    </row>
    <row r="289" spans="1:1" x14ac:dyDescent="0.2">
      <c r="A289" s="66"/>
    </row>
    <row r="290" spans="1:1" x14ac:dyDescent="0.2">
      <c r="A290" s="66"/>
    </row>
    <row r="291" spans="1:1" x14ac:dyDescent="0.2">
      <c r="A291" s="66"/>
    </row>
    <row r="292" spans="1:1" x14ac:dyDescent="0.2">
      <c r="A292" s="66"/>
    </row>
    <row r="293" spans="1:1" x14ac:dyDescent="0.2">
      <c r="A293" s="66"/>
    </row>
    <row r="294" spans="1:1" x14ac:dyDescent="0.2">
      <c r="A294" s="66"/>
    </row>
    <row r="295" spans="1:1" x14ac:dyDescent="0.2">
      <c r="A295" s="66"/>
    </row>
    <row r="296" spans="1:1" x14ac:dyDescent="0.2">
      <c r="A296" s="66"/>
    </row>
    <row r="297" spans="1:1" x14ac:dyDescent="0.2">
      <c r="A297" s="66"/>
    </row>
    <row r="298" spans="1:1" x14ac:dyDescent="0.2">
      <c r="A298" s="66"/>
    </row>
    <row r="299" spans="1:1" x14ac:dyDescent="0.2">
      <c r="A299" s="66"/>
    </row>
    <row r="300" spans="1:1" x14ac:dyDescent="0.2">
      <c r="A300" s="66"/>
    </row>
    <row r="301" spans="1:1" x14ac:dyDescent="0.2">
      <c r="A301" s="66"/>
    </row>
    <row r="302" spans="1:1" x14ac:dyDescent="0.2">
      <c r="A302" s="66"/>
    </row>
    <row r="303" spans="1:1" x14ac:dyDescent="0.2">
      <c r="A303" s="66"/>
    </row>
    <row r="304" spans="1:1" x14ac:dyDescent="0.2">
      <c r="A304" s="66"/>
    </row>
    <row r="305" spans="1:1" x14ac:dyDescent="0.2">
      <c r="A305" s="66"/>
    </row>
    <row r="306" spans="1:1" x14ac:dyDescent="0.2">
      <c r="A306" s="66"/>
    </row>
    <row r="307" spans="1:1" x14ac:dyDescent="0.2">
      <c r="A307" s="66"/>
    </row>
    <row r="308" spans="1:1" x14ac:dyDescent="0.2">
      <c r="A308" s="66"/>
    </row>
    <row r="309" spans="1:1" x14ac:dyDescent="0.2">
      <c r="A309" s="66"/>
    </row>
    <row r="310" spans="1:1" x14ac:dyDescent="0.2">
      <c r="A310" s="66"/>
    </row>
    <row r="311" spans="1:1" x14ac:dyDescent="0.2">
      <c r="A311" s="66"/>
    </row>
    <row r="312" spans="1:1" x14ac:dyDescent="0.2">
      <c r="A312" s="66"/>
    </row>
    <row r="313" spans="1:1" x14ac:dyDescent="0.2">
      <c r="A313" s="66"/>
    </row>
    <row r="314" spans="1:1" x14ac:dyDescent="0.2">
      <c r="A314" s="66"/>
    </row>
    <row r="315" spans="1:1" x14ac:dyDescent="0.2">
      <c r="A315" s="66"/>
    </row>
    <row r="316" spans="1:1" x14ac:dyDescent="0.2">
      <c r="A316" s="66"/>
    </row>
    <row r="317" spans="1:1" x14ac:dyDescent="0.2">
      <c r="A317" s="66"/>
    </row>
    <row r="318" spans="1:1" x14ac:dyDescent="0.2">
      <c r="A318" s="66"/>
    </row>
    <row r="319" spans="1:1" x14ac:dyDescent="0.2">
      <c r="A319" s="66"/>
    </row>
    <row r="320" spans="1:1" x14ac:dyDescent="0.2">
      <c r="A320" s="66"/>
    </row>
    <row r="321" spans="1:1" x14ac:dyDescent="0.2">
      <c r="A321" s="66"/>
    </row>
    <row r="322" spans="1:1" x14ac:dyDescent="0.2">
      <c r="A322" s="66"/>
    </row>
    <row r="323" spans="1:1" x14ac:dyDescent="0.2">
      <c r="A323" s="66"/>
    </row>
    <row r="324" spans="1:1" x14ac:dyDescent="0.2">
      <c r="A324" s="66"/>
    </row>
    <row r="325" spans="1:1" x14ac:dyDescent="0.2">
      <c r="A325" s="66"/>
    </row>
    <row r="326" spans="1:1" x14ac:dyDescent="0.2">
      <c r="A326" s="66"/>
    </row>
    <row r="327" spans="1:1" x14ac:dyDescent="0.2">
      <c r="A327" s="66"/>
    </row>
    <row r="328" spans="1:1" x14ac:dyDescent="0.2">
      <c r="A328" s="66"/>
    </row>
    <row r="329" spans="1:1" x14ac:dyDescent="0.2">
      <c r="A329" s="66"/>
    </row>
    <row r="330" spans="1:1" x14ac:dyDescent="0.2">
      <c r="A330" s="66"/>
    </row>
    <row r="331" spans="1:1" x14ac:dyDescent="0.2">
      <c r="A331" s="66"/>
    </row>
    <row r="332" spans="1:1" x14ac:dyDescent="0.2">
      <c r="A332" s="66"/>
    </row>
    <row r="333" spans="1:1" x14ac:dyDescent="0.2">
      <c r="A333" s="66"/>
    </row>
    <row r="334" spans="1:1" x14ac:dyDescent="0.2">
      <c r="A334" s="66"/>
    </row>
    <row r="335" spans="1:1" x14ac:dyDescent="0.2">
      <c r="A335" s="66"/>
    </row>
    <row r="336" spans="1:1" x14ac:dyDescent="0.2">
      <c r="A336" s="66"/>
    </row>
    <row r="337" spans="1:1" x14ac:dyDescent="0.2">
      <c r="A337" s="66"/>
    </row>
    <row r="338" spans="1:1" x14ac:dyDescent="0.2">
      <c r="A338" s="66"/>
    </row>
    <row r="339" spans="1:1" x14ac:dyDescent="0.2">
      <c r="A339" s="66"/>
    </row>
    <row r="340" spans="1:1" x14ac:dyDescent="0.2">
      <c r="A340" s="66"/>
    </row>
    <row r="341" spans="1:1" x14ac:dyDescent="0.2">
      <c r="A341" s="66"/>
    </row>
    <row r="342" spans="1:1" x14ac:dyDescent="0.2">
      <c r="A342" s="66"/>
    </row>
    <row r="343" spans="1:1" x14ac:dyDescent="0.2">
      <c r="A343" s="66"/>
    </row>
    <row r="344" spans="1:1" x14ac:dyDescent="0.2">
      <c r="A344" s="66"/>
    </row>
    <row r="345" spans="1:1" x14ac:dyDescent="0.2">
      <c r="A345" s="66"/>
    </row>
    <row r="346" spans="1:1" x14ac:dyDescent="0.2">
      <c r="A346" s="66"/>
    </row>
    <row r="347" spans="1:1" x14ac:dyDescent="0.2">
      <c r="A347" s="66"/>
    </row>
    <row r="348" spans="1:1" x14ac:dyDescent="0.2">
      <c r="A348" s="66"/>
    </row>
    <row r="349" spans="1:1" x14ac:dyDescent="0.2">
      <c r="A349" s="66"/>
    </row>
    <row r="350" spans="1:1" x14ac:dyDescent="0.2">
      <c r="A350" s="66"/>
    </row>
    <row r="351" spans="1:1" x14ac:dyDescent="0.2">
      <c r="A351" s="66"/>
    </row>
    <row r="352" spans="1:1" x14ac:dyDescent="0.2">
      <c r="A352" s="66"/>
    </row>
    <row r="353" spans="1:1" x14ac:dyDescent="0.2">
      <c r="A353" s="66"/>
    </row>
    <row r="354" spans="1:1" x14ac:dyDescent="0.2">
      <c r="A354" s="66"/>
    </row>
    <row r="355" spans="1:1" x14ac:dyDescent="0.2">
      <c r="A355" s="66"/>
    </row>
    <row r="356" spans="1:1" x14ac:dyDescent="0.2">
      <c r="A356" s="66"/>
    </row>
    <row r="357" spans="1:1" x14ac:dyDescent="0.2">
      <c r="A357" s="66"/>
    </row>
    <row r="358" spans="1:1" x14ac:dyDescent="0.2">
      <c r="A358" s="66"/>
    </row>
    <row r="359" spans="1:1" x14ac:dyDescent="0.2">
      <c r="A359" s="66"/>
    </row>
    <row r="360" spans="1:1" x14ac:dyDescent="0.2">
      <c r="A360" s="66"/>
    </row>
    <row r="361" spans="1:1" x14ac:dyDescent="0.2">
      <c r="A361" s="66"/>
    </row>
    <row r="362" spans="1:1" x14ac:dyDescent="0.2">
      <c r="A362" s="66"/>
    </row>
    <row r="363" spans="1:1" x14ac:dyDescent="0.2">
      <c r="A363" s="66"/>
    </row>
    <row r="364" spans="1:1" x14ac:dyDescent="0.2">
      <c r="A364" s="66"/>
    </row>
    <row r="365" spans="1:1" x14ac:dyDescent="0.2">
      <c r="A365" s="66"/>
    </row>
    <row r="366" spans="1:1" x14ac:dyDescent="0.2">
      <c r="A366" s="66"/>
    </row>
    <row r="367" spans="1:1" x14ac:dyDescent="0.2">
      <c r="A367" s="66"/>
    </row>
    <row r="368" spans="1:1" x14ac:dyDescent="0.2">
      <c r="A368" s="66"/>
    </row>
    <row r="369" spans="1:1" x14ac:dyDescent="0.2">
      <c r="A369" s="66"/>
    </row>
    <row r="370" spans="1:1" x14ac:dyDescent="0.2">
      <c r="A370" s="66"/>
    </row>
    <row r="371" spans="1:1" x14ac:dyDescent="0.2">
      <c r="A371" s="66"/>
    </row>
    <row r="372" spans="1:1" x14ac:dyDescent="0.2">
      <c r="A372" s="66"/>
    </row>
    <row r="373" spans="1:1" x14ac:dyDescent="0.2">
      <c r="A373" s="66"/>
    </row>
    <row r="374" spans="1:1" x14ac:dyDescent="0.2">
      <c r="A374" s="66"/>
    </row>
    <row r="375" spans="1:1" x14ac:dyDescent="0.2">
      <c r="A375" s="66"/>
    </row>
    <row r="376" spans="1:1" x14ac:dyDescent="0.2">
      <c r="A376" s="66"/>
    </row>
    <row r="377" spans="1:1" x14ac:dyDescent="0.2">
      <c r="A377" s="66"/>
    </row>
    <row r="378" spans="1:1" x14ac:dyDescent="0.2">
      <c r="A378" s="66"/>
    </row>
    <row r="379" spans="1:1" x14ac:dyDescent="0.2">
      <c r="A379" s="66"/>
    </row>
    <row r="380" spans="1:1" x14ac:dyDescent="0.2">
      <c r="A380" s="66"/>
    </row>
    <row r="381" spans="1:1" x14ac:dyDescent="0.2">
      <c r="A381" s="66"/>
    </row>
    <row r="382" spans="1:1" x14ac:dyDescent="0.2">
      <c r="A382" s="66"/>
    </row>
    <row r="383" spans="1:1" x14ac:dyDescent="0.2">
      <c r="A383" s="66"/>
    </row>
    <row r="384" spans="1:1" x14ac:dyDescent="0.2">
      <c r="A384" s="66"/>
    </row>
    <row r="385" spans="1:1" x14ac:dyDescent="0.2">
      <c r="A385" s="66"/>
    </row>
    <row r="386" spans="1:1" x14ac:dyDescent="0.2">
      <c r="A386" s="66"/>
    </row>
    <row r="387" spans="1:1" x14ac:dyDescent="0.2">
      <c r="A387" s="66"/>
    </row>
    <row r="388" spans="1:1" x14ac:dyDescent="0.2">
      <c r="A388" s="66"/>
    </row>
    <row r="389" spans="1:1" x14ac:dyDescent="0.2">
      <c r="A389" s="66"/>
    </row>
    <row r="390" spans="1:1" x14ac:dyDescent="0.2">
      <c r="A390" s="66"/>
    </row>
    <row r="391" spans="1:1" x14ac:dyDescent="0.2">
      <c r="A391" s="66"/>
    </row>
    <row r="392" spans="1:1" x14ac:dyDescent="0.2">
      <c r="A392" s="66"/>
    </row>
    <row r="393" spans="1:1" x14ac:dyDescent="0.2">
      <c r="A393" s="66"/>
    </row>
    <row r="394" spans="1:1" x14ac:dyDescent="0.2">
      <c r="A394" s="66"/>
    </row>
    <row r="395" spans="1:1" x14ac:dyDescent="0.2">
      <c r="A395" s="66"/>
    </row>
    <row r="396" spans="1:1" x14ac:dyDescent="0.2">
      <c r="A396" s="66"/>
    </row>
    <row r="397" spans="1:1" x14ac:dyDescent="0.2">
      <c r="A397" s="66"/>
    </row>
    <row r="398" spans="1:1" x14ac:dyDescent="0.2">
      <c r="A398" s="66"/>
    </row>
    <row r="399" spans="1:1" x14ac:dyDescent="0.2">
      <c r="A399" s="66"/>
    </row>
    <row r="400" spans="1:1" x14ac:dyDescent="0.2">
      <c r="A400" s="66"/>
    </row>
    <row r="401" spans="1:1" x14ac:dyDescent="0.2">
      <c r="A401" s="66"/>
    </row>
    <row r="402" spans="1:1" x14ac:dyDescent="0.2">
      <c r="A402" s="66"/>
    </row>
    <row r="403" spans="1:1" x14ac:dyDescent="0.2">
      <c r="A403" s="66"/>
    </row>
    <row r="404" spans="1:1" x14ac:dyDescent="0.2">
      <c r="A404" s="66"/>
    </row>
    <row r="405" spans="1:1" x14ac:dyDescent="0.2">
      <c r="A405" s="66"/>
    </row>
    <row r="406" spans="1:1" x14ac:dyDescent="0.2">
      <c r="A406" s="66"/>
    </row>
    <row r="407" spans="1:1" x14ac:dyDescent="0.2">
      <c r="A407" s="66"/>
    </row>
    <row r="408" spans="1:1" x14ac:dyDescent="0.2">
      <c r="A408" s="66"/>
    </row>
    <row r="409" spans="1:1" x14ac:dyDescent="0.2">
      <c r="A409" s="66"/>
    </row>
    <row r="410" spans="1:1" x14ac:dyDescent="0.2">
      <c r="A410" s="66"/>
    </row>
    <row r="411" spans="1:1" x14ac:dyDescent="0.2">
      <c r="A411" s="66"/>
    </row>
    <row r="412" spans="1:1" x14ac:dyDescent="0.2">
      <c r="A412" s="66"/>
    </row>
    <row r="413" spans="1:1" x14ac:dyDescent="0.2">
      <c r="A413" s="66"/>
    </row>
    <row r="414" spans="1:1" x14ac:dyDescent="0.2">
      <c r="A414" s="66"/>
    </row>
    <row r="415" spans="1:1" x14ac:dyDescent="0.2">
      <c r="A415" s="66"/>
    </row>
    <row r="416" spans="1:1" x14ac:dyDescent="0.2">
      <c r="A416" s="66"/>
    </row>
    <row r="417" spans="1:1" x14ac:dyDescent="0.2">
      <c r="A417" s="66"/>
    </row>
    <row r="418" spans="1:1" x14ac:dyDescent="0.2">
      <c r="A418" s="66"/>
    </row>
    <row r="419" spans="1:1" x14ac:dyDescent="0.2">
      <c r="A419" s="66"/>
    </row>
    <row r="420" spans="1:1" x14ac:dyDescent="0.2">
      <c r="A420" s="66"/>
    </row>
    <row r="421" spans="1:1" x14ac:dyDescent="0.2">
      <c r="A421" s="66"/>
    </row>
    <row r="422" spans="1:1" x14ac:dyDescent="0.2">
      <c r="A422" s="66"/>
    </row>
    <row r="423" spans="1:1" x14ac:dyDescent="0.2">
      <c r="A423" s="66"/>
    </row>
    <row r="424" spans="1:1" x14ac:dyDescent="0.2">
      <c r="A424" s="66"/>
    </row>
    <row r="425" spans="1:1" x14ac:dyDescent="0.2">
      <c r="A425" s="66"/>
    </row>
    <row r="426" spans="1:1" x14ac:dyDescent="0.2">
      <c r="A426" s="66"/>
    </row>
    <row r="427" spans="1:1" x14ac:dyDescent="0.2">
      <c r="A427" s="66"/>
    </row>
    <row r="428" spans="1:1" x14ac:dyDescent="0.2">
      <c r="A428" s="66"/>
    </row>
    <row r="429" spans="1:1" x14ac:dyDescent="0.2">
      <c r="A429" s="66"/>
    </row>
    <row r="430" spans="1:1" x14ac:dyDescent="0.2">
      <c r="A430" s="66"/>
    </row>
    <row r="431" spans="1:1" x14ac:dyDescent="0.2">
      <c r="A431" s="66"/>
    </row>
    <row r="432" spans="1:1" x14ac:dyDescent="0.2">
      <c r="A432" s="66"/>
    </row>
    <row r="433" spans="1:1" x14ac:dyDescent="0.2">
      <c r="A433" s="66"/>
    </row>
    <row r="434" spans="1:1" x14ac:dyDescent="0.2">
      <c r="A434" s="66"/>
    </row>
    <row r="435" spans="1:1" x14ac:dyDescent="0.2">
      <c r="A435" s="66"/>
    </row>
    <row r="436" spans="1:1" x14ac:dyDescent="0.2">
      <c r="A436" s="66"/>
    </row>
    <row r="437" spans="1:1" x14ac:dyDescent="0.2">
      <c r="A437" s="66"/>
    </row>
    <row r="438" spans="1:1" x14ac:dyDescent="0.2">
      <c r="A438" s="66"/>
    </row>
    <row r="439" spans="1:1" x14ac:dyDescent="0.2">
      <c r="A439" s="66"/>
    </row>
    <row r="440" spans="1:1" x14ac:dyDescent="0.2">
      <c r="A440" s="66"/>
    </row>
    <row r="441" spans="1:1" x14ac:dyDescent="0.2">
      <c r="A441" s="66"/>
    </row>
    <row r="442" spans="1:1" x14ac:dyDescent="0.2">
      <c r="A442" s="66"/>
    </row>
    <row r="443" spans="1:1" x14ac:dyDescent="0.2">
      <c r="A443" s="66"/>
    </row>
    <row r="444" spans="1:1" x14ac:dyDescent="0.2">
      <c r="A444" s="66"/>
    </row>
    <row r="445" spans="1:1" x14ac:dyDescent="0.2">
      <c r="A445" s="66"/>
    </row>
    <row r="446" spans="1:1" x14ac:dyDescent="0.2">
      <c r="A446" s="66"/>
    </row>
    <row r="447" spans="1:1" x14ac:dyDescent="0.2">
      <c r="A447" s="66"/>
    </row>
    <row r="448" spans="1:1" x14ac:dyDescent="0.2">
      <c r="A448" s="66"/>
    </row>
    <row r="449" spans="1:1" x14ac:dyDescent="0.2">
      <c r="A449" s="66"/>
    </row>
    <row r="450" spans="1:1" x14ac:dyDescent="0.2">
      <c r="A450" s="66"/>
    </row>
    <row r="451" spans="1:1" x14ac:dyDescent="0.2">
      <c r="A451" s="66"/>
    </row>
    <row r="452" spans="1:1" x14ac:dyDescent="0.2">
      <c r="A452" s="66"/>
    </row>
    <row r="453" spans="1:1" x14ac:dyDescent="0.2">
      <c r="A453" s="66"/>
    </row>
    <row r="454" spans="1:1" x14ac:dyDescent="0.2">
      <c r="A454" s="66"/>
    </row>
    <row r="455" spans="1:1" x14ac:dyDescent="0.2">
      <c r="A455" s="66"/>
    </row>
    <row r="456" spans="1:1" x14ac:dyDescent="0.2">
      <c r="A456" s="66"/>
    </row>
    <row r="457" spans="1:1" x14ac:dyDescent="0.2">
      <c r="A457" s="66"/>
    </row>
    <row r="458" spans="1:1" x14ac:dyDescent="0.2">
      <c r="A458" s="66"/>
    </row>
    <row r="459" spans="1:1" x14ac:dyDescent="0.2">
      <c r="A459" s="66"/>
    </row>
    <row r="460" spans="1:1" x14ac:dyDescent="0.2">
      <c r="A460" s="66"/>
    </row>
    <row r="461" spans="1:1" x14ac:dyDescent="0.2">
      <c r="A461" s="66"/>
    </row>
    <row r="462" spans="1:1" x14ac:dyDescent="0.2">
      <c r="A462" s="66"/>
    </row>
    <row r="463" spans="1:1" x14ac:dyDescent="0.2">
      <c r="A463" s="66"/>
    </row>
    <row r="464" spans="1:1" x14ac:dyDescent="0.2">
      <c r="A464" s="66"/>
    </row>
    <row r="465" spans="1:1" x14ac:dyDescent="0.2">
      <c r="A465" s="66"/>
    </row>
    <row r="466" spans="1:1" x14ac:dyDescent="0.2">
      <c r="A466" s="66"/>
    </row>
    <row r="467" spans="1:1" x14ac:dyDescent="0.2">
      <c r="A467" s="66"/>
    </row>
    <row r="468" spans="1:1" x14ac:dyDescent="0.2">
      <c r="A468" s="66"/>
    </row>
    <row r="469" spans="1:1" x14ac:dyDescent="0.2">
      <c r="A469" s="66"/>
    </row>
    <row r="470" spans="1:1" x14ac:dyDescent="0.2">
      <c r="A470" s="66"/>
    </row>
    <row r="471" spans="1:1" x14ac:dyDescent="0.2">
      <c r="A471" s="66"/>
    </row>
    <row r="472" spans="1:1" x14ac:dyDescent="0.2">
      <c r="A472" s="66"/>
    </row>
    <row r="473" spans="1:1" x14ac:dyDescent="0.2">
      <c r="A473" s="66"/>
    </row>
    <row r="474" spans="1:1" x14ac:dyDescent="0.2">
      <c r="A474" s="66"/>
    </row>
    <row r="475" spans="1:1" x14ac:dyDescent="0.2">
      <c r="A475" s="66"/>
    </row>
    <row r="476" spans="1:1" x14ac:dyDescent="0.2">
      <c r="A476" s="66"/>
    </row>
    <row r="477" spans="1:1" x14ac:dyDescent="0.2">
      <c r="A477" s="66"/>
    </row>
    <row r="478" spans="1:1" x14ac:dyDescent="0.2">
      <c r="A478" s="66"/>
    </row>
    <row r="479" spans="1:1" x14ac:dyDescent="0.2">
      <c r="A479" s="66"/>
    </row>
    <row r="480" spans="1:1" x14ac:dyDescent="0.2">
      <c r="A480" s="66"/>
    </row>
    <row r="481" spans="1:1" x14ac:dyDescent="0.2">
      <c r="A481" s="66"/>
    </row>
    <row r="482" spans="1:1" x14ac:dyDescent="0.2">
      <c r="A482" s="66"/>
    </row>
    <row r="483" spans="1:1" x14ac:dyDescent="0.2">
      <c r="A483" s="66"/>
    </row>
    <row r="484" spans="1:1" x14ac:dyDescent="0.2">
      <c r="A484" s="66"/>
    </row>
    <row r="485" spans="1:1" x14ac:dyDescent="0.2">
      <c r="A485" s="66"/>
    </row>
    <row r="486" spans="1:1" x14ac:dyDescent="0.2">
      <c r="A486" s="66"/>
    </row>
    <row r="487" spans="1:1" x14ac:dyDescent="0.2">
      <c r="A487" s="66"/>
    </row>
    <row r="488" spans="1:1" x14ac:dyDescent="0.2">
      <c r="A488" s="66"/>
    </row>
    <row r="489" spans="1:1" x14ac:dyDescent="0.2">
      <c r="A489" s="66"/>
    </row>
    <row r="490" spans="1:1" x14ac:dyDescent="0.2">
      <c r="A490" s="66"/>
    </row>
    <row r="491" spans="1:1" x14ac:dyDescent="0.2">
      <c r="A491" s="66"/>
    </row>
    <row r="492" spans="1:1" x14ac:dyDescent="0.2">
      <c r="A492" s="66"/>
    </row>
    <row r="493" spans="1:1" x14ac:dyDescent="0.2">
      <c r="A493" s="66"/>
    </row>
    <row r="494" spans="1:1" x14ac:dyDescent="0.2">
      <c r="A494" s="66"/>
    </row>
    <row r="495" spans="1:1" x14ac:dyDescent="0.2">
      <c r="A495" s="66"/>
    </row>
    <row r="496" spans="1:1" x14ac:dyDescent="0.2">
      <c r="A496" s="66"/>
    </row>
    <row r="497" spans="1:1" x14ac:dyDescent="0.2">
      <c r="A497" s="66"/>
    </row>
    <row r="498" spans="1:1" x14ac:dyDescent="0.2">
      <c r="A498" s="66"/>
    </row>
    <row r="499" spans="1:1" x14ac:dyDescent="0.2">
      <c r="A499" s="66"/>
    </row>
    <row r="500" spans="1:1" x14ac:dyDescent="0.2">
      <c r="A500" s="66"/>
    </row>
    <row r="501" spans="1:1" x14ac:dyDescent="0.2">
      <c r="A501" s="66"/>
    </row>
    <row r="502" spans="1:1" x14ac:dyDescent="0.2">
      <c r="A502" s="66"/>
    </row>
    <row r="503" spans="1:1" x14ac:dyDescent="0.2">
      <c r="A503" s="66"/>
    </row>
    <row r="504" spans="1:1" x14ac:dyDescent="0.2">
      <c r="A504" s="66"/>
    </row>
    <row r="505" spans="1:1" x14ac:dyDescent="0.2">
      <c r="A505" s="66"/>
    </row>
    <row r="506" spans="1:1" x14ac:dyDescent="0.2">
      <c r="A506" s="66"/>
    </row>
    <row r="507" spans="1:1" x14ac:dyDescent="0.2">
      <c r="A507" s="66"/>
    </row>
    <row r="508" spans="1:1" x14ac:dyDescent="0.2">
      <c r="A508" s="66"/>
    </row>
    <row r="509" spans="1:1" x14ac:dyDescent="0.2">
      <c r="A509" s="66"/>
    </row>
    <row r="510" spans="1:1" x14ac:dyDescent="0.2">
      <c r="A510" s="66"/>
    </row>
    <row r="511" spans="1:1" x14ac:dyDescent="0.2">
      <c r="A511" s="66"/>
    </row>
    <row r="512" spans="1:1" x14ac:dyDescent="0.2">
      <c r="A512" s="66"/>
    </row>
    <row r="513" spans="1:1" x14ac:dyDescent="0.2">
      <c r="A513" s="66"/>
    </row>
    <row r="514" spans="1:1" x14ac:dyDescent="0.2">
      <c r="A514" s="66"/>
    </row>
    <row r="515" spans="1:1" x14ac:dyDescent="0.2">
      <c r="A515" s="66"/>
    </row>
    <row r="516" spans="1:1" x14ac:dyDescent="0.2">
      <c r="A516" s="66"/>
    </row>
    <row r="517" spans="1:1" x14ac:dyDescent="0.2">
      <c r="A517" s="66"/>
    </row>
    <row r="518" spans="1:1" x14ac:dyDescent="0.2">
      <c r="A518" s="66"/>
    </row>
    <row r="519" spans="1:1" x14ac:dyDescent="0.2">
      <c r="A519" s="66"/>
    </row>
    <row r="520" spans="1:1" x14ac:dyDescent="0.2">
      <c r="A520" s="66"/>
    </row>
    <row r="521" spans="1:1" x14ac:dyDescent="0.2">
      <c r="A521" s="66"/>
    </row>
    <row r="522" spans="1:1" x14ac:dyDescent="0.2">
      <c r="A522" s="66"/>
    </row>
    <row r="523" spans="1:1" x14ac:dyDescent="0.2">
      <c r="A523" s="66"/>
    </row>
    <row r="524" spans="1:1" x14ac:dyDescent="0.2">
      <c r="A524" s="66"/>
    </row>
    <row r="525" spans="1:1" x14ac:dyDescent="0.2">
      <c r="A525" s="66"/>
    </row>
    <row r="526" spans="1:1" x14ac:dyDescent="0.2">
      <c r="A526" s="66"/>
    </row>
    <row r="527" spans="1:1" x14ac:dyDescent="0.2">
      <c r="A527" s="66"/>
    </row>
    <row r="528" spans="1:1" x14ac:dyDescent="0.2">
      <c r="A528" s="66"/>
    </row>
    <row r="529" spans="1:1" x14ac:dyDescent="0.2">
      <c r="A529" s="66"/>
    </row>
    <row r="530" spans="1:1" x14ac:dyDescent="0.2">
      <c r="A530" s="66"/>
    </row>
    <row r="531" spans="1:1" x14ac:dyDescent="0.2">
      <c r="A531" s="66"/>
    </row>
    <row r="532" spans="1:1" x14ac:dyDescent="0.2">
      <c r="A532" s="66"/>
    </row>
    <row r="533" spans="1:1" x14ac:dyDescent="0.2">
      <c r="A533" s="66"/>
    </row>
    <row r="534" spans="1:1" x14ac:dyDescent="0.2">
      <c r="A534" s="66"/>
    </row>
    <row r="535" spans="1:1" x14ac:dyDescent="0.2">
      <c r="A535" s="66"/>
    </row>
    <row r="536" spans="1:1" x14ac:dyDescent="0.2">
      <c r="A536" s="66"/>
    </row>
    <row r="537" spans="1:1" x14ac:dyDescent="0.2">
      <c r="A537" s="66"/>
    </row>
    <row r="538" spans="1:1" x14ac:dyDescent="0.2">
      <c r="A538" s="66"/>
    </row>
    <row r="539" spans="1:1" x14ac:dyDescent="0.2">
      <c r="A539" s="66"/>
    </row>
    <row r="540" spans="1:1" x14ac:dyDescent="0.2">
      <c r="A540" s="66"/>
    </row>
    <row r="541" spans="1:1" x14ac:dyDescent="0.2">
      <c r="A541" s="66"/>
    </row>
    <row r="542" spans="1:1" x14ac:dyDescent="0.2">
      <c r="A542" s="66"/>
    </row>
    <row r="543" spans="1:1" x14ac:dyDescent="0.2">
      <c r="A543" s="66"/>
    </row>
    <row r="544" spans="1:1" x14ac:dyDescent="0.2">
      <c r="A544" s="66"/>
    </row>
    <row r="545" spans="1:1" x14ac:dyDescent="0.2">
      <c r="A545" s="66"/>
    </row>
    <row r="546" spans="1:1" x14ac:dyDescent="0.2">
      <c r="A546" s="66"/>
    </row>
    <row r="547" spans="1:1" x14ac:dyDescent="0.2">
      <c r="A547" s="66"/>
    </row>
    <row r="548" spans="1:1" x14ac:dyDescent="0.2">
      <c r="A548" s="66"/>
    </row>
    <row r="549" spans="1:1" x14ac:dyDescent="0.2">
      <c r="A549" s="66"/>
    </row>
    <row r="550" spans="1:1" x14ac:dyDescent="0.2">
      <c r="A550" s="66"/>
    </row>
    <row r="551" spans="1:1" x14ac:dyDescent="0.2">
      <c r="A551" s="66"/>
    </row>
    <row r="552" spans="1:1" x14ac:dyDescent="0.2">
      <c r="A552" s="66"/>
    </row>
    <row r="553" spans="1:1" x14ac:dyDescent="0.2">
      <c r="A553" s="66"/>
    </row>
    <row r="554" spans="1:1" x14ac:dyDescent="0.2">
      <c r="A554" s="66"/>
    </row>
    <row r="555" spans="1:1" x14ac:dyDescent="0.2">
      <c r="A555" s="66"/>
    </row>
    <row r="556" spans="1:1" x14ac:dyDescent="0.2">
      <c r="A556" s="66"/>
    </row>
    <row r="557" spans="1:1" x14ac:dyDescent="0.2">
      <c r="A557" s="66"/>
    </row>
    <row r="558" spans="1:1" x14ac:dyDescent="0.2">
      <c r="A558" s="66"/>
    </row>
    <row r="559" spans="1:1" x14ac:dyDescent="0.2">
      <c r="A559" s="66"/>
    </row>
    <row r="560" spans="1:1" x14ac:dyDescent="0.2">
      <c r="A560" s="66"/>
    </row>
    <row r="561" spans="1:1" x14ac:dyDescent="0.2">
      <c r="A561" s="66"/>
    </row>
    <row r="562" spans="1:1" x14ac:dyDescent="0.2">
      <c r="A562" s="66"/>
    </row>
    <row r="563" spans="1:1" x14ac:dyDescent="0.2">
      <c r="A563" s="66"/>
    </row>
    <row r="564" spans="1:1" x14ac:dyDescent="0.2">
      <c r="A564" s="66"/>
    </row>
    <row r="565" spans="1:1" x14ac:dyDescent="0.2">
      <c r="A565" s="66"/>
    </row>
    <row r="566" spans="1:1" x14ac:dyDescent="0.2">
      <c r="A566" s="66"/>
    </row>
    <row r="567" spans="1:1" x14ac:dyDescent="0.2">
      <c r="A567" s="66"/>
    </row>
    <row r="568" spans="1:1" x14ac:dyDescent="0.2">
      <c r="A568" s="66"/>
    </row>
    <row r="569" spans="1:1" x14ac:dyDescent="0.2">
      <c r="A569" s="66"/>
    </row>
    <row r="570" spans="1:1" x14ac:dyDescent="0.2">
      <c r="A570" s="66"/>
    </row>
    <row r="571" spans="1:1" x14ac:dyDescent="0.2">
      <c r="A571" s="66"/>
    </row>
    <row r="572" spans="1:1" x14ac:dyDescent="0.2">
      <c r="A572" s="66"/>
    </row>
    <row r="573" spans="1:1" x14ac:dyDescent="0.2">
      <c r="A573" s="66"/>
    </row>
    <row r="574" spans="1:1" x14ac:dyDescent="0.2">
      <c r="A574" s="66"/>
    </row>
    <row r="575" spans="1:1" x14ac:dyDescent="0.2">
      <c r="A575" s="66"/>
    </row>
    <row r="576" spans="1:1" x14ac:dyDescent="0.2">
      <c r="A576" s="66"/>
    </row>
    <row r="577" spans="1:1" x14ac:dyDescent="0.2">
      <c r="A577" s="66"/>
    </row>
    <row r="578" spans="1:1" x14ac:dyDescent="0.2">
      <c r="A578" s="66"/>
    </row>
    <row r="579" spans="1:1" x14ac:dyDescent="0.2">
      <c r="A579" s="66"/>
    </row>
    <row r="580" spans="1:1" x14ac:dyDescent="0.2">
      <c r="A580" s="66"/>
    </row>
    <row r="581" spans="1:1" x14ac:dyDescent="0.2">
      <c r="A581" s="66"/>
    </row>
    <row r="582" spans="1:1" x14ac:dyDescent="0.2">
      <c r="A582" s="66"/>
    </row>
    <row r="583" spans="1:1" x14ac:dyDescent="0.2">
      <c r="A583" s="66"/>
    </row>
    <row r="584" spans="1:1" x14ac:dyDescent="0.2">
      <c r="A584" s="66"/>
    </row>
    <row r="585" spans="1:1" x14ac:dyDescent="0.2">
      <c r="A585" s="66"/>
    </row>
    <row r="586" spans="1:1" x14ac:dyDescent="0.2">
      <c r="A586" s="66"/>
    </row>
    <row r="587" spans="1:1" x14ac:dyDescent="0.2">
      <c r="A587" s="66"/>
    </row>
    <row r="588" spans="1:1" x14ac:dyDescent="0.2">
      <c r="A588" s="66"/>
    </row>
    <row r="589" spans="1:1" x14ac:dyDescent="0.2">
      <c r="A589" s="66"/>
    </row>
    <row r="590" spans="1:1" x14ac:dyDescent="0.2">
      <c r="A590" s="66"/>
    </row>
    <row r="591" spans="1:1" x14ac:dyDescent="0.2">
      <c r="A591" s="66"/>
    </row>
    <row r="592" spans="1:1" x14ac:dyDescent="0.2">
      <c r="A592" s="66"/>
    </row>
    <row r="593" spans="1:1" x14ac:dyDescent="0.2">
      <c r="A593" s="66"/>
    </row>
    <row r="594" spans="1:1" x14ac:dyDescent="0.2">
      <c r="A594" s="66"/>
    </row>
    <row r="595" spans="1:1" x14ac:dyDescent="0.2">
      <c r="A595" s="66"/>
    </row>
    <row r="596" spans="1:1" x14ac:dyDescent="0.2">
      <c r="A596" s="66"/>
    </row>
    <row r="597" spans="1:1" x14ac:dyDescent="0.2">
      <c r="A597" s="66"/>
    </row>
    <row r="598" spans="1:1" x14ac:dyDescent="0.2">
      <c r="A598" s="66"/>
    </row>
    <row r="599" spans="1:1" x14ac:dyDescent="0.2">
      <c r="A599" s="66"/>
    </row>
    <row r="600" spans="1:1" x14ac:dyDescent="0.2">
      <c r="A600" s="66"/>
    </row>
    <row r="601" spans="1:1" x14ac:dyDescent="0.2">
      <c r="A601" s="66"/>
    </row>
    <row r="602" spans="1:1" x14ac:dyDescent="0.2">
      <c r="A602" s="66"/>
    </row>
    <row r="603" spans="1:1" x14ac:dyDescent="0.2">
      <c r="A603" s="66"/>
    </row>
    <row r="604" spans="1:1" x14ac:dyDescent="0.2">
      <c r="A604" s="66"/>
    </row>
    <row r="605" spans="1:1" x14ac:dyDescent="0.2">
      <c r="A605" s="66"/>
    </row>
    <row r="606" spans="1:1" x14ac:dyDescent="0.2">
      <c r="A606" s="66"/>
    </row>
    <row r="607" spans="1:1" x14ac:dyDescent="0.2">
      <c r="A607" s="66"/>
    </row>
    <row r="608" spans="1:1" x14ac:dyDescent="0.2">
      <c r="A608" s="66"/>
    </row>
    <row r="609" spans="1:1" x14ac:dyDescent="0.2">
      <c r="A609" s="66"/>
    </row>
    <row r="610" spans="1:1" x14ac:dyDescent="0.2">
      <c r="A610" s="66"/>
    </row>
    <row r="611" spans="1:1" x14ac:dyDescent="0.2">
      <c r="A611" s="66"/>
    </row>
    <row r="612" spans="1:1" x14ac:dyDescent="0.2">
      <c r="A612" s="66"/>
    </row>
    <row r="613" spans="1:1" x14ac:dyDescent="0.2">
      <c r="A613" s="66"/>
    </row>
    <row r="614" spans="1:1" x14ac:dyDescent="0.2">
      <c r="A614" s="66"/>
    </row>
    <row r="615" spans="1:1" x14ac:dyDescent="0.2">
      <c r="A615" s="66"/>
    </row>
    <row r="616" spans="1:1" x14ac:dyDescent="0.2">
      <c r="A616" s="66"/>
    </row>
    <row r="617" spans="1:1" x14ac:dyDescent="0.2">
      <c r="A617" s="66"/>
    </row>
    <row r="618" spans="1:1" x14ac:dyDescent="0.2">
      <c r="A618" s="66"/>
    </row>
    <row r="619" spans="1:1" x14ac:dyDescent="0.2">
      <c r="A619" s="66"/>
    </row>
    <row r="620" spans="1:1" x14ac:dyDescent="0.2">
      <c r="A620" s="66"/>
    </row>
    <row r="621" spans="1:1" x14ac:dyDescent="0.2">
      <c r="A621" s="66"/>
    </row>
    <row r="622" spans="1:1" x14ac:dyDescent="0.2">
      <c r="A622" s="66"/>
    </row>
    <row r="623" spans="1:1" x14ac:dyDescent="0.2">
      <c r="A623" s="66"/>
    </row>
    <row r="624" spans="1:1" x14ac:dyDescent="0.2">
      <c r="A624" s="66"/>
    </row>
    <row r="625" spans="1:1" x14ac:dyDescent="0.2">
      <c r="A625" s="66"/>
    </row>
    <row r="626" spans="1:1" x14ac:dyDescent="0.2">
      <c r="A626" s="66"/>
    </row>
    <row r="627" spans="1:1" x14ac:dyDescent="0.2">
      <c r="A627" s="66"/>
    </row>
    <row r="628" spans="1:1" x14ac:dyDescent="0.2">
      <c r="A628" s="66"/>
    </row>
    <row r="629" spans="1:1" x14ac:dyDescent="0.2">
      <c r="A629" s="66"/>
    </row>
    <row r="630" spans="1:1" x14ac:dyDescent="0.2">
      <c r="A630" s="66"/>
    </row>
    <row r="631" spans="1:1" x14ac:dyDescent="0.2">
      <c r="A631" s="66"/>
    </row>
    <row r="632" spans="1:1" x14ac:dyDescent="0.2">
      <c r="A632" s="66"/>
    </row>
    <row r="633" spans="1:1" x14ac:dyDescent="0.2">
      <c r="A633" s="66"/>
    </row>
    <row r="634" spans="1:1" x14ac:dyDescent="0.2">
      <c r="A634" s="66"/>
    </row>
    <row r="635" spans="1:1" x14ac:dyDescent="0.2">
      <c r="A635" s="66"/>
    </row>
    <row r="636" spans="1:1" x14ac:dyDescent="0.2">
      <c r="A636" s="66"/>
    </row>
    <row r="637" spans="1:1" x14ac:dyDescent="0.2">
      <c r="A637" s="66"/>
    </row>
    <row r="638" spans="1:1" x14ac:dyDescent="0.2">
      <c r="A638" s="66"/>
    </row>
    <row r="639" spans="1:1" x14ac:dyDescent="0.2">
      <c r="A639" s="66"/>
    </row>
    <row r="640" spans="1:1" x14ac:dyDescent="0.2">
      <c r="A640" s="66"/>
    </row>
    <row r="641" spans="1:1" x14ac:dyDescent="0.2">
      <c r="A641" s="66"/>
    </row>
    <row r="642" spans="1:1" x14ac:dyDescent="0.2">
      <c r="A642" s="66"/>
    </row>
    <row r="643" spans="1:1" x14ac:dyDescent="0.2">
      <c r="A643" s="66"/>
    </row>
    <row r="644" spans="1:1" x14ac:dyDescent="0.2">
      <c r="A644" s="66"/>
    </row>
    <row r="645" spans="1:1" x14ac:dyDescent="0.2">
      <c r="A645" s="66"/>
    </row>
    <row r="646" spans="1:1" x14ac:dyDescent="0.2">
      <c r="A646" s="66"/>
    </row>
    <row r="647" spans="1:1" x14ac:dyDescent="0.2">
      <c r="A647" s="66"/>
    </row>
    <row r="648" spans="1:1" x14ac:dyDescent="0.2">
      <c r="A648" s="66"/>
    </row>
    <row r="649" spans="1:1" x14ac:dyDescent="0.2">
      <c r="A649" s="66"/>
    </row>
    <row r="650" spans="1:1" x14ac:dyDescent="0.2">
      <c r="A650" s="66"/>
    </row>
    <row r="651" spans="1:1" x14ac:dyDescent="0.2">
      <c r="A651" s="66"/>
    </row>
    <row r="652" spans="1:1" x14ac:dyDescent="0.2">
      <c r="A652" s="66"/>
    </row>
    <row r="653" spans="1:1" x14ac:dyDescent="0.2">
      <c r="A653" s="66"/>
    </row>
    <row r="654" spans="1:1" x14ac:dyDescent="0.2">
      <c r="A654" s="66"/>
    </row>
    <row r="655" spans="1:1" x14ac:dyDescent="0.2">
      <c r="A655" s="66"/>
    </row>
    <row r="656" spans="1:1" x14ac:dyDescent="0.2">
      <c r="A656" s="66"/>
    </row>
    <row r="657" spans="1:1" x14ac:dyDescent="0.2">
      <c r="A657" s="66"/>
    </row>
    <row r="658" spans="1:1" x14ac:dyDescent="0.2">
      <c r="A658" s="66"/>
    </row>
    <row r="659" spans="1:1" x14ac:dyDescent="0.2">
      <c r="A659" s="66"/>
    </row>
    <row r="660" spans="1:1" x14ac:dyDescent="0.2">
      <c r="A660" s="66"/>
    </row>
    <row r="661" spans="1:1" x14ac:dyDescent="0.2">
      <c r="A661" s="66"/>
    </row>
    <row r="662" spans="1:1" x14ac:dyDescent="0.2">
      <c r="A662" s="66"/>
    </row>
    <row r="663" spans="1:1" x14ac:dyDescent="0.2">
      <c r="A663" s="66"/>
    </row>
    <row r="664" spans="1:1" x14ac:dyDescent="0.2">
      <c r="A664" s="66"/>
    </row>
    <row r="665" spans="1:1" x14ac:dyDescent="0.2">
      <c r="A665" s="66"/>
    </row>
    <row r="666" spans="1:1" x14ac:dyDescent="0.2">
      <c r="A666" s="66"/>
    </row>
    <row r="667" spans="1:1" x14ac:dyDescent="0.2">
      <c r="A667" s="66"/>
    </row>
    <row r="668" spans="1:1" x14ac:dyDescent="0.2">
      <c r="A668" s="66"/>
    </row>
    <row r="669" spans="1:1" x14ac:dyDescent="0.2">
      <c r="A669" s="66"/>
    </row>
    <row r="670" spans="1:1" x14ac:dyDescent="0.2">
      <c r="A670" s="66"/>
    </row>
    <row r="671" spans="1:1" x14ac:dyDescent="0.2">
      <c r="A671" s="66"/>
    </row>
    <row r="672" spans="1:1" x14ac:dyDescent="0.2">
      <c r="A672" s="66"/>
    </row>
    <row r="673" spans="1:1" x14ac:dyDescent="0.2">
      <c r="A673" s="66"/>
    </row>
    <row r="674" spans="1:1" x14ac:dyDescent="0.2">
      <c r="A674" s="66"/>
    </row>
    <row r="675" spans="1:1" x14ac:dyDescent="0.2">
      <c r="A675" s="66"/>
    </row>
    <row r="676" spans="1:1" x14ac:dyDescent="0.2">
      <c r="A676" s="66"/>
    </row>
    <row r="677" spans="1:1" x14ac:dyDescent="0.2">
      <c r="A677" s="66"/>
    </row>
    <row r="678" spans="1:1" x14ac:dyDescent="0.2">
      <c r="A678" s="66"/>
    </row>
    <row r="679" spans="1:1" x14ac:dyDescent="0.2">
      <c r="A679" s="66"/>
    </row>
    <row r="680" spans="1:1" x14ac:dyDescent="0.2">
      <c r="A680" s="66"/>
    </row>
    <row r="681" spans="1:1" x14ac:dyDescent="0.2">
      <c r="A681" s="66"/>
    </row>
    <row r="682" spans="1:1" x14ac:dyDescent="0.2">
      <c r="A682" s="66"/>
    </row>
    <row r="683" spans="1:1" x14ac:dyDescent="0.2">
      <c r="A683" s="66"/>
    </row>
    <row r="684" spans="1:1" x14ac:dyDescent="0.2">
      <c r="A684" s="66"/>
    </row>
    <row r="685" spans="1:1" x14ac:dyDescent="0.2">
      <c r="A685" s="66"/>
    </row>
    <row r="686" spans="1:1" x14ac:dyDescent="0.2">
      <c r="A686" s="66"/>
    </row>
    <row r="687" spans="1:1" x14ac:dyDescent="0.2">
      <c r="A687" s="66"/>
    </row>
    <row r="688" spans="1:1" x14ac:dyDescent="0.2">
      <c r="A688" s="66"/>
    </row>
    <row r="689" spans="1:1" x14ac:dyDescent="0.2">
      <c r="A689" s="66"/>
    </row>
    <row r="690" spans="1:1" x14ac:dyDescent="0.2">
      <c r="A690" s="66"/>
    </row>
    <row r="691" spans="1:1" x14ac:dyDescent="0.2">
      <c r="A691" s="66"/>
    </row>
    <row r="692" spans="1:1" x14ac:dyDescent="0.2">
      <c r="A692" s="66"/>
    </row>
    <row r="693" spans="1:1" x14ac:dyDescent="0.2">
      <c r="A693" s="66"/>
    </row>
    <row r="694" spans="1:1" x14ac:dyDescent="0.2">
      <c r="A694" s="66"/>
    </row>
    <row r="695" spans="1:1" x14ac:dyDescent="0.2">
      <c r="A695" s="66"/>
    </row>
    <row r="696" spans="1:1" x14ac:dyDescent="0.2">
      <c r="A696" s="66"/>
    </row>
    <row r="697" spans="1:1" x14ac:dyDescent="0.2">
      <c r="A697" s="66"/>
    </row>
    <row r="698" spans="1:1" x14ac:dyDescent="0.2">
      <c r="A698" s="66"/>
    </row>
    <row r="699" spans="1:1" x14ac:dyDescent="0.2">
      <c r="A699" s="66"/>
    </row>
    <row r="700" spans="1:1" x14ac:dyDescent="0.2">
      <c r="A700" s="66"/>
    </row>
    <row r="701" spans="1:1" x14ac:dyDescent="0.2">
      <c r="A701" s="66"/>
    </row>
    <row r="702" spans="1:1" x14ac:dyDescent="0.2">
      <c r="A702" s="66"/>
    </row>
    <row r="703" spans="1:1" x14ac:dyDescent="0.2">
      <c r="A703" s="66"/>
    </row>
    <row r="704" spans="1:1" x14ac:dyDescent="0.2">
      <c r="A704" s="66"/>
    </row>
    <row r="705" spans="1:1" x14ac:dyDescent="0.2">
      <c r="A705" s="66"/>
    </row>
    <row r="706" spans="1:1" x14ac:dyDescent="0.2">
      <c r="A706" s="66"/>
    </row>
    <row r="707" spans="1:1" x14ac:dyDescent="0.2">
      <c r="A707" s="66"/>
    </row>
    <row r="708" spans="1:1" x14ac:dyDescent="0.2">
      <c r="A708" s="66"/>
    </row>
    <row r="709" spans="1:1" x14ac:dyDescent="0.2">
      <c r="A709" s="66"/>
    </row>
    <row r="710" spans="1:1" x14ac:dyDescent="0.2">
      <c r="A710" s="66"/>
    </row>
    <row r="711" spans="1:1" x14ac:dyDescent="0.2">
      <c r="A711" s="66"/>
    </row>
    <row r="712" spans="1:1" x14ac:dyDescent="0.2">
      <c r="A712" s="66"/>
    </row>
    <row r="713" spans="1:1" x14ac:dyDescent="0.2">
      <c r="A713" s="66"/>
    </row>
    <row r="714" spans="1:1" x14ac:dyDescent="0.2">
      <c r="A714" s="66"/>
    </row>
    <row r="715" spans="1:1" x14ac:dyDescent="0.2">
      <c r="A715" s="66"/>
    </row>
    <row r="716" spans="1:1" x14ac:dyDescent="0.2">
      <c r="A716" s="66"/>
    </row>
    <row r="717" spans="1:1" x14ac:dyDescent="0.2">
      <c r="A717" s="66"/>
    </row>
    <row r="718" spans="1:1" x14ac:dyDescent="0.2">
      <c r="A718" s="66"/>
    </row>
    <row r="719" spans="1:1" x14ac:dyDescent="0.2">
      <c r="A719" s="66"/>
    </row>
    <row r="720" spans="1:1" x14ac:dyDescent="0.2">
      <c r="A720" s="66"/>
    </row>
    <row r="721" spans="1:1" x14ac:dyDescent="0.2">
      <c r="A721" s="66"/>
    </row>
    <row r="722" spans="1:1" x14ac:dyDescent="0.2">
      <c r="A722" s="66"/>
    </row>
    <row r="723" spans="1:1" x14ac:dyDescent="0.2">
      <c r="A723" s="66"/>
    </row>
    <row r="724" spans="1:1" x14ac:dyDescent="0.2">
      <c r="A724" s="66"/>
    </row>
    <row r="725" spans="1:1" x14ac:dyDescent="0.2">
      <c r="A725" s="66"/>
    </row>
    <row r="726" spans="1:1" x14ac:dyDescent="0.2">
      <c r="A726" s="66"/>
    </row>
    <row r="727" spans="1:1" x14ac:dyDescent="0.2">
      <c r="A727" s="66"/>
    </row>
    <row r="728" spans="1:1" x14ac:dyDescent="0.2">
      <c r="A728" s="66"/>
    </row>
    <row r="729" spans="1:1" x14ac:dyDescent="0.2">
      <c r="A729" s="66"/>
    </row>
    <row r="730" spans="1:1" x14ac:dyDescent="0.2">
      <c r="A730" s="66"/>
    </row>
    <row r="731" spans="1:1" x14ac:dyDescent="0.2">
      <c r="A731" s="66"/>
    </row>
    <row r="732" spans="1:1" x14ac:dyDescent="0.2">
      <c r="A732" s="66"/>
    </row>
    <row r="733" spans="1:1" x14ac:dyDescent="0.2">
      <c r="A733" s="66"/>
    </row>
    <row r="734" spans="1:1" x14ac:dyDescent="0.2">
      <c r="A734" s="66"/>
    </row>
    <row r="735" spans="1:1" x14ac:dyDescent="0.2">
      <c r="A735" s="66"/>
    </row>
    <row r="736" spans="1:1" x14ac:dyDescent="0.2">
      <c r="A736" s="66"/>
    </row>
    <row r="737" spans="1:1" x14ac:dyDescent="0.2">
      <c r="A737" s="66"/>
    </row>
    <row r="738" spans="1:1" x14ac:dyDescent="0.2">
      <c r="A738" s="66"/>
    </row>
    <row r="739" spans="1:1" x14ac:dyDescent="0.2">
      <c r="A739" s="66"/>
    </row>
    <row r="740" spans="1:1" x14ac:dyDescent="0.2">
      <c r="A740" s="66"/>
    </row>
    <row r="741" spans="1:1" x14ac:dyDescent="0.2">
      <c r="A741" s="66"/>
    </row>
    <row r="742" spans="1:1" x14ac:dyDescent="0.2">
      <c r="A742" s="66"/>
    </row>
    <row r="743" spans="1:1" x14ac:dyDescent="0.2">
      <c r="A743" s="66"/>
    </row>
    <row r="744" spans="1:1" x14ac:dyDescent="0.2">
      <c r="A744" s="66"/>
    </row>
    <row r="745" spans="1:1" x14ac:dyDescent="0.2">
      <c r="A745" s="66"/>
    </row>
    <row r="746" spans="1:1" x14ac:dyDescent="0.2">
      <c r="A746" s="66"/>
    </row>
    <row r="747" spans="1:1" x14ac:dyDescent="0.2">
      <c r="A747" s="66"/>
    </row>
    <row r="748" spans="1:1" x14ac:dyDescent="0.2">
      <c r="A748" s="66"/>
    </row>
    <row r="749" spans="1:1" x14ac:dyDescent="0.2">
      <c r="A749" s="66"/>
    </row>
    <row r="750" spans="1:1" x14ac:dyDescent="0.2">
      <c r="A750" s="66"/>
    </row>
    <row r="751" spans="1:1" x14ac:dyDescent="0.2">
      <c r="A751" s="66"/>
    </row>
    <row r="752" spans="1:1" x14ac:dyDescent="0.2">
      <c r="A752" s="66"/>
    </row>
    <row r="753" spans="1:1" x14ac:dyDescent="0.2">
      <c r="A753" s="66"/>
    </row>
    <row r="754" spans="1:1" x14ac:dyDescent="0.2">
      <c r="A754" s="66"/>
    </row>
    <row r="755" spans="1:1" x14ac:dyDescent="0.2">
      <c r="A755" s="66"/>
    </row>
    <row r="756" spans="1:1" x14ac:dyDescent="0.2">
      <c r="A756" s="66"/>
    </row>
    <row r="757" spans="1:1" x14ac:dyDescent="0.2">
      <c r="A757" s="66"/>
    </row>
    <row r="758" spans="1:1" x14ac:dyDescent="0.2">
      <c r="A758" s="66"/>
    </row>
    <row r="759" spans="1:1" x14ac:dyDescent="0.2">
      <c r="A759" s="66"/>
    </row>
    <row r="760" spans="1:1" x14ac:dyDescent="0.2">
      <c r="A760" s="66"/>
    </row>
    <row r="761" spans="1:1" x14ac:dyDescent="0.2">
      <c r="A761" s="66"/>
    </row>
    <row r="762" spans="1:1" x14ac:dyDescent="0.2">
      <c r="A762" s="66"/>
    </row>
    <row r="763" spans="1:1" x14ac:dyDescent="0.2">
      <c r="A763" s="66"/>
    </row>
    <row r="764" spans="1:1" x14ac:dyDescent="0.2">
      <c r="A764" s="66"/>
    </row>
    <row r="765" spans="1:1" x14ac:dyDescent="0.2">
      <c r="A765" s="66"/>
    </row>
    <row r="766" spans="1:1" x14ac:dyDescent="0.2">
      <c r="A766" s="66"/>
    </row>
    <row r="767" spans="1:1" x14ac:dyDescent="0.2">
      <c r="A767" s="66"/>
    </row>
    <row r="768" spans="1:1" x14ac:dyDescent="0.2">
      <c r="A768" s="66"/>
    </row>
    <row r="769" spans="1:1" x14ac:dyDescent="0.2">
      <c r="A769" s="66"/>
    </row>
    <row r="770" spans="1:1" x14ac:dyDescent="0.2">
      <c r="A770" s="66"/>
    </row>
    <row r="771" spans="1:1" x14ac:dyDescent="0.2">
      <c r="A771" s="66"/>
    </row>
    <row r="772" spans="1:1" x14ac:dyDescent="0.2">
      <c r="A772" s="66"/>
    </row>
    <row r="773" spans="1:1" x14ac:dyDescent="0.2">
      <c r="A773" s="66"/>
    </row>
    <row r="774" spans="1:1" x14ac:dyDescent="0.2">
      <c r="A774" s="66"/>
    </row>
    <row r="775" spans="1:1" x14ac:dyDescent="0.2">
      <c r="A775" s="66"/>
    </row>
    <row r="776" spans="1:1" x14ac:dyDescent="0.2">
      <c r="A776" s="66"/>
    </row>
    <row r="777" spans="1:1" x14ac:dyDescent="0.2">
      <c r="A777" s="66"/>
    </row>
    <row r="778" spans="1:1" x14ac:dyDescent="0.2">
      <c r="A778" s="66"/>
    </row>
    <row r="779" spans="1:1" x14ac:dyDescent="0.2">
      <c r="A779" s="66"/>
    </row>
    <row r="780" spans="1:1" x14ac:dyDescent="0.2">
      <c r="A780" s="66"/>
    </row>
    <row r="781" spans="1:1" x14ac:dyDescent="0.2">
      <c r="A781" s="66"/>
    </row>
    <row r="782" spans="1:1" x14ac:dyDescent="0.2">
      <c r="A782" s="66"/>
    </row>
    <row r="783" spans="1:1" x14ac:dyDescent="0.2">
      <c r="A783" s="66"/>
    </row>
    <row r="784" spans="1:1" x14ac:dyDescent="0.2">
      <c r="A784" s="66"/>
    </row>
    <row r="785" spans="1:1" x14ac:dyDescent="0.2">
      <c r="A785" s="66"/>
    </row>
    <row r="786" spans="1:1" x14ac:dyDescent="0.2">
      <c r="A786" s="66"/>
    </row>
    <row r="787" spans="1:1" x14ac:dyDescent="0.2">
      <c r="A787" s="66"/>
    </row>
    <row r="788" spans="1:1" x14ac:dyDescent="0.2">
      <c r="A788" s="66"/>
    </row>
    <row r="789" spans="1:1" x14ac:dyDescent="0.2">
      <c r="A789" s="66"/>
    </row>
    <row r="790" spans="1:1" x14ac:dyDescent="0.2">
      <c r="A790" s="66"/>
    </row>
    <row r="791" spans="1:1" x14ac:dyDescent="0.2">
      <c r="A791" s="66"/>
    </row>
    <row r="792" spans="1:1" x14ac:dyDescent="0.2">
      <c r="A792" s="66"/>
    </row>
    <row r="793" spans="1:1" x14ac:dyDescent="0.2">
      <c r="A793" s="66"/>
    </row>
    <row r="794" spans="1:1" x14ac:dyDescent="0.2">
      <c r="A794" s="66"/>
    </row>
    <row r="795" spans="1:1" x14ac:dyDescent="0.2">
      <c r="A795" s="66"/>
    </row>
    <row r="796" spans="1:1" x14ac:dyDescent="0.2">
      <c r="A796" s="66"/>
    </row>
    <row r="797" spans="1:1" x14ac:dyDescent="0.2">
      <c r="A797" s="66"/>
    </row>
    <row r="798" spans="1:1" x14ac:dyDescent="0.2">
      <c r="A798" s="66"/>
    </row>
    <row r="799" spans="1:1" x14ac:dyDescent="0.2">
      <c r="A799" s="66"/>
    </row>
    <row r="800" spans="1:1" x14ac:dyDescent="0.2">
      <c r="A800" s="66"/>
    </row>
    <row r="801" spans="1:1" x14ac:dyDescent="0.2">
      <c r="A801" s="66"/>
    </row>
    <row r="802" spans="1:1" x14ac:dyDescent="0.2">
      <c r="A802" s="66"/>
    </row>
    <row r="803" spans="1:1" x14ac:dyDescent="0.2">
      <c r="A803" s="66"/>
    </row>
    <row r="804" spans="1:1" x14ac:dyDescent="0.2">
      <c r="A804" s="66"/>
    </row>
    <row r="805" spans="1:1" x14ac:dyDescent="0.2">
      <c r="A805" s="66"/>
    </row>
    <row r="806" spans="1:1" x14ac:dyDescent="0.2">
      <c r="A806" s="66"/>
    </row>
    <row r="807" spans="1:1" x14ac:dyDescent="0.2">
      <c r="A807" s="66"/>
    </row>
    <row r="808" spans="1:1" x14ac:dyDescent="0.2">
      <c r="A808" s="66"/>
    </row>
    <row r="809" spans="1:1" x14ac:dyDescent="0.2">
      <c r="A809" s="66"/>
    </row>
    <row r="810" spans="1:1" x14ac:dyDescent="0.2">
      <c r="A810" s="66"/>
    </row>
    <row r="811" spans="1:1" x14ac:dyDescent="0.2">
      <c r="A811" s="66"/>
    </row>
    <row r="812" spans="1:1" x14ac:dyDescent="0.2">
      <c r="A812" s="66"/>
    </row>
    <row r="813" spans="1:1" x14ac:dyDescent="0.2">
      <c r="A813" s="66"/>
    </row>
    <row r="814" spans="1:1" x14ac:dyDescent="0.2">
      <c r="A814" s="66"/>
    </row>
    <row r="815" spans="1:1" x14ac:dyDescent="0.2">
      <c r="A815" s="66"/>
    </row>
    <row r="816" spans="1:1" x14ac:dyDescent="0.2">
      <c r="A816" s="66"/>
    </row>
    <row r="817" spans="1:1" x14ac:dyDescent="0.2">
      <c r="A817" s="66"/>
    </row>
    <row r="818" spans="1:1" x14ac:dyDescent="0.2">
      <c r="A818" s="66"/>
    </row>
    <row r="819" spans="1:1" x14ac:dyDescent="0.2">
      <c r="A819" s="66"/>
    </row>
    <row r="820" spans="1:1" x14ac:dyDescent="0.2">
      <c r="A820" s="66"/>
    </row>
    <row r="821" spans="1:1" x14ac:dyDescent="0.2">
      <c r="A821" s="66"/>
    </row>
    <row r="822" spans="1:1" x14ac:dyDescent="0.2">
      <c r="A822" s="66"/>
    </row>
    <row r="823" spans="1:1" x14ac:dyDescent="0.2">
      <c r="A823" s="66"/>
    </row>
    <row r="824" spans="1:1" x14ac:dyDescent="0.2">
      <c r="A824" s="66"/>
    </row>
    <row r="825" spans="1:1" x14ac:dyDescent="0.2">
      <c r="A825" s="66"/>
    </row>
    <row r="826" spans="1:1" x14ac:dyDescent="0.2">
      <c r="A826" s="66"/>
    </row>
    <row r="827" spans="1:1" x14ac:dyDescent="0.2">
      <c r="A827" s="66"/>
    </row>
    <row r="828" spans="1:1" x14ac:dyDescent="0.2">
      <c r="A828" s="66"/>
    </row>
    <row r="829" spans="1:1" x14ac:dyDescent="0.2">
      <c r="A829" s="66"/>
    </row>
    <row r="830" spans="1:1" x14ac:dyDescent="0.2">
      <c r="A830" s="66"/>
    </row>
    <row r="831" spans="1:1" x14ac:dyDescent="0.2">
      <c r="A831" s="66"/>
    </row>
    <row r="832" spans="1:1" x14ac:dyDescent="0.2">
      <c r="A832" s="66"/>
    </row>
    <row r="833" spans="1:1" x14ac:dyDescent="0.2">
      <c r="A833" s="66"/>
    </row>
    <row r="834" spans="1:1" x14ac:dyDescent="0.2">
      <c r="A834" s="66"/>
    </row>
    <row r="835" spans="1:1" x14ac:dyDescent="0.2">
      <c r="A835" s="66"/>
    </row>
    <row r="836" spans="1:1" x14ac:dyDescent="0.2">
      <c r="A836" s="66"/>
    </row>
    <row r="837" spans="1:1" x14ac:dyDescent="0.2">
      <c r="A837" s="66"/>
    </row>
    <row r="838" spans="1:1" x14ac:dyDescent="0.2">
      <c r="A838" s="66"/>
    </row>
    <row r="839" spans="1:1" x14ac:dyDescent="0.2">
      <c r="A839" s="66"/>
    </row>
    <row r="840" spans="1:1" x14ac:dyDescent="0.2">
      <c r="A840" s="66"/>
    </row>
    <row r="841" spans="1:1" x14ac:dyDescent="0.2">
      <c r="A841" s="66"/>
    </row>
    <row r="842" spans="1:1" x14ac:dyDescent="0.2">
      <c r="A842" s="66"/>
    </row>
    <row r="843" spans="1:1" x14ac:dyDescent="0.2">
      <c r="A843" s="66"/>
    </row>
    <row r="844" spans="1:1" x14ac:dyDescent="0.2">
      <c r="A844" s="66"/>
    </row>
    <row r="845" spans="1:1" x14ac:dyDescent="0.2">
      <c r="A845" s="66"/>
    </row>
    <row r="846" spans="1:1" x14ac:dyDescent="0.2">
      <c r="A846" s="66"/>
    </row>
    <row r="847" spans="1:1" x14ac:dyDescent="0.2">
      <c r="A847" s="66"/>
    </row>
    <row r="848" spans="1:1" x14ac:dyDescent="0.2">
      <c r="A848" s="66"/>
    </row>
    <row r="849" spans="1:1" x14ac:dyDescent="0.2">
      <c r="A849" s="66"/>
    </row>
    <row r="850" spans="1:1" x14ac:dyDescent="0.2">
      <c r="A850" s="66"/>
    </row>
    <row r="851" spans="1:1" x14ac:dyDescent="0.2">
      <c r="A851" s="66"/>
    </row>
    <row r="852" spans="1:1" x14ac:dyDescent="0.2">
      <c r="A852" s="66"/>
    </row>
    <row r="853" spans="1:1" x14ac:dyDescent="0.2">
      <c r="A853" s="66"/>
    </row>
    <row r="854" spans="1:1" x14ac:dyDescent="0.2">
      <c r="A854" s="66"/>
    </row>
    <row r="855" spans="1:1" x14ac:dyDescent="0.2">
      <c r="A855" s="66"/>
    </row>
    <row r="856" spans="1:1" x14ac:dyDescent="0.2">
      <c r="A856" s="66"/>
    </row>
    <row r="857" spans="1:1" x14ac:dyDescent="0.2">
      <c r="A857" s="66"/>
    </row>
    <row r="858" spans="1:1" x14ac:dyDescent="0.2">
      <c r="A858" s="66"/>
    </row>
    <row r="859" spans="1:1" x14ac:dyDescent="0.2">
      <c r="A859" s="66"/>
    </row>
    <row r="860" spans="1:1" x14ac:dyDescent="0.2">
      <c r="A860" s="66"/>
    </row>
    <row r="861" spans="1:1" x14ac:dyDescent="0.2">
      <c r="A861" s="66"/>
    </row>
    <row r="862" spans="1:1" x14ac:dyDescent="0.2">
      <c r="A862" s="66"/>
    </row>
    <row r="863" spans="1:1" x14ac:dyDescent="0.2">
      <c r="A863" s="66"/>
    </row>
    <row r="864" spans="1:1" x14ac:dyDescent="0.2">
      <c r="A864" s="66"/>
    </row>
    <row r="865" spans="1:1" x14ac:dyDescent="0.2">
      <c r="A865" s="66"/>
    </row>
    <row r="866" spans="1:1" x14ac:dyDescent="0.2">
      <c r="A866" s="66"/>
    </row>
    <row r="867" spans="1:1" x14ac:dyDescent="0.2">
      <c r="A867" s="66"/>
    </row>
    <row r="868" spans="1:1" x14ac:dyDescent="0.2">
      <c r="A868" s="66"/>
    </row>
    <row r="869" spans="1:1" x14ac:dyDescent="0.2">
      <c r="A869" s="66"/>
    </row>
    <row r="870" spans="1:1" x14ac:dyDescent="0.2">
      <c r="A870" s="66"/>
    </row>
    <row r="871" spans="1:1" x14ac:dyDescent="0.2">
      <c r="A871" s="66"/>
    </row>
    <row r="872" spans="1:1" x14ac:dyDescent="0.2">
      <c r="A872" s="66"/>
    </row>
    <row r="873" spans="1:1" x14ac:dyDescent="0.2">
      <c r="A873" s="66"/>
    </row>
    <row r="874" spans="1:1" x14ac:dyDescent="0.2">
      <c r="A874" s="66"/>
    </row>
    <row r="875" spans="1:1" x14ac:dyDescent="0.2">
      <c r="A875" s="66"/>
    </row>
    <row r="876" spans="1:1" x14ac:dyDescent="0.2">
      <c r="A876" s="66"/>
    </row>
    <row r="877" spans="1:1" x14ac:dyDescent="0.2">
      <c r="A877" s="66"/>
    </row>
    <row r="878" spans="1:1" x14ac:dyDescent="0.2">
      <c r="A878" s="66"/>
    </row>
    <row r="879" spans="1:1" x14ac:dyDescent="0.2">
      <c r="A879" s="66"/>
    </row>
    <row r="880" spans="1:1" x14ac:dyDescent="0.2">
      <c r="A880" s="66"/>
    </row>
    <row r="881" spans="1:1" x14ac:dyDescent="0.2">
      <c r="A881" s="66"/>
    </row>
    <row r="882" spans="1:1" x14ac:dyDescent="0.2">
      <c r="A882" s="66"/>
    </row>
    <row r="883" spans="1:1" x14ac:dyDescent="0.2">
      <c r="A883" s="66"/>
    </row>
    <row r="884" spans="1:1" x14ac:dyDescent="0.2">
      <c r="A884" s="66"/>
    </row>
    <row r="885" spans="1:1" x14ac:dyDescent="0.2">
      <c r="A885" s="66"/>
    </row>
    <row r="886" spans="1:1" x14ac:dyDescent="0.2">
      <c r="A886" s="66"/>
    </row>
    <row r="887" spans="1:1" x14ac:dyDescent="0.2">
      <c r="A887" s="66"/>
    </row>
    <row r="888" spans="1:1" x14ac:dyDescent="0.2">
      <c r="A888" s="66"/>
    </row>
    <row r="889" spans="1:1" x14ac:dyDescent="0.2">
      <c r="A889" s="66"/>
    </row>
    <row r="890" spans="1:1" x14ac:dyDescent="0.2">
      <c r="A890" s="66"/>
    </row>
    <row r="891" spans="1:1" x14ac:dyDescent="0.2">
      <c r="A891" s="66"/>
    </row>
    <row r="892" spans="1:1" x14ac:dyDescent="0.2">
      <c r="A892" s="66"/>
    </row>
    <row r="893" spans="1:1" x14ac:dyDescent="0.2">
      <c r="A893" s="66"/>
    </row>
    <row r="894" spans="1:1" x14ac:dyDescent="0.2">
      <c r="A894" s="66"/>
    </row>
    <row r="895" spans="1:1" x14ac:dyDescent="0.2">
      <c r="A895" s="66"/>
    </row>
    <row r="896" spans="1:1" x14ac:dyDescent="0.2">
      <c r="A896" s="66"/>
    </row>
    <row r="897" spans="1:1" x14ac:dyDescent="0.2">
      <c r="A897" s="66"/>
    </row>
    <row r="898" spans="1:1" x14ac:dyDescent="0.2">
      <c r="A898" s="66"/>
    </row>
    <row r="899" spans="1:1" x14ac:dyDescent="0.2">
      <c r="A899" s="66"/>
    </row>
    <row r="900" spans="1:1" x14ac:dyDescent="0.2">
      <c r="A900" s="66"/>
    </row>
    <row r="901" spans="1:1" x14ac:dyDescent="0.2">
      <c r="A901" s="66"/>
    </row>
    <row r="902" spans="1:1" x14ac:dyDescent="0.2">
      <c r="A902" s="66"/>
    </row>
    <row r="903" spans="1:1" x14ac:dyDescent="0.2">
      <c r="A903" s="66"/>
    </row>
    <row r="904" spans="1:1" x14ac:dyDescent="0.2">
      <c r="A904" s="66"/>
    </row>
    <row r="905" spans="1:1" x14ac:dyDescent="0.2">
      <c r="A905" s="66"/>
    </row>
    <row r="906" spans="1:1" x14ac:dyDescent="0.2">
      <c r="A906" s="66"/>
    </row>
    <row r="907" spans="1:1" x14ac:dyDescent="0.2">
      <c r="A907" s="66"/>
    </row>
    <row r="908" spans="1:1" x14ac:dyDescent="0.2">
      <c r="A908" s="66"/>
    </row>
    <row r="909" spans="1:1" x14ac:dyDescent="0.2">
      <c r="A909" s="66"/>
    </row>
    <row r="910" spans="1:1" x14ac:dyDescent="0.2">
      <c r="A910" s="66"/>
    </row>
    <row r="911" spans="1:1" x14ac:dyDescent="0.2">
      <c r="A911" s="66"/>
    </row>
    <row r="912" spans="1:1" x14ac:dyDescent="0.2">
      <c r="A912" s="66"/>
    </row>
    <row r="913" spans="1:1" x14ac:dyDescent="0.2">
      <c r="A913" s="66"/>
    </row>
    <row r="914" spans="1:1" x14ac:dyDescent="0.2">
      <c r="A914" s="66"/>
    </row>
    <row r="915" spans="1:1" x14ac:dyDescent="0.2">
      <c r="A915" s="66"/>
    </row>
    <row r="916" spans="1:1" x14ac:dyDescent="0.2">
      <c r="A916" s="66"/>
    </row>
    <row r="917" spans="1:1" x14ac:dyDescent="0.2">
      <c r="A917" s="66"/>
    </row>
    <row r="918" spans="1:1" x14ac:dyDescent="0.2">
      <c r="A918" s="66"/>
    </row>
    <row r="919" spans="1:1" x14ac:dyDescent="0.2">
      <c r="A919" s="66"/>
    </row>
    <row r="920" spans="1:1" x14ac:dyDescent="0.2">
      <c r="A920" s="66"/>
    </row>
    <row r="921" spans="1:1" x14ac:dyDescent="0.2">
      <c r="A921" s="66"/>
    </row>
    <row r="922" spans="1:1" x14ac:dyDescent="0.2">
      <c r="A922" s="66"/>
    </row>
    <row r="923" spans="1:1" x14ac:dyDescent="0.2">
      <c r="A923" s="66"/>
    </row>
    <row r="924" spans="1:1" x14ac:dyDescent="0.2">
      <c r="A924" s="66"/>
    </row>
    <row r="925" spans="1:1" x14ac:dyDescent="0.2">
      <c r="A925" s="66"/>
    </row>
    <row r="926" spans="1:1" x14ac:dyDescent="0.2">
      <c r="A926" s="66"/>
    </row>
    <row r="927" spans="1:1" x14ac:dyDescent="0.2">
      <c r="A927" s="66"/>
    </row>
    <row r="928" spans="1:1" x14ac:dyDescent="0.2">
      <c r="A928" s="66"/>
    </row>
    <row r="929" spans="1:1" x14ac:dyDescent="0.2">
      <c r="A929" s="66"/>
    </row>
    <row r="930" spans="1:1" x14ac:dyDescent="0.2">
      <c r="A930" s="66"/>
    </row>
    <row r="931" spans="1:1" x14ac:dyDescent="0.2">
      <c r="A931" s="66"/>
    </row>
    <row r="932" spans="1:1" x14ac:dyDescent="0.2">
      <c r="A932" s="66"/>
    </row>
    <row r="933" spans="1:1" x14ac:dyDescent="0.2">
      <c r="A933" s="66"/>
    </row>
    <row r="934" spans="1:1" x14ac:dyDescent="0.2">
      <c r="A934" s="66"/>
    </row>
    <row r="935" spans="1:1" x14ac:dyDescent="0.2">
      <c r="A935" s="66"/>
    </row>
    <row r="936" spans="1:1" x14ac:dyDescent="0.2">
      <c r="A936" s="66"/>
    </row>
    <row r="937" spans="1:1" x14ac:dyDescent="0.2">
      <c r="A937" s="66"/>
    </row>
    <row r="938" spans="1:1" x14ac:dyDescent="0.2">
      <c r="A938" s="66"/>
    </row>
    <row r="939" spans="1:1" x14ac:dyDescent="0.2">
      <c r="A939" s="66"/>
    </row>
    <row r="940" spans="1:1" x14ac:dyDescent="0.2">
      <c r="A940" s="66"/>
    </row>
    <row r="941" spans="1:1" x14ac:dyDescent="0.2">
      <c r="A941" s="66"/>
    </row>
    <row r="942" spans="1:1" x14ac:dyDescent="0.2">
      <c r="A942" s="66"/>
    </row>
    <row r="943" spans="1:1" x14ac:dyDescent="0.2">
      <c r="A943" s="66"/>
    </row>
    <row r="944" spans="1:1" x14ac:dyDescent="0.2">
      <c r="A944" s="66"/>
    </row>
    <row r="945" spans="1:1" x14ac:dyDescent="0.2">
      <c r="A945" s="66"/>
    </row>
    <row r="946" spans="1:1" x14ac:dyDescent="0.2">
      <c r="A946" s="66"/>
    </row>
    <row r="947" spans="1:1" x14ac:dyDescent="0.2">
      <c r="A947" s="66"/>
    </row>
    <row r="948" spans="1:1" x14ac:dyDescent="0.2">
      <c r="A948" s="66"/>
    </row>
    <row r="949" spans="1:1" x14ac:dyDescent="0.2">
      <c r="A949" s="66"/>
    </row>
    <row r="950" spans="1:1" x14ac:dyDescent="0.2">
      <c r="A950" s="66"/>
    </row>
    <row r="951" spans="1:1" x14ac:dyDescent="0.2">
      <c r="A951" s="66"/>
    </row>
    <row r="952" spans="1:1" x14ac:dyDescent="0.2">
      <c r="A952" s="66"/>
    </row>
    <row r="953" spans="1:1" x14ac:dyDescent="0.2">
      <c r="A953" s="66"/>
    </row>
    <row r="954" spans="1:1" x14ac:dyDescent="0.2">
      <c r="A954" s="66"/>
    </row>
    <row r="955" spans="1:1" x14ac:dyDescent="0.2">
      <c r="A955" s="66"/>
    </row>
    <row r="956" spans="1:1" x14ac:dyDescent="0.2">
      <c r="A956" s="66"/>
    </row>
    <row r="957" spans="1:1" x14ac:dyDescent="0.2">
      <c r="A957" s="66"/>
    </row>
    <row r="958" spans="1:1" x14ac:dyDescent="0.2">
      <c r="A958" s="66"/>
    </row>
    <row r="959" spans="1:1" x14ac:dyDescent="0.2">
      <c r="A959" s="66"/>
    </row>
    <row r="960" spans="1:1" x14ac:dyDescent="0.2">
      <c r="A960" s="66"/>
    </row>
    <row r="961" spans="1:1" x14ac:dyDescent="0.2">
      <c r="A961" s="66"/>
    </row>
    <row r="962" spans="1:1" x14ac:dyDescent="0.2">
      <c r="A962" s="66"/>
    </row>
    <row r="963" spans="1:1" x14ac:dyDescent="0.2">
      <c r="A963" s="66"/>
    </row>
    <row r="964" spans="1:1" x14ac:dyDescent="0.2">
      <c r="A964" s="66"/>
    </row>
    <row r="965" spans="1:1" x14ac:dyDescent="0.2">
      <c r="A965" s="66"/>
    </row>
    <row r="966" spans="1:1" x14ac:dyDescent="0.2">
      <c r="A966" s="66"/>
    </row>
    <row r="967" spans="1:1" x14ac:dyDescent="0.2">
      <c r="A967" s="66"/>
    </row>
    <row r="968" spans="1:1" x14ac:dyDescent="0.2">
      <c r="A968" s="66"/>
    </row>
    <row r="969" spans="1:1" x14ac:dyDescent="0.2">
      <c r="A969" s="66"/>
    </row>
    <row r="970" spans="1:1" x14ac:dyDescent="0.2">
      <c r="A970" s="66"/>
    </row>
    <row r="971" spans="1:1" x14ac:dyDescent="0.2">
      <c r="A971" s="66"/>
    </row>
    <row r="972" spans="1:1" x14ac:dyDescent="0.2">
      <c r="A972" s="66"/>
    </row>
    <row r="973" spans="1:1" x14ac:dyDescent="0.2">
      <c r="A973" s="66"/>
    </row>
    <row r="974" spans="1:1" x14ac:dyDescent="0.2">
      <c r="A974" s="66"/>
    </row>
    <row r="975" spans="1:1" x14ac:dyDescent="0.2">
      <c r="A975" s="66"/>
    </row>
    <row r="976" spans="1:1" x14ac:dyDescent="0.2">
      <c r="A976" s="66"/>
    </row>
    <row r="977" spans="1:1" x14ac:dyDescent="0.2">
      <c r="A977" s="66"/>
    </row>
    <row r="978" spans="1:1" x14ac:dyDescent="0.2">
      <c r="A978" s="66"/>
    </row>
    <row r="979" spans="1:1" x14ac:dyDescent="0.2">
      <c r="A979" s="66"/>
    </row>
    <row r="980" spans="1:1" x14ac:dyDescent="0.2">
      <c r="A980" s="66"/>
    </row>
    <row r="981" spans="1:1" x14ac:dyDescent="0.2">
      <c r="A981" s="66"/>
    </row>
    <row r="982" spans="1:1" x14ac:dyDescent="0.2">
      <c r="A982" s="66"/>
    </row>
    <row r="983" spans="1:1" x14ac:dyDescent="0.2">
      <c r="A983" s="66"/>
    </row>
    <row r="984" spans="1:1" x14ac:dyDescent="0.2">
      <c r="A984" s="66"/>
    </row>
    <row r="985" spans="1:1" x14ac:dyDescent="0.2">
      <c r="A985" s="66"/>
    </row>
    <row r="986" spans="1:1" x14ac:dyDescent="0.2">
      <c r="A986" s="66"/>
    </row>
    <row r="987" spans="1:1" x14ac:dyDescent="0.2">
      <c r="A987" s="66"/>
    </row>
    <row r="988" spans="1:1" x14ac:dyDescent="0.2">
      <c r="A988" s="66"/>
    </row>
    <row r="989" spans="1:1" x14ac:dyDescent="0.2">
      <c r="A989" s="66"/>
    </row>
    <row r="990" spans="1:1" x14ac:dyDescent="0.2">
      <c r="A990" s="66"/>
    </row>
    <row r="991" spans="1:1" x14ac:dyDescent="0.2">
      <c r="A991" s="66"/>
    </row>
    <row r="992" spans="1:1" x14ac:dyDescent="0.2">
      <c r="A992" s="66"/>
    </row>
    <row r="993" spans="1:1" x14ac:dyDescent="0.2">
      <c r="A993" s="66"/>
    </row>
    <row r="994" spans="1:1" x14ac:dyDescent="0.2">
      <c r="A994" s="66"/>
    </row>
    <row r="995" spans="1:1" x14ac:dyDescent="0.2">
      <c r="A995" s="66"/>
    </row>
    <row r="996" spans="1:1" x14ac:dyDescent="0.2">
      <c r="A996" s="66"/>
    </row>
    <row r="997" spans="1:1" x14ac:dyDescent="0.2">
      <c r="A997" s="66"/>
    </row>
    <row r="998" spans="1:1" x14ac:dyDescent="0.2">
      <c r="A998" s="66"/>
    </row>
    <row r="999" spans="1:1" x14ac:dyDescent="0.2">
      <c r="A999" s="66"/>
    </row>
    <row r="1000" spans="1:1" x14ac:dyDescent="0.2">
      <c r="A1000" s="66"/>
    </row>
    <row r="1001" spans="1:1" x14ac:dyDescent="0.2">
      <c r="A1001" s="66"/>
    </row>
    <row r="1002" spans="1:1" x14ac:dyDescent="0.2">
      <c r="A1002" s="66"/>
    </row>
    <row r="1003" spans="1:1" x14ac:dyDescent="0.2">
      <c r="A1003" s="66"/>
    </row>
    <row r="1004" spans="1:1" x14ac:dyDescent="0.2">
      <c r="A1004" s="66"/>
    </row>
    <row r="1005" spans="1:1" x14ac:dyDescent="0.2">
      <c r="A1005" s="66"/>
    </row>
    <row r="1006" spans="1:1" x14ac:dyDescent="0.2">
      <c r="A1006" s="66"/>
    </row>
    <row r="1007" spans="1:1" x14ac:dyDescent="0.2">
      <c r="A1007" s="66"/>
    </row>
    <row r="1008" spans="1:1" x14ac:dyDescent="0.2">
      <c r="A1008" s="66"/>
    </row>
    <row r="1009" spans="1:1" x14ac:dyDescent="0.2">
      <c r="A1009" s="66"/>
    </row>
    <row r="1010" spans="1:1" x14ac:dyDescent="0.2">
      <c r="A1010" s="66"/>
    </row>
    <row r="1011" spans="1:1" x14ac:dyDescent="0.2">
      <c r="A1011" s="66"/>
    </row>
    <row r="1012" spans="1:1" x14ac:dyDescent="0.2">
      <c r="A1012" s="66"/>
    </row>
    <row r="1013" spans="1:1" x14ac:dyDescent="0.2">
      <c r="A1013" s="66"/>
    </row>
    <row r="1014" spans="1:1" x14ac:dyDescent="0.2">
      <c r="A1014" s="66"/>
    </row>
    <row r="1015" spans="1:1" x14ac:dyDescent="0.2">
      <c r="A1015" s="66"/>
    </row>
    <row r="1016" spans="1:1" x14ac:dyDescent="0.2">
      <c r="A1016" s="66"/>
    </row>
    <row r="1017" spans="1:1" x14ac:dyDescent="0.2">
      <c r="A1017" s="66"/>
    </row>
    <row r="1018" spans="1:1" x14ac:dyDescent="0.2">
      <c r="A1018" s="66"/>
    </row>
    <row r="1019" spans="1:1" x14ac:dyDescent="0.2">
      <c r="A1019" s="66"/>
    </row>
    <row r="1020" spans="1:1" x14ac:dyDescent="0.2">
      <c r="A1020" s="66"/>
    </row>
    <row r="1021" spans="1:1" x14ac:dyDescent="0.2">
      <c r="A1021" s="66"/>
    </row>
    <row r="1022" spans="1:1" x14ac:dyDescent="0.2">
      <c r="A1022" s="66"/>
    </row>
    <row r="1023" spans="1:1" x14ac:dyDescent="0.2">
      <c r="A1023" s="66"/>
    </row>
    <row r="1024" spans="1:1" x14ac:dyDescent="0.2">
      <c r="A1024" s="66"/>
    </row>
    <row r="1025" spans="1:1" x14ac:dyDescent="0.2">
      <c r="A1025" s="66"/>
    </row>
    <row r="1026" spans="1:1" x14ac:dyDescent="0.2">
      <c r="A1026" s="66"/>
    </row>
    <row r="1027" spans="1:1" x14ac:dyDescent="0.2">
      <c r="A1027" s="66"/>
    </row>
    <row r="1028" spans="1:1" x14ac:dyDescent="0.2">
      <c r="A1028" s="66"/>
    </row>
    <row r="1029" spans="1:1" x14ac:dyDescent="0.2">
      <c r="A1029" s="66"/>
    </row>
    <row r="1030" spans="1:1" x14ac:dyDescent="0.2">
      <c r="A1030" s="66"/>
    </row>
    <row r="1031" spans="1:1" x14ac:dyDescent="0.2">
      <c r="A1031" s="66"/>
    </row>
    <row r="1032" spans="1:1" x14ac:dyDescent="0.2">
      <c r="A1032" s="66"/>
    </row>
    <row r="1033" spans="1:1" x14ac:dyDescent="0.2">
      <c r="A1033" s="66"/>
    </row>
    <row r="1034" spans="1:1" x14ac:dyDescent="0.2">
      <c r="A1034" s="66"/>
    </row>
    <row r="1035" spans="1:1" x14ac:dyDescent="0.2">
      <c r="A1035" s="66"/>
    </row>
    <row r="1036" spans="1:1" x14ac:dyDescent="0.2">
      <c r="A1036" s="66"/>
    </row>
    <row r="1037" spans="1:1" x14ac:dyDescent="0.2">
      <c r="A1037" s="66"/>
    </row>
    <row r="1038" spans="1:1" x14ac:dyDescent="0.2">
      <c r="A1038" s="66"/>
    </row>
    <row r="1039" spans="1:1" x14ac:dyDescent="0.2">
      <c r="A1039" s="66"/>
    </row>
    <row r="1040" spans="1:1" x14ac:dyDescent="0.2">
      <c r="A1040" s="66"/>
    </row>
    <row r="1041" spans="1:1" x14ac:dyDescent="0.2">
      <c r="A1041" s="66"/>
    </row>
    <row r="1042" spans="1:1" x14ac:dyDescent="0.2">
      <c r="A1042" s="66"/>
    </row>
    <row r="1043" spans="1:1" x14ac:dyDescent="0.2">
      <c r="A1043" s="66"/>
    </row>
    <row r="1044" spans="1:1" x14ac:dyDescent="0.2">
      <c r="A1044" s="66"/>
    </row>
    <row r="1045" spans="1:1" x14ac:dyDescent="0.2">
      <c r="A1045" s="66"/>
    </row>
    <row r="1046" spans="1:1" x14ac:dyDescent="0.2">
      <c r="A1046" s="66"/>
    </row>
    <row r="1047" spans="1:1" x14ac:dyDescent="0.2">
      <c r="A1047" s="66"/>
    </row>
    <row r="1048" spans="1:1" x14ac:dyDescent="0.2">
      <c r="A1048" s="66"/>
    </row>
    <row r="1049" spans="1:1" x14ac:dyDescent="0.2">
      <c r="A1049" s="66"/>
    </row>
    <row r="1050" spans="1:1" x14ac:dyDescent="0.2">
      <c r="A1050" s="66"/>
    </row>
    <row r="1051" spans="1:1" x14ac:dyDescent="0.2">
      <c r="A1051" s="66"/>
    </row>
    <row r="1052" spans="1:1" x14ac:dyDescent="0.2">
      <c r="A1052" s="66"/>
    </row>
    <row r="1053" spans="1:1" x14ac:dyDescent="0.2">
      <c r="A1053" s="66"/>
    </row>
    <row r="1054" spans="1:1" x14ac:dyDescent="0.2">
      <c r="A1054" s="66"/>
    </row>
    <row r="1055" spans="1:1" x14ac:dyDescent="0.2">
      <c r="A1055" s="66"/>
    </row>
    <row r="1056" spans="1:1" x14ac:dyDescent="0.2">
      <c r="A1056" s="66"/>
    </row>
    <row r="1057" spans="1:1" x14ac:dyDescent="0.2">
      <c r="A1057" s="66"/>
    </row>
    <row r="1058" spans="1:1" x14ac:dyDescent="0.2">
      <c r="A1058" s="66"/>
    </row>
    <row r="1059" spans="1:1" x14ac:dyDescent="0.2">
      <c r="A1059" s="66"/>
    </row>
    <row r="1060" spans="1:1" x14ac:dyDescent="0.2">
      <c r="A1060" s="66"/>
    </row>
    <row r="1061" spans="1:1" x14ac:dyDescent="0.2">
      <c r="A1061" s="66"/>
    </row>
    <row r="1062" spans="1:1" x14ac:dyDescent="0.2">
      <c r="A1062" s="66"/>
    </row>
    <row r="1063" spans="1:1" x14ac:dyDescent="0.2">
      <c r="A1063" s="66"/>
    </row>
    <row r="1064" spans="1:1" x14ac:dyDescent="0.2">
      <c r="A1064" s="66"/>
    </row>
    <row r="1065" spans="1:1" x14ac:dyDescent="0.2">
      <c r="A1065" s="66"/>
    </row>
    <row r="1066" spans="1:1" x14ac:dyDescent="0.2">
      <c r="A1066" s="66"/>
    </row>
    <row r="1067" spans="1:1" x14ac:dyDescent="0.2">
      <c r="A1067" s="66"/>
    </row>
    <row r="1068" spans="1:1" x14ac:dyDescent="0.2">
      <c r="A1068" s="66"/>
    </row>
    <row r="1069" spans="1:1" x14ac:dyDescent="0.2">
      <c r="A1069" s="66"/>
    </row>
    <row r="1070" spans="1:1" x14ac:dyDescent="0.2">
      <c r="A1070" s="66"/>
    </row>
    <row r="1071" spans="1:1" x14ac:dyDescent="0.2">
      <c r="A1071" s="66"/>
    </row>
    <row r="1072" spans="1:1" x14ac:dyDescent="0.2">
      <c r="A1072" s="66"/>
    </row>
    <row r="1073" spans="1:1" x14ac:dyDescent="0.2">
      <c r="A1073" s="66"/>
    </row>
    <row r="1074" spans="1:1" x14ac:dyDescent="0.2">
      <c r="A1074" s="66"/>
    </row>
    <row r="1075" spans="1:1" x14ac:dyDescent="0.2">
      <c r="A1075" s="66"/>
    </row>
    <row r="1076" spans="1:1" x14ac:dyDescent="0.2">
      <c r="A1076" s="66"/>
    </row>
    <row r="1077" spans="1:1" x14ac:dyDescent="0.2">
      <c r="A1077" s="66"/>
    </row>
    <row r="1078" spans="1:1" x14ac:dyDescent="0.2">
      <c r="A1078" s="66"/>
    </row>
    <row r="1079" spans="1:1" x14ac:dyDescent="0.2">
      <c r="A1079" s="66"/>
    </row>
    <row r="1080" spans="1:1" x14ac:dyDescent="0.2">
      <c r="A1080" s="66"/>
    </row>
    <row r="1081" spans="1:1" x14ac:dyDescent="0.2">
      <c r="A1081" s="66"/>
    </row>
    <row r="1082" spans="1:1" x14ac:dyDescent="0.2">
      <c r="A1082" s="66"/>
    </row>
    <row r="1083" spans="1:1" x14ac:dyDescent="0.2">
      <c r="A1083" s="66"/>
    </row>
    <row r="1084" spans="1:1" x14ac:dyDescent="0.2">
      <c r="A1084" s="66"/>
    </row>
    <row r="1085" spans="1:1" x14ac:dyDescent="0.2">
      <c r="A1085" s="66"/>
    </row>
    <row r="1086" spans="1:1" x14ac:dyDescent="0.2">
      <c r="A1086" s="66"/>
    </row>
    <row r="1087" spans="1:1" x14ac:dyDescent="0.2">
      <c r="A1087" s="66"/>
    </row>
    <row r="1088" spans="1:1" x14ac:dyDescent="0.2">
      <c r="A1088" s="66"/>
    </row>
    <row r="1089" spans="1:1" x14ac:dyDescent="0.2">
      <c r="A1089" s="66"/>
    </row>
    <row r="1090" spans="1:1" x14ac:dyDescent="0.2">
      <c r="A1090" s="66"/>
    </row>
    <row r="1091" spans="1:1" x14ac:dyDescent="0.2">
      <c r="A1091" s="66"/>
    </row>
    <row r="1092" spans="1:1" x14ac:dyDescent="0.2">
      <c r="A1092" s="66"/>
    </row>
    <row r="1093" spans="1:1" x14ac:dyDescent="0.2">
      <c r="A1093" s="66"/>
    </row>
    <row r="1094" spans="1:1" x14ac:dyDescent="0.2">
      <c r="A1094" s="66"/>
    </row>
    <row r="1095" spans="1:1" x14ac:dyDescent="0.2">
      <c r="A1095" s="66"/>
    </row>
    <row r="1096" spans="1:1" x14ac:dyDescent="0.2">
      <c r="A1096" s="66"/>
    </row>
    <row r="1097" spans="1:1" x14ac:dyDescent="0.2">
      <c r="A1097" s="66"/>
    </row>
    <row r="1098" spans="1:1" x14ac:dyDescent="0.2">
      <c r="A1098" s="66"/>
    </row>
    <row r="1099" spans="1:1" x14ac:dyDescent="0.2">
      <c r="A1099" s="66"/>
    </row>
    <row r="1100" spans="1:1" x14ac:dyDescent="0.2">
      <c r="A1100" s="66"/>
    </row>
    <row r="1101" spans="1:1" x14ac:dyDescent="0.2">
      <c r="A1101" s="66"/>
    </row>
    <row r="1102" spans="1:1" x14ac:dyDescent="0.2">
      <c r="A1102" s="66"/>
    </row>
    <row r="1103" spans="1:1" x14ac:dyDescent="0.2">
      <c r="A1103" s="66"/>
    </row>
    <row r="1104" spans="1:1" x14ac:dyDescent="0.2">
      <c r="A1104" s="66"/>
    </row>
    <row r="1105" spans="1:1" x14ac:dyDescent="0.2">
      <c r="A1105" s="66"/>
    </row>
    <row r="1106" spans="1:1" x14ac:dyDescent="0.2">
      <c r="A1106" s="66"/>
    </row>
    <row r="1107" spans="1:1" x14ac:dyDescent="0.2">
      <c r="A1107" s="66"/>
    </row>
    <row r="1108" spans="1:1" x14ac:dyDescent="0.2">
      <c r="A1108" s="66"/>
    </row>
    <row r="1109" spans="1:1" x14ac:dyDescent="0.2">
      <c r="A1109" s="66"/>
    </row>
    <row r="1110" spans="1:1" x14ac:dyDescent="0.2">
      <c r="A1110" s="66"/>
    </row>
    <row r="1111" spans="1:1" x14ac:dyDescent="0.2">
      <c r="A1111" s="66"/>
    </row>
    <row r="1112" spans="1:1" x14ac:dyDescent="0.2">
      <c r="A1112" s="66"/>
    </row>
    <row r="1113" spans="1:1" x14ac:dyDescent="0.2">
      <c r="A1113" s="66"/>
    </row>
    <row r="1114" spans="1:1" x14ac:dyDescent="0.2">
      <c r="A1114" s="66"/>
    </row>
    <row r="1115" spans="1:1" x14ac:dyDescent="0.2">
      <c r="A1115" s="66"/>
    </row>
    <row r="1116" spans="1:1" x14ac:dyDescent="0.2">
      <c r="A1116" s="66"/>
    </row>
    <row r="1117" spans="1:1" x14ac:dyDescent="0.2">
      <c r="A1117" s="66"/>
    </row>
    <row r="1118" spans="1:1" x14ac:dyDescent="0.2">
      <c r="A1118" s="66"/>
    </row>
    <row r="1119" spans="1:1" x14ac:dyDescent="0.2">
      <c r="A1119" s="66"/>
    </row>
    <row r="1120" spans="1:1" x14ac:dyDescent="0.2">
      <c r="A1120" s="66"/>
    </row>
    <row r="1121" spans="1:1" x14ac:dyDescent="0.2">
      <c r="A1121" s="66"/>
    </row>
    <row r="1122" spans="1:1" x14ac:dyDescent="0.2">
      <c r="A1122" s="66"/>
    </row>
    <row r="1123" spans="1:1" x14ac:dyDescent="0.2">
      <c r="A1123" s="66"/>
    </row>
    <row r="1124" spans="1:1" x14ac:dyDescent="0.2">
      <c r="A1124" s="66"/>
    </row>
    <row r="1125" spans="1:1" x14ac:dyDescent="0.2">
      <c r="A1125" s="66"/>
    </row>
    <row r="1126" spans="1:1" x14ac:dyDescent="0.2">
      <c r="A1126" s="66"/>
    </row>
    <row r="1127" spans="1:1" x14ac:dyDescent="0.2">
      <c r="A1127" s="66"/>
    </row>
    <row r="1128" spans="1:1" x14ac:dyDescent="0.2">
      <c r="A1128" s="66"/>
    </row>
    <row r="1129" spans="1:1" x14ac:dyDescent="0.2">
      <c r="A1129" s="66"/>
    </row>
    <row r="1130" spans="1:1" x14ac:dyDescent="0.2">
      <c r="A1130" s="66"/>
    </row>
    <row r="1131" spans="1:1" x14ac:dyDescent="0.2">
      <c r="A1131" s="66"/>
    </row>
    <row r="1132" spans="1:1" x14ac:dyDescent="0.2">
      <c r="A1132" s="66"/>
    </row>
    <row r="1133" spans="1:1" x14ac:dyDescent="0.2">
      <c r="A1133" s="66"/>
    </row>
    <row r="1134" spans="1:1" x14ac:dyDescent="0.2">
      <c r="A1134" s="66"/>
    </row>
    <row r="1135" spans="1:1" x14ac:dyDescent="0.2">
      <c r="A1135" s="66"/>
    </row>
    <row r="1136" spans="1:1" x14ac:dyDescent="0.2">
      <c r="A1136" s="66"/>
    </row>
    <row r="1137" spans="1:1" x14ac:dyDescent="0.2">
      <c r="A1137" s="66"/>
    </row>
    <row r="1138" spans="1:1" x14ac:dyDescent="0.2">
      <c r="A1138" s="66"/>
    </row>
    <row r="1139" spans="1:1" x14ac:dyDescent="0.2">
      <c r="A1139" s="66"/>
    </row>
    <row r="1140" spans="1:1" x14ac:dyDescent="0.2">
      <c r="A1140" s="66"/>
    </row>
    <row r="1141" spans="1:1" x14ac:dyDescent="0.2">
      <c r="A1141" s="66"/>
    </row>
    <row r="1142" spans="1:1" x14ac:dyDescent="0.2">
      <c r="A1142" s="66"/>
    </row>
    <row r="1143" spans="1:1" x14ac:dyDescent="0.2">
      <c r="A1143" s="66"/>
    </row>
    <row r="1144" spans="1:1" x14ac:dyDescent="0.2">
      <c r="A1144" s="66"/>
    </row>
    <row r="1145" spans="1:1" x14ac:dyDescent="0.2">
      <c r="A1145" s="66"/>
    </row>
    <row r="1146" spans="1:1" x14ac:dyDescent="0.2">
      <c r="A1146" s="66"/>
    </row>
    <row r="1147" spans="1:1" x14ac:dyDescent="0.2">
      <c r="A1147" s="66"/>
    </row>
    <row r="1148" spans="1:1" x14ac:dyDescent="0.2">
      <c r="A1148" s="66"/>
    </row>
    <row r="1149" spans="1:1" x14ac:dyDescent="0.2">
      <c r="A1149" s="66"/>
    </row>
    <row r="1150" spans="1:1" x14ac:dyDescent="0.2">
      <c r="A1150" s="66"/>
    </row>
    <row r="1151" spans="1:1" x14ac:dyDescent="0.2">
      <c r="A1151" s="66"/>
    </row>
    <row r="1152" spans="1:1" x14ac:dyDescent="0.2">
      <c r="A1152" s="66"/>
    </row>
    <row r="1153" spans="1:1" x14ac:dyDescent="0.2">
      <c r="A1153" s="66"/>
    </row>
    <row r="1154" spans="1:1" x14ac:dyDescent="0.2">
      <c r="A1154" s="66"/>
    </row>
    <row r="1155" spans="1:1" x14ac:dyDescent="0.2">
      <c r="A1155" s="66"/>
    </row>
    <row r="1156" spans="1:1" x14ac:dyDescent="0.2">
      <c r="A1156" s="66"/>
    </row>
    <row r="1157" spans="1:1" x14ac:dyDescent="0.2">
      <c r="A1157" s="66"/>
    </row>
    <row r="1158" spans="1:1" x14ac:dyDescent="0.2">
      <c r="A1158" s="66"/>
    </row>
    <row r="1159" spans="1:1" x14ac:dyDescent="0.2">
      <c r="A1159" s="66"/>
    </row>
    <row r="1160" spans="1:1" x14ac:dyDescent="0.2">
      <c r="A1160" s="66"/>
    </row>
    <row r="1161" spans="1:1" x14ac:dyDescent="0.2">
      <c r="A1161" s="66"/>
    </row>
    <row r="1162" spans="1:1" x14ac:dyDescent="0.2">
      <c r="A1162" s="66"/>
    </row>
    <row r="1163" spans="1:1" x14ac:dyDescent="0.2">
      <c r="A1163" s="66"/>
    </row>
    <row r="1164" spans="1:1" x14ac:dyDescent="0.2">
      <c r="A1164" s="66"/>
    </row>
    <row r="1165" spans="1:1" x14ac:dyDescent="0.2">
      <c r="A1165" s="66"/>
    </row>
    <row r="1166" spans="1:1" x14ac:dyDescent="0.2">
      <c r="A1166" s="66"/>
    </row>
    <row r="1167" spans="1:1" x14ac:dyDescent="0.2">
      <c r="A1167" s="66"/>
    </row>
    <row r="1168" spans="1:1" x14ac:dyDescent="0.2">
      <c r="A1168" s="66"/>
    </row>
    <row r="1169" spans="1:1" x14ac:dyDescent="0.2">
      <c r="A1169" s="66"/>
    </row>
    <row r="1170" spans="1:1" x14ac:dyDescent="0.2">
      <c r="A1170" s="66"/>
    </row>
    <row r="1171" spans="1:1" x14ac:dyDescent="0.2">
      <c r="A1171" s="66"/>
    </row>
    <row r="1172" spans="1:1" x14ac:dyDescent="0.2">
      <c r="A1172" s="66"/>
    </row>
    <row r="1173" spans="1:1" x14ac:dyDescent="0.2">
      <c r="A1173" s="66"/>
    </row>
    <row r="1174" spans="1:1" x14ac:dyDescent="0.2">
      <c r="A1174" s="66"/>
    </row>
    <row r="1175" spans="1:1" x14ac:dyDescent="0.2">
      <c r="A1175" s="66"/>
    </row>
    <row r="1176" spans="1:1" x14ac:dyDescent="0.2">
      <c r="A1176" s="66"/>
    </row>
    <row r="1177" spans="1:1" x14ac:dyDescent="0.2">
      <c r="A1177" s="66"/>
    </row>
    <row r="1178" spans="1:1" x14ac:dyDescent="0.2">
      <c r="A1178" s="66"/>
    </row>
    <row r="1179" spans="1:1" x14ac:dyDescent="0.2">
      <c r="A1179" s="66"/>
    </row>
    <row r="1180" spans="1:1" x14ac:dyDescent="0.2">
      <c r="A1180" s="66"/>
    </row>
    <row r="1181" spans="1:1" x14ac:dyDescent="0.2">
      <c r="A1181" s="66"/>
    </row>
    <row r="1182" spans="1:1" x14ac:dyDescent="0.2">
      <c r="A1182" s="66"/>
    </row>
    <row r="1183" spans="1:1" x14ac:dyDescent="0.2">
      <c r="A1183" s="66"/>
    </row>
    <row r="1184" spans="1:1" x14ac:dyDescent="0.2">
      <c r="A1184" s="66"/>
    </row>
    <row r="1185" spans="1:1" x14ac:dyDescent="0.2">
      <c r="A1185" s="66"/>
    </row>
    <row r="1186" spans="1:1" x14ac:dyDescent="0.2">
      <c r="A1186" s="66"/>
    </row>
    <row r="1187" spans="1:1" x14ac:dyDescent="0.2">
      <c r="A1187" s="66"/>
    </row>
    <row r="1188" spans="1:1" x14ac:dyDescent="0.2">
      <c r="A1188" s="66"/>
    </row>
    <row r="1189" spans="1:1" x14ac:dyDescent="0.2">
      <c r="A1189" s="66"/>
    </row>
    <row r="1190" spans="1:1" x14ac:dyDescent="0.2">
      <c r="A1190" s="66"/>
    </row>
    <row r="1191" spans="1:1" x14ac:dyDescent="0.2">
      <c r="A1191" s="66"/>
    </row>
    <row r="1192" spans="1:1" x14ac:dyDescent="0.2">
      <c r="A1192" s="66"/>
    </row>
    <row r="1193" spans="1:1" x14ac:dyDescent="0.2">
      <c r="A1193" s="66"/>
    </row>
    <row r="1194" spans="1:1" x14ac:dyDescent="0.2">
      <c r="A1194" s="66"/>
    </row>
    <row r="1195" spans="1:1" x14ac:dyDescent="0.2">
      <c r="A1195" s="66"/>
    </row>
    <row r="1196" spans="1:1" x14ac:dyDescent="0.2">
      <c r="A1196" s="66"/>
    </row>
    <row r="1197" spans="1:1" x14ac:dyDescent="0.2">
      <c r="A1197" s="66"/>
    </row>
    <row r="1198" spans="1:1" x14ac:dyDescent="0.2">
      <c r="A1198" s="66"/>
    </row>
    <row r="1199" spans="1:1" x14ac:dyDescent="0.2">
      <c r="A1199" s="66"/>
    </row>
    <row r="1200" spans="1:1" x14ac:dyDescent="0.2">
      <c r="A1200" s="66"/>
    </row>
    <row r="1201" spans="1:1" x14ac:dyDescent="0.2">
      <c r="A1201" s="66"/>
    </row>
    <row r="1202" spans="1:1" x14ac:dyDescent="0.2">
      <c r="A1202" s="66"/>
    </row>
    <row r="1203" spans="1:1" x14ac:dyDescent="0.2">
      <c r="A1203" s="66"/>
    </row>
    <row r="1204" spans="1:1" x14ac:dyDescent="0.2">
      <c r="A1204" s="66"/>
    </row>
    <row r="1205" spans="1:1" x14ac:dyDescent="0.2">
      <c r="A1205" s="66"/>
    </row>
    <row r="1206" spans="1:1" x14ac:dyDescent="0.2">
      <c r="A1206" s="66"/>
    </row>
    <row r="1207" spans="1:1" x14ac:dyDescent="0.2">
      <c r="A1207" s="66"/>
    </row>
    <row r="1208" spans="1:1" x14ac:dyDescent="0.2">
      <c r="A1208" s="66"/>
    </row>
    <row r="1209" spans="1:1" x14ac:dyDescent="0.2">
      <c r="A1209" s="66"/>
    </row>
    <row r="1210" spans="1:1" x14ac:dyDescent="0.2">
      <c r="A1210" s="66"/>
    </row>
    <row r="1211" spans="1:1" x14ac:dyDescent="0.2">
      <c r="A1211" s="66"/>
    </row>
    <row r="1212" spans="1:1" x14ac:dyDescent="0.2">
      <c r="A1212" s="66"/>
    </row>
    <row r="1213" spans="1:1" x14ac:dyDescent="0.2">
      <c r="A1213" s="66"/>
    </row>
    <row r="1214" spans="1:1" x14ac:dyDescent="0.2">
      <c r="A1214" s="66"/>
    </row>
    <row r="1215" spans="1:1" x14ac:dyDescent="0.2">
      <c r="A1215" s="66"/>
    </row>
    <row r="1216" spans="1:1" x14ac:dyDescent="0.2">
      <c r="A1216" s="66"/>
    </row>
    <row r="1217" spans="1:1" x14ac:dyDescent="0.2">
      <c r="A1217" s="66"/>
    </row>
    <row r="1218" spans="1:1" x14ac:dyDescent="0.2">
      <c r="A1218" s="66"/>
    </row>
    <row r="1219" spans="1:1" x14ac:dyDescent="0.2">
      <c r="A1219" s="66"/>
    </row>
    <row r="1220" spans="1:1" x14ac:dyDescent="0.2">
      <c r="A1220" s="66"/>
    </row>
    <row r="1221" spans="1:1" x14ac:dyDescent="0.2">
      <c r="A1221" s="66"/>
    </row>
    <row r="1222" spans="1:1" x14ac:dyDescent="0.2">
      <c r="A1222" s="66"/>
    </row>
    <row r="1223" spans="1:1" x14ac:dyDescent="0.2">
      <c r="A1223" s="66"/>
    </row>
    <row r="1224" spans="1:1" x14ac:dyDescent="0.2">
      <c r="A1224" s="66"/>
    </row>
    <row r="1225" spans="1:1" x14ac:dyDescent="0.2">
      <c r="A1225" s="66"/>
    </row>
    <row r="1226" spans="1:1" x14ac:dyDescent="0.2">
      <c r="A1226" s="66"/>
    </row>
    <row r="1227" spans="1:1" x14ac:dyDescent="0.2">
      <c r="A1227" s="66"/>
    </row>
    <row r="1228" spans="1:1" x14ac:dyDescent="0.2">
      <c r="A1228" s="66"/>
    </row>
    <row r="1229" spans="1:1" x14ac:dyDescent="0.2">
      <c r="A1229" s="66"/>
    </row>
    <row r="1230" spans="1:1" x14ac:dyDescent="0.2">
      <c r="A1230" s="66"/>
    </row>
    <row r="1231" spans="1:1" x14ac:dyDescent="0.2">
      <c r="A1231" s="66"/>
    </row>
    <row r="1232" spans="1:1" x14ac:dyDescent="0.2">
      <c r="A1232" s="66"/>
    </row>
    <row r="1233" spans="1:1" x14ac:dyDescent="0.2">
      <c r="A1233" s="66"/>
    </row>
    <row r="1234" spans="1:1" x14ac:dyDescent="0.2">
      <c r="A1234" s="66"/>
    </row>
    <row r="1235" spans="1:1" x14ac:dyDescent="0.2">
      <c r="A1235" s="66"/>
    </row>
    <row r="1236" spans="1:1" x14ac:dyDescent="0.2">
      <c r="A1236" s="66"/>
    </row>
    <row r="1237" spans="1:1" x14ac:dyDescent="0.2">
      <c r="A1237" s="66"/>
    </row>
    <row r="1238" spans="1:1" x14ac:dyDescent="0.2">
      <c r="A1238" s="66"/>
    </row>
    <row r="1239" spans="1:1" x14ac:dyDescent="0.2">
      <c r="A1239" s="66"/>
    </row>
    <row r="1240" spans="1:1" x14ac:dyDescent="0.2">
      <c r="A1240" s="66"/>
    </row>
    <row r="1241" spans="1:1" x14ac:dyDescent="0.2">
      <c r="A1241" s="66"/>
    </row>
    <row r="1242" spans="1:1" x14ac:dyDescent="0.2">
      <c r="A1242" s="66"/>
    </row>
    <row r="1243" spans="1:1" x14ac:dyDescent="0.2">
      <c r="A1243" s="66"/>
    </row>
    <row r="1244" spans="1:1" x14ac:dyDescent="0.2">
      <c r="A1244" s="66"/>
    </row>
    <row r="1245" spans="1:1" x14ac:dyDescent="0.2">
      <c r="A1245" s="66"/>
    </row>
    <row r="1246" spans="1:1" x14ac:dyDescent="0.2">
      <c r="A1246" s="66"/>
    </row>
    <row r="1247" spans="1:1" x14ac:dyDescent="0.2">
      <c r="A1247" s="66"/>
    </row>
    <row r="1248" spans="1:1" x14ac:dyDescent="0.2">
      <c r="A1248" s="66"/>
    </row>
    <row r="1249" spans="1:1" x14ac:dyDescent="0.2">
      <c r="A1249" s="66"/>
    </row>
    <row r="1250" spans="1:1" x14ac:dyDescent="0.2">
      <c r="A1250" s="66"/>
    </row>
    <row r="1251" spans="1:1" x14ac:dyDescent="0.2">
      <c r="A1251" s="66"/>
    </row>
    <row r="1252" spans="1:1" x14ac:dyDescent="0.2">
      <c r="A1252" s="66"/>
    </row>
    <row r="1253" spans="1:1" x14ac:dyDescent="0.2">
      <c r="A1253" s="66"/>
    </row>
    <row r="1254" spans="1:1" x14ac:dyDescent="0.2">
      <c r="A1254" s="66"/>
    </row>
    <row r="1255" spans="1:1" x14ac:dyDescent="0.2">
      <c r="A1255" s="66"/>
    </row>
    <row r="1256" spans="1:1" x14ac:dyDescent="0.2">
      <c r="A1256" s="66"/>
    </row>
    <row r="1257" spans="1:1" x14ac:dyDescent="0.2">
      <c r="A1257" s="66"/>
    </row>
    <row r="1258" spans="1:1" x14ac:dyDescent="0.2">
      <c r="A1258" s="66"/>
    </row>
    <row r="1259" spans="1:1" x14ac:dyDescent="0.2">
      <c r="A1259" s="66"/>
    </row>
    <row r="1260" spans="1:1" x14ac:dyDescent="0.2">
      <c r="A1260" s="66"/>
    </row>
    <row r="1261" spans="1:1" x14ac:dyDescent="0.2">
      <c r="A1261" s="66"/>
    </row>
    <row r="1262" spans="1:1" x14ac:dyDescent="0.2">
      <c r="A1262" s="66"/>
    </row>
    <row r="1263" spans="1:1" x14ac:dyDescent="0.2">
      <c r="A1263" s="66"/>
    </row>
    <row r="1264" spans="1:1" x14ac:dyDescent="0.2">
      <c r="A1264" s="66"/>
    </row>
    <row r="1265" spans="1:1" x14ac:dyDescent="0.2">
      <c r="A1265" s="66"/>
    </row>
    <row r="1266" spans="1:1" x14ac:dyDescent="0.2">
      <c r="A1266" s="66"/>
    </row>
    <row r="1267" spans="1:1" x14ac:dyDescent="0.2">
      <c r="A1267" s="66"/>
    </row>
    <row r="1268" spans="1:1" x14ac:dyDescent="0.2">
      <c r="A1268" s="66"/>
    </row>
    <row r="1269" spans="1:1" x14ac:dyDescent="0.2">
      <c r="A1269" s="66"/>
    </row>
    <row r="1270" spans="1:1" x14ac:dyDescent="0.2">
      <c r="A1270" s="66"/>
    </row>
    <row r="1271" spans="1:1" x14ac:dyDescent="0.2">
      <c r="A1271" s="66"/>
    </row>
    <row r="1272" spans="1:1" x14ac:dyDescent="0.2">
      <c r="A1272" s="66"/>
    </row>
    <row r="1273" spans="1:1" x14ac:dyDescent="0.2">
      <c r="A1273" s="66"/>
    </row>
    <row r="1274" spans="1:1" x14ac:dyDescent="0.2">
      <c r="A1274" s="66"/>
    </row>
    <row r="1275" spans="1:1" x14ac:dyDescent="0.2">
      <c r="A1275" s="66"/>
    </row>
    <row r="1276" spans="1:1" x14ac:dyDescent="0.2">
      <c r="A1276" s="66"/>
    </row>
    <row r="1277" spans="1:1" x14ac:dyDescent="0.2">
      <c r="A1277" s="66"/>
    </row>
    <row r="1278" spans="1:1" x14ac:dyDescent="0.2">
      <c r="A1278" s="66"/>
    </row>
    <row r="1279" spans="1:1" x14ac:dyDescent="0.2">
      <c r="A1279" s="66"/>
    </row>
    <row r="1280" spans="1:1" x14ac:dyDescent="0.2">
      <c r="A1280" s="66"/>
    </row>
    <row r="1281" spans="1:1" x14ac:dyDescent="0.2">
      <c r="A1281" s="66"/>
    </row>
    <row r="1282" spans="1:1" x14ac:dyDescent="0.2">
      <c r="A1282" s="66"/>
    </row>
    <row r="1283" spans="1:1" x14ac:dyDescent="0.2">
      <c r="A1283" s="66"/>
    </row>
    <row r="1284" spans="1:1" x14ac:dyDescent="0.2">
      <c r="A1284" s="66"/>
    </row>
    <row r="1285" spans="1:1" x14ac:dyDescent="0.2">
      <c r="A1285" s="66"/>
    </row>
    <row r="1286" spans="1:1" x14ac:dyDescent="0.2">
      <c r="A1286" s="66"/>
    </row>
    <row r="1287" spans="1:1" x14ac:dyDescent="0.2">
      <c r="A1287" s="66"/>
    </row>
    <row r="1288" spans="1:1" x14ac:dyDescent="0.2">
      <c r="A1288" s="66"/>
    </row>
    <row r="1289" spans="1:1" x14ac:dyDescent="0.2">
      <c r="A1289" s="66"/>
    </row>
    <row r="1290" spans="1:1" x14ac:dyDescent="0.2">
      <c r="A1290" s="66"/>
    </row>
    <row r="1291" spans="1:1" x14ac:dyDescent="0.2">
      <c r="A1291" s="66"/>
    </row>
    <row r="1292" spans="1:1" x14ac:dyDescent="0.2">
      <c r="A1292" s="66"/>
    </row>
    <row r="1293" spans="1:1" x14ac:dyDescent="0.2">
      <c r="A1293" s="66"/>
    </row>
    <row r="1294" spans="1:1" x14ac:dyDescent="0.2">
      <c r="A1294" s="66"/>
    </row>
    <row r="1295" spans="1:1" x14ac:dyDescent="0.2">
      <c r="A1295" s="66"/>
    </row>
    <row r="1296" spans="1:1" x14ac:dyDescent="0.2">
      <c r="A1296" s="66"/>
    </row>
    <row r="1297" spans="1:1" x14ac:dyDescent="0.2">
      <c r="A1297" s="66"/>
    </row>
    <row r="1298" spans="1:1" x14ac:dyDescent="0.2">
      <c r="A1298" s="66"/>
    </row>
    <row r="1299" spans="1:1" x14ac:dyDescent="0.2">
      <c r="A1299" s="66"/>
    </row>
    <row r="1300" spans="1:1" x14ac:dyDescent="0.2">
      <c r="A1300" s="66"/>
    </row>
    <row r="1301" spans="1:1" x14ac:dyDescent="0.2">
      <c r="A1301" s="66"/>
    </row>
    <row r="1302" spans="1:1" x14ac:dyDescent="0.2">
      <c r="A1302" s="66"/>
    </row>
    <row r="1303" spans="1:1" x14ac:dyDescent="0.2">
      <c r="A1303" s="66"/>
    </row>
    <row r="1304" spans="1:1" x14ac:dyDescent="0.2">
      <c r="A1304" s="66"/>
    </row>
    <row r="1305" spans="1:1" x14ac:dyDescent="0.2">
      <c r="A1305" s="66"/>
    </row>
    <row r="1306" spans="1:1" x14ac:dyDescent="0.2">
      <c r="A1306" s="66"/>
    </row>
    <row r="1307" spans="1:1" x14ac:dyDescent="0.2">
      <c r="A1307" s="66"/>
    </row>
    <row r="1308" spans="1:1" x14ac:dyDescent="0.2">
      <c r="A1308" s="66"/>
    </row>
    <row r="1309" spans="1:1" x14ac:dyDescent="0.2">
      <c r="A1309" s="66"/>
    </row>
    <row r="1310" spans="1:1" x14ac:dyDescent="0.2">
      <c r="A1310" s="66"/>
    </row>
    <row r="1311" spans="1:1" x14ac:dyDescent="0.2">
      <c r="A1311" s="66"/>
    </row>
    <row r="1312" spans="1:1" x14ac:dyDescent="0.2">
      <c r="A1312" s="66"/>
    </row>
    <row r="1313" spans="1:1" x14ac:dyDescent="0.2">
      <c r="A1313" s="66"/>
    </row>
    <row r="1314" spans="1:1" x14ac:dyDescent="0.2">
      <c r="A1314" s="66"/>
    </row>
    <row r="1315" spans="1:1" x14ac:dyDescent="0.2">
      <c r="A1315" s="66"/>
    </row>
    <row r="1316" spans="1:1" x14ac:dyDescent="0.2">
      <c r="A1316" s="66"/>
    </row>
    <row r="1317" spans="1:1" x14ac:dyDescent="0.2">
      <c r="A1317" s="66"/>
    </row>
    <row r="1318" spans="1:1" x14ac:dyDescent="0.2">
      <c r="A1318" s="66"/>
    </row>
    <row r="1319" spans="1:1" x14ac:dyDescent="0.2">
      <c r="A1319" s="66"/>
    </row>
    <row r="1320" spans="1:1" x14ac:dyDescent="0.2">
      <c r="A1320" s="66"/>
    </row>
    <row r="1321" spans="1:1" x14ac:dyDescent="0.2">
      <c r="A1321" s="66"/>
    </row>
    <row r="1322" spans="1:1" x14ac:dyDescent="0.2">
      <c r="A1322" s="66"/>
    </row>
    <row r="1323" spans="1:1" x14ac:dyDescent="0.2">
      <c r="A1323" s="66"/>
    </row>
    <row r="1324" spans="1:1" x14ac:dyDescent="0.2">
      <c r="A1324" s="66"/>
    </row>
    <row r="1325" spans="1:1" x14ac:dyDescent="0.2">
      <c r="A1325" s="66"/>
    </row>
    <row r="1326" spans="1:1" x14ac:dyDescent="0.2">
      <c r="A1326" s="66"/>
    </row>
    <row r="1327" spans="1:1" x14ac:dyDescent="0.2">
      <c r="A1327" s="66"/>
    </row>
    <row r="1328" spans="1:1" x14ac:dyDescent="0.2">
      <c r="A1328" s="66"/>
    </row>
    <row r="1329" spans="1:1" x14ac:dyDescent="0.2">
      <c r="A1329" s="66"/>
    </row>
    <row r="1330" spans="1:1" x14ac:dyDescent="0.2">
      <c r="A1330" s="66"/>
    </row>
    <row r="1331" spans="1:1" x14ac:dyDescent="0.2">
      <c r="A1331" s="66"/>
    </row>
    <row r="1332" spans="1:1" x14ac:dyDescent="0.2">
      <c r="A1332" s="66"/>
    </row>
    <row r="1333" spans="1:1" x14ac:dyDescent="0.2">
      <c r="A1333" s="66"/>
    </row>
    <row r="1334" spans="1:1" x14ac:dyDescent="0.2">
      <c r="A1334" s="66"/>
    </row>
    <row r="1335" spans="1:1" x14ac:dyDescent="0.2">
      <c r="A1335" s="66"/>
    </row>
    <row r="1336" spans="1:1" x14ac:dyDescent="0.2">
      <c r="A1336" s="66"/>
    </row>
    <row r="1337" spans="1:1" x14ac:dyDescent="0.2">
      <c r="A1337" s="66"/>
    </row>
    <row r="1338" spans="1:1" x14ac:dyDescent="0.2">
      <c r="A1338" s="66"/>
    </row>
    <row r="1339" spans="1:1" x14ac:dyDescent="0.2">
      <c r="A1339" s="66"/>
    </row>
    <row r="1340" spans="1:1" x14ac:dyDescent="0.2">
      <c r="A1340" s="66"/>
    </row>
    <row r="1341" spans="1:1" x14ac:dyDescent="0.2">
      <c r="A1341" s="66"/>
    </row>
    <row r="1342" spans="1:1" x14ac:dyDescent="0.2">
      <c r="A1342" s="66"/>
    </row>
    <row r="1343" spans="1:1" x14ac:dyDescent="0.2">
      <c r="A1343" s="66"/>
    </row>
    <row r="1344" spans="1:1" x14ac:dyDescent="0.2">
      <c r="A1344" s="66"/>
    </row>
    <row r="1345" spans="1:1" x14ac:dyDescent="0.2">
      <c r="A1345" s="66"/>
    </row>
    <row r="1346" spans="1:1" x14ac:dyDescent="0.2">
      <c r="A1346" s="66"/>
    </row>
    <row r="1347" spans="1:1" x14ac:dyDescent="0.2">
      <c r="A1347" s="66"/>
    </row>
    <row r="1348" spans="1:1" x14ac:dyDescent="0.2">
      <c r="A1348" s="66"/>
    </row>
    <row r="1349" spans="1:1" x14ac:dyDescent="0.2">
      <c r="A1349" s="66"/>
    </row>
    <row r="1350" spans="1:1" x14ac:dyDescent="0.2">
      <c r="A1350" s="66"/>
    </row>
    <row r="1351" spans="1:1" x14ac:dyDescent="0.2">
      <c r="A1351" s="66"/>
    </row>
    <row r="1352" spans="1:1" x14ac:dyDescent="0.2">
      <c r="A1352" s="66"/>
    </row>
    <row r="1353" spans="1:1" x14ac:dyDescent="0.2">
      <c r="A1353" s="66"/>
    </row>
    <row r="1354" spans="1:1" x14ac:dyDescent="0.2">
      <c r="A1354" s="66"/>
    </row>
    <row r="1355" spans="1:1" x14ac:dyDescent="0.2">
      <c r="A1355" s="66"/>
    </row>
    <row r="1356" spans="1:1" x14ac:dyDescent="0.2">
      <c r="A1356" s="66"/>
    </row>
    <row r="1357" spans="1:1" x14ac:dyDescent="0.2">
      <c r="A1357" s="66"/>
    </row>
    <row r="1358" spans="1:1" x14ac:dyDescent="0.2">
      <c r="A1358" s="66"/>
    </row>
    <row r="1359" spans="1:1" x14ac:dyDescent="0.2">
      <c r="A1359" s="66"/>
    </row>
    <row r="1360" spans="1:1" x14ac:dyDescent="0.2">
      <c r="A1360" s="66"/>
    </row>
    <row r="1361" spans="1:1" x14ac:dyDescent="0.2">
      <c r="A1361" s="66"/>
    </row>
    <row r="1362" spans="1:1" x14ac:dyDescent="0.2">
      <c r="A1362" s="66"/>
    </row>
    <row r="1363" spans="1:1" x14ac:dyDescent="0.2">
      <c r="A1363" s="66"/>
    </row>
    <row r="1364" spans="1:1" x14ac:dyDescent="0.2">
      <c r="A1364" s="66"/>
    </row>
    <row r="1365" spans="1:1" x14ac:dyDescent="0.2">
      <c r="A1365" s="66"/>
    </row>
    <row r="1366" spans="1:1" x14ac:dyDescent="0.2">
      <c r="A1366" s="66"/>
    </row>
    <row r="1367" spans="1:1" x14ac:dyDescent="0.2">
      <c r="A1367" s="66"/>
    </row>
    <row r="1368" spans="1:1" x14ac:dyDescent="0.2">
      <c r="A1368" s="66"/>
    </row>
    <row r="1369" spans="1:1" x14ac:dyDescent="0.2">
      <c r="A1369" s="66"/>
    </row>
    <row r="1370" spans="1:1" x14ac:dyDescent="0.2">
      <c r="A1370" s="66"/>
    </row>
    <row r="1371" spans="1:1" x14ac:dyDescent="0.2">
      <c r="A1371" s="66"/>
    </row>
    <row r="1372" spans="1:1" x14ac:dyDescent="0.2">
      <c r="A1372" s="66"/>
    </row>
    <row r="1373" spans="1:1" x14ac:dyDescent="0.2">
      <c r="A1373" s="66"/>
    </row>
    <row r="1374" spans="1:1" x14ac:dyDescent="0.2">
      <c r="A1374" s="66"/>
    </row>
    <row r="1375" spans="1:1" x14ac:dyDescent="0.2">
      <c r="A1375" s="66"/>
    </row>
    <row r="1376" spans="1:1" x14ac:dyDescent="0.2">
      <c r="A1376" s="66"/>
    </row>
    <row r="1377" spans="1:1" x14ac:dyDescent="0.2">
      <c r="A1377" s="66"/>
    </row>
    <row r="1378" spans="1:1" x14ac:dyDescent="0.2">
      <c r="A1378" s="66"/>
    </row>
    <row r="1379" spans="1:1" x14ac:dyDescent="0.2">
      <c r="A1379" s="66"/>
    </row>
    <row r="1380" spans="1:1" x14ac:dyDescent="0.2">
      <c r="A1380" s="66"/>
    </row>
    <row r="1381" spans="1:1" x14ac:dyDescent="0.2">
      <c r="A1381" s="66"/>
    </row>
    <row r="1382" spans="1:1" x14ac:dyDescent="0.2">
      <c r="A1382" s="66"/>
    </row>
    <row r="1383" spans="1:1" x14ac:dyDescent="0.2">
      <c r="A1383" s="66"/>
    </row>
    <row r="1384" spans="1:1" x14ac:dyDescent="0.2">
      <c r="A1384" s="66"/>
    </row>
    <row r="1385" spans="1:1" x14ac:dyDescent="0.2">
      <c r="A1385" s="66"/>
    </row>
    <row r="1386" spans="1:1" x14ac:dyDescent="0.2">
      <c r="A1386" s="66"/>
    </row>
    <row r="1387" spans="1:1" x14ac:dyDescent="0.2">
      <c r="A1387" s="66"/>
    </row>
    <row r="1388" spans="1:1" x14ac:dyDescent="0.2">
      <c r="A1388" s="66"/>
    </row>
    <row r="1389" spans="1:1" x14ac:dyDescent="0.2">
      <c r="A1389" s="66"/>
    </row>
    <row r="1390" spans="1:1" x14ac:dyDescent="0.2">
      <c r="A1390" s="66"/>
    </row>
    <row r="1391" spans="1:1" x14ac:dyDescent="0.2">
      <c r="A1391" s="66"/>
    </row>
    <row r="1392" spans="1:1" x14ac:dyDescent="0.2">
      <c r="A1392" s="66"/>
    </row>
    <row r="1393" spans="1:1" x14ac:dyDescent="0.2">
      <c r="A1393" s="66"/>
    </row>
    <row r="1394" spans="1:1" x14ac:dyDescent="0.2">
      <c r="A1394" s="66"/>
    </row>
    <row r="1395" spans="1:1" x14ac:dyDescent="0.2">
      <c r="A1395" s="66"/>
    </row>
    <row r="1396" spans="1:1" x14ac:dyDescent="0.2">
      <c r="A1396" s="66"/>
    </row>
    <row r="1397" spans="1:1" x14ac:dyDescent="0.2">
      <c r="A1397" s="66"/>
    </row>
    <row r="1398" spans="1:1" x14ac:dyDescent="0.2">
      <c r="A1398" s="66"/>
    </row>
    <row r="1399" spans="1:1" x14ac:dyDescent="0.2">
      <c r="A1399" s="66"/>
    </row>
    <row r="1400" spans="1:1" x14ac:dyDescent="0.2">
      <c r="A1400" s="66"/>
    </row>
    <row r="1401" spans="1:1" x14ac:dyDescent="0.2">
      <c r="A1401" s="66"/>
    </row>
    <row r="1402" spans="1:1" x14ac:dyDescent="0.2">
      <c r="A1402" s="66"/>
    </row>
    <row r="1403" spans="1:1" x14ac:dyDescent="0.2">
      <c r="A1403" s="66"/>
    </row>
    <row r="1404" spans="1:1" x14ac:dyDescent="0.2">
      <c r="A1404" s="66"/>
    </row>
    <row r="1405" spans="1:1" x14ac:dyDescent="0.2">
      <c r="A1405" s="66"/>
    </row>
    <row r="1406" spans="1:1" x14ac:dyDescent="0.2">
      <c r="A1406" s="66"/>
    </row>
    <row r="1407" spans="1:1" x14ac:dyDescent="0.2">
      <c r="A1407" s="66"/>
    </row>
    <row r="1408" spans="1:1" x14ac:dyDescent="0.2">
      <c r="A1408" s="66"/>
    </row>
    <row r="1409" spans="1:1" x14ac:dyDescent="0.2">
      <c r="A1409" s="66"/>
    </row>
    <row r="1410" spans="1:1" x14ac:dyDescent="0.2">
      <c r="A1410" s="66"/>
    </row>
    <row r="1411" spans="1:1" x14ac:dyDescent="0.2">
      <c r="A1411" s="66"/>
    </row>
    <row r="1412" spans="1:1" x14ac:dyDescent="0.2">
      <c r="A1412" s="66"/>
    </row>
    <row r="1413" spans="1:1" x14ac:dyDescent="0.2">
      <c r="A1413" s="66"/>
    </row>
    <row r="1414" spans="1:1" x14ac:dyDescent="0.2">
      <c r="A1414" s="66"/>
    </row>
    <row r="1415" spans="1:1" x14ac:dyDescent="0.2">
      <c r="A1415" s="66"/>
    </row>
    <row r="1416" spans="1:1" x14ac:dyDescent="0.2">
      <c r="A1416" s="66"/>
    </row>
    <row r="1417" spans="1:1" x14ac:dyDescent="0.2">
      <c r="A1417" s="66"/>
    </row>
    <row r="1418" spans="1:1" x14ac:dyDescent="0.2">
      <c r="A1418" s="66"/>
    </row>
    <row r="1419" spans="1:1" x14ac:dyDescent="0.2">
      <c r="A1419" s="66"/>
    </row>
    <row r="1420" spans="1:1" x14ac:dyDescent="0.2">
      <c r="A1420" s="66"/>
    </row>
    <row r="1421" spans="1:1" x14ac:dyDescent="0.2">
      <c r="A1421" s="66"/>
    </row>
    <row r="1422" spans="1:1" x14ac:dyDescent="0.2">
      <c r="A1422" s="66"/>
    </row>
    <row r="1423" spans="1:1" x14ac:dyDescent="0.2">
      <c r="A1423" s="66"/>
    </row>
    <row r="1424" spans="1:1" x14ac:dyDescent="0.2">
      <c r="A1424" s="66"/>
    </row>
    <row r="1425" spans="1:1" x14ac:dyDescent="0.2">
      <c r="A1425" s="66"/>
    </row>
    <row r="1426" spans="1:1" x14ac:dyDescent="0.2">
      <c r="A1426" s="66"/>
    </row>
    <row r="1427" spans="1:1" x14ac:dyDescent="0.2">
      <c r="A1427" s="66"/>
    </row>
    <row r="1428" spans="1:1" x14ac:dyDescent="0.2">
      <c r="A1428" s="66"/>
    </row>
    <row r="1429" spans="1:1" x14ac:dyDescent="0.2">
      <c r="A1429" s="66"/>
    </row>
    <row r="1430" spans="1:1" x14ac:dyDescent="0.2">
      <c r="A1430" s="66"/>
    </row>
    <row r="1431" spans="1:1" x14ac:dyDescent="0.2">
      <c r="A1431" s="66"/>
    </row>
    <row r="1432" spans="1:1" x14ac:dyDescent="0.2">
      <c r="A1432" s="66"/>
    </row>
    <row r="1433" spans="1:1" x14ac:dyDescent="0.2">
      <c r="A1433" s="66"/>
    </row>
    <row r="1434" spans="1:1" x14ac:dyDescent="0.2">
      <c r="A1434" s="66"/>
    </row>
    <row r="1435" spans="1:1" x14ac:dyDescent="0.2">
      <c r="A1435" s="66"/>
    </row>
    <row r="1436" spans="1:1" x14ac:dyDescent="0.2">
      <c r="A1436" s="66"/>
    </row>
    <row r="1437" spans="1:1" x14ac:dyDescent="0.2">
      <c r="A1437" s="66"/>
    </row>
    <row r="1438" spans="1:1" x14ac:dyDescent="0.2">
      <c r="A1438" s="66"/>
    </row>
    <row r="1439" spans="1:1" x14ac:dyDescent="0.2">
      <c r="A1439" s="66"/>
    </row>
    <row r="1440" spans="1:1" x14ac:dyDescent="0.2">
      <c r="A1440" s="66"/>
    </row>
    <row r="1441" spans="1:1" x14ac:dyDescent="0.2">
      <c r="A1441" s="66"/>
    </row>
    <row r="1442" spans="1:1" x14ac:dyDescent="0.2">
      <c r="A1442" s="66"/>
    </row>
    <row r="1443" spans="1:1" x14ac:dyDescent="0.2">
      <c r="A1443" s="66"/>
    </row>
    <row r="1444" spans="1:1" x14ac:dyDescent="0.2">
      <c r="A1444" s="66"/>
    </row>
    <row r="1445" spans="1:1" x14ac:dyDescent="0.2">
      <c r="A1445" s="66"/>
    </row>
    <row r="1446" spans="1:1" x14ac:dyDescent="0.2">
      <c r="A1446" s="66"/>
    </row>
    <row r="1447" spans="1:1" x14ac:dyDescent="0.2">
      <c r="A1447" s="66"/>
    </row>
    <row r="1448" spans="1:1" x14ac:dyDescent="0.2">
      <c r="A1448" s="66"/>
    </row>
    <row r="1449" spans="1:1" x14ac:dyDescent="0.2">
      <c r="A1449" s="66"/>
    </row>
    <row r="1450" spans="1:1" x14ac:dyDescent="0.2">
      <c r="A1450" s="66"/>
    </row>
    <row r="1451" spans="1:1" x14ac:dyDescent="0.2">
      <c r="A1451" s="66"/>
    </row>
    <row r="1452" spans="1:1" x14ac:dyDescent="0.2">
      <c r="A1452" s="66"/>
    </row>
    <row r="1453" spans="1:1" x14ac:dyDescent="0.2">
      <c r="A1453" s="66"/>
    </row>
    <row r="1454" spans="1:1" x14ac:dyDescent="0.2">
      <c r="A1454" s="66"/>
    </row>
    <row r="1455" spans="1:1" x14ac:dyDescent="0.2">
      <c r="A1455" s="66"/>
    </row>
    <row r="1456" spans="1:1" x14ac:dyDescent="0.2">
      <c r="A1456" s="66"/>
    </row>
    <row r="1457" spans="1:1" x14ac:dyDescent="0.2">
      <c r="A1457" s="66"/>
    </row>
    <row r="1458" spans="1:1" x14ac:dyDescent="0.2">
      <c r="A1458" s="66"/>
    </row>
    <row r="1459" spans="1:1" x14ac:dyDescent="0.2">
      <c r="A1459" s="66"/>
    </row>
    <row r="1460" spans="1:1" x14ac:dyDescent="0.2">
      <c r="A1460" s="66"/>
    </row>
    <row r="1461" spans="1:1" x14ac:dyDescent="0.2">
      <c r="A1461" s="66"/>
    </row>
    <row r="1462" spans="1:1" x14ac:dyDescent="0.2">
      <c r="A1462" s="66"/>
    </row>
    <row r="1463" spans="1:1" x14ac:dyDescent="0.2">
      <c r="A1463" s="66"/>
    </row>
    <row r="1464" spans="1:1" x14ac:dyDescent="0.2">
      <c r="A1464" s="66"/>
    </row>
    <row r="1465" spans="1:1" x14ac:dyDescent="0.2">
      <c r="A1465" s="66"/>
    </row>
    <row r="1466" spans="1:1" x14ac:dyDescent="0.2">
      <c r="A1466" s="66"/>
    </row>
    <row r="1467" spans="1:1" x14ac:dyDescent="0.2">
      <c r="A1467" s="66"/>
    </row>
    <row r="1468" spans="1:1" x14ac:dyDescent="0.2">
      <c r="A1468" s="66"/>
    </row>
    <row r="1469" spans="1:1" x14ac:dyDescent="0.2">
      <c r="A1469" s="66"/>
    </row>
    <row r="1470" spans="1:1" x14ac:dyDescent="0.2">
      <c r="A1470" s="66"/>
    </row>
    <row r="1471" spans="1:1" x14ac:dyDescent="0.2">
      <c r="A1471" s="66"/>
    </row>
    <row r="1472" spans="1:1" x14ac:dyDescent="0.2">
      <c r="A1472" s="66"/>
    </row>
    <row r="1473" spans="1:1" x14ac:dyDescent="0.2">
      <c r="A1473" s="66"/>
    </row>
    <row r="1474" spans="1:1" x14ac:dyDescent="0.2">
      <c r="A1474" s="66"/>
    </row>
    <row r="1475" spans="1:1" x14ac:dyDescent="0.2">
      <c r="A1475" s="66"/>
    </row>
    <row r="1476" spans="1:1" x14ac:dyDescent="0.2">
      <c r="A1476" s="66"/>
    </row>
    <row r="1477" spans="1:1" x14ac:dyDescent="0.2">
      <c r="A1477" s="66"/>
    </row>
    <row r="1478" spans="1:1" x14ac:dyDescent="0.2">
      <c r="A1478" s="66"/>
    </row>
    <row r="1479" spans="1:1" x14ac:dyDescent="0.2">
      <c r="A1479" s="66"/>
    </row>
    <row r="1480" spans="1:1" x14ac:dyDescent="0.2">
      <c r="A1480" s="66"/>
    </row>
    <row r="1481" spans="1:1" x14ac:dyDescent="0.2">
      <c r="A1481" s="66"/>
    </row>
    <row r="1482" spans="1:1" x14ac:dyDescent="0.2">
      <c r="A1482" s="66"/>
    </row>
    <row r="1483" spans="1:1" x14ac:dyDescent="0.2">
      <c r="A1483" s="66"/>
    </row>
    <row r="1484" spans="1:1" x14ac:dyDescent="0.2">
      <c r="A1484" s="66"/>
    </row>
    <row r="1485" spans="1:1" x14ac:dyDescent="0.2">
      <c r="A1485" s="66"/>
    </row>
    <row r="1486" spans="1:1" x14ac:dyDescent="0.2">
      <c r="A1486" s="66"/>
    </row>
    <row r="1487" spans="1:1" x14ac:dyDescent="0.2">
      <c r="A1487" s="66"/>
    </row>
    <row r="1488" spans="1:1" x14ac:dyDescent="0.2">
      <c r="A1488" s="66"/>
    </row>
    <row r="1489" spans="1:1" x14ac:dyDescent="0.2">
      <c r="A1489" s="66"/>
    </row>
    <row r="1490" spans="1:1" x14ac:dyDescent="0.2">
      <c r="A1490" s="66"/>
    </row>
    <row r="1491" spans="1:1" x14ac:dyDescent="0.2">
      <c r="A1491" s="66"/>
    </row>
    <row r="1492" spans="1:1" x14ac:dyDescent="0.2">
      <c r="A1492" s="66"/>
    </row>
    <row r="1493" spans="1:1" x14ac:dyDescent="0.2">
      <c r="A1493" s="66"/>
    </row>
    <row r="1494" spans="1:1" x14ac:dyDescent="0.2">
      <c r="A1494" s="66"/>
    </row>
    <row r="1495" spans="1:1" x14ac:dyDescent="0.2">
      <c r="A1495" s="66"/>
    </row>
    <row r="1496" spans="1:1" x14ac:dyDescent="0.2">
      <c r="A1496" s="66"/>
    </row>
    <row r="1497" spans="1:1" x14ac:dyDescent="0.2">
      <c r="A1497" s="66"/>
    </row>
    <row r="1498" spans="1:1" x14ac:dyDescent="0.2">
      <c r="A1498" s="66"/>
    </row>
    <row r="1499" spans="1:1" x14ac:dyDescent="0.2">
      <c r="A1499" s="66"/>
    </row>
    <row r="1500" spans="1:1" x14ac:dyDescent="0.2">
      <c r="A1500" s="66"/>
    </row>
    <row r="1501" spans="1:1" x14ac:dyDescent="0.2">
      <c r="A1501" s="66"/>
    </row>
    <row r="1502" spans="1:1" x14ac:dyDescent="0.2">
      <c r="A1502" s="66"/>
    </row>
    <row r="1503" spans="1:1" x14ac:dyDescent="0.2">
      <c r="A1503" s="66"/>
    </row>
    <row r="1504" spans="1:1" x14ac:dyDescent="0.2">
      <c r="A1504" s="66"/>
    </row>
    <row r="1505" spans="1:1" x14ac:dyDescent="0.2">
      <c r="A1505" s="66"/>
    </row>
    <row r="1506" spans="1:1" x14ac:dyDescent="0.2">
      <c r="A1506" s="66"/>
    </row>
    <row r="1507" spans="1:1" x14ac:dyDescent="0.2">
      <c r="A1507" s="66"/>
    </row>
    <row r="1508" spans="1:1" x14ac:dyDescent="0.2">
      <c r="A1508" s="66"/>
    </row>
    <row r="1509" spans="1:1" x14ac:dyDescent="0.2">
      <c r="A1509" s="66"/>
    </row>
    <row r="1510" spans="1:1" x14ac:dyDescent="0.2">
      <c r="A1510" s="66"/>
    </row>
    <row r="1511" spans="1:1" x14ac:dyDescent="0.2">
      <c r="A1511" s="66"/>
    </row>
    <row r="1512" spans="1:1" x14ac:dyDescent="0.2">
      <c r="A1512" s="66"/>
    </row>
    <row r="1513" spans="1:1" x14ac:dyDescent="0.2">
      <c r="A1513" s="66"/>
    </row>
    <row r="1514" spans="1:1" x14ac:dyDescent="0.2">
      <c r="A1514" s="66"/>
    </row>
    <row r="1515" spans="1:1" x14ac:dyDescent="0.2">
      <c r="A1515" s="66"/>
    </row>
    <row r="1516" spans="1:1" x14ac:dyDescent="0.2">
      <c r="A1516" s="66"/>
    </row>
    <row r="1517" spans="1:1" x14ac:dyDescent="0.2">
      <c r="A1517" s="66"/>
    </row>
    <row r="1518" spans="1:1" x14ac:dyDescent="0.2">
      <c r="A1518" s="66"/>
    </row>
    <row r="1519" spans="1:1" x14ac:dyDescent="0.2">
      <c r="A1519" s="66"/>
    </row>
    <row r="1520" spans="1:1" x14ac:dyDescent="0.2">
      <c r="A1520" s="66"/>
    </row>
    <row r="1521" spans="1:1" x14ac:dyDescent="0.2">
      <c r="A1521" s="66"/>
    </row>
    <row r="1522" spans="1:1" x14ac:dyDescent="0.2">
      <c r="A1522" s="66"/>
    </row>
    <row r="1523" spans="1:1" x14ac:dyDescent="0.2">
      <c r="A1523" s="66"/>
    </row>
    <row r="1524" spans="1:1" x14ac:dyDescent="0.2">
      <c r="A1524" s="66"/>
    </row>
    <row r="1525" spans="1:1" x14ac:dyDescent="0.2">
      <c r="A1525" s="66"/>
    </row>
    <row r="1526" spans="1:1" x14ac:dyDescent="0.2">
      <c r="A1526" s="66"/>
    </row>
    <row r="1527" spans="1:1" x14ac:dyDescent="0.2">
      <c r="A1527" s="66"/>
    </row>
    <row r="1528" spans="1:1" x14ac:dyDescent="0.2">
      <c r="A1528" s="66"/>
    </row>
    <row r="1529" spans="1:1" x14ac:dyDescent="0.2">
      <c r="A1529" s="66"/>
    </row>
    <row r="1530" spans="1:1" x14ac:dyDescent="0.2">
      <c r="A1530" s="66"/>
    </row>
    <row r="1531" spans="1:1" x14ac:dyDescent="0.2">
      <c r="A1531" s="66"/>
    </row>
    <row r="1532" spans="1:1" x14ac:dyDescent="0.2">
      <c r="A1532" s="66"/>
    </row>
    <row r="1533" spans="1:1" x14ac:dyDescent="0.2">
      <c r="A1533" s="66"/>
    </row>
    <row r="1534" spans="1:1" x14ac:dyDescent="0.2">
      <c r="A1534" s="66"/>
    </row>
    <row r="1535" spans="1:1" x14ac:dyDescent="0.2">
      <c r="A1535" s="66"/>
    </row>
    <row r="1536" spans="1:1" x14ac:dyDescent="0.2">
      <c r="A1536" s="66"/>
    </row>
    <row r="1537" spans="1:1" x14ac:dyDescent="0.2">
      <c r="A1537" s="66"/>
    </row>
    <row r="1538" spans="1:1" x14ac:dyDescent="0.2">
      <c r="A1538" s="66"/>
    </row>
    <row r="1539" spans="1:1" x14ac:dyDescent="0.2">
      <c r="A1539" s="66"/>
    </row>
    <row r="1540" spans="1:1" x14ac:dyDescent="0.2">
      <c r="A1540" s="66"/>
    </row>
    <row r="1541" spans="1:1" x14ac:dyDescent="0.2">
      <c r="A1541" s="66"/>
    </row>
    <row r="1542" spans="1:1" x14ac:dyDescent="0.2">
      <c r="A1542" s="66"/>
    </row>
    <row r="1543" spans="1:1" x14ac:dyDescent="0.2">
      <c r="A1543" s="66"/>
    </row>
    <row r="1544" spans="1:1" x14ac:dyDescent="0.2">
      <c r="A1544" s="66"/>
    </row>
    <row r="1545" spans="1:1" x14ac:dyDescent="0.2">
      <c r="A1545" s="66"/>
    </row>
    <row r="1546" spans="1:1" x14ac:dyDescent="0.2">
      <c r="A1546" s="66"/>
    </row>
    <row r="1547" spans="1:1" x14ac:dyDescent="0.2">
      <c r="A1547" s="66"/>
    </row>
    <row r="1548" spans="1:1" x14ac:dyDescent="0.2">
      <c r="A1548" s="66"/>
    </row>
    <row r="1549" spans="1:1" x14ac:dyDescent="0.2">
      <c r="A1549" s="66"/>
    </row>
    <row r="1550" spans="1:1" x14ac:dyDescent="0.2">
      <c r="A1550" s="66"/>
    </row>
    <row r="1551" spans="1:1" x14ac:dyDescent="0.2">
      <c r="A1551" s="66"/>
    </row>
    <row r="1552" spans="1:1" x14ac:dyDescent="0.2">
      <c r="A1552" s="66"/>
    </row>
    <row r="1553" spans="1:1" x14ac:dyDescent="0.2">
      <c r="A1553" s="66"/>
    </row>
    <row r="1554" spans="1:1" x14ac:dyDescent="0.2">
      <c r="A1554" s="66"/>
    </row>
    <row r="1555" spans="1:1" x14ac:dyDescent="0.2">
      <c r="A1555" s="66"/>
    </row>
    <row r="1556" spans="1:1" x14ac:dyDescent="0.2">
      <c r="A1556" s="66"/>
    </row>
    <row r="1557" spans="1:1" x14ac:dyDescent="0.2">
      <c r="A1557" s="66"/>
    </row>
    <row r="1558" spans="1:1" x14ac:dyDescent="0.2">
      <c r="A1558" s="66"/>
    </row>
    <row r="1559" spans="1:1" x14ac:dyDescent="0.2">
      <c r="A1559" s="66"/>
    </row>
    <row r="1560" spans="1:1" x14ac:dyDescent="0.2">
      <c r="A1560" s="66"/>
    </row>
    <row r="1561" spans="1:1" x14ac:dyDescent="0.2">
      <c r="A1561" s="66"/>
    </row>
    <row r="1562" spans="1:1" x14ac:dyDescent="0.2">
      <c r="A1562" s="66"/>
    </row>
    <row r="1563" spans="1:1" x14ac:dyDescent="0.2">
      <c r="A1563" s="66"/>
    </row>
    <row r="1564" spans="1:1" x14ac:dyDescent="0.2">
      <c r="A1564" s="66"/>
    </row>
    <row r="1565" spans="1:1" x14ac:dyDescent="0.2">
      <c r="A1565" s="66"/>
    </row>
    <row r="1566" spans="1:1" x14ac:dyDescent="0.2">
      <c r="A1566" s="66"/>
    </row>
    <row r="1567" spans="1:1" x14ac:dyDescent="0.2">
      <c r="A1567" s="66"/>
    </row>
    <row r="1568" spans="1:1" x14ac:dyDescent="0.2">
      <c r="A1568" s="66"/>
    </row>
    <row r="1569" spans="1:1" x14ac:dyDescent="0.2">
      <c r="A1569" s="66"/>
    </row>
    <row r="1570" spans="1:1" x14ac:dyDescent="0.2">
      <c r="A1570" s="66"/>
    </row>
    <row r="1571" spans="1:1" x14ac:dyDescent="0.2">
      <c r="A1571" s="66"/>
    </row>
    <row r="1572" spans="1:1" x14ac:dyDescent="0.2">
      <c r="A1572" s="66"/>
    </row>
    <row r="1573" spans="1:1" x14ac:dyDescent="0.2">
      <c r="A1573" s="66"/>
    </row>
    <row r="1574" spans="1:1" x14ac:dyDescent="0.2">
      <c r="A1574" s="66"/>
    </row>
    <row r="1575" spans="1:1" x14ac:dyDescent="0.2">
      <c r="A1575" s="66"/>
    </row>
    <row r="1576" spans="1:1" x14ac:dyDescent="0.2">
      <c r="A1576" s="66"/>
    </row>
    <row r="1577" spans="1:1" x14ac:dyDescent="0.2">
      <c r="A1577" s="66"/>
    </row>
    <row r="1578" spans="1:1" x14ac:dyDescent="0.2">
      <c r="A1578" s="66"/>
    </row>
    <row r="1579" spans="1:1" x14ac:dyDescent="0.2">
      <c r="A1579" s="66"/>
    </row>
    <row r="1580" spans="1:1" x14ac:dyDescent="0.2">
      <c r="A1580" s="66"/>
    </row>
    <row r="1581" spans="1:1" x14ac:dyDescent="0.2">
      <c r="A1581" s="66"/>
    </row>
    <row r="1582" spans="1:1" x14ac:dyDescent="0.2">
      <c r="A1582" s="66"/>
    </row>
    <row r="1583" spans="1:1" x14ac:dyDescent="0.2">
      <c r="A1583" s="66"/>
    </row>
    <row r="1584" spans="1:1" x14ac:dyDescent="0.2">
      <c r="A1584" s="66"/>
    </row>
    <row r="1585" spans="1:1" x14ac:dyDescent="0.2">
      <c r="A1585" s="66"/>
    </row>
    <row r="1586" spans="1:1" x14ac:dyDescent="0.2">
      <c r="A1586" s="66"/>
    </row>
    <row r="1587" spans="1:1" x14ac:dyDescent="0.2">
      <c r="A1587" s="66"/>
    </row>
    <row r="1588" spans="1:1" x14ac:dyDescent="0.2">
      <c r="A1588" s="66"/>
    </row>
    <row r="1589" spans="1:1" x14ac:dyDescent="0.2">
      <c r="A1589" s="66"/>
    </row>
    <row r="1590" spans="1:1" x14ac:dyDescent="0.2">
      <c r="A1590" s="66"/>
    </row>
    <row r="1591" spans="1:1" x14ac:dyDescent="0.2">
      <c r="A1591" s="66"/>
    </row>
    <row r="1592" spans="1:1" x14ac:dyDescent="0.2">
      <c r="A1592" s="66"/>
    </row>
    <row r="1593" spans="1:1" x14ac:dyDescent="0.2">
      <c r="A1593" s="66"/>
    </row>
    <row r="1594" spans="1:1" x14ac:dyDescent="0.2">
      <c r="A1594" s="66"/>
    </row>
    <row r="1595" spans="1:1" x14ac:dyDescent="0.2">
      <c r="A1595" s="66"/>
    </row>
    <row r="1596" spans="1:1" x14ac:dyDescent="0.2">
      <c r="A1596" s="66"/>
    </row>
    <row r="1597" spans="1:1" x14ac:dyDescent="0.2">
      <c r="A1597" s="66"/>
    </row>
    <row r="1598" spans="1:1" x14ac:dyDescent="0.2">
      <c r="A1598" s="66"/>
    </row>
    <row r="1599" spans="1:1" x14ac:dyDescent="0.2">
      <c r="A1599" s="66"/>
    </row>
    <row r="1600" spans="1:1" x14ac:dyDescent="0.2">
      <c r="A1600" s="66"/>
    </row>
    <row r="1601" spans="1:1" x14ac:dyDescent="0.2">
      <c r="A1601" s="66"/>
    </row>
    <row r="1602" spans="1:1" x14ac:dyDescent="0.2">
      <c r="A1602" s="66"/>
    </row>
    <row r="1603" spans="1:1" x14ac:dyDescent="0.2">
      <c r="A1603" s="66"/>
    </row>
    <row r="1604" spans="1:1" x14ac:dyDescent="0.2">
      <c r="A1604" s="66"/>
    </row>
    <row r="1605" spans="1:1" x14ac:dyDescent="0.2">
      <c r="A1605" s="66"/>
    </row>
    <row r="1606" spans="1:1" x14ac:dyDescent="0.2">
      <c r="A1606" s="66"/>
    </row>
    <row r="1607" spans="1:1" x14ac:dyDescent="0.2">
      <c r="A1607" s="66"/>
    </row>
    <row r="1608" spans="1:1" x14ac:dyDescent="0.2">
      <c r="A1608" s="66"/>
    </row>
    <row r="1609" spans="1:1" x14ac:dyDescent="0.2">
      <c r="A1609" s="66"/>
    </row>
    <row r="1610" spans="1:1" x14ac:dyDescent="0.2">
      <c r="A1610" s="66"/>
    </row>
    <row r="1611" spans="1:1" x14ac:dyDescent="0.2">
      <c r="A1611" s="66"/>
    </row>
    <row r="1612" spans="1:1" x14ac:dyDescent="0.2">
      <c r="A1612" s="66"/>
    </row>
    <row r="1613" spans="1:1" x14ac:dyDescent="0.2">
      <c r="A1613" s="66"/>
    </row>
    <row r="1614" spans="1:1" x14ac:dyDescent="0.2">
      <c r="A1614" s="66"/>
    </row>
    <row r="1615" spans="1:1" x14ac:dyDescent="0.2">
      <c r="A1615" s="66"/>
    </row>
    <row r="1616" spans="1:1" x14ac:dyDescent="0.2">
      <c r="A1616" s="66"/>
    </row>
    <row r="1617" spans="1:1" x14ac:dyDescent="0.2">
      <c r="A1617" s="66"/>
    </row>
    <row r="1618" spans="1:1" x14ac:dyDescent="0.2">
      <c r="A1618" s="66"/>
    </row>
    <row r="1619" spans="1:1" x14ac:dyDescent="0.2">
      <c r="A1619" s="66"/>
    </row>
    <row r="1620" spans="1:1" x14ac:dyDescent="0.2">
      <c r="A1620" s="66"/>
    </row>
    <row r="1621" spans="1:1" x14ac:dyDescent="0.2">
      <c r="A1621" s="66"/>
    </row>
    <row r="1622" spans="1:1" x14ac:dyDescent="0.2">
      <c r="A1622" s="66"/>
    </row>
    <row r="1623" spans="1:1" x14ac:dyDescent="0.2">
      <c r="A1623" s="66"/>
    </row>
    <row r="1624" spans="1:1" x14ac:dyDescent="0.2">
      <c r="A1624" s="66"/>
    </row>
    <row r="1625" spans="1:1" x14ac:dyDescent="0.2">
      <c r="A1625" s="66"/>
    </row>
    <row r="1626" spans="1:1" x14ac:dyDescent="0.2">
      <c r="A1626" s="66"/>
    </row>
    <row r="1627" spans="1:1" x14ac:dyDescent="0.2">
      <c r="A1627" s="66"/>
    </row>
    <row r="1628" spans="1:1" x14ac:dyDescent="0.2">
      <c r="A1628" s="66"/>
    </row>
    <row r="1629" spans="1:1" x14ac:dyDescent="0.2">
      <c r="A1629" s="66"/>
    </row>
    <row r="1630" spans="1:1" x14ac:dyDescent="0.2">
      <c r="A1630" s="66"/>
    </row>
    <row r="1631" spans="1:1" x14ac:dyDescent="0.2">
      <c r="A1631" s="66"/>
    </row>
    <row r="1632" spans="1:1" x14ac:dyDescent="0.2">
      <c r="A1632" s="66"/>
    </row>
    <row r="1633" spans="1:1" x14ac:dyDescent="0.2">
      <c r="A1633" s="66"/>
    </row>
    <row r="1634" spans="1:1" x14ac:dyDescent="0.2">
      <c r="A1634" s="66"/>
    </row>
    <row r="1635" spans="1:1" x14ac:dyDescent="0.2">
      <c r="A1635" s="66"/>
    </row>
    <row r="1636" spans="1:1" x14ac:dyDescent="0.2">
      <c r="A1636" s="66"/>
    </row>
    <row r="1637" spans="1:1" x14ac:dyDescent="0.2">
      <c r="A1637" s="66"/>
    </row>
    <row r="1638" spans="1:1" x14ac:dyDescent="0.2">
      <c r="A1638" s="66"/>
    </row>
    <row r="1639" spans="1:1" x14ac:dyDescent="0.2">
      <c r="A1639" s="66"/>
    </row>
    <row r="1640" spans="1:1" x14ac:dyDescent="0.2">
      <c r="A1640" s="66"/>
    </row>
    <row r="1641" spans="1:1" x14ac:dyDescent="0.2">
      <c r="A1641" s="66"/>
    </row>
    <row r="1642" spans="1:1" x14ac:dyDescent="0.2">
      <c r="A1642" s="66"/>
    </row>
    <row r="1643" spans="1:1" x14ac:dyDescent="0.2">
      <c r="A1643" s="66"/>
    </row>
    <row r="1644" spans="1:1" x14ac:dyDescent="0.2">
      <c r="A1644" s="66"/>
    </row>
    <row r="1645" spans="1:1" x14ac:dyDescent="0.2">
      <c r="A1645" s="66"/>
    </row>
    <row r="1646" spans="1:1" x14ac:dyDescent="0.2">
      <c r="A1646" s="66"/>
    </row>
    <row r="1647" spans="1:1" x14ac:dyDescent="0.2">
      <c r="A1647" s="66"/>
    </row>
    <row r="1648" spans="1:1" x14ac:dyDescent="0.2">
      <c r="A1648" s="66"/>
    </row>
    <row r="1649" spans="1:1" x14ac:dyDescent="0.2">
      <c r="A1649" s="66"/>
    </row>
    <row r="1650" spans="1:1" x14ac:dyDescent="0.2">
      <c r="A1650" s="66"/>
    </row>
    <row r="1651" spans="1:1" x14ac:dyDescent="0.2">
      <c r="A1651" s="66"/>
    </row>
    <row r="1652" spans="1:1" x14ac:dyDescent="0.2">
      <c r="A1652" s="66"/>
    </row>
    <row r="1653" spans="1:1" x14ac:dyDescent="0.2">
      <c r="A1653" s="66"/>
    </row>
    <row r="1654" spans="1:1" x14ac:dyDescent="0.2">
      <c r="A1654" s="66"/>
    </row>
    <row r="1655" spans="1:1" x14ac:dyDescent="0.2">
      <c r="A1655" s="66"/>
    </row>
    <row r="1656" spans="1:1" x14ac:dyDescent="0.2">
      <c r="A1656" s="66"/>
    </row>
    <row r="1657" spans="1:1" x14ac:dyDescent="0.2">
      <c r="A1657" s="66"/>
    </row>
    <row r="1658" spans="1:1" x14ac:dyDescent="0.2">
      <c r="A1658" s="66"/>
    </row>
    <row r="1659" spans="1:1" x14ac:dyDescent="0.2">
      <c r="A1659" s="66"/>
    </row>
    <row r="1660" spans="1:1" x14ac:dyDescent="0.2">
      <c r="A1660" s="66"/>
    </row>
    <row r="1661" spans="1:1" x14ac:dyDescent="0.2">
      <c r="A1661" s="66"/>
    </row>
    <row r="1662" spans="1:1" x14ac:dyDescent="0.2">
      <c r="A1662" s="66"/>
    </row>
    <row r="1663" spans="1:1" x14ac:dyDescent="0.2">
      <c r="A1663" s="66"/>
    </row>
    <row r="1664" spans="1:1" x14ac:dyDescent="0.2">
      <c r="A1664" s="66"/>
    </row>
    <row r="1665" spans="1:1" x14ac:dyDescent="0.2">
      <c r="A1665" s="66"/>
    </row>
    <row r="1666" spans="1:1" x14ac:dyDescent="0.2">
      <c r="A1666" s="66"/>
    </row>
    <row r="1667" spans="1:1" x14ac:dyDescent="0.2">
      <c r="A1667" s="66"/>
    </row>
    <row r="1668" spans="1:1" x14ac:dyDescent="0.2">
      <c r="A1668" s="66"/>
    </row>
    <row r="1669" spans="1:1" x14ac:dyDescent="0.2">
      <c r="A1669" s="66"/>
    </row>
    <row r="1670" spans="1:1" x14ac:dyDescent="0.2">
      <c r="A1670" s="66"/>
    </row>
    <row r="1671" spans="1:1" x14ac:dyDescent="0.2">
      <c r="A1671" s="66"/>
    </row>
    <row r="1672" spans="1:1" x14ac:dyDescent="0.2">
      <c r="A1672" s="66"/>
    </row>
    <row r="1673" spans="1:1" x14ac:dyDescent="0.2">
      <c r="A1673" s="66"/>
    </row>
    <row r="1674" spans="1:1" x14ac:dyDescent="0.2">
      <c r="A1674" s="66"/>
    </row>
    <row r="1675" spans="1:1" x14ac:dyDescent="0.2">
      <c r="A1675" s="66"/>
    </row>
    <row r="1676" spans="1:1" x14ac:dyDescent="0.2">
      <c r="A1676" s="66"/>
    </row>
    <row r="1677" spans="1:1" x14ac:dyDescent="0.2">
      <c r="A1677" s="66"/>
    </row>
    <row r="1678" spans="1:1" x14ac:dyDescent="0.2">
      <c r="A1678" s="66"/>
    </row>
    <row r="1679" spans="1:1" x14ac:dyDescent="0.2">
      <c r="A1679" s="66"/>
    </row>
    <row r="1680" spans="1:1" x14ac:dyDescent="0.2">
      <c r="A1680" s="66"/>
    </row>
    <row r="1681" spans="1:1" x14ac:dyDescent="0.2">
      <c r="A1681" s="66"/>
    </row>
    <row r="1682" spans="1:1" x14ac:dyDescent="0.2">
      <c r="A1682" s="66"/>
    </row>
    <row r="1683" spans="1:1" x14ac:dyDescent="0.2">
      <c r="A1683" s="66"/>
    </row>
    <row r="1684" spans="1:1" x14ac:dyDescent="0.2">
      <c r="A1684" s="66"/>
    </row>
    <row r="1685" spans="1:1" x14ac:dyDescent="0.2">
      <c r="A1685" s="66"/>
    </row>
    <row r="1686" spans="1:1" x14ac:dyDescent="0.2">
      <c r="A1686" s="66"/>
    </row>
    <row r="1687" spans="1:1" x14ac:dyDescent="0.2">
      <c r="A1687" s="66"/>
    </row>
    <row r="1688" spans="1:1" x14ac:dyDescent="0.2">
      <c r="A1688" s="66"/>
    </row>
    <row r="1689" spans="1:1" x14ac:dyDescent="0.2">
      <c r="A1689" s="66"/>
    </row>
    <row r="1690" spans="1:1" x14ac:dyDescent="0.2">
      <c r="A1690" s="66"/>
    </row>
    <row r="1691" spans="1:1" x14ac:dyDescent="0.2">
      <c r="A1691" s="66"/>
    </row>
    <row r="1692" spans="1:1" x14ac:dyDescent="0.2">
      <c r="A1692" s="66"/>
    </row>
    <row r="1693" spans="1:1" x14ac:dyDescent="0.2">
      <c r="A1693" s="66"/>
    </row>
    <row r="1694" spans="1:1" x14ac:dyDescent="0.2">
      <c r="A1694" s="66"/>
    </row>
    <row r="1695" spans="1:1" x14ac:dyDescent="0.2">
      <c r="A1695" s="66"/>
    </row>
    <row r="1696" spans="1:1" x14ac:dyDescent="0.2">
      <c r="A1696" s="66"/>
    </row>
    <row r="1697" spans="1:1" x14ac:dyDescent="0.2">
      <c r="A1697" s="66"/>
    </row>
    <row r="1698" spans="1:1" x14ac:dyDescent="0.2">
      <c r="A1698" s="66"/>
    </row>
    <row r="1699" spans="1:1" x14ac:dyDescent="0.2">
      <c r="A1699" s="66"/>
    </row>
    <row r="1700" spans="1:1" x14ac:dyDescent="0.2">
      <c r="A1700" s="66"/>
    </row>
    <row r="1701" spans="1:1" x14ac:dyDescent="0.2">
      <c r="A1701" s="66"/>
    </row>
    <row r="1702" spans="1:1" x14ac:dyDescent="0.2">
      <c r="A1702" s="66"/>
    </row>
    <row r="1703" spans="1:1" x14ac:dyDescent="0.2">
      <c r="A1703" s="66"/>
    </row>
    <row r="1704" spans="1:1" x14ac:dyDescent="0.2">
      <c r="A1704" s="66"/>
    </row>
    <row r="1705" spans="1:1" x14ac:dyDescent="0.2">
      <c r="A1705" s="66"/>
    </row>
    <row r="1706" spans="1:1" x14ac:dyDescent="0.2">
      <c r="A1706" s="66"/>
    </row>
    <row r="1707" spans="1:1" x14ac:dyDescent="0.2">
      <c r="A1707" s="66"/>
    </row>
    <row r="1708" spans="1:1" x14ac:dyDescent="0.2">
      <c r="A1708" s="66"/>
    </row>
    <row r="1709" spans="1:1" x14ac:dyDescent="0.2">
      <c r="A1709" s="66"/>
    </row>
    <row r="1710" spans="1:1" x14ac:dyDescent="0.2">
      <c r="A1710" s="66"/>
    </row>
    <row r="1711" spans="1:1" x14ac:dyDescent="0.2">
      <c r="A1711" s="66"/>
    </row>
    <row r="1712" spans="1:1" x14ac:dyDescent="0.2">
      <c r="A1712" s="66"/>
    </row>
    <row r="1713" spans="1:1" x14ac:dyDescent="0.2">
      <c r="A1713" s="66"/>
    </row>
    <row r="1714" spans="1:1" x14ac:dyDescent="0.2">
      <c r="A1714" s="66"/>
    </row>
    <row r="1715" spans="1:1" x14ac:dyDescent="0.2">
      <c r="A1715" s="66"/>
    </row>
    <row r="1716" spans="1:1" x14ac:dyDescent="0.2">
      <c r="A1716" s="66"/>
    </row>
    <row r="1717" spans="1:1" x14ac:dyDescent="0.2">
      <c r="A1717" s="66"/>
    </row>
    <row r="1718" spans="1:1" x14ac:dyDescent="0.2">
      <c r="A1718" s="66"/>
    </row>
    <row r="1719" spans="1:1" x14ac:dyDescent="0.2">
      <c r="A1719" s="66"/>
    </row>
    <row r="1720" spans="1:1" x14ac:dyDescent="0.2">
      <c r="A1720" s="66"/>
    </row>
    <row r="1721" spans="1:1" x14ac:dyDescent="0.2">
      <c r="A1721" s="66"/>
    </row>
    <row r="1722" spans="1:1" x14ac:dyDescent="0.2">
      <c r="A1722" s="66"/>
    </row>
    <row r="1723" spans="1:1" x14ac:dyDescent="0.2">
      <c r="A1723" s="66"/>
    </row>
    <row r="1724" spans="1:1" x14ac:dyDescent="0.2">
      <c r="A1724" s="66"/>
    </row>
    <row r="1725" spans="1:1" x14ac:dyDescent="0.2">
      <c r="A1725" s="66"/>
    </row>
    <row r="1726" spans="1:1" x14ac:dyDescent="0.2">
      <c r="A1726" s="66"/>
    </row>
    <row r="1727" spans="1:1" x14ac:dyDescent="0.2">
      <c r="A1727" s="66"/>
    </row>
    <row r="1728" spans="1:1" x14ac:dyDescent="0.2">
      <c r="A1728" s="66"/>
    </row>
    <row r="1729" spans="1:1" x14ac:dyDescent="0.2">
      <c r="A1729" s="66"/>
    </row>
    <row r="1730" spans="1:1" x14ac:dyDescent="0.2">
      <c r="A1730" s="66"/>
    </row>
    <row r="1731" spans="1:1" x14ac:dyDescent="0.2">
      <c r="A1731" s="66"/>
    </row>
    <row r="1732" spans="1:1" x14ac:dyDescent="0.2">
      <c r="A1732" s="66"/>
    </row>
    <row r="1733" spans="1:1" x14ac:dyDescent="0.2">
      <c r="A1733" s="66"/>
    </row>
    <row r="1734" spans="1:1" x14ac:dyDescent="0.2">
      <c r="A1734" s="66"/>
    </row>
    <row r="1735" spans="1:1" x14ac:dyDescent="0.2">
      <c r="A1735" s="66"/>
    </row>
    <row r="1736" spans="1:1" x14ac:dyDescent="0.2">
      <c r="A1736" s="66"/>
    </row>
    <row r="1737" spans="1:1" x14ac:dyDescent="0.2">
      <c r="A1737" s="66"/>
    </row>
    <row r="1738" spans="1:1" x14ac:dyDescent="0.2">
      <c r="A1738" s="66"/>
    </row>
    <row r="1739" spans="1:1" x14ac:dyDescent="0.2">
      <c r="A1739" s="66"/>
    </row>
    <row r="1740" spans="1:1" x14ac:dyDescent="0.2">
      <c r="A1740" s="66"/>
    </row>
    <row r="1741" spans="1:1" x14ac:dyDescent="0.2">
      <c r="A1741" s="66"/>
    </row>
    <row r="1742" spans="1:1" x14ac:dyDescent="0.2">
      <c r="A1742" s="66"/>
    </row>
    <row r="1743" spans="1:1" x14ac:dyDescent="0.2">
      <c r="A1743" s="66"/>
    </row>
    <row r="1744" spans="1:1" x14ac:dyDescent="0.2">
      <c r="A1744" s="66"/>
    </row>
    <row r="1745" spans="1:1" x14ac:dyDescent="0.2">
      <c r="A1745" s="66"/>
    </row>
    <row r="1746" spans="1:1" x14ac:dyDescent="0.2">
      <c r="A1746" s="66"/>
    </row>
    <row r="1747" spans="1:1" x14ac:dyDescent="0.2">
      <c r="A1747" s="66"/>
    </row>
    <row r="1748" spans="1:1" x14ac:dyDescent="0.2">
      <c r="A1748" s="66"/>
    </row>
    <row r="1749" spans="1:1" x14ac:dyDescent="0.2">
      <c r="A1749" s="66"/>
    </row>
    <row r="1750" spans="1:1" x14ac:dyDescent="0.2">
      <c r="A1750" s="66"/>
    </row>
    <row r="1751" spans="1:1" x14ac:dyDescent="0.2">
      <c r="A1751" s="66"/>
    </row>
    <row r="1752" spans="1:1" x14ac:dyDescent="0.2">
      <c r="A1752" s="66"/>
    </row>
    <row r="1753" spans="1:1" x14ac:dyDescent="0.2">
      <c r="A1753" s="66"/>
    </row>
    <row r="1754" spans="1:1" x14ac:dyDescent="0.2">
      <c r="A1754" s="66"/>
    </row>
    <row r="1755" spans="1:1" x14ac:dyDescent="0.2">
      <c r="A1755" s="66"/>
    </row>
    <row r="1756" spans="1:1" x14ac:dyDescent="0.2">
      <c r="A1756" s="66"/>
    </row>
    <row r="1757" spans="1:1" x14ac:dyDescent="0.2">
      <c r="A1757" s="66"/>
    </row>
    <row r="1758" spans="1:1" x14ac:dyDescent="0.2">
      <c r="A1758" s="66"/>
    </row>
    <row r="1759" spans="1:1" x14ac:dyDescent="0.2">
      <c r="A1759" s="66"/>
    </row>
    <row r="1760" spans="1:1" x14ac:dyDescent="0.2">
      <c r="A1760" s="66"/>
    </row>
    <row r="1761" spans="1:1" x14ac:dyDescent="0.2">
      <c r="A1761" s="66"/>
    </row>
    <row r="1762" spans="1:1" x14ac:dyDescent="0.2">
      <c r="A1762" s="66"/>
    </row>
    <row r="1763" spans="1:1" x14ac:dyDescent="0.2">
      <c r="A1763" s="66"/>
    </row>
    <row r="1764" spans="1:1" x14ac:dyDescent="0.2">
      <c r="A1764" s="66"/>
    </row>
    <row r="1765" spans="1:1" x14ac:dyDescent="0.2">
      <c r="A1765" s="66"/>
    </row>
    <row r="1766" spans="1:1" x14ac:dyDescent="0.2">
      <c r="A1766" s="66"/>
    </row>
    <row r="1767" spans="1:1" x14ac:dyDescent="0.2">
      <c r="A1767" s="66"/>
    </row>
    <row r="1768" spans="1:1" x14ac:dyDescent="0.2">
      <c r="A1768" s="66"/>
    </row>
    <row r="1769" spans="1:1" x14ac:dyDescent="0.2">
      <c r="A1769" s="66"/>
    </row>
    <row r="1770" spans="1:1" x14ac:dyDescent="0.2">
      <c r="A1770" s="66"/>
    </row>
    <row r="1771" spans="1:1" x14ac:dyDescent="0.2">
      <c r="A1771" s="66"/>
    </row>
    <row r="1772" spans="1:1" x14ac:dyDescent="0.2">
      <c r="A1772" s="66"/>
    </row>
    <row r="1773" spans="1:1" x14ac:dyDescent="0.2">
      <c r="A1773" s="66"/>
    </row>
    <row r="1774" spans="1:1" x14ac:dyDescent="0.2">
      <c r="A1774" s="66"/>
    </row>
    <row r="1775" spans="1:1" x14ac:dyDescent="0.2">
      <c r="A1775" s="66"/>
    </row>
    <row r="1776" spans="1:1" x14ac:dyDescent="0.2">
      <c r="A1776" s="66"/>
    </row>
    <row r="1777" spans="1:1" x14ac:dyDescent="0.2">
      <c r="A1777" s="66"/>
    </row>
    <row r="1778" spans="1:1" x14ac:dyDescent="0.2">
      <c r="A1778" s="66"/>
    </row>
    <row r="1779" spans="1:1" x14ac:dyDescent="0.2">
      <c r="A1779" s="66"/>
    </row>
    <row r="1780" spans="1:1" x14ac:dyDescent="0.2">
      <c r="A1780" s="66"/>
    </row>
    <row r="1781" spans="1:1" x14ac:dyDescent="0.2">
      <c r="A1781" s="66"/>
    </row>
    <row r="1782" spans="1:1" x14ac:dyDescent="0.2">
      <c r="A1782" s="66"/>
    </row>
    <row r="1783" spans="1:1" x14ac:dyDescent="0.2">
      <c r="A1783" s="66"/>
    </row>
    <row r="1784" spans="1:1" x14ac:dyDescent="0.2">
      <c r="A1784" s="66"/>
    </row>
    <row r="1785" spans="1:1" x14ac:dyDescent="0.2">
      <c r="A1785" s="66"/>
    </row>
    <row r="1786" spans="1:1" x14ac:dyDescent="0.2">
      <c r="A1786" s="66"/>
    </row>
    <row r="1787" spans="1:1" x14ac:dyDescent="0.2">
      <c r="A1787" s="66"/>
    </row>
    <row r="1788" spans="1:1" x14ac:dyDescent="0.2">
      <c r="A1788" s="66"/>
    </row>
    <row r="1789" spans="1:1" x14ac:dyDescent="0.2">
      <c r="A1789" s="66"/>
    </row>
    <row r="1790" spans="1:1" x14ac:dyDescent="0.2">
      <c r="A1790" s="66"/>
    </row>
    <row r="1791" spans="1:1" x14ac:dyDescent="0.2">
      <c r="A1791" s="66"/>
    </row>
    <row r="1792" spans="1:1" x14ac:dyDescent="0.2">
      <c r="A1792" s="66"/>
    </row>
    <row r="1793" spans="1:1" x14ac:dyDescent="0.2">
      <c r="A1793" s="66"/>
    </row>
    <row r="1794" spans="1:1" x14ac:dyDescent="0.2">
      <c r="A1794" s="66"/>
    </row>
    <row r="1795" spans="1:1" x14ac:dyDescent="0.2">
      <c r="A1795" s="66"/>
    </row>
    <row r="1796" spans="1:1" x14ac:dyDescent="0.2">
      <c r="A1796" s="66"/>
    </row>
    <row r="1797" spans="1:1" x14ac:dyDescent="0.2">
      <c r="A1797" s="66"/>
    </row>
    <row r="1798" spans="1:1" x14ac:dyDescent="0.2">
      <c r="A1798" s="66"/>
    </row>
    <row r="1799" spans="1:1" x14ac:dyDescent="0.2">
      <c r="A1799" s="66"/>
    </row>
    <row r="1800" spans="1:1" x14ac:dyDescent="0.2">
      <c r="A1800" s="66"/>
    </row>
    <row r="1801" spans="1:1" x14ac:dyDescent="0.2">
      <c r="A1801" s="66"/>
    </row>
    <row r="1802" spans="1:1" x14ac:dyDescent="0.2">
      <c r="A1802" s="66"/>
    </row>
    <row r="1803" spans="1:1" x14ac:dyDescent="0.2">
      <c r="A1803" s="66"/>
    </row>
    <row r="1804" spans="1:1" x14ac:dyDescent="0.2">
      <c r="A1804" s="66"/>
    </row>
    <row r="1805" spans="1:1" x14ac:dyDescent="0.2">
      <c r="A1805" s="66"/>
    </row>
    <row r="1806" spans="1:1" x14ac:dyDescent="0.2">
      <c r="A1806" s="66"/>
    </row>
    <row r="1807" spans="1:1" x14ac:dyDescent="0.2">
      <c r="A1807" s="66"/>
    </row>
    <row r="1808" spans="1:1" x14ac:dyDescent="0.2">
      <c r="A1808" s="66"/>
    </row>
    <row r="1809" spans="1:1" x14ac:dyDescent="0.2">
      <c r="A1809" s="66"/>
    </row>
    <row r="1810" spans="1:1" x14ac:dyDescent="0.2">
      <c r="A1810" s="66"/>
    </row>
    <row r="1811" spans="1:1" x14ac:dyDescent="0.2">
      <c r="A1811" s="66"/>
    </row>
    <row r="1812" spans="1:1" x14ac:dyDescent="0.2">
      <c r="A1812" s="66"/>
    </row>
    <row r="1813" spans="1:1" x14ac:dyDescent="0.2">
      <c r="A1813" s="66"/>
    </row>
    <row r="1814" spans="1:1" x14ac:dyDescent="0.2">
      <c r="A1814" s="66"/>
    </row>
    <row r="1815" spans="1:1" x14ac:dyDescent="0.2">
      <c r="A1815" s="66"/>
    </row>
    <row r="1816" spans="1:1" x14ac:dyDescent="0.2">
      <c r="A1816" s="66"/>
    </row>
    <row r="1817" spans="1:1" x14ac:dyDescent="0.2">
      <c r="A1817" s="66"/>
    </row>
    <row r="1818" spans="1:1" x14ac:dyDescent="0.2">
      <c r="A1818" s="66"/>
    </row>
    <row r="1819" spans="1:1" x14ac:dyDescent="0.2">
      <c r="A1819" s="66"/>
    </row>
    <row r="1820" spans="1:1" x14ac:dyDescent="0.2">
      <c r="A1820" s="66"/>
    </row>
    <row r="1821" spans="1:1" x14ac:dyDescent="0.2">
      <c r="A1821" s="66"/>
    </row>
    <row r="1822" spans="1:1" x14ac:dyDescent="0.2">
      <c r="A1822" s="66"/>
    </row>
    <row r="1823" spans="1:1" x14ac:dyDescent="0.2">
      <c r="A1823" s="66"/>
    </row>
    <row r="1824" spans="1:1" x14ac:dyDescent="0.2">
      <c r="A1824" s="66"/>
    </row>
    <row r="1825" spans="1:1" x14ac:dyDescent="0.2">
      <c r="A1825" s="66"/>
    </row>
    <row r="1826" spans="1:1" x14ac:dyDescent="0.2">
      <c r="A1826" s="66"/>
    </row>
    <row r="1827" spans="1:1" x14ac:dyDescent="0.2">
      <c r="A1827" s="66"/>
    </row>
    <row r="1828" spans="1:1" x14ac:dyDescent="0.2">
      <c r="A1828" s="66"/>
    </row>
    <row r="1829" spans="1:1" x14ac:dyDescent="0.2">
      <c r="A1829" s="66"/>
    </row>
    <row r="1830" spans="1:1" x14ac:dyDescent="0.2">
      <c r="A1830" s="66"/>
    </row>
    <row r="1831" spans="1:1" x14ac:dyDescent="0.2">
      <c r="A1831" s="66"/>
    </row>
    <row r="1832" spans="1:1" x14ac:dyDescent="0.2">
      <c r="A1832" s="66"/>
    </row>
    <row r="1833" spans="1:1" x14ac:dyDescent="0.2">
      <c r="A1833" s="66"/>
    </row>
    <row r="1834" spans="1:1" x14ac:dyDescent="0.2">
      <c r="A1834" s="66"/>
    </row>
    <row r="1835" spans="1:1" x14ac:dyDescent="0.2">
      <c r="A1835" s="66"/>
    </row>
    <row r="1836" spans="1:1" x14ac:dyDescent="0.2">
      <c r="A1836" s="66"/>
    </row>
    <row r="1837" spans="1:1" x14ac:dyDescent="0.2">
      <c r="A1837" s="66"/>
    </row>
    <row r="1838" spans="1:1" x14ac:dyDescent="0.2">
      <c r="A1838" s="66"/>
    </row>
    <row r="1839" spans="1:1" x14ac:dyDescent="0.2">
      <c r="A1839" s="66"/>
    </row>
    <row r="1840" spans="1:1" x14ac:dyDescent="0.2">
      <c r="A1840" s="66"/>
    </row>
    <row r="1841" spans="1:1" x14ac:dyDescent="0.2">
      <c r="A1841" s="66"/>
    </row>
    <row r="1842" spans="1:1" x14ac:dyDescent="0.2">
      <c r="A1842" s="66"/>
    </row>
    <row r="1843" spans="1:1" x14ac:dyDescent="0.2">
      <c r="A1843" s="66"/>
    </row>
    <row r="1844" spans="1:1" x14ac:dyDescent="0.2">
      <c r="A1844" s="66"/>
    </row>
    <row r="1845" spans="1:1" x14ac:dyDescent="0.2">
      <c r="A1845" s="66"/>
    </row>
    <row r="1846" spans="1:1" x14ac:dyDescent="0.2">
      <c r="A1846" s="66"/>
    </row>
    <row r="1847" spans="1:1" x14ac:dyDescent="0.2">
      <c r="A1847" s="66"/>
    </row>
    <row r="1848" spans="1:1" x14ac:dyDescent="0.2">
      <c r="A1848" s="66"/>
    </row>
    <row r="1849" spans="1:1" x14ac:dyDescent="0.2">
      <c r="A1849" s="66"/>
    </row>
    <row r="1850" spans="1:1" x14ac:dyDescent="0.2">
      <c r="A1850" s="66"/>
    </row>
    <row r="1851" spans="1:1" x14ac:dyDescent="0.2">
      <c r="A1851" s="66"/>
    </row>
    <row r="1852" spans="1:1" x14ac:dyDescent="0.2">
      <c r="A1852" s="66"/>
    </row>
    <row r="1853" spans="1:1" x14ac:dyDescent="0.2">
      <c r="A1853" s="66"/>
    </row>
    <row r="1854" spans="1:1" x14ac:dyDescent="0.2">
      <c r="A1854" s="66"/>
    </row>
    <row r="1855" spans="1:1" x14ac:dyDescent="0.2">
      <c r="A1855" s="66"/>
    </row>
    <row r="1856" spans="1:1" x14ac:dyDescent="0.2">
      <c r="A1856" s="66"/>
    </row>
    <row r="1857" spans="1:1" x14ac:dyDescent="0.2">
      <c r="A1857" s="66"/>
    </row>
    <row r="1858" spans="1:1" x14ac:dyDescent="0.2">
      <c r="A1858" s="66"/>
    </row>
    <row r="1859" spans="1:1" x14ac:dyDescent="0.2">
      <c r="A1859" s="66"/>
    </row>
    <row r="1860" spans="1:1" x14ac:dyDescent="0.2">
      <c r="A1860" s="66"/>
    </row>
    <row r="1861" spans="1:1" x14ac:dyDescent="0.2">
      <c r="A1861" s="66"/>
    </row>
    <row r="1862" spans="1:1" x14ac:dyDescent="0.2">
      <c r="A1862" s="66"/>
    </row>
    <row r="1863" spans="1:1" x14ac:dyDescent="0.2">
      <c r="A1863" s="66"/>
    </row>
    <row r="1864" spans="1:1" x14ac:dyDescent="0.2">
      <c r="A1864" s="66"/>
    </row>
    <row r="1865" spans="1:1" x14ac:dyDescent="0.2">
      <c r="A1865" s="66"/>
    </row>
    <row r="1866" spans="1:1" x14ac:dyDescent="0.2">
      <c r="A1866" s="66"/>
    </row>
    <row r="1867" spans="1:1" x14ac:dyDescent="0.2">
      <c r="A1867" s="66"/>
    </row>
    <row r="1868" spans="1:1" x14ac:dyDescent="0.2">
      <c r="A1868" s="66"/>
    </row>
    <row r="1869" spans="1:1" x14ac:dyDescent="0.2">
      <c r="A1869" s="66"/>
    </row>
    <row r="1870" spans="1:1" x14ac:dyDescent="0.2">
      <c r="A1870" s="66"/>
    </row>
    <row r="1871" spans="1:1" x14ac:dyDescent="0.2">
      <c r="A1871" s="66"/>
    </row>
    <row r="1872" spans="1:1" x14ac:dyDescent="0.2">
      <c r="A1872" s="66"/>
    </row>
    <row r="1873" spans="1:1" x14ac:dyDescent="0.2">
      <c r="A1873" s="66"/>
    </row>
    <row r="1874" spans="1:1" x14ac:dyDescent="0.2">
      <c r="A1874" s="66"/>
    </row>
    <row r="1875" spans="1:1" x14ac:dyDescent="0.2">
      <c r="A1875" s="66"/>
    </row>
    <row r="1876" spans="1:1" x14ac:dyDescent="0.2">
      <c r="A1876" s="66"/>
    </row>
    <row r="1877" spans="1:1" x14ac:dyDescent="0.2">
      <c r="A1877" s="66"/>
    </row>
    <row r="1878" spans="1:1" x14ac:dyDescent="0.2">
      <c r="A1878" s="66"/>
    </row>
    <row r="1879" spans="1:1" x14ac:dyDescent="0.2">
      <c r="A1879" s="66"/>
    </row>
    <row r="1880" spans="1:1" x14ac:dyDescent="0.2">
      <c r="A1880" s="66"/>
    </row>
    <row r="1881" spans="1:1" x14ac:dyDescent="0.2">
      <c r="A1881" s="66"/>
    </row>
    <row r="1882" spans="1:1" x14ac:dyDescent="0.2">
      <c r="A1882" s="66"/>
    </row>
    <row r="1883" spans="1:1" x14ac:dyDescent="0.2">
      <c r="A1883" s="66"/>
    </row>
    <row r="1884" spans="1:1" x14ac:dyDescent="0.2">
      <c r="A1884" s="66"/>
    </row>
    <row r="1885" spans="1:1" x14ac:dyDescent="0.2">
      <c r="A1885" s="66"/>
    </row>
    <row r="1886" spans="1:1" x14ac:dyDescent="0.2">
      <c r="A1886" s="66"/>
    </row>
    <row r="1887" spans="1:1" x14ac:dyDescent="0.2">
      <c r="A1887" s="66"/>
    </row>
    <row r="1888" spans="1:1" x14ac:dyDescent="0.2">
      <c r="A1888" s="66"/>
    </row>
    <row r="1889" spans="1:1" x14ac:dyDescent="0.2">
      <c r="A1889" s="66"/>
    </row>
    <row r="1890" spans="1:1" x14ac:dyDescent="0.2">
      <c r="A1890" s="66"/>
    </row>
    <row r="1891" spans="1:1" x14ac:dyDescent="0.2">
      <c r="A1891" s="66"/>
    </row>
    <row r="1892" spans="1:1" x14ac:dyDescent="0.2">
      <c r="A1892" s="66"/>
    </row>
    <row r="1893" spans="1:1" x14ac:dyDescent="0.2">
      <c r="A1893" s="66"/>
    </row>
    <row r="1894" spans="1:1" x14ac:dyDescent="0.2">
      <c r="A1894" s="66"/>
    </row>
    <row r="1895" spans="1:1" x14ac:dyDescent="0.2">
      <c r="A1895" s="66"/>
    </row>
    <row r="1896" spans="1:1" x14ac:dyDescent="0.2">
      <c r="A1896" s="66"/>
    </row>
    <row r="1897" spans="1:1" x14ac:dyDescent="0.2">
      <c r="A1897" s="66"/>
    </row>
    <row r="1898" spans="1:1" x14ac:dyDescent="0.2">
      <c r="A1898" s="66"/>
    </row>
    <row r="1899" spans="1:1" x14ac:dyDescent="0.2">
      <c r="A1899" s="66"/>
    </row>
    <row r="1900" spans="1:1" x14ac:dyDescent="0.2">
      <c r="A1900" s="66"/>
    </row>
    <row r="1901" spans="1:1" x14ac:dyDescent="0.2">
      <c r="A1901" s="66"/>
    </row>
    <row r="1902" spans="1:1" x14ac:dyDescent="0.2">
      <c r="A1902" s="66"/>
    </row>
    <row r="1903" spans="1:1" x14ac:dyDescent="0.2">
      <c r="A1903" s="66"/>
    </row>
    <row r="1904" spans="1:1" x14ac:dyDescent="0.2">
      <c r="A1904" s="66"/>
    </row>
    <row r="1905" spans="1:1" x14ac:dyDescent="0.2">
      <c r="A1905" s="66"/>
    </row>
    <row r="1906" spans="1:1" x14ac:dyDescent="0.2">
      <c r="A1906" s="66"/>
    </row>
    <row r="1907" spans="1:1" x14ac:dyDescent="0.2">
      <c r="A1907" s="66"/>
    </row>
    <row r="1908" spans="1:1" x14ac:dyDescent="0.2">
      <c r="A1908" s="66"/>
    </row>
    <row r="1909" spans="1:1" x14ac:dyDescent="0.2">
      <c r="A1909" s="66"/>
    </row>
    <row r="1910" spans="1:1" x14ac:dyDescent="0.2">
      <c r="A1910" s="66"/>
    </row>
    <row r="1911" spans="1:1" x14ac:dyDescent="0.2">
      <c r="A1911" s="66"/>
    </row>
    <row r="1912" spans="1:1" x14ac:dyDescent="0.2">
      <c r="A1912" s="66"/>
    </row>
    <row r="1913" spans="1:1" x14ac:dyDescent="0.2">
      <c r="A1913" s="66"/>
    </row>
    <row r="1914" spans="1:1" x14ac:dyDescent="0.2">
      <c r="A1914" s="66"/>
    </row>
    <row r="1915" spans="1:1" x14ac:dyDescent="0.2">
      <c r="A1915" s="66"/>
    </row>
    <row r="1916" spans="1:1" x14ac:dyDescent="0.2">
      <c r="A1916" s="66"/>
    </row>
    <row r="1917" spans="1:1" x14ac:dyDescent="0.2">
      <c r="A1917" s="66"/>
    </row>
    <row r="1918" spans="1:1" x14ac:dyDescent="0.2">
      <c r="A1918" s="66"/>
    </row>
    <row r="1919" spans="1:1" x14ac:dyDescent="0.2">
      <c r="A1919" s="66"/>
    </row>
    <row r="1920" spans="1:1" x14ac:dyDescent="0.2">
      <c r="A1920" s="66"/>
    </row>
    <row r="1921" spans="1:1" x14ac:dyDescent="0.2">
      <c r="A1921" s="66"/>
    </row>
    <row r="1922" spans="1:1" x14ac:dyDescent="0.2">
      <c r="A1922" s="66"/>
    </row>
    <row r="1923" spans="1:1" x14ac:dyDescent="0.2">
      <c r="A1923" s="66"/>
    </row>
    <row r="1924" spans="1:1" x14ac:dyDescent="0.2">
      <c r="A1924" s="66"/>
    </row>
    <row r="1925" spans="1:1" x14ac:dyDescent="0.2">
      <c r="A1925" s="66"/>
    </row>
    <row r="1926" spans="1:1" x14ac:dyDescent="0.2">
      <c r="A1926" s="66"/>
    </row>
    <row r="1927" spans="1:1" x14ac:dyDescent="0.2">
      <c r="A1927" s="66"/>
    </row>
    <row r="1928" spans="1:1" x14ac:dyDescent="0.2">
      <c r="A1928" s="66"/>
    </row>
    <row r="1929" spans="1:1" x14ac:dyDescent="0.2">
      <c r="A1929" s="66"/>
    </row>
    <row r="1930" spans="1:1" x14ac:dyDescent="0.2">
      <c r="A1930" s="66"/>
    </row>
    <row r="1931" spans="1:1" x14ac:dyDescent="0.2">
      <c r="A1931" s="66"/>
    </row>
    <row r="1932" spans="1:1" x14ac:dyDescent="0.2">
      <c r="A1932" s="66"/>
    </row>
    <row r="1933" spans="1:1" x14ac:dyDescent="0.2">
      <c r="A1933" s="66"/>
    </row>
    <row r="1934" spans="1:1" x14ac:dyDescent="0.2">
      <c r="A1934" s="66"/>
    </row>
    <row r="1935" spans="1:1" x14ac:dyDescent="0.2">
      <c r="A1935" s="66"/>
    </row>
    <row r="1936" spans="1:1" x14ac:dyDescent="0.2">
      <c r="A1936" s="66"/>
    </row>
    <row r="1937" spans="1:1" x14ac:dyDescent="0.2">
      <c r="A1937" s="66"/>
    </row>
    <row r="1938" spans="1:1" x14ac:dyDescent="0.2">
      <c r="A1938" s="66"/>
    </row>
    <row r="1939" spans="1:1" x14ac:dyDescent="0.2">
      <c r="A1939" s="66"/>
    </row>
    <row r="1940" spans="1:1" x14ac:dyDescent="0.2">
      <c r="A1940" s="66"/>
    </row>
    <row r="1941" spans="1:1" x14ac:dyDescent="0.2">
      <c r="A1941" s="66"/>
    </row>
    <row r="1942" spans="1:1" x14ac:dyDescent="0.2">
      <c r="A1942" s="66"/>
    </row>
    <row r="1943" spans="1:1" x14ac:dyDescent="0.2">
      <c r="A1943" s="66"/>
    </row>
    <row r="1944" spans="1:1" x14ac:dyDescent="0.2">
      <c r="A1944" s="66"/>
    </row>
    <row r="1945" spans="1:1" x14ac:dyDescent="0.2">
      <c r="A1945" s="66"/>
    </row>
    <row r="1946" spans="1:1" x14ac:dyDescent="0.2">
      <c r="A1946" s="66"/>
    </row>
    <row r="1947" spans="1:1" x14ac:dyDescent="0.2">
      <c r="A1947" s="66"/>
    </row>
    <row r="1948" spans="1:1" x14ac:dyDescent="0.2">
      <c r="A1948" s="66"/>
    </row>
    <row r="1949" spans="1:1" x14ac:dyDescent="0.2">
      <c r="A1949" s="66"/>
    </row>
    <row r="1950" spans="1:1" x14ac:dyDescent="0.2">
      <c r="A1950" s="66"/>
    </row>
    <row r="1951" spans="1:1" x14ac:dyDescent="0.2">
      <c r="A1951" s="66"/>
    </row>
    <row r="1952" spans="1:1" x14ac:dyDescent="0.2">
      <c r="A1952" s="66"/>
    </row>
    <row r="1953" spans="1:1" x14ac:dyDescent="0.2">
      <c r="A1953" s="66"/>
    </row>
    <row r="1954" spans="1:1" x14ac:dyDescent="0.2">
      <c r="A1954" s="66"/>
    </row>
    <row r="1955" spans="1:1" x14ac:dyDescent="0.2">
      <c r="A1955" s="66"/>
    </row>
    <row r="1956" spans="1:1" x14ac:dyDescent="0.2">
      <c r="A1956" s="66"/>
    </row>
    <row r="1957" spans="1:1" x14ac:dyDescent="0.2">
      <c r="A1957" s="66"/>
    </row>
    <row r="1958" spans="1:1" x14ac:dyDescent="0.2">
      <c r="A1958" s="66"/>
    </row>
    <row r="1959" spans="1:1" x14ac:dyDescent="0.2">
      <c r="A1959" s="66"/>
    </row>
    <row r="1960" spans="1:1" x14ac:dyDescent="0.2">
      <c r="A1960" s="66"/>
    </row>
    <row r="1961" spans="1:1" x14ac:dyDescent="0.2">
      <c r="A1961" s="66"/>
    </row>
    <row r="1962" spans="1:1" x14ac:dyDescent="0.2">
      <c r="A1962" s="66"/>
    </row>
    <row r="1963" spans="1:1" x14ac:dyDescent="0.2">
      <c r="A1963" s="66"/>
    </row>
    <row r="1964" spans="1:1" x14ac:dyDescent="0.2">
      <c r="A1964" s="66"/>
    </row>
    <row r="1965" spans="1:1" x14ac:dyDescent="0.2">
      <c r="A1965" s="66"/>
    </row>
    <row r="1966" spans="1:1" x14ac:dyDescent="0.2">
      <c r="A1966" s="66"/>
    </row>
    <row r="1967" spans="1:1" x14ac:dyDescent="0.2">
      <c r="A1967" s="66"/>
    </row>
    <row r="1968" spans="1:1" x14ac:dyDescent="0.2">
      <c r="A1968" s="66"/>
    </row>
    <row r="1969" spans="1:1" x14ac:dyDescent="0.2">
      <c r="A1969" s="66"/>
    </row>
    <row r="1970" spans="1:1" x14ac:dyDescent="0.2">
      <c r="A1970" s="66"/>
    </row>
    <row r="1971" spans="1:1" x14ac:dyDescent="0.2">
      <c r="A1971" s="66"/>
    </row>
    <row r="1972" spans="1:1" x14ac:dyDescent="0.2">
      <c r="A1972" s="66"/>
    </row>
    <row r="1973" spans="1:1" x14ac:dyDescent="0.2">
      <c r="A1973" s="66"/>
    </row>
    <row r="1974" spans="1:1" x14ac:dyDescent="0.2">
      <c r="A1974" s="66"/>
    </row>
    <row r="1975" spans="1:1" x14ac:dyDescent="0.2">
      <c r="A1975" s="66"/>
    </row>
    <row r="1976" spans="1:1" x14ac:dyDescent="0.2">
      <c r="A1976" s="66"/>
    </row>
    <row r="1977" spans="1:1" x14ac:dyDescent="0.2">
      <c r="A1977" s="66"/>
    </row>
    <row r="1978" spans="1:1" x14ac:dyDescent="0.2">
      <c r="A1978" s="66"/>
    </row>
    <row r="1979" spans="1:1" x14ac:dyDescent="0.2">
      <c r="A1979" s="66"/>
    </row>
    <row r="1980" spans="1:1" x14ac:dyDescent="0.2">
      <c r="A1980" s="66"/>
    </row>
    <row r="1981" spans="1:1" x14ac:dyDescent="0.2">
      <c r="A1981" s="66"/>
    </row>
    <row r="1982" spans="1:1" x14ac:dyDescent="0.2">
      <c r="A1982" s="66"/>
    </row>
    <row r="1983" spans="1:1" x14ac:dyDescent="0.2">
      <c r="A1983" s="66"/>
    </row>
    <row r="1984" spans="1:1" x14ac:dyDescent="0.2">
      <c r="A1984" s="66"/>
    </row>
    <row r="1985" spans="1:1" x14ac:dyDescent="0.2">
      <c r="A1985" s="66"/>
    </row>
    <row r="1986" spans="1:1" x14ac:dyDescent="0.2">
      <c r="A1986" s="66"/>
    </row>
    <row r="1987" spans="1:1" x14ac:dyDescent="0.2">
      <c r="A1987" s="66"/>
    </row>
    <row r="1988" spans="1:1" x14ac:dyDescent="0.2">
      <c r="A1988" s="66"/>
    </row>
    <row r="1989" spans="1:1" x14ac:dyDescent="0.2">
      <c r="A1989" s="66"/>
    </row>
    <row r="1990" spans="1:1" x14ac:dyDescent="0.2">
      <c r="A1990" s="66"/>
    </row>
    <row r="1991" spans="1:1" x14ac:dyDescent="0.2">
      <c r="A1991" s="66"/>
    </row>
    <row r="1992" spans="1:1" x14ac:dyDescent="0.2">
      <c r="A1992" s="66"/>
    </row>
    <row r="1993" spans="1:1" x14ac:dyDescent="0.2">
      <c r="A1993" s="66"/>
    </row>
    <row r="1994" spans="1:1" x14ac:dyDescent="0.2">
      <c r="A1994" s="66"/>
    </row>
    <row r="1995" spans="1:1" x14ac:dyDescent="0.2">
      <c r="A1995" s="66"/>
    </row>
    <row r="1996" spans="1:1" x14ac:dyDescent="0.2">
      <c r="A1996" s="66"/>
    </row>
    <row r="1997" spans="1:1" x14ac:dyDescent="0.2">
      <c r="A1997" s="66"/>
    </row>
    <row r="1998" spans="1:1" x14ac:dyDescent="0.2">
      <c r="A1998" s="66"/>
    </row>
    <row r="1999" spans="1:1" x14ac:dyDescent="0.2">
      <c r="A1999" s="66"/>
    </row>
    <row r="2000" spans="1:1" x14ac:dyDescent="0.2">
      <c r="A2000" s="66"/>
    </row>
    <row r="2001" spans="1:1" x14ac:dyDescent="0.2">
      <c r="A2001" s="66"/>
    </row>
    <row r="2002" spans="1:1" x14ac:dyDescent="0.2">
      <c r="A2002" s="66"/>
    </row>
    <row r="2003" spans="1:1" x14ac:dyDescent="0.2">
      <c r="A2003" s="66"/>
    </row>
    <row r="2004" spans="1:1" x14ac:dyDescent="0.2">
      <c r="A2004" s="66"/>
    </row>
    <row r="2005" spans="1:1" x14ac:dyDescent="0.2">
      <c r="A2005" s="66"/>
    </row>
    <row r="2006" spans="1:1" x14ac:dyDescent="0.2">
      <c r="A2006" s="66"/>
    </row>
    <row r="2007" spans="1:1" x14ac:dyDescent="0.2">
      <c r="A2007" s="66"/>
    </row>
    <row r="2008" spans="1:1" x14ac:dyDescent="0.2">
      <c r="A2008" s="66"/>
    </row>
    <row r="2009" spans="1:1" x14ac:dyDescent="0.2">
      <c r="A2009" s="66"/>
    </row>
    <row r="2010" spans="1:1" x14ac:dyDescent="0.2">
      <c r="A2010" s="66"/>
    </row>
    <row r="2011" spans="1:1" x14ac:dyDescent="0.2">
      <c r="A2011" s="66"/>
    </row>
    <row r="2012" spans="1:1" x14ac:dyDescent="0.2">
      <c r="A2012" s="66"/>
    </row>
    <row r="2013" spans="1:1" x14ac:dyDescent="0.2">
      <c r="A2013" s="66"/>
    </row>
    <row r="2014" spans="1:1" x14ac:dyDescent="0.2">
      <c r="A2014" s="66"/>
    </row>
    <row r="2015" spans="1:1" x14ac:dyDescent="0.2">
      <c r="A2015" s="66"/>
    </row>
    <row r="2016" spans="1:1" x14ac:dyDescent="0.2">
      <c r="A2016" s="66"/>
    </row>
    <row r="2017" spans="1:1" x14ac:dyDescent="0.2">
      <c r="A2017" s="66"/>
    </row>
    <row r="2018" spans="1:1" x14ac:dyDescent="0.2">
      <c r="A2018" s="66"/>
    </row>
    <row r="2019" spans="1:1" x14ac:dyDescent="0.2">
      <c r="A2019" s="66"/>
    </row>
    <row r="2020" spans="1:1" x14ac:dyDescent="0.2">
      <c r="A2020" s="66"/>
    </row>
    <row r="2021" spans="1:1" x14ac:dyDescent="0.2">
      <c r="A2021" s="66"/>
    </row>
    <row r="2022" spans="1:1" x14ac:dyDescent="0.2">
      <c r="A2022" s="66"/>
    </row>
    <row r="2023" spans="1:1" x14ac:dyDescent="0.2">
      <c r="A2023" s="66"/>
    </row>
    <row r="2024" spans="1:1" x14ac:dyDescent="0.2">
      <c r="A2024" s="66"/>
    </row>
    <row r="2025" spans="1:1" x14ac:dyDescent="0.2">
      <c r="A2025" s="66"/>
    </row>
    <row r="2026" spans="1:1" x14ac:dyDescent="0.2">
      <c r="A2026" s="66"/>
    </row>
    <row r="2027" spans="1:1" x14ac:dyDescent="0.2">
      <c r="A2027" s="66"/>
    </row>
    <row r="2028" spans="1:1" x14ac:dyDescent="0.2">
      <c r="A2028" s="66"/>
    </row>
    <row r="2029" spans="1:1" x14ac:dyDescent="0.2">
      <c r="A2029" s="66"/>
    </row>
    <row r="2030" spans="1:1" x14ac:dyDescent="0.2">
      <c r="A2030" s="66"/>
    </row>
    <row r="2031" spans="1:1" x14ac:dyDescent="0.2">
      <c r="A2031" s="66"/>
    </row>
    <row r="2032" spans="1:1" x14ac:dyDescent="0.2">
      <c r="A2032" s="66"/>
    </row>
    <row r="2033" spans="1:1" x14ac:dyDescent="0.2">
      <c r="A2033" s="66"/>
    </row>
    <row r="2034" spans="1:1" x14ac:dyDescent="0.2">
      <c r="A2034" s="66"/>
    </row>
    <row r="2035" spans="1:1" x14ac:dyDescent="0.2">
      <c r="A2035" s="66"/>
    </row>
    <row r="2036" spans="1:1" x14ac:dyDescent="0.2">
      <c r="A2036" s="66"/>
    </row>
    <row r="2037" spans="1:1" x14ac:dyDescent="0.2">
      <c r="A2037" s="66"/>
    </row>
    <row r="2038" spans="1:1" x14ac:dyDescent="0.2">
      <c r="A2038" s="66"/>
    </row>
    <row r="2039" spans="1:1" x14ac:dyDescent="0.2">
      <c r="A2039" s="66"/>
    </row>
    <row r="2040" spans="1:1" x14ac:dyDescent="0.2">
      <c r="A2040" s="66"/>
    </row>
    <row r="2041" spans="1:1" x14ac:dyDescent="0.2">
      <c r="A2041" s="66"/>
    </row>
    <row r="2042" spans="1:1" x14ac:dyDescent="0.2">
      <c r="A2042" s="66"/>
    </row>
    <row r="2043" spans="1:1" x14ac:dyDescent="0.2">
      <c r="A2043" s="66"/>
    </row>
    <row r="2044" spans="1:1" x14ac:dyDescent="0.2">
      <c r="A2044" s="66"/>
    </row>
    <row r="2045" spans="1:1" x14ac:dyDescent="0.2">
      <c r="A2045" s="66"/>
    </row>
    <row r="2046" spans="1:1" x14ac:dyDescent="0.2">
      <c r="A2046" s="66"/>
    </row>
    <row r="2047" spans="1:1" x14ac:dyDescent="0.2">
      <c r="A2047" s="66"/>
    </row>
    <row r="2048" spans="1:1" x14ac:dyDescent="0.2">
      <c r="A2048" s="66"/>
    </row>
    <row r="2049" spans="1:1" x14ac:dyDescent="0.2">
      <c r="A2049" s="66"/>
    </row>
    <row r="2050" spans="1:1" x14ac:dyDescent="0.2">
      <c r="A2050" s="66"/>
    </row>
    <row r="2051" spans="1:1" x14ac:dyDescent="0.2">
      <c r="A2051" s="66"/>
    </row>
    <row r="2052" spans="1:1" x14ac:dyDescent="0.2">
      <c r="A2052" s="66"/>
    </row>
    <row r="2053" spans="1:1" x14ac:dyDescent="0.2">
      <c r="A2053" s="66"/>
    </row>
    <row r="2054" spans="1:1" x14ac:dyDescent="0.2">
      <c r="A2054" s="66"/>
    </row>
    <row r="2055" spans="1:1" x14ac:dyDescent="0.2">
      <c r="A2055" s="66"/>
    </row>
    <row r="2056" spans="1:1" x14ac:dyDescent="0.2">
      <c r="A2056" s="66"/>
    </row>
    <row r="2057" spans="1:1" x14ac:dyDescent="0.2">
      <c r="A2057" s="66"/>
    </row>
    <row r="2058" spans="1:1" x14ac:dyDescent="0.2">
      <c r="A2058" s="66"/>
    </row>
    <row r="2059" spans="1:1" x14ac:dyDescent="0.2">
      <c r="A2059" s="66"/>
    </row>
    <row r="2060" spans="1:1" x14ac:dyDescent="0.2">
      <c r="A2060" s="66"/>
    </row>
    <row r="2061" spans="1:1" x14ac:dyDescent="0.2">
      <c r="A2061" s="66"/>
    </row>
    <row r="2062" spans="1:1" x14ac:dyDescent="0.2">
      <c r="A2062" s="66"/>
    </row>
    <row r="2063" spans="1:1" x14ac:dyDescent="0.2">
      <c r="A2063" s="66"/>
    </row>
    <row r="2064" spans="1:1" x14ac:dyDescent="0.2">
      <c r="A2064" s="66"/>
    </row>
    <row r="2065" spans="1:1" x14ac:dyDescent="0.2">
      <c r="A2065" s="66"/>
    </row>
    <row r="2066" spans="1:1" x14ac:dyDescent="0.2">
      <c r="A2066" s="66"/>
    </row>
    <row r="2067" spans="1:1" x14ac:dyDescent="0.2">
      <c r="A2067" s="66"/>
    </row>
    <row r="2068" spans="1:1" x14ac:dyDescent="0.2">
      <c r="A2068" s="66"/>
    </row>
    <row r="2069" spans="1:1" x14ac:dyDescent="0.2">
      <c r="A2069" s="66"/>
    </row>
    <row r="2070" spans="1:1" x14ac:dyDescent="0.2">
      <c r="A2070" s="66"/>
    </row>
    <row r="2071" spans="1:1" x14ac:dyDescent="0.2">
      <c r="A2071" s="66"/>
    </row>
    <row r="2072" spans="1:1" x14ac:dyDescent="0.2">
      <c r="A2072" s="66"/>
    </row>
    <row r="2073" spans="1:1" x14ac:dyDescent="0.2">
      <c r="A2073" s="66"/>
    </row>
    <row r="2074" spans="1:1" x14ac:dyDescent="0.2">
      <c r="A2074" s="66"/>
    </row>
    <row r="2075" spans="1:1" x14ac:dyDescent="0.2">
      <c r="A2075" s="66"/>
    </row>
    <row r="2076" spans="1:1" x14ac:dyDescent="0.2">
      <c r="A2076" s="66"/>
    </row>
    <row r="2077" spans="1:1" x14ac:dyDescent="0.2">
      <c r="A2077" s="66"/>
    </row>
    <row r="2078" spans="1:1" x14ac:dyDescent="0.2">
      <c r="A2078" s="66"/>
    </row>
    <row r="2079" spans="1:1" x14ac:dyDescent="0.2">
      <c r="A2079" s="66"/>
    </row>
    <row r="2080" spans="1:1" x14ac:dyDescent="0.2">
      <c r="A2080" s="66"/>
    </row>
    <row r="2081" spans="1:1" x14ac:dyDescent="0.2">
      <c r="A2081" s="66"/>
    </row>
    <row r="2082" spans="1:1" x14ac:dyDescent="0.2">
      <c r="A2082" s="66"/>
    </row>
    <row r="2083" spans="1:1" x14ac:dyDescent="0.2">
      <c r="A2083" s="66"/>
    </row>
    <row r="2084" spans="1:1" x14ac:dyDescent="0.2">
      <c r="A2084" s="66"/>
    </row>
    <row r="2085" spans="1:1" x14ac:dyDescent="0.2">
      <c r="A2085" s="66"/>
    </row>
    <row r="2086" spans="1:1" x14ac:dyDescent="0.2">
      <c r="A2086" s="66"/>
    </row>
    <row r="2087" spans="1:1" x14ac:dyDescent="0.2">
      <c r="A2087" s="66"/>
    </row>
    <row r="2088" spans="1:1" x14ac:dyDescent="0.2">
      <c r="A2088" s="66"/>
    </row>
    <row r="2089" spans="1:1" x14ac:dyDescent="0.2">
      <c r="A2089" s="66"/>
    </row>
    <row r="2090" spans="1:1" x14ac:dyDescent="0.2">
      <c r="A2090" s="66"/>
    </row>
    <row r="2091" spans="1:1" x14ac:dyDescent="0.2">
      <c r="A2091" s="66"/>
    </row>
    <row r="2092" spans="1:1" x14ac:dyDescent="0.2">
      <c r="A2092" s="66"/>
    </row>
    <row r="2093" spans="1:1" x14ac:dyDescent="0.2">
      <c r="A2093" s="66"/>
    </row>
    <row r="2094" spans="1:1" x14ac:dyDescent="0.2">
      <c r="A2094" s="66"/>
    </row>
    <row r="2095" spans="1:1" x14ac:dyDescent="0.2">
      <c r="A2095" s="66"/>
    </row>
    <row r="2096" spans="1:1" x14ac:dyDescent="0.2">
      <c r="A2096" s="66"/>
    </row>
    <row r="2097" spans="1:1" x14ac:dyDescent="0.2">
      <c r="A2097" s="66"/>
    </row>
    <row r="2098" spans="1:1" x14ac:dyDescent="0.2">
      <c r="A2098" s="66"/>
    </row>
    <row r="2099" spans="1:1" x14ac:dyDescent="0.2">
      <c r="A2099" s="66"/>
    </row>
    <row r="2100" spans="1:1" x14ac:dyDescent="0.2">
      <c r="A2100" s="66"/>
    </row>
    <row r="2101" spans="1:1" x14ac:dyDescent="0.2">
      <c r="A2101" s="66"/>
    </row>
    <row r="2102" spans="1:1" x14ac:dyDescent="0.2">
      <c r="A2102" s="66"/>
    </row>
    <row r="2103" spans="1:1" x14ac:dyDescent="0.2">
      <c r="A2103" s="66"/>
    </row>
    <row r="2104" spans="1:1" x14ac:dyDescent="0.2">
      <c r="A2104" s="66"/>
    </row>
    <row r="2105" spans="1:1" x14ac:dyDescent="0.2">
      <c r="A2105" s="66"/>
    </row>
    <row r="2106" spans="1:1" x14ac:dyDescent="0.2">
      <c r="A2106" s="66"/>
    </row>
    <row r="2107" spans="1:1" x14ac:dyDescent="0.2">
      <c r="A2107" s="66"/>
    </row>
    <row r="2108" spans="1:1" x14ac:dyDescent="0.2">
      <c r="A2108" s="66"/>
    </row>
    <row r="2109" spans="1:1" x14ac:dyDescent="0.2">
      <c r="A2109" s="66"/>
    </row>
    <row r="2110" spans="1:1" x14ac:dyDescent="0.2">
      <c r="A2110" s="66"/>
    </row>
    <row r="2111" spans="1:1" x14ac:dyDescent="0.2">
      <c r="A2111" s="66"/>
    </row>
    <row r="2112" spans="1:1" x14ac:dyDescent="0.2">
      <c r="A2112" s="66"/>
    </row>
    <row r="2113" spans="1:1" x14ac:dyDescent="0.2">
      <c r="A2113" s="66"/>
    </row>
    <row r="2114" spans="1:1" x14ac:dyDescent="0.2">
      <c r="A2114" s="66"/>
    </row>
    <row r="2115" spans="1:1" x14ac:dyDescent="0.2">
      <c r="A2115" s="66"/>
    </row>
    <row r="2116" spans="1:1" x14ac:dyDescent="0.2">
      <c r="A2116" s="66"/>
    </row>
    <row r="2117" spans="1:1" x14ac:dyDescent="0.2">
      <c r="A2117" s="66"/>
    </row>
    <row r="2118" spans="1:1" x14ac:dyDescent="0.2">
      <c r="A2118" s="66"/>
    </row>
    <row r="2119" spans="1:1" x14ac:dyDescent="0.2">
      <c r="A2119" s="66"/>
    </row>
    <row r="2120" spans="1:1" x14ac:dyDescent="0.2">
      <c r="A2120" s="66"/>
    </row>
    <row r="2121" spans="1:1" x14ac:dyDescent="0.2">
      <c r="A2121" s="66"/>
    </row>
    <row r="2122" spans="1:1" x14ac:dyDescent="0.2">
      <c r="A2122" s="66"/>
    </row>
    <row r="2123" spans="1:1" x14ac:dyDescent="0.2">
      <c r="A2123" s="66"/>
    </row>
    <row r="2124" spans="1:1" x14ac:dyDescent="0.2">
      <c r="A2124" s="66"/>
    </row>
    <row r="2125" spans="1:1" x14ac:dyDescent="0.2">
      <c r="A2125" s="66"/>
    </row>
    <row r="2126" spans="1:1" x14ac:dyDescent="0.2">
      <c r="A2126" s="66"/>
    </row>
    <row r="2127" spans="1:1" x14ac:dyDescent="0.2">
      <c r="A2127" s="66"/>
    </row>
    <row r="2128" spans="1:1" x14ac:dyDescent="0.2">
      <c r="A2128" s="66"/>
    </row>
    <row r="2129" spans="1:1" x14ac:dyDescent="0.2">
      <c r="A2129" s="66"/>
    </row>
    <row r="2130" spans="1:1" x14ac:dyDescent="0.2">
      <c r="A2130" s="66"/>
    </row>
    <row r="2131" spans="1:1" x14ac:dyDescent="0.2">
      <c r="A2131" s="66"/>
    </row>
    <row r="2132" spans="1:1" x14ac:dyDescent="0.2">
      <c r="A2132" s="66"/>
    </row>
    <row r="2133" spans="1:1" x14ac:dyDescent="0.2">
      <c r="A2133" s="66"/>
    </row>
    <row r="2134" spans="1:1" x14ac:dyDescent="0.2">
      <c r="A2134" s="66"/>
    </row>
    <row r="2135" spans="1:1" x14ac:dyDescent="0.2">
      <c r="A2135" s="66"/>
    </row>
    <row r="2136" spans="1:1" x14ac:dyDescent="0.2">
      <c r="A2136" s="66"/>
    </row>
    <row r="2137" spans="1:1" x14ac:dyDescent="0.2">
      <c r="A2137" s="66"/>
    </row>
    <row r="2138" spans="1:1" x14ac:dyDescent="0.2">
      <c r="A2138" s="66"/>
    </row>
    <row r="2139" spans="1:1" x14ac:dyDescent="0.2">
      <c r="A2139" s="66"/>
    </row>
    <row r="2140" spans="1:1" x14ac:dyDescent="0.2">
      <c r="A2140" s="66"/>
    </row>
    <row r="2141" spans="1:1" x14ac:dyDescent="0.2">
      <c r="A2141" s="66"/>
    </row>
    <row r="2142" spans="1:1" x14ac:dyDescent="0.2">
      <c r="A2142" s="66"/>
    </row>
    <row r="2143" spans="1:1" x14ac:dyDescent="0.2">
      <c r="A2143" s="66"/>
    </row>
    <row r="2144" spans="1:1" x14ac:dyDescent="0.2">
      <c r="A2144" s="66"/>
    </row>
    <row r="2145" spans="1:1" x14ac:dyDescent="0.2">
      <c r="A2145" s="66"/>
    </row>
    <row r="2146" spans="1:1" x14ac:dyDescent="0.2">
      <c r="A2146" s="66"/>
    </row>
    <row r="2147" spans="1:1" x14ac:dyDescent="0.2">
      <c r="A2147" s="66"/>
    </row>
    <row r="2148" spans="1:1" x14ac:dyDescent="0.2">
      <c r="A2148" s="66"/>
    </row>
    <row r="2149" spans="1:1" x14ac:dyDescent="0.2">
      <c r="A2149" s="66"/>
    </row>
    <row r="2150" spans="1:1" x14ac:dyDescent="0.2">
      <c r="A2150" s="66"/>
    </row>
    <row r="2151" spans="1:1" x14ac:dyDescent="0.2">
      <c r="A2151" s="66"/>
    </row>
    <row r="2152" spans="1:1" x14ac:dyDescent="0.2">
      <c r="A2152" s="66"/>
    </row>
    <row r="2153" spans="1:1" x14ac:dyDescent="0.2">
      <c r="A2153" s="66"/>
    </row>
    <row r="2154" spans="1:1" x14ac:dyDescent="0.2">
      <c r="A2154" s="66"/>
    </row>
    <row r="2155" spans="1:1" x14ac:dyDescent="0.2">
      <c r="A2155" s="66"/>
    </row>
    <row r="2156" spans="1:1" x14ac:dyDescent="0.2">
      <c r="A2156" s="66"/>
    </row>
    <row r="2157" spans="1:1" x14ac:dyDescent="0.2">
      <c r="A2157" s="66"/>
    </row>
    <row r="2158" spans="1:1" x14ac:dyDescent="0.2">
      <c r="A2158" s="66"/>
    </row>
    <row r="2159" spans="1:1" x14ac:dyDescent="0.2">
      <c r="A2159" s="66"/>
    </row>
    <row r="2160" spans="1:1" x14ac:dyDescent="0.2">
      <c r="A2160" s="66"/>
    </row>
    <row r="2161" spans="1:1" x14ac:dyDescent="0.2">
      <c r="A2161" s="66"/>
    </row>
    <row r="2162" spans="1:1" x14ac:dyDescent="0.2">
      <c r="A2162" s="66"/>
    </row>
    <row r="2163" spans="1:1" x14ac:dyDescent="0.2">
      <c r="A2163" s="66"/>
    </row>
    <row r="2164" spans="1:1" x14ac:dyDescent="0.2">
      <c r="A2164" s="66"/>
    </row>
    <row r="2165" spans="1:1" x14ac:dyDescent="0.2">
      <c r="A2165" s="66"/>
    </row>
    <row r="2166" spans="1:1" x14ac:dyDescent="0.2">
      <c r="A2166" s="66"/>
    </row>
    <row r="2167" spans="1:1" x14ac:dyDescent="0.2">
      <c r="A2167" s="66"/>
    </row>
    <row r="2168" spans="1:1" x14ac:dyDescent="0.2">
      <c r="A2168" s="66"/>
    </row>
    <row r="2169" spans="1:1" x14ac:dyDescent="0.2">
      <c r="A2169" s="66"/>
    </row>
    <row r="2170" spans="1:1" x14ac:dyDescent="0.2">
      <c r="A2170" s="66"/>
    </row>
    <row r="2171" spans="1:1" x14ac:dyDescent="0.2">
      <c r="A2171" s="66"/>
    </row>
    <row r="2172" spans="1:1" x14ac:dyDescent="0.2">
      <c r="A2172" s="66"/>
    </row>
    <row r="2173" spans="1:1" x14ac:dyDescent="0.2">
      <c r="A2173" s="66"/>
    </row>
    <row r="2174" spans="1:1" x14ac:dyDescent="0.2">
      <c r="A2174" s="66"/>
    </row>
    <row r="2175" spans="1:1" x14ac:dyDescent="0.2">
      <c r="A2175" s="66"/>
    </row>
    <row r="2176" spans="1:1" x14ac:dyDescent="0.2">
      <c r="A2176" s="66"/>
    </row>
    <row r="2177" spans="1:1" x14ac:dyDescent="0.2">
      <c r="A2177" s="66"/>
    </row>
    <row r="2178" spans="1:1" x14ac:dyDescent="0.2">
      <c r="A2178" s="66"/>
    </row>
    <row r="2179" spans="1:1" x14ac:dyDescent="0.2">
      <c r="A2179" s="66"/>
    </row>
    <row r="2180" spans="1:1" x14ac:dyDescent="0.2">
      <c r="A2180" s="66"/>
    </row>
    <row r="2181" spans="1:1" x14ac:dyDescent="0.2">
      <c r="A2181" s="66"/>
    </row>
    <row r="2182" spans="1:1" x14ac:dyDescent="0.2">
      <c r="A2182" s="66"/>
    </row>
    <row r="2183" spans="1:1" x14ac:dyDescent="0.2">
      <c r="A2183" s="66"/>
    </row>
    <row r="2184" spans="1:1" x14ac:dyDescent="0.2">
      <c r="A2184" s="66"/>
    </row>
    <row r="2185" spans="1:1" x14ac:dyDescent="0.2">
      <c r="A2185" s="66"/>
    </row>
    <row r="2186" spans="1:1" x14ac:dyDescent="0.2">
      <c r="A2186" s="66"/>
    </row>
    <row r="2187" spans="1:1" x14ac:dyDescent="0.2">
      <c r="A2187" s="66"/>
    </row>
    <row r="2188" spans="1:1" x14ac:dyDescent="0.2">
      <c r="A2188" s="66"/>
    </row>
    <row r="2189" spans="1:1" x14ac:dyDescent="0.2">
      <c r="A2189" s="66"/>
    </row>
    <row r="2190" spans="1:1" x14ac:dyDescent="0.2">
      <c r="A2190" s="66"/>
    </row>
    <row r="2191" spans="1:1" x14ac:dyDescent="0.2">
      <c r="A2191" s="66"/>
    </row>
    <row r="2192" spans="1:1" x14ac:dyDescent="0.2">
      <c r="A2192" s="66"/>
    </row>
    <row r="2193" spans="1:1" x14ac:dyDescent="0.2">
      <c r="A2193" s="66"/>
    </row>
    <row r="2194" spans="1:1" x14ac:dyDescent="0.2">
      <c r="A2194" s="66"/>
    </row>
    <row r="2195" spans="1:1" x14ac:dyDescent="0.2">
      <c r="A2195" s="66"/>
    </row>
    <row r="2196" spans="1:1" x14ac:dyDescent="0.2">
      <c r="A2196" s="66"/>
    </row>
    <row r="2197" spans="1:1" x14ac:dyDescent="0.2">
      <c r="A2197" s="66"/>
    </row>
    <row r="2198" spans="1:1" x14ac:dyDescent="0.2">
      <c r="A2198" s="66"/>
    </row>
    <row r="2199" spans="1:1" x14ac:dyDescent="0.2">
      <c r="A2199" s="66"/>
    </row>
    <row r="2200" spans="1:1" x14ac:dyDescent="0.2">
      <c r="A2200" s="66"/>
    </row>
    <row r="2201" spans="1:1" x14ac:dyDescent="0.2">
      <c r="A2201" s="66"/>
    </row>
    <row r="2202" spans="1:1" x14ac:dyDescent="0.2">
      <c r="A2202" s="66"/>
    </row>
    <row r="2203" spans="1:1" x14ac:dyDescent="0.2">
      <c r="A2203" s="66"/>
    </row>
    <row r="2204" spans="1:1" x14ac:dyDescent="0.2">
      <c r="A2204" s="66"/>
    </row>
    <row r="2205" spans="1:1" x14ac:dyDescent="0.2">
      <c r="A2205" s="66"/>
    </row>
    <row r="2206" spans="1:1" x14ac:dyDescent="0.2">
      <c r="A2206" s="66"/>
    </row>
    <row r="2207" spans="1:1" x14ac:dyDescent="0.2">
      <c r="A2207" s="66"/>
    </row>
    <row r="2208" spans="1:1" x14ac:dyDescent="0.2">
      <c r="A2208" s="66"/>
    </row>
    <row r="2209" spans="1:1" x14ac:dyDescent="0.2">
      <c r="A2209" s="66"/>
    </row>
    <row r="2210" spans="1:1" x14ac:dyDescent="0.2">
      <c r="A2210" s="66"/>
    </row>
    <row r="2211" spans="1:1" x14ac:dyDescent="0.2">
      <c r="A2211" s="66"/>
    </row>
    <row r="2212" spans="1:1" x14ac:dyDescent="0.2">
      <c r="A2212" s="66"/>
    </row>
    <row r="2213" spans="1:1" x14ac:dyDescent="0.2">
      <c r="A2213" s="66"/>
    </row>
    <row r="2214" spans="1:1" x14ac:dyDescent="0.2">
      <c r="A2214" s="66"/>
    </row>
    <row r="2215" spans="1:1" x14ac:dyDescent="0.2">
      <c r="A2215" s="66"/>
    </row>
    <row r="2216" spans="1:1" x14ac:dyDescent="0.2">
      <c r="A2216" s="66"/>
    </row>
    <row r="2217" spans="1:1" x14ac:dyDescent="0.2">
      <c r="A2217" s="66"/>
    </row>
    <row r="2218" spans="1:1" x14ac:dyDescent="0.2">
      <c r="A2218" s="66"/>
    </row>
    <row r="2219" spans="1:1" x14ac:dyDescent="0.2">
      <c r="A2219" s="66"/>
    </row>
    <row r="2220" spans="1:1" x14ac:dyDescent="0.2">
      <c r="A2220" s="66"/>
    </row>
    <row r="2221" spans="1:1" x14ac:dyDescent="0.2">
      <c r="A2221" s="66"/>
    </row>
    <row r="2222" spans="1:1" x14ac:dyDescent="0.2">
      <c r="A2222" s="66"/>
    </row>
    <row r="2223" spans="1:1" x14ac:dyDescent="0.2">
      <c r="A2223" s="66"/>
    </row>
    <row r="2224" spans="1:1" x14ac:dyDescent="0.2">
      <c r="A2224" s="66"/>
    </row>
    <row r="2225" spans="1:1" x14ac:dyDescent="0.2">
      <c r="A2225" s="66"/>
    </row>
    <row r="2226" spans="1:1" x14ac:dyDescent="0.2">
      <c r="A2226" s="66"/>
    </row>
    <row r="2227" spans="1:1" x14ac:dyDescent="0.2">
      <c r="A2227" s="66"/>
    </row>
    <row r="2228" spans="1:1" x14ac:dyDescent="0.2">
      <c r="A2228" s="66"/>
    </row>
    <row r="2229" spans="1:1" x14ac:dyDescent="0.2">
      <c r="A2229" s="66"/>
    </row>
    <row r="2230" spans="1:1" x14ac:dyDescent="0.2">
      <c r="A2230" s="66"/>
    </row>
    <row r="2231" spans="1:1" x14ac:dyDescent="0.2">
      <c r="A2231" s="66"/>
    </row>
    <row r="2232" spans="1:1" x14ac:dyDescent="0.2">
      <c r="A2232" s="66"/>
    </row>
    <row r="2233" spans="1:1" x14ac:dyDescent="0.2">
      <c r="A2233" s="66"/>
    </row>
    <row r="2234" spans="1:1" x14ac:dyDescent="0.2">
      <c r="A2234" s="66"/>
    </row>
    <row r="2235" spans="1:1" x14ac:dyDescent="0.2">
      <c r="A2235" s="66"/>
    </row>
    <row r="2236" spans="1:1" x14ac:dyDescent="0.2">
      <c r="A2236" s="66"/>
    </row>
    <row r="2237" spans="1:1" x14ac:dyDescent="0.2">
      <c r="A2237" s="66"/>
    </row>
    <row r="2238" spans="1:1" x14ac:dyDescent="0.2">
      <c r="A2238" s="66"/>
    </row>
    <row r="2239" spans="1:1" x14ac:dyDescent="0.2">
      <c r="A2239" s="66"/>
    </row>
    <row r="2240" spans="1:1" x14ac:dyDescent="0.2">
      <c r="A2240" s="66"/>
    </row>
    <row r="2241" spans="1:1" x14ac:dyDescent="0.2">
      <c r="A2241" s="66"/>
    </row>
    <row r="2242" spans="1:1" x14ac:dyDescent="0.2">
      <c r="A2242" s="66"/>
    </row>
    <row r="2243" spans="1:1" x14ac:dyDescent="0.2">
      <c r="A2243" s="66"/>
    </row>
    <row r="2244" spans="1:1" x14ac:dyDescent="0.2">
      <c r="A2244" s="66"/>
    </row>
    <row r="2245" spans="1:1" x14ac:dyDescent="0.2">
      <c r="A2245" s="66"/>
    </row>
    <row r="2246" spans="1:1" x14ac:dyDescent="0.2">
      <c r="A2246" s="66"/>
    </row>
    <row r="2247" spans="1:1" x14ac:dyDescent="0.2">
      <c r="A2247" s="66"/>
    </row>
    <row r="2248" spans="1:1" x14ac:dyDescent="0.2">
      <c r="A2248" s="66"/>
    </row>
    <row r="2249" spans="1:1" x14ac:dyDescent="0.2">
      <c r="A2249" s="66"/>
    </row>
    <row r="2250" spans="1:1" x14ac:dyDescent="0.2">
      <c r="A2250" s="66"/>
    </row>
    <row r="2251" spans="1:1" x14ac:dyDescent="0.2">
      <c r="A2251" s="66"/>
    </row>
    <row r="2252" spans="1:1" x14ac:dyDescent="0.2">
      <c r="A2252" s="66"/>
    </row>
    <row r="2253" spans="1:1" x14ac:dyDescent="0.2">
      <c r="A2253" s="66"/>
    </row>
    <row r="2254" spans="1:1" x14ac:dyDescent="0.2">
      <c r="A2254" s="66"/>
    </row>
    <row r="2255" spans="1:1" x14ac:dyDescent="0.2">
      <c r="A2255" s="66"/>
    </row>
    <row r="2256" spans="1:1" x14ac:dyDescent="0.2">
      <c r="A2256" s="66"/>
    </row>
    <row r="2257" spans="1:1" x14ac:dyDescent="0.2">
      <c r="A2257" s="66"/>
    </row>
    <row r="2258" spans="1:1" x14ac:dyDescent="0.2">
      <c r="A2258" s="66"/>
    </row>
    <row r="2259" spans="1:1" x14ac:dyDescent="0.2">
      <c r="A2259" s="66"/>
    </row>
    <row r="2260" spans="1:1" x14ac:dyDescent="0.2">
      <c r="A2260" s="66"/>
    </row>
    <row r="2261" spans="1:1" x14ac:dyDescent="0.2">
      <c r="A2261" s="66"/>
    </row>
    <row r="2262" spans="1:1" x14ac:dyDescent="0.2">
      <c r="A2262" s="66"/>
    </row>
    <row r="2263" spans="1:1" x14ac:dyDescent="0.2">
      <c r="A2263" s="66"/>
    </row>
    <row r="2264" spans="1:1" x14ac:dyDescent="0.2">
      <c r="A2264" s="66"/>
    </row>
    <row r="2265" spans="1:1" x14ac:dyDescent="0.2">
      <c r="A2265" s="66"/>
    </row>
    <row r="2266" spans="1:1" x14ac:dyDescent="0.2">
      <c r="A2266" s="66"/>
    </row>
    <row r="2267" spans="1:1" x14ac:dyDescent="0.2">
      <c r="A2267" s="66"/>
    </row>
    <row r="2268" spans="1:1" x14ac:dyDescent="0.2">
      <c r="A2268" s="66"/>
    </row>
    <row r="2269" spans="1:1" x14ac:dyDescent="0.2">
      <c r="A2269" s="66"/>
    </row>
    <row r="2270" spans="1:1" x14ac:dyDescent="0.2">
      <c r="A2270" s="66"/>
    </row>
    <row r="2271" spans="1:1" x14ac:dyDescent="0.2">
      <c r="A2271" s="66"/>
    </row>
    <row r="2272" spans="1:1" x14ac:dyDescent="0.2">
      <c r="A2272" s="66"/>
    </row>
    <row r="2273" spans="1:1" x14ac:dyDescent="0.2">
      <c r="A2273" s="66"/>
    </row>
    <row r="2274" spans="1:1" x14ac:dyDescent="0.2">
      <c r="A2274" s="66"/>
    </row>
    <row r="2275" spans="1:1" x14ac:dyDescent="0.2">
      <c r="A2275" s="66"/>
    </row>
    <row r="2276" spans="1:1" x14ac:dyDescent="0.2">
      <c r="A2276" s="66"/>
    </row>
    <row r="2277" spans="1:1" x14ac:dyDescent="0.2">
      <c r="A2277" s="66"/>
    </row>
    <row r="2278" spans="1:1" x14ac:dyDescent="0.2">
      <c r="A2278" s="66"/>
    </row>
    <row r="2279" spans="1:1" x14ac:dyDescent="0.2">
      <c r="A2279" s="66"/>
    </row>
    <row r="2280" spans="1:1" x14ac:dyDescent="0.2">
      <c r="A2280" s="66"/>
    </row>
    <row r="2281" spans="1:1" x14ac:dyDescent="0.2">
      <c r="A2281" s="66"/>
    </row>
    <row r="2282" spans="1:1" x14ac:dyDescent="0.2">
      <c r="A2282" s="66"/>
    </row>
    <row r="2283" spans="1:1" x14ac:dyDescent="0.2">
      <c r="A2283" s="66"/>
    </row>
    <row r="2284" spans="1:1" x14ac:dyDescent="0.2">
      <c r="A2284" s="66"/>
    </row>
    <row r="2285" spans="1:1" x14ac:dyDescent="0.2">
      <c r="A2285" s="66"/>
    </row>
    <row r="2286" spans="1:1" x14ac:dyDescent="0.2">
      <c r="A2286" s="66"/>
    </row>
    <row r="2287" spans="1:1" x14ac:dyDescent="0.2">
      <c r="A2287" s="66"/>
    </row>
    <row r="2288" spans="1:1" x14ac:dyDescent="0.2">
      <c r="A2288" s="66"/>
    </row>
    <row r="2289" spans="1:1" x14ac:dyDescent="0.2">
      <c r="A2289" s="66"/>
    </row>
    <row r="2290" spans="1:1" x14ac:dyDescent="0.2">
      <c r="A2290" s="66"/>
    </row>
    <row r="2291" spans="1:1" x14ac:dyDescent="0.2">
      <c r="A2291" s="66"/>
    </row>
    <row r="2292" spans="1:1" x14ac:dyDescent="0.2">
      <c r="A2292" s="66"/>
    </row>
    <row r="2293" spans="1:1" x14ac:dyDescent="0.2">
      <c r="A2293" s="66"/>
    </row>
    <row r="2294" spans="1:1" x14ac:dyDescent="0.2">
      <c r="A2294" s="66"/>
    </row>
    <row r="2295" spans="1:1" x14ac:dyDescent="0.2">
      <c r="A2295" s="66"/>
    </row>
    <row r="2296" spans="1:1" x14ac:dyDescent="0.2">
      <c r="A2296" s="66"/>
    </row>
    <row r="2297" spans="1:1" x14ac:dyDescent="0.2">
      <c r="A2297" s="66"/>
    </row>
    <row r="2298" spans="1:1" x14ac:dyDescent="0.2">
      <c r="A2298" s="66"/>
    </row>
    <row r="2299" spans="1:1" x14ac:dyDescent="0.2">
      <c r="A2299" s="66"/>
    </row>
    <row r="2300" spans="1:1" x14ac:dyDescent="0.2">
      <c r="A2300" s="66"/>
    </row>
    <row r="2301" spans="1:1" x14ac:dyDescent="0.2">
      <c r="A2301" s="66"/>
    </row>
    <row r="2302" spans="1:1" x14ac:dyDescent="0.2">
      <c r="A2302" s="66"/>
    </row>
    <row r="2303" spans="1:1" x14ac:dyDescent="0.2">
      <c r="A2303" s="66"/>
    </row>
    <row r="2304" spans="1:1" x14ac:dyDescent="0.2">
      <c r="A2304" s="66"/>
    </row>
    <row r="2305" spans="1:1" x14ac:dyDescent="0.2">
      <c r="A2305" s="66"/>
    </row>
    <row r="2306" spans="1:1" x14ac:dyDescent="0.2">
      <c r="A2306" s="66"/>
    </row>
    <row r="2307" spans="1:1" x14ac:dyDescent="0.2">
      <c r="A2307" s="66"/>
    </row>
    <row r="2308" spans="1:1" x14ac:dyDescent="0.2">
      <c r="A2308" s="66"/>
    </row>
    <row r="2309" spans="1:1" x14ac:dyDescent="0.2">
      <c r="A2309" s="66"/>
    </row>
    <row r="2310" spans="1:1" x14ac:dyDescent="0.2">
      <c r="A2310" s="66"/>
    </row>
    <row r="2311" spans="1:1" x14ac:dyDescent="0.2">
      <c r="A2311" s="66"/>
    </row>
    <row r="2312" spans="1:1" x14ac:dyDescent="0.2">
      <c r="A2312" s="66"/>
    </row>
    <row r="2313" spans="1:1" x14ac:dyDescent="0.2">
      <c r="A2313" s="66"/>
    </row>
    <row r="2314" spans="1:1" x14ac:dyDescent="0.2">
      <c r="A2314" s="66"/>
    </row>
    <row r="2315" spans="1:1" x14ac:dyDescent="0.2">
      <c r="A2315" s="66"/>
    </row>
    <row r="2316" spans="1:1" x14ac:dyDescent="0.2">
      <c r="A2316" s="66"/>
    </row>
    <row r="2317" spans="1:1" x14ac:dyDescent="0.2">
      <c r="A2317" s="66"/>
    </row>
    <row r="2318" spans="1:1" x14ac:dyDescent="0.2">
      <c r="A2318" s="66"/>
    </row>
    <row r="2319" spans="1:1" x14ac:dyDescent="0.2">
      <c r="A2319" s="66"/>
    </row>
    <row r="2320" spans="1:1" x14ac:dyDescent="0.2">
      <c r="A2320" s="66"/>
    </row>
    <row r="2321" spans="1:1" x14ac:dyDescent="0.2">
      <c r="A2321" s="66"/>
    </row>
    <row r="2322" spans="1:1" x14ac:dyDescent="0.2">
      <c r="A2322" s="66"/>
    </row>
    <row r="2323" spans="1:1" x14ac:dyDescent="0.2">
      <c r="A2323" s="66"/>
    </row>
    <row r="2324" spans="1:1" x14ac:dyDescent="0.2">
      <c r="A2324" s="66"/>
    </row>
    <row r="2325" spans="1:1" x14ac:dyDescent="0.2">
      <c r="A2325" s="66"/>
    </row>
    <row r="2326" spans="1:1" x14ac:dyDescent="0.2">
      <c r="A2326" s="66"/>
    </row>
    <row r="2327" spans="1:1" x14ac:dyDescent="0.2">
      <c r="A2327" s="66"/>
    </row>
    <row r="2328" spans="1:1" x14ac:dyDescent="0.2">
      <c r="A2328" s="66"/>
    </row>
    <row r="2329" spans="1:1" x14ac:dyDescent="0.2">
      <c r="A2329" s="66"/>
    </row>
    <row r="2330" spans="1:1" x14ac:dyDescent="0.2">
      <c r="A2330" s="66"/>
    </row>
    <row r="2331" spans="1:1" x14ac:dyDescent="0.2">
      <c r="A2331" s="66"/>
    </row>
    <row r="2332" spans="1:1" x14ac:dyDescent="0.2">
      <c r="A2332" s="66"/>
    </row>
    <row r="2333" spans="1:1" x14ac:dyDescent="0.2">
      <c r="A2333" s="66"/>
    </row>
    <row r="2334" spans="1:1" x14ac:dyDescent="0.2">
      <c r="A2334" s="66"/>
    </row>
    <row r="2335" spans="1:1" x14ac:dyDescent="0.2">
      <c r="A2335" s="66"/>
    </row>
    <row r="2336" spans="1:1" x14ac:dyDescent="0.2">
      <c r="A2336" s="66"/>
    </row>
    <row r="2337" spans="1:1" x14ac:dyDescent="0.2">
      <c r="A2337" s="66"/>
    </row>
    <row r="2338" spans="1:1" x14ac:dyDescent="0.2">
      <c r="A2338" s="66"/>
    </row>
    <row r="2339" spans="1:1" x14ac:dyDescent="0.2">
      <c r="A2339" s="66"/>
    </row>
    <row r="2340" spans="1:1" x14ac:dyDescent="0.2">
      <c r="A2340" s="66"/>
    </row>
    <row r="2341" spans="1:1" x14ac:dyDescent="0.2">
      <c r="A2341" s="66"/>
    </row>
    <row r="2342" spans="1:1" x14ac:dyDescent="0.2">
      <c r="A2342" s="66"/>
    </row>
    <row r="2343" spans="1:1" x14ac:dyDescent="0.2">
      <c r="A2343" s="66"/>
    </row>
    <row r="2344" spans="1:1" x14ac:dyDescent="0.2">
      <c r="A2344" s="66"/>
    </row>
    <row r="2345" spans="1:1" x14ac:dyDescent="0.2">
      <c r="A2345" s="66"/>
    </row>
    <row r="2346" spans="1:1" x14ac:dyDescent="0.2">
      <c r="A2346" s="66"/>
    </row>
    <row r="2347" spans="1:1" x14ac:dyDescent="0.2">
      <c r="A2347" s="66"/>
    </row>
    <row r="2348" spans="1:1" x14ac:dyDescent="0.2">
      <c r="A2348" s="66"/>
    </row>
    <row r="2349" spans="1:1" x14ac:dyDescent="0.2">
      <c r="A2349" s="66"/>
    </row>
    <row r="2350" spans="1:1" x14ac:dyDescent="0.2">
      <c r="A2350" s="66"/>
    </row>
    <row r="2351" spans="1:1" x14ac:dyDescent="0.2">
      <c r="A2351" s="66"/>
    </row>
    <row r="2352" spans="1:1" x14ac:dyDescent="0.2">
      <c r="A2352" s="66"/>
    </row>
    <row r="2353" spans="1:1" x14ac:dyDescent="0.2">
      <c r="A2353" s="66"/>
    </row>
    <row r="2354" spans="1:1" x14ac:dyDescent="0.2">
      <c r="A2354" s="66"/>
    </row>
    <row r="2355" spans="1:1" x14ac:dyDescent="0.2">
      <c r="A2355" s="66"/>
    </row>
    <row r="2356" spans="1:1" x14ac:dyDescent="0.2">
      <c r="A2356" s="66"/>
    </row>
    <row r="2357" spans="1:1" x14ac:dyDescent="0.2">
      <c r="A2357" s="66"/>
    </row>
    <row r="2358" spans="1:1" x14ac:dyDescent="0.2">
      <c r="A2358" s="66"/>
    </row>
    <row r="2359" spans="1:1" x14ac:dyDescent="0.2">
      <c r="A2359" s="66"/>
    </row>
    <row r="2360" spans="1:1" x14ac:dyDescent="0.2">
      <c r="A2360" s="66"/>
    </row>
    <row r="2361" spans="1:1" x14ac:dyDescent="0.2">
      <c r="A2361" s="66"/>
    </row>
    <row r="2362" spans="1:1" x14ac:dyDescent="0.2">
      <c r="A2362" s="66"/>
    </row>
    <row r="2363" spans="1:1" x14ac:dyDescent="0.2">
      <c r="A2363" s="66"/>
    </row>
    <row r="2364" spans="1:1" x14ac:dyDescent="0.2">
      <c r="A2364" s="66"/>
    </row>
    <row r="2365" spans="1:1" x14ac:dyDescent="0.2">
      <c r="A2365" s="66"/>
    </row>
    <row r="2366" spans="1:1" x14ac:dyDescent="0.2">
      <c r="A2366" s="66"/>
    </row>
    <row r="2367" spans="1:1" x14ac:dyDescent="0.2">
      <c r="A2367" s="66"/>
    </row>
    <row r="2368" spans="1:1" x14ac:dyDescent="0.2">
      <c r="A2368" s="66"/>
    </row>
    <row r="2369" spans="1:1" x14ac:dyDescent="0.2">
      <c r="A2369" s="66"/>
    </row>
    <row r="2370" spans="1:1" x14ac:dyDescent="0.2">
      <c r="A2370" s="66"/>
    </row>
    <row r="2371" spans="1:1" x14ac:dyDescent="0.2">
      <c r="A2371" s="66"/>
    </row>
    <row r="2372" spans="1:1" x14ac:dyDescent="0.2">
      <c r="A2372" s="66"/>
    </row>
    <row r="2373" spans="1:1" x14ac:dyDescent="0.2">
      <c r="A2373" s="66"/>
    </row>
    <row r="2374" spans="1:1" x14ac:dyDescent="0.2">
      <c r="A2374" s="66"/>
    </row>
    <row r="2375" spans="1:1" x14ac:dyDescent="0.2">
      <c r="A2375" s="66"/>
    </row>
    <row r="2376" spans="1:1" x14ac:dyDescent="0.2">
      <c r="A2376" s="66"/>
    </row>
    <row r="2377" spans="1:1" x14ac:dyDescent="0.2">
      <c r="A2377" s="66"/>
    </row>
    <row r="2378" spans="1:1" x14ac:dyDescent="0.2">
      <c r="A2378" s="66"/>
    </row>
    <row r="2379" spans="1:1" x14ac:dyDescent="0.2">
      <c r="A2379" s="66"/>
    </row>
    <row r="2380" spans="1:1" x14ac:dyDescent="0.2">
      <c r="A2380" s="66"/>
    </row>
    <row r="2381" spans="1:1" x14ac:dyDescent="0.2">
      <c r="A2381" s="66"/>
    </row>
    <row r="2382" spans="1:1" x14ac:dyDescent="0.2">
      <c r="A2382" s="66"/>
    </row>
    <row r="2383" spans="1:1" x14ac:dyDescent="0.2">
      <c r="A2383" s="66"/>
    </row>
    <row r="2384" spans="1:1" x14ac:dyDescent="0.2">
      <c r="A2384" s="66"/>
    </row>
    <row r="2385" spans="1:1" x14ac:dyDescent="0.2">
      <c r="A2385" s="66"/>
    </row>
    <row r="2386" spans="1:1" x14ac:dyDescent="0.2">
      <c r="A2386" s="66"/>
    </row>
    <row r="2387" spans="1:1" x14ac:dyDescent="0.2">
      <c r="A2387" s="66"/>
    </row>
    <row r="2388" spans="1:1" x14ac:dyDescent="0.2">
      <c r="A2388" s="66"/>
    </row>
    <row r="2389" spans="1:1" x14ac:dyDescent="0.2">
      <c r="A2389" s="66"/>
    </row>
    <row r="2390" spans="1:1" x14ac:dyDescent="0.2">
      <c r="A2390" s="66"/>
    </row>
    <row r="2391" spans="1:1" x14ac:dyDescent="0.2">
      <c r="A2391" s="66"/>
    </row>
    <row r="2392" spans="1:1" x14ac:dyDescent="0.2">
      <c r="A2392" s="66"/>
    </row>
    <row r="2393" spans="1:1" x14ac:dyDescent="0.2">
      <c r="A2393" s="66"/>
    </row>
    <row r="2394" spans="1:1" x14ac:dyDescent="0.2">
      <c r="A2394" s="66"/>
    </row>
    <row r="2395" spans="1:1" x14ac:dyDescent="0.2">
      <c r="A2395" s="66"/>
    </row>
    <row r="2396" spans="1:1" x14ac:dyDescent="0.2">
      <c r="A2396" s="66"/>
    </row>
    <row r="2397" spans="1:1" x14ac:dyDescent="0.2">
      <c r="A2397" s="66"/>
    </row>
    <row r="2398" spans="1:1" x14ac:dyDescent="0.2">
      <c r="A2398" s="66"/>
    </row>
    <row r="2399" spans="1:1" x14ac:dyDescent="0.2">
      <c r="A2399" s="66"/>
    </row>
    <row r="2400" spans="1:1" x14ac:dyDescent="0.2">
      <c r="A2400" s="66"/>
    </row>
    <row r="2401" spans="1:1" x14ac:dyDescent="0.2">
      <c r="A2401" s="66"/>
    </row>
    <row r="2402" spans="1:1" x14ac:dyDescent="0.2">
      <c r="A2402" s="66"/>
    </row>
    <row r="2403" spans="1:1" x14ac:dyDescent="0.2">
      <c r="A2403" s="66"/>
    </row>
    <row r="2404" spans="1:1" x14ac:dyDescent="0.2">
      <c r="A2404" s="66"/>
    </row>
    <row r="2405" spans="1:1" x14ac:dyDescent="0.2">
      <c r="A2405" s="66"/>
    </row>
    <row r="2406" spans="1:1" x14ac:dyDescent="0.2">
      <c r="A2406" s="66"/>
    </row>
    <row r="2407" spans="1:1" x14ac:dyDescent="0.2">
      <c r="A2407" s="66"/>
    </row>
    <row r="2408" spans="1:1" x14ac:dyDescent="0.2">
      <c r="A2408" s="66"/>
    </row>
    <row r="2409" spans="1:1" x14ac:dyDescent="0.2">
      <c r="A2409" s="66"/>
    </row>
    <row r="2410" spans="1:1" x14ac:dyDescent="0.2">
      <c r="A2410" s="66"/>
    </row>
    <row r="2411" spans="1:1" x14ac:dyDescent="0.2">
      <c r="A2411" s="66"/>
    </row>
    <row r="2412" spans="1:1" x14ac:dyDescent="0.2">
      <c r="A2412" s="66"/>
    </row>
    <row r="2413" spans="1:1" x14ac:dyDescent="0.2">
      <c r="A2413" s="66"/>
    </row>
    <row r="2414" spans="1:1" x14ac:dyDescent="0.2">
      <c r="A2414" s="66"/>
    </row>
    <row r="2415" spans="1:1" x14ac:dyDescent="0.2">
      <c r="A2415" s="66"/>
    </row>
    <row r="2416" spans="1:1" x14ac:dyDescent="0.2">
      <c r="A2416" s="66"/>
    </row>
    <row r="2417" spans="1:1" x14ac:dyDescent="0.2">
      <c r="A2417" s="66"/>
    </row>
    <row r="2418" spans="1:1" x14ac:dyDescent="0.2">
      <c r="A2418" s="66"/>
    </row>
    <row r="2419" spans="1:1" x14ac:dyDescent="0.2">
      <c r="A2419" s="66"/>
    </row>
    <row r="2420" spans="1:1" x14ac:dyDescent="0.2">
      <c r="A2420" s="66"/>
    </row>
    <row r="2421" spans="1:1" x14ac:dyDescent="0.2">
      <c r="A2421" s="66"/>
    </row>
    <row r="2422" spans="1:1" x14ac:dyDescent="0.2">
      <c r="A2422" s="66"/>
    </row>
    <row r="2423" spans="1:1" x14ac:dyDescent="0.2">
      <c r="A2423" s="66"/>
    </row>
    <row r="2424" spans="1:1" x14ac:dyDescent="0.2">
      <c r="A2424" s="66"/>
    </row>
    <row r="2425" spans="1:1" x14ac:dyDescent="0.2">
      <c r="A2425" s="66"/>
    </row>
    <row r="2426" spans="1:1" x14ac:dyDescent="0.2">
      <c r="A2426" s="66"/>
    </row>
    <row r="2427" spans="1:1" x14ac:dyDescent="0.2">
      <c r="A2427" s="66"/>
    </row>
    <row r="2428" spans="1:1" x14ac:dyDescent="0.2">
      <c r="A2428" s="66"/>
    </row>
    <row r="2429" spans="1:1" x14ac:dyDescent="0.2">
      <c r="A2429" s="66"/>
    </row>
    <row r="2430" spans="1:1" x14ac:dyDescent="0.2">
      <c r="A2430" s="66"/>
    </row>
    <row r="2431" spans="1:1" x14ac:dyDescent="0.2">
      <c r="A2431" s="66"/>
    </row>
    <row r="2432" spans="1:1" x14ac:dyDescent="0.2">
      <c r="A2432" s="66"/>
    </row>
    <row r="2433" spans="1:1" x14ac:dyDescent="0.2">
      <c r="A2433" s="66"/>
    </row>
    <row r="2434" spans="1:1" x14ac:dyDescent="0.2">
      <c r="A2434" s="66"/>
    </row>
    <row r="2435" spans="1:1" x14ac:dyDescent="0.2">
      <c r="A2435" s="66"/>
    </row>
    <row r="2436" spans="1:1" x14ac:dyDescent="0.2">
      <c r="A2436" s="66"/>
    </row>
    <row r="2437" spans="1:1" x14ac:dyDescent="0.2">
      <c r="A2437" s="66"/>
    </row>
    <row r="2438" spans="1:1" x14ac:dyDescent="0.2">
      <c r="A2438" s="66"/>
    </row>
    <row r="2439" spans="1:1" x14ac:dyDescent="0.2">
      <c r="A2439" s="66"/>
    </row>
    <row r="2440" spans="1:1" x14ac:dyDescent="0.2">
      <c r="A2440" s="66"/>
    </row>
    <row r="2441" spans="1:1" x14ac:dyDescent="0.2">
      <c r="A2441" s="66"/>
    </row>
    <row r="2442" spans="1:1" x14ac:dyDescent="0.2">
      <c r="A2442" s="66"/>
    </row>
    <row r="2443" spans="1:1" x14ac:dyDescent="0.2">
      <c r="A2443" s="66"/>
    </row>
    <row r="2444" spans="1:1" x14ac:dyDescent="0.2">
      <c r="A2444" s="66"/>
    </row>
    <row r="2445" spans="1:1" x14ac:dyDescent="0.2">
      <c r="A2445" s="66"/>
    </row>
    <row r="2446" spans="1:1" x14ac:dyDescent="0.2">
      <c r="A2446" s="66"/>
    </row>
    <row r="2447" spans="1:1" x14ac:dyDescent="0.2">
      <c r="A2447" s="66"/>
    </row>
    <row r="2448" spans="1:1" x14ac:dyDescent="0.2">
      <c r="A2448" s="66"/>
    </row>
    <row r="2449" spans="1:1" x14ac:dyDescent="0.2">
      <c r="A2449" s="66"/>
    </row>
    <row r="2450" spans="1:1" x14ac:dyDescent="0.2">
      <c r="A2450" s="66"/>
    </row>
    <row r="2451" spans="1:1" x14ac:dyDescent="0.2">
      <c r="A2451" s="66"/>
    </row>
    <row r="2452" spans="1:1" x14ac:dyDescent="0.2">
      <c r="A2452" s="66"/>
    </row>
    <row r="2453" spans="1:1" x14ac:dyDescent="0.2">
      <c r="A2453" s="66"/>
    </row>
    <row r="2454" spans="1:1" x14ac:dyDescent="0.2">
      <c r="A2454" s="66"/>
    </row>
    <row r="2455" spans="1:1" x14ac:dyDescent="0.2">
      <c r="A2455" s="66"/>
    </row>
    <row r="2456" spans="1:1" x14ac:dyDescent="0.2">
      <c r="A2456" s="66"/>
    </row>
    <row r="2457" spans="1:1" x14ac:dyDescent="0.2">
      <c r="A2457" s="66"/>
    </row>
    <row r="2458" spans="1:1" x14ac:dyDescent="0.2">
      <c r="A2458" s="66"/>
    </row>
    <row r="2459" spans="1:1" x14ac:dyDescent="0.2">
      <c r="A2459" s="66"/>
    </row>
    <row r="2460" spans="1:1" x14ac:dyDescent="0.2">
      <c r="A2460" s="66"/>
    </row>
    <row r="2461" spans="1:1" x14ac:dyDescent="0.2">
      <c r="A2461" s="66"/>
    </row>
    <row r="2462" spans="1:1" x14ac:dyDescent="0.2">
      <c r="A2462" s="66"/>
    </row>
    <row r="2463" spans="1:1" x14ac:dyDescent="0.2">
      <c r="A2463" s="66"/>
    </row>
    <row r="2464" spans="1:1" x14ac:dyDescent="0.2">
      <c r="A2464" s="66"/>
    </row>
    <row r="2465" spans="1:1" x14ac:dyDescent="0.2">
      <c r="A2465" s="66"/>
    </row>
    <row r="2466" spans="1:1" x14ac:dyDescent="0.2">
      <c r="A2466" s="66"/>
    </row>
    <row r="2467" spans="1:1" x14ac:dyDescent="0.2">
      <c r="A2467" s="66"/>
    </row>
    <row r="2468" spans="1:1" x14ac:dyDescent="0.2">
      <c r="A2468" s="66"/>
    </row>
    <row r="2469" spans="1:1" x14ac:dyDescent="0.2">
      <c r="A2469" s="66"/>
    </row>
    <row r="2470" spans="1:1" x14ac:dyDescent="0.2">
      <c r="A2470" s="66"/>
    </row>
    <row r="2471" spans="1:1" x14ac:dyDescent="0.2">
      <c r="A2471" s="66"/>
    </row>
    <row r="2472" spans="1:1" x14ac:dyDescent="0.2">
      <c r="A2472" s="66"/>
    </row>
    <row r="2473" spans="1:1" x14ac:dyDescent="0.2">
      <c r="A2473" s="66"/>
    </row>
    <row r="2474" spans="1:1" x14ac:dyDescent="0.2">
      <c r="A2474" s="66"/>
    </row>
    <row r="2475" spans="1:1" x14ac:dyDescent="0.2">
      <c r="A2475" s="66"/>
    </row>
    <row r="2476" spans="1:1" x14ac:dyDescent="0.2">
      <c r="A2476" s="66"/>
    </row>
    <row r="2477" spans="1:1" x14ac:dyDescent="0.2">
      <c r="A2477" s="66"/>
    </row>
    <row r="2478" spans="1:1" x14ac:dyDescent="0.2">
      <c r="A2478" s="66"/>
    </row>
    <row r="2479" spans="1:1" x14ac:dyDescent="0.2">
      <c r="A2479" s="66"/>
    </row>
    <row r="2480" spans="1:1" x14ac:dyDescent="0.2">
      <c r="A2480" s="66"/>
    </row>
    <row r="2481" spans="1:1" x14ac:dyDescent="0.2">
      <c r="A2481" s="66"/>
    </row>
    <row r="2482" spans="1:1" x14ac:dyDescent="0.2">
      <c r="A2482" s="66"/>
    </row>
    <row r="2483" spans="1:1" x14ac:dyDescent="0.2">
      <c r="A2483" s="66"/>
    </row>
    <row r="2484" spans="1:1" x14ac:dyDescent="0.2">
      <c r="A2484" s="66"/>
    </row>
    <row r="2485" spans="1:1" x14ac:dyDescent="0.2">
      <c r="A2485" s="66"/>
    </row>
    <row r="2486" spans="1:1" x14ac:dyDescent="0.2">
      <c r="A2486" s="66"/>
    </row>
    <row r="2487" spans="1:1" x14ac:dyDescent="0.2">
      <c r="A2487" s="66"/>
    </row>
    <row r="2488" spans="1:1" x14ac:dyDescent="0.2">
      <c r="A2488" s="66"/>
    </row>
    <row r="2489" spans="1:1" x14ac:dyDescent="0.2">
      <c r="A2489" s="66"/>
    </row>
    <row r="2490" spans="1:1" x14ac:dyDescent="0.2">
      <c r="A2490" s="66"/>
    </row>
    <row r="2491" spans="1:1" x14ac:dyDescent="0.2">
      <c r="A2491" s="66"/>
    </row>
    <row r="2492" spans="1:1" x14ac:dyDescent="0.2">
      <c r="A2492" s="66"/>
    </row>
    <row r="2493" spans="1:1" x14ac:dyDescent="0.2">
      <c r="A2493" s="66"/>
    </row>
    <row r="2494" spans="1:1" x14ac:dyDescent="0.2">
      <c r="A2494" s="66"/>
    </row>
    <row r="2495" spans="1:1" x14ac:dyDescent="0.2">
      <c r="A2495" s="66"/>
    </row>
    <row r="2496" spans="1:1" x14ac:dyDescent="0.2">
      <c r="A2496" s="66"/>
    </row>
    <row r="2497" spans="1:1" x14ac:dyDescent="0.2">
      <c r="A2497" s="66"/>
    </row>
    <row r="2498" spans="1:1" x14ac:dyDescent="0.2">
      <c r="A2498" s="66"/>
    </row>
    <row r="2499" spans="1:1" x14ac:dyDescent="0.2">
      <c r="A2499" s="66"/>
    </row>
    <row r="2500" spans="1:1" x14ac:dyDescent="0.2">
      <c r="A2500" s="66"/>
    </row>
    <row r="2501" spans="1:1" x14ac:dyDescent="0.2">
      <c r="A2501" s="66"/>
    </row>
    <row r="2502" spans="1:1" x14ac:dyDescent="0.2">
      <c r="A2502" s="66"/>
    </row>
    <row r="2503" spans="1:1" x14ac:dyDescent="0.2">
      <c r="A2503" s="66"/>
    </row>
    <row r="2504" spans="1:1" x14ac:dyDescent="0.2">
      <c r="A2504" s="66"/>
    </row>
    <row r="2505" spans="1:1" x14ac:dyDescent="0.2">
      <c r="A2505" s="66"/>
    </row>
    <row r="2506" spans="1:1" x14ac:dyDescent="0.2">
      <c r="A2506" s="66"/>
    </row>
    <row r="2507" spans="1:1" x14ac:dyDescent="0.2">
      <c r="A2507" s="66"/>
    </row>
    <row r="2508" spans="1:1" x14ac:dyDescent="0.2">
      <c r="A2508" s="66"/>
    </row>
    <row r="2509" spans="1:1" x14ac:dyDescent="0.2">
      <c r="A2509" s="66"/>
    </row>
    <row r="2510" spans="1:1" x14ac:dyDescent="0.2">
      <c r="A2510" s="66"/>
    </row>
    <row r="2511" spans="1:1" x14ac:dyDescent="0.2">
      <c r="A2511" s="66"/>
    </row>
    <row r="2512" spans="1:1" x14ac:dyDescent="0.2">
      <c r="A2512" s="66"/>
    </row>
    <row r="2513" spans="1:1" x14ac:dyDescent="0.2">
      <c r="A2513" s="66"/>
    </row>
    <row r="2514" spans="1:1" x14ac:dyDescent="0.2">
      <c r="A2514" s="66"/>
    </row>
    <row r="2515" spans="1:1" x14ac:dyDescent="0.2">
      <c r="A2515" s="66"/>
    </row>
    <row r="2516" spans="1:1" x14ac:dyDescent="0.2">
      <c r="A2516" s="66"/>
    </row>
    <row r="2517" spans="1:1" x14ac:dyDescent="0.2">
      <c r="A2517" s="66"/>
    </row>
    <row r="2518" spans="1:1" x14ac:dyDescent="0.2">
      <c r="A2518" s="66"/>
    </row>
    <row r="2519" spans="1:1" x14ac:dyDescent="0.2">
      <c r="A2519" s="66"/>
    </row>
    <row r="2520" spans="1:1" x14ac:dyDescent="0.2">
      <c r="A2520" s="66"/>
    </row>
    <row r="2521" spans="1:1" x14ac:dyDescent="0.2">
      <c r="A2521" s="66"/>
    </row>
    <row r="2522" spans="1:1" x14ac:dyDescent="0.2">
      <c r="A2522" s="66"/>
    </row>
    <row r="2523" spans="1:1" x14ac:dyDescent="0.2">
      <c r="A2523" s="66"/>
    </row>
    <row r="2524" spans="1:1" x14ac:dyDescent="0.2">
      <c r="A2524" s="66"/>
    </row>
    <row r="2525" spans="1:1" x14ac:dyDescent="0.2">
      <c r="A2525" s="66"/>
    </row>
    <row r="2526" spans="1:1" x14ac:dyDescent="0.2">
      <c r="A2526" s="66"/>
    </row>
    <row r="2527" spans="1:1" x14ac:dyDescent="0.2">
      <c r="A2527" s="66"/>
    </row>
    <row r="2528" spans="1:1" x14ac:dyDescent="0.2">
      <c r="A2528" s="66"/>
    </row>
    <row r="2529" spans="1:1" x14ac:dyDescent="0.2">
      <c r="A2529" s="66"/>
    </row>
    <row r="2530" spans="1:1" x14ac:dyDescent="0.2">
      <c r="A2530" s="66"/>
    </row>
    <row r="2531" spans="1:1" x14ac:dyDescent="0.2">
      <c r="A2531" s="66"/>
    </row>
    <row r="2532" spans="1:1" x14ac:dyDescent="0.2">
      <c r="A2532" s="66"/>
    </row>
    <row r="2533" spans="1:1" x14ac:dyDescent="0.2">
      <c r="A2533" s="66"/>
    </row>
    <row r="2534" spans="1:1" x14ac:dyDescent="0.2">
      <c r="A2534" s="66"/>
    </row>
    <row r="2535" spans="1:1" x14ac:dyDescent="0.2">
      <c r="A2535" s="66"/>
    </row>
    <row r="2536" spans="1:1" x14ac:dyDescent="0.2">
      <c r="A2536" s="66"/>
    </row>
    <row r="2537" spans="1:1" x14ac:dyDescent="0.2">
      <c r="A2537" s="66"/>
    </row>
    <row r="2538" spans="1:1" x14ac:dyDescent="0.2">
      <c r="A2538" s="66"/>
    </row>
    <row r="2539" spans="1:1" x14ac:dyDescent="0.2">
      <c r="A2539" s="66"/>
    </row>
    <row r="2540" spans="1:1" x14ac:dyDescent="0.2">
      <c r="A2540" s="66"/>
    </row>
    <row r="2541" spans="1:1" x14ac:dyDescent="0.2">
      <c r="A2541" s="66"/>
    </row>
    <row r="2542" spans="1:1" x14ac:dyDescent="0.2">
      <c r="A2542" s="66"/>
    </row>
    <row r="2543" spans="1:1" x14ac:dyDescent="0.2">
      <c r="A2543" s="66"/>
    </row>
    <row r="2544" spans="1:1" x14ac:dyDescent="0.2">
      <c r="A2544" s="66"/>
    </row>
    <row r="2545" spans="1:1" x14ac:dyDescent="0.2">
      <c r="A2545" s="66"/>
    </row>
    <row r="2546" spans="1:1" x14ac:dyDescent="0.2">
      <c r="A2546" s="66"/>
    </row>
    <row r="2547" spans="1:1" x14ac:dyDescent="0.2">
      <c r="A2547" s="66"/>
    </row>
    <row r="2548" spans="1:1" x14ac:dyDescent="0.2">
      <c r="A2548" s="66"/>
    </row>
    <row r="2549" spans="1:1" x14ac:dyDescent="0.2">
      <c r="A2549" s="66"/>
    </row>
    <row r="2550" spans="1:1" x14ac:dyDescent="0.2">
      <c r="A2550" s="66"/>
    </row>
    <row r="2551" spans="1:1" x14ac:dyDescent="0.2">
      <c r="A2551" s="66"/>
    </row>
    <row r="2552" spans="1:1" x14ac:dyDescent="0.2">
      <c r="A2552" s="66"/>
    </row>
    <row r="2553" spans="1:1" x14ac:dyDescent="0.2">
      <c r="A2553" s="66"/>
    </row>
    <row r="2554" spans="1:1" x14ac:dyDescent="0.2">
      <c r="A2554" s="66"/>
    </row>
    <row r="2555" spans="1:1" x14ac:dyDescent="0.2">
      <c r="A2555" s="66"/>
    </row>
    <row r="2556" spans="1:1" x14ac:dyDescent="0.2">
      <c r="A2556" s="66"/>
    </row>
    <row r="2557" spans="1:1" x14ac:dyDescent="0.2">
      <c r="A2557" s="66"/>
    </row>
    <row r="2558" spans="1:1" x14ac:dyDescent="0.2">
      <c r="A2558" s="66"/>
    </row>
    <row r="2559" spans="1:1" x14ac:dyDescent="0.2">
      <c r="A2559" s="66"/>
    </row>
    <row r="2560" spans="1:1" x14ac:dyDescent="0.2">
      <c r="A2560" s="66"/>
    </row>
    <row r="2561" spans="1:1" x14ac:dyDescent="0.2">
      <c r="A2561" s="66"/>
    </row>
    <row r="2562" spans="1:1" x14ac:dyDescent="0.2">
      <c r="A2562" s="66"/>
    </row>
    <row r="2563" spans="1:1" x14ac:dyDescent="0.2">
      <c r="A2563" s="66"/>
    </row>
    <row r="2564" spans="1:1" x14ac:dyDescent="0.2">
      <c r="A2564" s="66"/>
    </row>
    <row r="2565" spans="1:1" x14ac:dyDescent="0.2">
      <c r="A2565" s="66"/>
    </row>
    <row r="2566" spans="1:1" x14ac:dyDescent="0.2">
      <c r="A2566" s="66"/>
    </row>
    <row r="2567" spans="1:1" x14ac:dyDescent="0.2">
      <c r="A2567" s="66"/>
    </row>
    <row r="2568" spans="1:1" x14ac:dyDescent="0.2">
      <c r="A2568" s="66"/>
    </row>
    <row r="2569" spans="1:1" x14ac:dyDescent="0.2">
      <c r="A2569" s="66"/>
    </row>
    <row r="2570" spans="1:1" x14ac:dyDescent="0.2">
      <c r="A2570" s="66"/>
    </row>
    <row r="2571" spans="1:1" x14ac:dyDescent="0.2">
      <c r="A2571" s="66"/>
    </row>
    <row r="2572" spans="1:1" x14ac:dyDescent="0.2">
      <c r="A2572" s="66"/>
    </row>
    <row r="2573" spans="1:1" x14ac:dyDescent="0.2">
      <c r="A2573" s="66"/>
    </row>
    <row r="2574" spans="1:1" x14ac:dyDescent="0.2">
      <c r="A2574" s="66"/>
    </row>
    <row r="2575" spans="1:1" x14ac:dyDescent="0.2">
      <c r="A2575" s="66"/>
    </row>
    <row r="2576" spans="1:1" x14ac:dyDescent="0.2">
      <c r="A2576" s="66"/>
    </row>
    <row r="2577" spans="1:1" x14ac:dyDescent="0.2">
      <c r="A2577" s="66"/>
    </row>
    <row r="2578" spans="1:1" x14ac:dyDescent="0.2">
      <c r="A2578" s="66"/>
    </row>
    <row r="2579" spans="1:1" x14ac:dyDescent="0.2">
      <c r="A2579" s="66"/>
    </row>
    <row r="2580" spans="1:1" x14ac:dyDescent="0.2">
      <c r="A2580" s="66"/>
    </row>
    <row r="2581" spans="1:1" x14ac:dyDescent="0.2">
      <c r="A2581" s="66"/>
    </row>
    <row r="2582" spans="1:1" x14ac:dyDescent="0.2">
      <c r="A2582" s="66"/>
    </row>
    <row r="2583" spans="1:1" x14ac:dyDescent="0.2">
      <c r="A2583" s="66"/>
    </row>
    <row r="2584" spans="1:1" x14ac:dyDescent="0.2">
      <c r="A2584" s="66"/>
    </row>
    <row r="2585" spans="1:1" x14ac:dyDescent="0.2">
      <c r="A2585" s="66"/>
    </row>
    <row r="2586" spans="1:1" x14ac:dyDescent="0.2">
      <c r="A2586" s="66"/>
    </row>
    <row r="2587" spans="1:1" x14ac:dyDescent="0.2">
      <c r="A2587" s="66"/>
    </row>
    <row r="2588" spans="1:1" x14ac:dyDescent="0.2">
      <c r="A2588" s="66"/>
    </row>
    <row r="2589" spans="1:1" x14ac:dyDescent="0.2">
      <c r="A2589" s="66"/>
    </row>
    <row r="2590" spans="1:1" x14ac:dyDescent="0.2">
      <c r="A2590" s="66"/>
    </row>
    <row r="2591" spans="1:1" x14ac:dyDescent="0.2">
      <c r="A2591" s="66"/>
    </row>
    <row r="2592" spans="1:1" x14ac:dyDescent="0.2">
      <c r="A2592" s="66"/>
    </row>
    <row r="2593" spans="1:1" x14ac:dyDescent="0.2">
      <c r="A2593" s="66"/>
    </row>
    <row r="2594" spans="1:1" x14ac:dyDescent="0.2">
      <c r="A2594" s="66"/>
    </row>
    <row r="2595" spans="1:1" x14ac:dyDescent="0.2">
      <c r="A2595" s="66"/>
    </row>
    <row r="2596" spans="1:1" x14ac:dyDescent="0.2">
      <c r="A2596" s="66"/>
    </row>
    <row r="2597" spans="1:1" x14ac:dyDescent="0.2">
      <c r="A2597" s="66"/>
    </row>
    <row r="2598" spans="1:1" x14ac:dyDescent="0.2">
      <c r="A2598" s="66"/>
    </row>
    <row r="2599" spans="1:1" x14ac:dyDescent="0.2">
      <c r="A2599" s="66"/>
    </row>
    <row r="2600" spans="1:1" x14ac:dyDescent="0.2">
      <c r="A2600" s="66"/>
    </row>
    <row r="2601" spans="1:1" x14ac:dyDescent="0.2">
      <c r="A2601" s="66"/>
    </row>
    <row r="2602" spans="1:1" x14ac:dyDescent="0.2">
      <c r="A2602" s="66"/>
    </row>
    <row r="2603" spans="1:1" x14ac:dyDescent="0.2">
      <c r="A2603" s="66"/>
    </row>
    <row r="2604" spans="1:1" x14ac:dyDescent="0.2">
      <c r="A2604" s="66"/>
    </row>
    <row r="2605" spans="1:1" x14ac:dyDescent="0.2">
      <c r="A2605" s="66"/>
    </row>
    <row r="2606" spans="1:1" x14ac:dyDescent="0.2">
      <c r="A2606" s="66"/>
    </row>
    <row r="2607" spans="1:1" x14ac:dyDescent="0.2">
      <c r="A2607" s="66"/>
    </row>
    <row r="2608" spans="1:1" x14ac:dyDescent="0.2">
      <c r="A2608" s="66"/>
    </row>
    <row r="2609" spans="1:1" x14ac:dyDescent="0.2">
      <c r="A2609" s="66"/>
    </row>
    <row r="2610" spans="1:1" x14ac:dyDescent="0.2">
      <c r="A2610" s="66"/>
    </row>
    <row r="2611" spans="1:1" x14ac:dyDescent="0.2">
      <c r="A2611" s="66"/>
    </row>
    <row r="2612" spans="1:1" x14ac:dyDescent="0.2">
      <c r="A2612" s="66"/>
    </row>
    <row r="2613" spans="1:1" x14ac:dyDescent="0.2">
      <c r="A2613" s="66"/>
    </row>
    <row r="2614" spans="1:1" x14ac:dyDescent="0.2">
      <c r="A2614" s="66"/>
    </row>
    <row r="2615" spans="1:1" x14ac:dyDescent="0.2">
      <c r="A2615" s="66"/>
    </row>
    <row r="2616" spans="1:1" x14ac:dyDescent="0.2">
      <c r="A2616" s="66"/>
    </row>
    <row r="2617" spans="1:1" x14ac:dyDescent="0.2">
      <c r="A2617" s="66"/>
    </row>
    <row r="2618" spans="1:1" x14ac:dyDescent="0.2">
      <c r="A2618" s="66"/>
    </row>
    <row r="2619" spans="1:1" x14ac:dyDescent="0.2">
      <c r="A2619" s="66"/>
    </row>
    <row r="2620" spans="1:1" x14ac:dyDescent="0.2">
      <c r="A2620" s="66"/>
    </row>
    <row r="2621" spans="1:1" x14ac:dyDescent="0.2">
      <c r="A2621" s="66"/>
    </row>
    <row r="2622" spans="1:1" x14ac:dyDescent="0.2">
      <c r="A2622" s="66"/>
    </row>
    <row r="2623" spans="1:1" x14ac:dyDescent="0.2">
      <c r="A2623" s="66"/>
    </row>
    <row r="2624" spans="1:1" x14ac:dyDescent="0.2">
      <c r="A2624" s="66"/>
    </row>
    <row r="2625" spans="1:1" x14ac:dyDescent="0.2">
      <c r="A2625" s="66"/>
    </row>
    <row r="2626" spans="1:1" x14ac:dyDescent="0.2">
      <c r="A2626" s="66"/>
    </row>
    <row r="2627" spans="1:1" x14ac:dyDescent="0.2">
      <c r="A2627" s="66"/>
    </row>
    <row r="2628" spans="1:1" x14ac:dyDescent="0.2">
      <c r="A2628" s="66"/>
    </row>
    <row r="2629" spans="1:1" x14ac:dyDescent="0.2">
      <c r="A2629" s="66"/>
    </row>
    <row r="2630" spans="1:1" x14ac:dyDescent="0.2">
      <c r="A2630" s="66"/>
    </row>
    <row r="2631" spans="1:1" x14ac:dyDescent="0.2">
      <c r="A2631" s="66"/>
    </row>
    <row r="2632" spans="1:1" x14ac:dyDescent="0.2">
      <c r="A2632" s="66"/>
    </row>
    <row r="2633" spans="1:1" x14ac:dyDescent="0.2">
      <c r="A2633" s="66"/>
    </row>
    <row r="2634" spans="1:1" x14ac:dyDescent="0.2">
      <c r="A2634" s="66"/>
    </row>
    <row r="2635" spans="1:1" x14ac:dyDescent="0.2">
      <c r="A2635" s="66"/>
    </row>
    <row r="2636" spans="1:1" x14ac:dyDescent="0.2">
      <c r="A2636" s="66"/>
    </row>
    <row r="2637" spans="1:1" x14ac:dyDescent="0.2">
      <c r="A2637" s="66"/>
    </row>
    <row r="2638" spans="1:1" x14ac:dyDescent="0.2">
      <c r="A2638" s="66"/>
    </row>
    <row r="2639" spans="1:1" x14ac:dyDescent="0.2">
      <c r="A2639" s="66"/>
    </row>
    <row r="2640" spans="1:1" x14ac:dyDescent="0.2">
      <c r="A2640" s="66"/>
    </row>
    <row r="2641" spans="1:1" x14ac:dyDescent="0.2">
      <c r="A2641" s="66"/>
    </row>
    <row r="2642" spans="1:1" x14ac:dyDescent="0.2">
      <c r="A2642" s="66"/>
    </row>
    <row r="2643" spans="1:1" x14ac:dyDescent="0.2">
      <c r="A2643" s="66"/>
    </row>
    <row r="2644" spans="1:1" x14ac:dyDescent="0.2">
      <c r="A2644" s="66"/>
    </row>
    <row r="2645" spans="1:1" x14ac:dyDescent="0.2">
      <c r="A2645" s="66"/>
    </row>
    <row r="2646" spans="1:1" x14ac:dyDescent="0.2">
      <c r="A2646" s="66"/>
    </row>
    <row r="2647" spans="1:1" x14ac:dyDescent="0.2">
      <c r="A2647" s="66"/>
    </row>
    <row r="2648" spans="1:1" x14ac:dyDescent="0.2">
      <c r="A2648" s="66"/>
    </row>
    <row r="2649" spans="1:1" x14ac:dyDescent="0.2">
      <c r="A2649" s="66"/>
    </row>
    <row r="2650" spans="1:1" x14ac:dyDescent="0.2">
      <c r="A2650" s="66"/>
    </row>
    <row r="2651" spans="1:1" x14ac:dyDescent="0.2">
      <c r="A2651" s="66"/>
    </row>
    <row r="2652" spans="1:1" x14ac:dyDescent="0.2">
      <c r="A2652" s="66"/>
    </row>
    <row r="2653" spans="1:1" x14ac:dyDescent="0.2">
      <c r="A2653" s="66"/>
    </row>
    <row r="2654" spans="1:1" x14ac:dyDescent="0.2">
      <c r="A2654" s="66"/>
    </row>
    <row r="2655" spans="1:1" x14ac:dyDescent="0.2">
      <c r="A2655" s="66"/>
    </row>
    <row r="2656" spans="1:1" x14ac:dyDescent="0.2">
      <c r="A2656" s="66"/>
    </row>
    <row r="2657" spans="1:1" x14ac:dyDescent="0.2">
      <c r="A2657" s="66"/>
    </row>
    <row r="2658" spans="1:1" x14ac:dyDescent="0.2">
      <c r="A2658" s="66"/>
    </row>
    <row r="2659" spans="1:1" x14ac:dyDescent="0.2">
      <c r="A2659" s="66"/>
    </row>
    <row r="2660" spans="1:1" x14ac:dyDescent="0.2">
      <c r="A2660" s="66"/>
    </row>
    <row r="2661" spans="1:1" x14ac:dyDescent="0.2">
      <c r="A2661" s="66"/>
    </row>
    <row r="2662" spans="1:1" x14ac:dyDescent="0.2">
      <c r="A2662" s="66"/>
    </row>
    <row r="2663" spans="1:1" x14ac:dyDescent="0.2">
      <c r="A2663" s="66"/>
    </row>
    <row r="2664" spans="1:1" x14ac:dyDescent="0.2">
      <c r="A2664" s="66"/>
    </row>
    <row r="2665" spans="1:1" x14ac:dyDescent="0.2">
      <c r="A2665" s="66"/>
    </row>
    <row r="2666" spans="1:1" x14ac:dyDescent="0.2">
      <c r="A2666" s="66"/>
    </row>
    <row r="2667" spans="1:1" x14ac:dyDescent="0.2">
      <c r="A2667" s="66"/>
    </row>
    <row r="2668" spans="1:1" x14ac:dyDescent="0.2">
      <c r="A2668" s="66"/>
    </row>
    <row r="2669" spans="1:1" x14ac:dyDescent="0.2">
      <c r="A2669" s="66"/>
    </row>
    <row r="2670" spans="1:1" x14ac:dyDescent="0.2">
      <c r="A2670" s="66"/>
    </row>
    <row r="2671" spans="1:1" x14ac:dyDescent="0.2">
      <c r="A2671" s="66"/>
    </row>
    <row r="2672" spans="1:1" x14ac:dyDescent="0.2">
      <c r="A2672" s="66"/>
    </row>
    <row r="2673" spans="1:1" x14ac:dyDescent="0.2">
      <c r="A2673" s="66"/>
    </row>
    <row r="2674" spans="1:1" x14ac:dyDescent="0.2">
      <c r="A2674" s="66"/>
    </row>
    <row r="2675" spans="1:1" x14ac:dyDescent="0.2">
      <c r="A2675" s="66"/>
    </row>
    <row r="2676" spans="1:1" x14ac:dyDescent="0.2">
      <c r="A2676" s="66"/>
    </row>
    <row r="2677" spans="1:1" x14ac:dyDescent="0.2">
      <c r="A2677" s="66"/>
    </row>
    <row r="2678" spans="1:1" x14ac:dyDescent="0.2">
      <c r="A2678" s="66"/>
    </row>
    <row r="2679" spans="1:1" x14ac:dyDescent="0.2">
      <c r="A2679" s="66"/>
    </row>
    <row r="2680" spans="1:1" x14ac:dyDescent="0.2">
      <c r="A2680" s="66"/>
    </row>
    <row r="2681" spans="1:1" x14ac:dyDescent="0.2">
      <c r="A2681" s="66"/>
    </row>
    <row r="2682" spans="1:1" x14ac:dyDescent="0.2">
      <c r="A2682" s="66"/>
    </row>
    <row r="2683" spans="1:1" x14ac:dyDescent="0.2">
      <c r="A2683" s="66"/>
    </row>
    <row r="2684" spans="1:1" x14ac:dyDescent="0.2">
      <c r="A2684" s="66"/>
    </row>
    <row r="2685" spans="1:1" x14ac:dyDescent="0.2">
      <c r="A2685" s="66"/>
    </row>
    <row r="2686" spans="1:1" x14ac:dyDescent="0.2">
      <c r="A2686" s="66"/>
    </row>
    <row r="2687" spans="1:1" x14ac:dyDescent="0.2">
      <c r="A2687" s="66"/>
    </row>
    <row r="2688" spans="1:1" x14ac:dyDescent="0.2">
      <c r="A2688" s="66"/>
    </row>
    <row r="2689" spans="1:1" x14ac:dyDescent="0.2">
      <c r="A2689" s="66"/>
    </row>
    <row r="2690" spans="1:1" x14ac:dyDescent="0.2">
      <c r="A2690" s="66"/>
    </row>
    <row r="2691" spans="1:1" x14ac:dyDescent="0.2">
      <c r="A2691" s="66"/>
    </row>
    <row r="2692" spans="1:1" x14ac:dyDescent="0.2">
      <c r="A2692" s="66"/>
    </row>
    <row r="2693" spans="1:1" x14ac:dyDescent="0.2">
      <c r="A2693" s="66"/>
    </row>
    <row r="2694" spans="1:1" x14ac:dyDescent="0.2">
      <c r="A2694" s="66"/>
    </row>
    <row r="2695" spans="1:1" x14ac:dyDescent="0.2">
      <c r="A2695" s="66"/>
    </row>
    <row r="2696" spans="1:1" x14ac:dyDescent="0.2">
      <c r="A2696" s="66"/>
    </row>
    <row r="2697" spans="1:1" x14ac:dyDescent="0.2">
      <c r="A2697" s="66"/>
    </row>
    <row r="2698" spans="1:1" x14ac:dyDescent="0.2">
      <c r="A2698" s="66"/>
    </row>
    <row r="2699" spans="1:1" x14ac:dyDescent="0.2">
      <c r="A2699" s="66"/>
    </row>
    <row r="2700" spans="1:1" x14ac:dyDescent="0.2">
      <c r="A2700" s="66"/>
    </row>
    <row r="2701" spans="1:1" x14ac:dyDescent="0.2">
      <c r="A2701" s="66"/>
    </row>
    <row r="2702" spans="1:1" x14ac:dyDescent="0.2">
      <c r="A2702" s="66"/>
    </row>
    <row r="2703" spans="1:1" x14ac:dyDescent="0.2">
      <c r="A2703" s="66"/>
    </row>
    <row r="2704" spans="1:1" x14ac:dyDescent="0.2">
      <c r="A2704" s="66"/>
    </row>
    <row r="2705" spans="1:1" x14ac:dyDescent="0.2">
      <c r="A2705" s="66"/>
    </row>
    <row r="2706" spans="1:1" x14ac:dyDescent="0.2">
      <c r="A2706" s="66"/>
    </row>
    <row r="2707" spans="1:1" x14ac:dyDescent="0.2">
      <c r="A2707" s="66"/>
    </row>
    <row r="2708" spans="1:1" x14ac:dyDescent="0.2">
      <c r="A2708" s="66"/>
    </row>
    <row r="2709" spans="1:1" x14ac:dyDescent="0.2">
      <c r="A2709" s="66"/>
    </row>
    <row r="2710" spans="1:1" x14ac:dyDescent="0.2">
      <c r="A2710" s="66"/>
    </row>
    <row r="2711" spans="1:1" x14ac:dyDescent="0.2">
      <c r="A2711" s="66"/>
    </row>
    <row r="2712" spans="1:1" x14ac:dyDescent="0.2">
      <c r="A2712" s="66"/>
    </row>
    <row r="2713" spans="1:1" x14ac:dyDescent="0.2">
      <c r="A2713" s="66"/>
    </row>
    <row r="2714" spans="1:1" x14ac:dyDescent="0.2">
      <c r="A2714" s="66"/>
    </row>
    <row r="2715" spans="1:1" x14ac:dyDescent="0.2">
      <c r="A2715" s="66"/>
    </row>
    <row r="2716" spans="1:1" x14ac:dyDescent="0.2">
      <c r="A2716" s="66"/>
    </row>
    <row r="2717" spans="1:1" x14ac:dyDescent="0.2">
      <c r="A2717" s="66"/>
    </row>
    <row r="2718" spans="1:1" x14ac:dyDescent="0.2">
      <c r="A2718" s="66"/>
    </row>
    <row r="2719" spans="1:1" x14ac:dyDescent="0.2">
      <c r="A2719" s="66"/>
    </row>
    <row r="2720" spans="1:1" x14ac:dyDescent="0.2">
      <c r="A2720" s="66"/>
    </row>
    <row r="2721" spans="1:1" x14ac:dyDescent="0.2">
      <c r="A2721" s="66"/>
    </row>
    <row r="2722" spans="1:1" x14ac:dyDescent="0.2">
      <c r="A2722" s="66"/>
    </row>
    <row r="2723" spans="1:1" x14ac:dyDescent="0.2">
      <c r="A2723" s="66"/>
    </row>
    <row r="2724" spans="1:1" x14ac:dyDescent="0.2">
      <c r="A2724" s="66"/>
    </row>
    <row r="2725" spans="1:1" x14ac:dyDescent="0.2">
      <c r="A2725" s="66"/>
    </row>
    <row r="2726" spans="1:1" x14ac:dyDescent="0.2">
      <c r="A2726" s="66"/>
    </row>
    <row r="2727" spans="1:1" x14ac:dyDescent="0.2">
      <c r="A2727" s="66"/>
    </row>
    <row r="2728" spans="1:1" x14ac:dyDescent="0.2">
      <c r="A2728" s="66"/>
    </row>
    <row r="2729" spans="1:1" x14ac:dyDescent="0.2">
      <c r="A2729" s="66"/>
    </row>
    <row r="2730" spans="1:1" x14ac:dyDescent="0.2">
      <c r="A2730" s="66"/>
    </row>
    <row r="2731" spans="1:1" x14ac:dyDescent="0.2">
      <c r="A2731" s="66"/>
    </row>
    <row r="2732" spans="1:1" x14ac:dyDescent="0.2">
      <c r="A2732" s="66"/>
    </row>
    <row r="2733" spans="1:1" x14ac:dyDescent="0.2">
      <c r="A2733" s="66"/>
    </row>
    <row r="2734" spans="1:1" x14ac:dyDescent="0.2">
      <c r="A2734" s="66"/>
    </row>
    <row r="2735" spans="1:1" x14ac:dyDescent="0.2">
      <c r="A2735" s="66"/>
    </row>
    <row r="2736" spans="1:1" x14ac:dyDescent="0.2">
      <c r="A2736" s="66"/>
    </row>
    <row r="2737" spans="1:1" x14ac:dyDescent="0.2">
      <c r="A2737" s="66"/>
    </row>
    <row r="2738" spans="1:1" x14ac:dyDescent="0.2">
      <c r="A2738" s="66"/>
    </row>
    <row r="2739" spans="1:1" x14ac:dyDescent="0.2">
      <c r="A2739" s="66"/>
    </row>
    <row r="2740" spans="1:1" x14ac:dyDescent="0.2">
      <c r="A2740" s="66"/>
    </row>
    <row r="2741" spans="1:1" x14ac:dyDescent="0.2">
      <c r="A2741" s="66"/>
    </row>
    <row r="2742" spans="1:1" x14ac:dyDescent="0.2">
      <c r="A2742" s="66"/>
    </row>
    <row r="2743" spans="1:1" x14ac:dyDescent="0.2">
      <c r="A2743" s="66"/>
    </row>
    <row r="2744" spans="1:1" x14ac:dyDescent="0.2">
      <c r="A2744" s="66"/>
    </row>
    <row r="2745" spans="1:1" x14ac:dyDescent="0.2">
      <c r="A2745" s="66"/>
    </row>
    <row r="2746" spans="1:1" x14ac:dyDescent="0.2">
      <c r="A2746" s="66"/>
    </row>
    <row r="2747" spans="1:1" x14ac:dyDescent="0.2">
      <c r="A2747" s="66"/>
    </row>
    <row r="2748" spans="1:1" x14ac:dyDescent="0.2">
      <c r="A2748" s="66"/>
    </row>
    <row r="2749" spans="1:1" x14ac:dyDescent="0.2">
      <c r="A2749" s="66"/>
    </row>
    <row r="2750" spans="1:1" x14ac:dyDescent="0.2">
      <c r="A2750" s="66"/>
    </row>
    <row r="2751" spans="1:1" x14ac:dyDescent="0.2">
      <c r="A2751" s="66"/>
    </row>
    <row r="2752" spans="1:1" x14ac:dyDescent="0.2">
      <c r="A2752" s="66"/>
    </row>
    <row r="2753" spans="1:1" x14ac:dyDescent="0.2">
      <c r="A2753" s="66"/>
    </row>
    <row r="2754" spans="1:1" x14ac:dyDescent="0.2">
      <c r="A2754" s="66"/>
    </row>
    <row r="2755" spans="1:1" x14ac:dyDescent="0.2">
      <c r="A2755" s="66"/>
    </row>
    <row r="2756" spans="1:1" x14ac:dyDescent="0.2">
      <c r="A2756" s="66"/>
    </row>
    <row r="2757" spans="1:1" x14ac:dyDescent="0.2">
      <c r="A2757" s="66"/>
    </row>
    <row r="2758" spans="1:1" x14ac:dyDescent="0.2">
      <c r="A2758" s="66"/>
    </row>
    <row r="2759" spans="1:1" x14ac:dyDescent="0.2">
      <c r="A2759" s="66"/>
    </row>
    <row r="2760" spans="1:1" x14ac:dyDescent="0.2">
      <c r="A2760" s="66"/>
    </row>
    <row r="2761" spans="1:1" x14ac:dyDescent="0.2">
      <c r="A2761" s="66"/>
    </row>
    <row r="2762" spans="1:1" x14ac:dyDescent="0.2">
      <c r="A2762" s="66"/>
    </row>
    <row r="2763" spans="1:1" x14ac:dyDescent="0.2">
      <c r="A2763" s="66"/>
    </row>
    <row r="2764" spans="1:1" x14ac:dyDescent="0.2">
      <c r="A2764" s="66"/>
    </row>
    <row r="2765" spans="1:1" x14ac:dyDescent="0.2">
      <c r="A2765" s="66"/>
    </row>
    <row r="2766" spans="1:1" x14ac:dyDescent="0.2">
      <c r="A2766" s="66"/>
    </row>
    <row r="2767" spans="1:1" x14ac:dyDescent="0.2">
      <c r="A2767" s="66"/>
    </row>
    <row r="2768" spans="1:1" x14ac:dyDescent="0.2">
      <c r="A2768" s="66"/>
    </row>
    <row r="2769" spans="1:1" x14ac:dyDescent="0.2">
      <c r="A2769" s="66"/>
    </row>
    <row r="2770" spans="1:1" x14ac:dyDescent="0.2">
      <c r="A2770" s="66"/>
    </row>
    <row r="2771" spans="1:1" x14ac:dyDescent="0.2">
      <c r="A2771" s="66"/>
    </row>
    <row r="2772" spans="1:1" x14ac:dyDescent="0.2">
      <c r="A2772" s="66"/>
    </row>
    <row r="2773" spans="1:1" x14ac:dyDescent="0.2">
      <c r="A2773" s="66"/>
    </row>
    <row r="2774" spans="1:1" x14ac:dyDescent="0.2">
      <c r="A2774" s="66"/>
    </row>
    <row r="2775" spans="1:1" x14ac:dyDescent="0.2">
      <c r="A2775" s="66"/>
    </row>
    <row r="2776" spans="1:1" x14ac:dyDescent="0.2">
      <c r="A2776" s="66"/>
    </row>
    <row r="2777" spans="1:1" x14ac:dyDescent="0.2">
      <c r="A2777" s="66"/>
    </row>
    <row r="2778" spans="1:1" x14ac:dyDescent="0.2">
      <c r="A2778" s="66"/>
    </row>
    <row r="2779" spans="1:1" x14ac:dyDescent="0.2">
      <c r="A2779" s="66"/>
    </row>
    <row r="2780" spans="1:1" x14ac:dyDescent="0.2">
      <c r="A2780" s="66"/>
    </row>
    <row r="2781" spans="1:1" x14ac:dyDescent="0.2">
      <c r="A2781" s="66"/>
    </row>
    <row r="2782" spans="1:1" x14ac:dyDescent="0.2">
      <c r="A2782" s="66"/>
    </row>
    <row r="2783" spans="1:1" x14ac:dyDescent="0.2">
      <c r="A2783" s="66"/>
    </row>
    <row r="2784" spans="1:1" x14ac:dyDescent="0.2">
      <c r="A2784" s="66"/>
    </row>
    <row r="2785" spans="1:1" x14ac:dyDescent="0.2">
      <c r="A2785" s="66"/>
    </row>
    <row r="2786" spans="1:1" x14ac:dyDescent="0.2">
      <c r="A2786" s="66"/>
    </row>
    <row r="2787" spans="1:1" x14ac:dyDescent="0.2">
      <c r="A2787" s="66"/>
    </row>
    <row r="2788" spans="1:1" x14ac:dyDescent="0.2">
      <c r="A2788" s="66"/>
    </row>
    <row r="2789" spans="1:1" x14ac:dyDescent="0.2">
      <c r="A2789" s="66"/>
    </row>
    <row r="2790" spans="1:1" x14ac:dyDescent="0.2">
      <c r="A2790" s="66"/>
    </row>
    <row r="2791" spans="1:1" x14ac:dyDescent="0.2">
      <c r="A2791" s="66"/>
    </row>
    <row r="2792" spans="1:1" x14ac:dyDescent="0.2">
      <c r="A2792" s="66"/>
    </row>
    <row r="2793" spans="1:1" x14ac:dyDescent="0.2">
      <c r="A2793" s="66"/>
    </row>
    <row r="2794" spans="1:1" x14ac:dyDescent="0.2">
      <c r="A2794" s="66"/>
    </row>
    <row r="2795" spans="1:1" x14ac:dyDescent="0.2">
      <c r="A2795" s="66"/>
    </row>
    <row r="2796" spans="1:1" x14ac:dyDescent="0.2">
      <c r="A2796" s="66"/>
    </row>
    <row r="2797" spans="1:1" x14ac:dyDescent="0.2">
      <c r="A2797" s="66"/>
    </row>
    <row r="2798" spans="1:1" x14ac:dyDescent="0.2">
      <c r="A2798" s="66"/>
    </row>
    <row r="2799" spans="1:1" x14ac:dyDescent="0.2">
      <c r="A2799" s="66"/>
    </row>
    <row r="2800" spans="1:1" x14ac:dyDescent="0.2">
      <c r="A2800" s="66"/>
    </row>
    <row r="2801" spans="1:1" x14ac:dyDescent="0.2">
      <c r="A2801" s="66"/>
    </row>
    <row r="2802" spans="1:1" x14ac:dyDescent="0.2">
      <c r="A2802" s="66"/>
    </row>
    <row r="2803" spans="1:1" x14ac:dyDescent="0.2">
      <c r="A2803" s="66"/>
    </row>
    <row r="2804" spans="1:1" x14ac:dyDescent="0.2">
      <c r="A2804" s="66"/>
    </row>
    <row r="2805" spans="1:1" x14ac:dyDescent="0.2">
      <c r="A2805" s="66"/>
    </row>
    <row r="2806" spans="1:1" x14ac:dyDescent="0.2">
      <c r="A2806" s="66"/>
    </row>
    <row r="2807" spans="1:1" x14ac:dyDescent="0.2">
      <c r="A2807" s="66"/>
    </row>
    <row r="2808" spans="1:1" x14ac:dyDescent="0.2">
      <c r="A2808" s="66"/>
    </row>
    <row r="2809" spans="1:1" x14ac:dyDescent="0.2">
      <c r="A2809" s="66"/>
    </row>
    <row r="2810" spans="1:1" x14ac:dyDescent="0.2">
      <c r="A2810" s="66"/>
    </row>
    <row r="2811" spans="1:1" x14ac:dyDescent="0.2">
      <c r="A2811" s="66"/>
    </row>
    <row r="2812" spans="1:1" x14ac:dyDescent="0.2">
      <c r="A2812" s="66"/>
    </row>
    <row r="2813" spans="1:1" x14ac:dyDescent="0.2">
      <c r="A2813" s="66"/>
    </row>
    <row r="2814" spans="1:1" x14ac:dyDescent="0.2">
      <c r="A2814" s="66"/>
    </row>
    <row r="2815" spans="1:1" x14ac:dyDescent="0.2">
      <c r="A2815" s="66"/>
    </row>
    <row r="2816" spans="1:1" x14ac:dyDescent="0.2">
      <c r="A2816" s="66"/>
    </row>
    <row r="2817" spans="1:1" x14ac:dyDescent="0.2">
      <c r="A2817" s="66"/>
    </row>
    <row r="2818" spans="1:1" x14ac:dyDescent="0.2">
      <c r="A2818" s="66"/>
    </row>
    <row r="2819" spans="1:1" x14ac:dyDescent="0.2">
      <c r="A2819" s="66"/>
    </row>
    <row r="2820" spans="1:1" x14ac:dyDescent="0.2">
      <c r="A2820" s="66"/>
    </row>
    <row r="2821" spans="1:1" x14ac:dyDescent="0.2">
      <c r="A2821" s="66"/>
    </row>
    <row r="2822" spans="1:1" x14ac:dyDescent="0.2">
      <c r="A2822" s="66"/>
    </row>
    <row r="2823" spans="1:1" x14ac:dyDescent="0.2">
      <c r="A2823" s="66"/>
    </row>
    <row r="2824" spans="1:1" x14ac:dyDescent="0.2">
      <c r="A2824" s="66"/>
    </row>
    <row r="2825" spans="1:1" x14ac:dyDescent="0.2">
      <c r="A2825" s="66"/>
    </row>
    <row r="2826" spans="1:1" x14ac:dyDescent="0.2">
      <c r="A2826" s="66"/>
    </row>
    <row r="2827" spans="1:1" x14ac:dyDescent="0.2">
      <c r="A2827" s="66"/>
    </row>
    <row r="2828" spans="1:1" x14ac:dyDescent="0.2">
      <c r="A2828" s="66"/>
    </row>
    <row r="2829" spans="1:1" x14ac:dyDescent="0.2">
      <c r="A2829" s="66"/>
    </row>
    <row r="2830" spans="1:1" x14ac:dyDescent="0.2">
      <c r="A2830" s="66"/>
    </row>
    <row r="2831" spans="1:1" x14ac:dyDescent="0.2">
      <c r="A2831" s="66"/>
    </row>
    <row r="2832" spans="1:1" x14ac:dyDescent="0.2">
      <c r="A2832" s="66"/>
    </row>
    <row r="2833" spans="1:1" x14ac:dyDescent="0.2">
      <c r="A2833" s="66"/>
    </row>
    <row r="2834" spans="1:1" x14ac:dyDescent="0.2">
      <c r="A2834" s="66"/>
    </row>
    <row r="2835" spans="1:1" x14ac:dyDescent="0.2">
      <c r="A2835" s="66"/>
    </row>
    <row r="2836" spans="1:1" x14ac:dyDescent="0.2">
      <c r="A2836" s="66"/>
    </row>
    <row r="2837" spans="1:1" x14ac:dyDescent="0.2">
      <c r="A2837" s="66"/>
    </row>
    <row r="2838" spans="1:1" x14ac:dyDescent="0.2">
      <c r="A2838" s="66"/>
    </row>
    <row r="2839" spans="1:1" x14ac:dyDescent="0.2">
      <c r="A2839" s="66"/>
    </row>
    <row r="2840" spans="1:1" x14ac:dyDescent="0.2">
      <c r="A2840" s="66"/>
    </row>
    <row r="2841" spans="1:1" x14ac:dyDescent="0.2">
      <c r="A2841" s="66"/>
    </row>
    <row r="2842" spans="1:1" x14ac:dyDescent="0.2">
      <c r="A2842" s="66"/>
    </row>
    <row r="2843" spans="1:1" x14ac:dyDescent="0.2">
      <c r="A2843" s="66"/>
    </row>
    <row r="2844" spans="1:1" x14ac:dyDescent="0.2">
      <c r="A2844" s="66"/>
    </row>
    <row r="2845" spans="1:1" x14ac:dyDescent="0.2">
      <c r="A2845" s="66"/>
    </row>
    <row r="2846" spans="1:1" x14ac:dyDescent="0.2">
      <c r="A2846" s="66"/>
    </row>
    <row r="2847" spans="1:1" x14ac:dyDescent="0.2">
      <c r="A2847" s="66"/>
    </row>
    <row r="2848" spans="1:1" x14ac:dyDescent="0.2">
      <c r="A2848" s="66"/>
    </row>
    <row r="2849" spans="1:1" x14ac:dyDescent="0.2">
      <c r="A2849" s="66"/>
    </row>
    <row r="2850" spans="1:1" x14ac:dyDescent="0.2">
      <c r="A2850" s="66"/>
    </row>
    <row r="2851" spans="1:1" x14ac:dyDescent="0.2">
      <c r="A2851" s="66"/>
    </row>
    <row r="2852" spans="1:1" x14ac:dyDescent="0.2">
      <c r="A2852" s="66"/>
    </row>
    <row r="2853" spans="1:1" x14ac:dyDescent="0.2">
      <c r="A2853" s="66"/>
    </row>
    <row r="2854" spans="1:1" x14ac:dyDescent="0.2">
      <c r="A2854" s="66"/>
    </row>
    <row r="2855" spans="1:1" x14ac:dyDescent="0.2">
      <c r="A2855" s="66"/>
    </row>
    <row r="2856" spans="1:1" x14ac:dyDescent="0.2">
      <c r="A2856" s="66"/>
    </row>
    <row r="2857" spans="1:1" x14ac:dyDescent="0.2">
      <c r="A2857" s="66"/>
    </row>
    <row r="2858" spans="1:1" x14ac:dyDescent="0.2">
      <c r="A2858" s="66"/>
    </row>
    <row r="2859" spans="1:1" x14ac:dyDescent="0.2">
      <c r="A2859" s="66"/>
    </row>
    <row r="2860" spans="1:1" x14ac:dyDescent="0.2">
      <c r="A2860" s="66"/>
    </row>
    <row r="2861" spans="1:1" x14ac:dyDescent="0.2">
      <c r="A2861" s="66"/>
    </row>
    <row r="2862" spans="1:1" x14ac:dyDescent="0.2">
      <c r="A2862" s="66"/>
    </row>
    <row r="2863" spans="1:1" x14ac:dyDescent="0.2">
      <c r="A2863" s="66"/>
    </row>
    <row r="2864" spans="1:1" x14ac:dyDescent="0.2">
      <c r="A2864" s="66"/>
    </row>
    <row r="2865" spans="1:1" x14ac:dyDescent="0.2">
      <c r="A2865" s="66"/>
    </row>
    <row r="2866" spans="1:1" x14ac:dyDescent="0.2">
      <c r="A2866" s="66"/>
    </row>
    <row r="2867" spans="1:1" x14ac:dyDescent="0.2">
      <c r="A2867" s="66"/>
    </row>
    <row r="2868" spans="1:1" x14ac:dyDescent="0.2">
      <c r="A2868" s="66"/>
    </row>
    <row r="2869" spans="1:1" x14ac:dyDescent="0.2">
      <c r="A2869" s="66"/>
    </row>
    <row r="2870" spans="1:1" x14ac:dyDescent="0.2">
      <c r="A2870" s="66"/>
    </row>
    <row r="2871" spans="1:1" x14ac:dyDescent="0.2">
      <c r="A2871" s="66"/>
    </row>
    <row r="2872" spans="1:1" x14ac:dyDescent="0.2">
      <c r="A2872" s="66"/>
    </row>
    <row r="2873" spans="1:1" x14ac:dyDescent="0.2">
      <c r="A2873" s="66"/>
    </row>
    <row r="2874" spans="1:1" x14ac:dyDescent="0.2">
      <c r="A2874" s="66"/>
    </row>
    <row r="2875" spans="1:1" x14ac:dyDescent="0.2">
      <c r="A2875" s="66"/>
    </row>
    <row r="2876" spans="1:1" x14ac:dyDescent="0.2">
      <c r="A2876" s="66"/>
    </row>
    <row r="2877" spans="1:1" x14ac:dyDescent="0.2">
      <c r="A2877" s="66"/>
    </row>
    <row r="2878" spans="1:1" x14ac:dyDescent="0.2">
      <c r="A2878" s="66"/>
    </row>
    <row r="2879" spans="1:1" x14ac:dyDescent="0.2">
      <c r="A2879" s="66"/>
    </row>
    <row r="2880" spans="1:1" x14ac:dyDescent="0.2">
      <c r="A2880" s="66"/>
    </row>
    <row r="2881" spans="1:1" x14ac:dyDescent="0.2">
      <c r="A2881" s="66"/>
    </row>
    <row r="2882" spans="1:1" x14ac:dyDescent="0.2">
      <c r="A2882" s="66"/>
    </row>
    <row r="2883" spans="1:1" x14ac:dyDescent="0.2">
      <c r="A2883" s="66"/>
    </row>
    <row r="2884" spans="1:1" x14ac:dyDescent="0.2">
      <c r="A2884" s="66"/>
    </row>
    <row r="2885" spans="1:1" x14ac:dyDescent="0.2">
      <c r="A2885" s="66"/>
    </row>
    <row r="2886" spans="1:1" x14ac:dyDescent="0.2">
      <c r="A2886" s="66"/>
    </row>
    <row r="2887" spans="1:1" x14ac:dyDescent="0.2">
      <c r="A2887" s="66"/>
    </row>
    <row r="2888" spans="1:1" x14ac:dyDescent="0.2">
      <c r="A2888" s="66"/>
    </row>
    <row r="2889" spans="1:1" x14ac:dyDescent="0.2">
      <c r="A2889" s="66"/>
    </row>
    <row r="2890" spans="1:1" x14ac:dyDescent="0.2">
      <c r="A2890" s="66"/>
    </row>
    <row r="2891" spans="1:1" x14ac:dyDescent="0.2">
      <c r="A2891" s="66"/>
    </row>
    <row r="2892" spans="1:1" x14ac:dyDescent="0.2">
      <c r="A2892" s="66"/>
    </row>
    <row r="2893" spans="1:1" x14ac:dyDescent="0.2">
      <c r="A2893" s="66"/>
    </row>
    <row r="2894" spans="1:1" x14ac:dyDescent="0.2">
      <c r="A2894" s="66"/>
    </row>
    <row r="2895" spans="1:1" x14ac:dyDescent="0.2">
      <c r="A2895" s="66"/>
    </row>
    <row r="2896" spans="1:1" x14ac:dyDescent="0.2">
      <c r="A2896" s="66"/>
    </row>
    <row r="2897" spans="1:1" x14ac:dyDescent="0.2">
      <c r="A2897" s="66"/>
    </row>
    <row r="2898" spans="1:1" x14ac:dyDescent="0.2">
      <c r="A2898" s="66"/>
    </row>
    <row r="2899" spans="1:1" x14ac:dyDescent="0.2">
      <c r="A2899" s="66"/>
    </row>
    <row r="2900" spans="1:1" x14ac:dyDescent="0.2">
      <c r="A2900" s="66"/>
    </row>
    <row r="2901" spans="1:1" x14ac:dyDescent="0.2">
      <c r="A2901" s="66"/>
    </row>
    <row r="2902" spans="1:1" x14ac:dyDescent="0.2">
      <c r="A2902" s="66"/>
    </row>
    <row r="2903" spans="1:1" x14ac:dyDescent="0.2">
      <c r="A2903" s="66"/>
    </row>
    <row r="2904" spans="1:1" x14ac:dyDescent="0.2">
      <c r="A2904" s="66"/>
    </row>
    <row r="2905" spans="1:1" x14ac:dyDescent="0.2">
      <c r="A2905" s="66"/>
    </row>
    <row r="2906" spans="1:1" x14ac:dyDescent="0.2">
      <c r="A2906" s="66"/>
    </row>
    <row r="2907" spans="1:1" x14ac:dyDescent="0.2">
      <c r="A2907" s="66"/>
    </row>
    <row r="2908" spans="1:1" x14ac:dyDescent="0.2">
      <c r="A2908" s="66"/>
    </row>
    <row r="2909" spans="1:1" x14ac:dyDescent="0.2">
      <c r="A2909" s="66"/>
    </row>
    <row r="2910" spans="1:1" x14ac:dyDescent="0.2">
      <c r="A2910" s="66"/>
    </row>
    <row r="2911" spans="1:1" x14ac:dyDescent="0.2">
      <c r="A2911" s="66"/>
    </row>
    <row r="2912" spans="1:1" x14ac:dyDescent="0.2">
      <c r="A2912" s="66"/>
    </row>
    <row r="2913" spans="1:1" x14ac:dyDescent="0.2">
      <c r="A2913" s="66"/>
    </row>
    <row r="2914" spans="1:1" x14ac:dyDescent="0.2">
      <c r="A2914" s="66"/>
    </row>
    <row r="2915" spans="1:1" x14ac:dyDescent="0.2">
      <c r="A2915" s="66"/>
    </row>
    <row r="2916" spans="1:1" x14ac:dyDescent="0.2">
      <c r="A2916" s="66"/>
    </row>
    <row r="2917" spans="1:1" x14ac:dyDescent="0.2">
      <c r="A2917" s="66"/>
    </row>
    <row r="2918" spans="1:1" x14ac:dyDescent="0.2">
      <c r="A2918" s="66"/>
    </row>
    <row r="2919" spans="1:1" x14ac:dyDescent="0.2">
      <c r="A2919" s="66"/>
    </row>
    <row r="2920" spans="1:1" x14ac:dyDescent="0.2">
      <c r="A2920" s="66"/>
    </row>
    <row r="2921" spans="1:1" x14ac:dyDescent="0.2">
      <c r="A2921" s="66"/>
    </row>
    <row r="2922" spans="1:1" x14ac:dyDescent="0.2">
      <c r="A2922" s="66"/>
    </row>
    <row r="2923" spans="1:1" x14ac:dyDescent="0.2">
      <c r="A2923" s="66"/>
    </row>
    <row r="2924" spans="1:1" x14ac:dyDescent="0.2">
      <c r="A2924" s="66"/>
    </row>
    <row r="2925" spans="1:1" x14ac:dyDescent="0.2">
      <c r="A2925" s="66"/>
    </row>
    <row r="2926" spans="1:1" x14ac:dyDescent="0.2">
      <c r="A2926" s="66"/>
    </row>
    <row r="2927" spans="1:1" x14ac:dyDescent="0.2">
      <c r="A2927" s="66"/>
    </row>
    <row r="2928" spans="1:1" x14ac:dyDescent="0.2">
      <c r="A2928" s="66"/>
    </row>
    <row r="2929" spans="1:1" x14ac:dyDescent="0.2">
      <c r="A2929" s="66"/>
    </row>
    <row r="2930" spans="1:1" x14ac:dyDescent="0.2">
      <c r="A2930" s="66"/>
    </row>
    <row r="2931" spans="1:1" x14ac:dyDescent="0.2">
      <c r="A2931" s="66"/>
    </row>
    <row r="2932" spans="1:1" x14ac:dyDescent="0.2">
      <c r="A2932" s="66"/>
    </row>
    <row r="2933" spans="1:1" x14ac:dyDescent="0.2">
      <c r="A2933" s="66"/>
    </row>
    <row r="2934" spans="1:1" x14ac:dyDescent="0.2">
      <c r="A2934" s="66"/>
    </row>
    <row r="2935" spans="1:1" x14ac:dyDescent="0.2">
      <c r="A2935" s="66"/>
    </row>
    <row r="2936" spans="1:1" x14ac:dyDescent="0.2">
      <c r="A2936" s="66"/>
    </row>
    <row r="2937" spans="1:1" x14ac:dyDescent="0.2">
      <c r="A2937" s="66"/>
    </row>
    <row r="2938" spans="1:1" x14ac:dyDescent="0.2">
      <c r="A2938" s="66"/>
    </row>
    <row r="2939" spans="1:1" x14ac:dyDescent="0.2">
      <c r="A2939" s="66"/>
    </row>
    <row r="2940" spans="1:1" x14ac:dyDescent="0.2">
      <c r="A2940" s="66"/>
    </row>
    <row r="2941" spans="1:1" x14ac:dyDescent="0.2">
      <c r="A2941" s="66"/>
    </row>
    <row r="2942" spans="1:1" x14ac:dyDescent="0.2">
      <c r="A2942" s="66"/>
    </row>
    <row r="2943" spans="1:1" x14ac:dyDescent="0.2">
      <c r="A2943" s="66"/>
    </row>
    <row r="2944" spans="1:1" x14ac:dyDescent="0.2">
      <c r="A2944" s="66"/>
    </row>
    <row r="2945" spans="1:1" x14ac:dyDescent="0.2">
      <c r="A2945" s="66"/>
    </row>
    <row r="2946" spans="1:1" x14ac:dyDescent="0.2">
      <c r="A2946" s="66"/>
    </row>
    <row r="2947" spans="1:1" x14ac:dyDescent="0.2">
      <c r="A2947" s="66"/>
    </row>
    <row r="2948" spans="1:1" x14ac:dyDescent="0.2">
      <c r="A2948" s="66"/>
    </row>
    <row r="2949" spans="1:1" x14ac:dyDescent="0.2">
      <c r="A2949" s="66"/>
    </row>
    <row r="2950" spans="1:1" x14ac:dyDescent="0.2">
      <c r="A2950" s="66"/>
    </row>
    <row r="2951" spans="1:1" x14ac:dyDescent="0.2">
      <c r="A2951" s="66"/>
    </row>
    <row r="2952" spans="1:1" x14ac:dyDescent="0.2">
      <c r="A2952" s="66"/>
    </row>
    <row r="2953" spans="1:1" x14ac:dyDescent="0.2">
      <c r="A2953" s="66"/>
    </row>
    <row r="2954" spans="1:1" x14ac:dyDescent="0.2">
      <c r="A2954" s="66"/>
    </row>
    <row r="2955" spans="1:1" x14ac:dyDescent="0.2">
      <c r="A2955" s="66"/>
    </row>
    <row r="2956" spans="1:1" x14ac:dyDescent="0.2">
      <c r="A2956" s="66"/>
    </row>
    <row r="2957" spans="1:1" x14ac:dyDescent="0.2">
      <c r="A2957" s="66"/>
    </row>
    <row r="2958" spans="1:1" x14ac:dyDescent="0.2">
      <c r="A2958" s="66"/>
    </row>
    <row r="2959" spans="1:1" x14ac:dyDescent="0.2">
      <c r="A2959" s="66"/>
    </row>
    <row r="2960" spans="1:1" x14ac:dyDescent="0.2">
      <c r="A2960" s="66"/>
    </row>
    <row r="2961" spans="1:1" x14ac:dyDescent="0.2">
      <c r="A2961" s="66"/>
    </row>
    <row r="2962" spans="1:1" x14ac:dyDescent="0.2">
      <c r="A2962" s="66"/>
    </row>
    <row r="2963" spans="1:1" x14ac:dyDescent="0.2">
      <c r="A2963" s="66"/>
    </row>
    <row r="2964" spans="1:1" x14ac:dyDescent="0.2">
      <c r="A2964" s="66"/>
    </row>
    <row r="2965" spans="1:1" x14ac:dyDescent="0.2">
      <c r="A2965" s="66"/>
    </row>
    <row r="2966" spans="1:1" x14ac:dyDescent="0.2">
      <c r="A2966" s="66"/>
    </row>
    <row r="2967" spans="1:1" x14ac:dyDescent="0.2">
      <c r="A2967" s="66"/>
    </row>
    <row r="2968" spans="1:1" x14ac:dyDescent="0.2">
      <c r="A2968" s="66"/>
    </row>
    <row r="2969" spans="1:1" x14ac:dyDescent="0.2">
      <c r="A2969" s="66"/>
    </row>
    <row r="2970" spans="1:1" x14ac:dyDescent="0.2">
      <c r="A2970" s="66"/>
    </row>
    <row r="2971" spans="1:1" x14ac:dyDescent="0.2">
      <c r="A2971" s="66"/>
    </row>
    <row r="2972" spans="1:1" x14ac:dyDescent="0.2">
      <c r="A2972" s="66"/>
    </row>
    <row r="2973" spans="1:1" x14ac:dyDescent="0.2">
      <c r="A2973" s="66"/>
    </row>
    <row r="2974" spans="1:1" x14ac:dyDescent="0.2">
      <c r="A2974" s="66"/>
    </row>
    <row r="2975" spans="1:1" x14ac:dyDescent="0.2">
      <c r="A2975" s="66"/>
    </row>
    <row r="2976" spans="1:1" x14ac:dyDescent="0.2">
      <c r="A2976" s="66"/>
    </row>
    <row r="2977" spans="1:1" x14ac:dyDescent="0.2">
      <c r="A2977" s="66"/>
    </row>
    <row r="2978" spans="1:1" x14ac:dyDescent="0.2">
      <c r="A2978" s="66"/>
    </row>
    <row r="2979" spans="1:1" x14ac:dyDescent="0.2">
      <c r="A2979" s="66"/>
    </row>
    <row r="2980" spans="1:1" x14ac:dyDescent="0.2">
      <c r="A2980" s="66"/>
    </row>
    <row r="2981" spans="1:1" x14ac:dyDescent="0.2">
      <c r="A2981" s="66"/>
    </row>
    <row r="2982" spans="1:1" x14ac:dyDescent="0.2">
      <c r="A2982" s="66"/>
    </row>
    <row r="2983" spans="1:1" x14ac:dyDescent="0.2">
      <c r="A2983" s="66"/>
    </row>
    <row r="2984" spans="1:1" x14ac:dyDescent="0.2">
      <c r="A2984" s="66"/>
    </row>
    <row r="2985" spans="1:1" x14ac:dyDescent="0.2">
      <c r="A2985" s="66"/>
    </row>
    <row r="2986" spans="1:1" x14ac:dyDescent="0.2">
      <c r="A2986" s="66"/>
    </row>
    <row r="2987" spans="1:1" x14ac:dyDescent="0.2">
      <c r="A2987" s="66"/>
    </row>
    <row r="2988" spans="1:1" x14ac:dyDescent="0.2">
      <c r="A2988" s="66"/>
    </row>
    <row r="2989" spans="1:1" x14ac:dyDescent="0.2">
      <c r="A2989" s="66"/>
    </row>
    <row r="2990" spans="1:1" x14ac:dyDescent="0.2">
      <c r="A2990" s="66"/>
    </row>
    <row r="2991" spans="1:1" x14ac:dyDescent="0.2">
      <c r="A2991" s="66"/>
    </row>
    <row r="2992" spans="1:1" x14ac:dyDescent="0.2">
      <c r="A2992" s="66"/>
    </row>
    <row r="2993" spans="1:1" x14ac:dyDescent="0.2">
      <c r="A2993" s="66"/>
    </row>
    <row r="2994" spans="1:1" x14ac:dyDescent="0.2">
      <c r="A2994" s="66"/>
    </row>
    <row r="2995" spans="1:1" x14ac:dyDescent="0.2">
      <c r="A2995" s="66"/>
    </row>
    <row r="2996" spans="1:1" x14ac:dyDescent="0.2">
      <c r="A2996" s="66"/>
    </row>
    <row r="2997" spans="1:1" x14ac:dyDescent="0.2">
      <c r="A2997" s="66"/>
    </row>
    <row r="2998" spans="1:1" x14ac:dyDescent="0.2">
      <c r="A2998" s="66"/>
    </row>
    <row r="2999" spans="1:1" x14ac:dyDescent="0.2">
      <c r="A2999" s="66"/>
    </row>
    <row r="3000" spans="1:1" x14ac:dyDescent="0.2">
      <c r="A3000" s="66"/>
    </row>
    <row r="3001" spans="1:1" x14ac:dyDescent="0.2">
      <c r="A3001" s="66"/>
    </row>
    <row r="3002" spans="1:1" x14ac:dyDescent="0.2">
      <c r="A3002" s="66"/>
    </row>
    <row r="3003" spans="1:1" x14ac:dyDescent="0.2">
      <c r="A3003" s="66"/>
    </row>
    <row r="3004" spans="1:1" x14ac:dyDescent="0.2">
      <c r="A3004" s="66"/>
    </row>
    <row r="3005" spans="1:1" x14ac:dyDescent="0.2">
      <c r="A3005" s="66"/>
    </row>
    <row r="3006" spans="1:1" x14ac:dyDescent="0.2">
      <c r="A3006" s="66"/>
    </row>
    <row r="3007" spans="1:1" x14ac:dyDescent="0.2">
      <c r="A3007" s="66"/>
    </row>
    <row r="3008" spans="1:1" x14ac:dyDescent="0.2">
      <c r="A3008" s="66"/>
    </row>
    <row r="3009" spans="1:1" x14ac:dyDescent="0.2">
      <c r="A3009" s="66"/>
    </row>
    <row r="3010" spans="1:1" x14ac:dyDescent="0.2">
      <c r="A3010" s="66"/>
    </row>
    <row r="3011" spans="1:1" x14ac:dyDescent="0.2">
      <c r="A3011" s="66"/>
    </row>
    <row r="3012" spans="1:1" x14ac:dyDescent="0.2">
      <c r="A3012" s="66"/>
    </row>
    <row r="3013" spans="1:1" x14ac:dyDescent="0.2">
      <c r="A3013" s="66"/>
    </row>
    <row r="3014" spans="1:1" x14ac:dyDescent="0.2">
      <c r="A3014" s="66"/>
    </row>
    <row r="3015" spans="1:1" x14ac:dyDescent="0.2">
      <c r="A3015" s="66"/>
    </row>
    <row r="3016" spans="1:1" x14ac:dyDescent="0.2">
      <c r="A3016" s="66"/>
    </row>
    <row r="3017" spans="1:1" x14ac:dyDescent="0.2">
      <c r="A3017" s="66"/>
    </row>
    <row r="3018" spans="1:1" x14ac:dyDescent="0.2">
      <c r="A3018" s="66"/>
    </row>
    <row r="3019" spans="1:1" x14ac:dyDescent="0.2">
      <c r="A3019" s="66"/>
    </row>
    <row r="3020" spans="1:1" x14ac:dyDescent="0.2">
      <c r="A3020" s="66"/>
    </row>
    <row r="3021" spans="1:1" x14ac:dyDescent="0.2">
      <c r="A3021" s="66"/>
    </row>
    <row r="3022" spans="1:1" x14ac:dyDescent="0.2">
      <c r="A3022" s="66"/>
    </row>
    <row r="3023" spans="1:1" x14ac:dyDescent="0.2">
      <c r="A3023" s="66"/>
    </row>
    <row r="3024" spans="1:1" x14ac:dyDescent="0.2">
      <c r="A3024" s="66"/>
    </row>
    <row r="3025" spans="1:1" x14ac:dyDescent="0.2">
      <c r="A3025" s="66"/>
    </row>
    <row r="3026" spans="1:1" x14ac:dyDescent="0.2">
      <c r="A3026" s="66"/>
    </row>
    <row r="3027" spans="1:1" x14ac:dyDescent="0.2">
      <c r="A3027" s="66"/>
    </row>
    <row r="3028" spans="1:1" x14ac:dyDescent="0.2">
      <c r="A3028" s="66"/>
    </row>
    <row r="3029" spans="1:1" x14ac:dyDescent="0.2">
      <c r="A3029" s="66"/>
    </row>
    <row r="3030" spans="1:1" x14ac:dyDescent="0.2">
      <c r="A3030" s="66"/>
    </row>
    <row r="3031" spans="1:1" x14ac:dyDescent="0.2">
      <c r="A3031" s="66"/>
    </row>
    <row r="3032" spans="1:1" x14ac:dyDescent="0.2">
      <c r="A3032" s="66"/>
    </row>
    <row r="3033" spans="1:1" x14ac:dyDescent="0.2">
      <c r="A3033" s="66"/>
    </row>
    <row r="3034" spans="1:1" x14ac:dyDescent="0.2">
      <c r="A3034" s="66"/>
    </row>
    <row r="3035" spans="1:1" x14ac:dyDescent="0.2">
      <c r="A3035" s="66"/>
    </row>
    <row r="3036" spans="1:1" x14ac:dyDescent="0.2">
      <c r="A3036" s="66"/>
    </row>
    <row r="3037" spans="1:1" x14ac:dyDescent="0.2">
      <c r="A3037" s="66"/>
    </row>
    <row r="3038" spans="1:1" x14ac:dyDescent="0.2">
      <c r="A3038" s="66"/>
    </row>
    <row r="3039" spans="1:1" x14ac:dyDescent="0.2">
      <c r="A3039" s="66"/>
    </row>
    <row r="3040" spans="1:1" x14ac:dyDescent="0.2">
      <c r="A3040" s="66"/>
    </row>
    <row r="3041" spans="1:1" x14ac:dyDescent="0.2">
      <c r="A3041" s="66"/>
    </row>
    <row r="3042" spans="1:1" x14ac:dyDescent="0.2">
      <c r="A3042" s="66"/>
    </row>
    <row r="3043" spans="1:1" x14ac:dyDescent="0.2">
      <c r="A3043" s="66"/>
    </row>
    <row r="3044" spans="1:1" x14ac:dyDescent="0.2">
      <c r="A3044" s="66"/>
    </row>
    <row r="3045" spans="1:1" x14ac:dyDescent="0.2">
      <c r="A3045" s="66"/>
    </row>
    <row r="3046" spans="1:1" x14ac:dyDescent="0.2">
      <c r="A3046" s="66"/>
    </row>
    <row r="3047" spans="1:1" x14ac:dyDescent="0.2">
      <c r="A3047" s="66"/>
    </row>
    <row r="3048" spans="1:1" x14ac:dyDescent="0.2">
      <c r="A3048" s="66"/>
    </row>
    <row r="3049" spans="1:1" x14ac:dyDescent="0.2">
      <c r="A3049" s="66"/>
    </row>
    <row r="3050" spans="1:1" x14ac:dyDescent="0.2">
      <c r="A3050" s="66"/>
    </row>
    <row r="3051" spans="1:1" x14ac:dyDescent="0.2">
      <c r="A3051" s="66"/>
    </row>
    <row r="3052" spans="1:1" x14ac:dyDescent="0.2">
      <c r="A3052" s="66"/>
    </row>
    <row r="3053" spans="1:1" x14ac:dyDescent="0.2">
      <c r="A3053" s="66"/>
    </row>
    <row r="3054" spans="1:1" x14ac:dyDescent="0.2">
      <c r="A3054" s="66"/>
    </row>
    <row r="3055" spans="1:1" x14ac:dyDescent="0.2">
      <c r="A3055" s="66"/>
    </row>
    <row r="3056" spans="1:1" x14ac:dyDescent="0.2">
      <c r="A3056" s="66"/>
    </row>
    <row r="3057" spans="1:1" x14ac:dyDescent="0.2">
      <c r="A3057" s="66"/>
    </row>
    <row r="3058" spans="1:1" x14ac:dyDescent="0.2">
      <c r="A3058" s="66"/>
    </row>
    <row r="3059" spans="1:1" x14ac:dyDescent="0.2">
      <c r="A3059" s="66"/>
    </row>
    <row r="3060" spans="1:1" x14ac:dyDescent="0.2">
      <c r="A3060" s="66"/>
    </row>
    <row r="3061" spans="1:1" x14ac:dyDescent="0.2">
      <c r="A3061" s="66"/>
    </row>
    <row r="3062" spans="1:1" x14ac:dyDescent="0.2">
      <c r="A3062" s="66"/>
    </row>
    <row r="3063" spans="1:1" x14ac:dyDescent="0.2">
      <c r="A3063" s="66"/>
    </row>
    <row r="3064" spans="1:1" x14ac:dyDescent="0.2">
      <c r="A3064" s="66"/>
    </row>
    <row r="3065" spans="1:1" x14ac:dyDescent="0.2">
      <c r="A3065" s="66"/>
    </row>
    <row r="3066" spans="1:1" x14ac:dyDescent="0.2">
      <c r="A3066" s="66"/>
    </row>
    <row r="3067" spans="1:1" x14ac:dyDescent="0.2">
      <c r="A3067" s="66"/>
    </row>
    <row r="3068" spans="1:1" x14ac:dyDescent="0.2">
      <c r="A3068" s="66"/>
    </row>
    <row r="3069" spans="1:1" x14ac:dyDescent="0.2">
      <c r="A3069" s="66"/>
    </row>
    <row r="3070" spans="1:1" x14ac:dyDescent="0.2">
      <c r="A3070" s="66"/>
    </row>
    <row r="3071" spans="1:1" x14ac:dyDescent="0.2">
      <c r="A3071" s="66"/>
    </row>
    <row r="3072" spans="1:1" x14ac:dyDescent="0.2">
      <c r="A3072" s="66"/>
    </row>
    <row r="3073" spans="1:1" x14ac:dyDescent="0.2">
      <c r="A3073" s="66"/>
    </row>
    <row r="3074" spans="1:1" x14ac:dyDescent="0.2">
      <c r="A3074" s="66"/>
    </row>
    <row r="3075" spans="1:1" x14ac:dyDescent="0.2">
      <c r="A3075" s="66"/>
    </row>
    <row r="3076" spans="1:1" x14ac:dyDescent="0.2">
      <c r="A3076" s="66"/>
    </row>
    <row r="3077" spans="1:1" x14ac:dyDescent="0.2">
      <c r="A3077" s="66"/>
    </row>
    <row r="3078" spans="1:1" x14ac:dyDescent="0.2">
      <c r="A3078" s="66"/>
    </row>
    <row r="3079" spans="1:1" x14ac:dyDescent="0.2">
      <c r="A3079" s="66"/>
    </row>
    <row r="3080" spans="1:1" x14ac:dyDescent="0.2">
      <c r="A3080" s="66"/>
    </row>
    <row r="3081" spans="1:1" x14ac:dyDescent="0.2">
      <c r="A3081" s="66"/>
    </row>
    <row r="3082" spans="1:1" x14ac:dyDescent="0.2">
      <c r="A3082" s="66"/>
    </row>
    <row r="3083" spans="1:1" x14ac:dyDescent="0.2">
      <c r="A3083" s="66"/>
    </row>
    <row r="3084" spans="1:1" x14ac:dyDescent="0.2">
      <c r="A3084" s="66"/>
    </row>
    <row r="3085" spans="1:1" x14ac:dyDescent="0.2">
      <c r="A3085" s="66"/>
    </row>
    <row r="3086" spans="1:1" x14ac:dyDescent="0.2">
      <c r="A3086" s="66"/>
    </row>
    <row r="3087" spans="1:1" x14ac:dyDescent="0.2">
      <c r="A3087" s="66"/>
    </row>
    <row r="3088" spans="1:1" x14ac:dyDescent="0.2">
      <c r="A3088" s="66"/>
    </row>
    <row r="3089" spans="1:1" x14ac:dyDescent="0.2">
      <c r="A3089" s="66"/>
    </row>
    <row r="3090" spans="1:1" x14ac:dyDescent="0.2">
      <c r="A3090" s="66"/>
    </row>
    <row r="3091" spans="1:1" x14ac:dyDescent="0.2">
      <c r="A3091" s="66"/>
    </row>
    <row r="3092" spans="1:1" x14ac:dyDescent="0.2">
      <c r="A3092" s="66"/>
    </row>
    <row r="3093" spans="1:1" x14ac:dyDescent="0.2">
      <c r="A3093" s="66"/>
    </row>
    <row r="3094" spans="1:1" x14ac:dyDescent="0.2">
      <c r="A3094" s="66"/>
    </row>
    <row r="3095" spans="1:1" x14ac:dyDescent="0.2">
      <c r="A3095" s="66"/>
    </row>
    <row r="3096" spans="1:1" x14ac:dyDescent="0.2">
      <c r="A3096" s="66"/>
    </row>
    <row r="3097" spans="1:1" x14ac:dyDescent="0.2">
      <c r="A3097" s="66"/>
    </row>
    <row r="3098" spans="1:1" x14ac:dyDescent="0.2">
      <c r="A3098" s="66"/>
    </row>
    <row r="3099" spans="1:1" x14ac:dyDescent="0.2">
      <c r="A3099" s="66"/>
    </row>
    <row r="3100" spans="1:1" x14ac:dyDescent="0.2">
      <c r="A3100" s="66"/>
    </row>
    <row r="3101" spans="1:1" x14ac:dyDescent="0.2">
      <c r="A3101" s="66"/>
    </row>
    <row r="3102" spans="1:1" x14ac:dyDescent="0.2">
      <c r="A3102" s="66"/>
    </row>
    <row r="3103" spans="1:1" x14ac:dyDescent="0.2">
      <c r="A3103" s="66"/>
    </row>
    <row r="3104" spans="1:1" x14ac:dyDescent="0.2">
      <c r="A3104" s="66"/>
    </row>
    <row r="3105" spans="1:1" x14ac:dyDescent="0.2">
      <c r="A3105" s="66"/>
    </row>
    <row r="3106" spans="1:1" x14ac:dyDescent="0.2">
      <c r="A3106" s="66"/>
    </row>
    <row r="3107" spans="1:1" x14ac:dyDescent="0.2">
      <c r="A3107" s="66"/>
    </row>
    <row r="3108" spans="1:1" x14ac:dyDescent="0.2">
      <c r="A3108" s="66"/>
    </row>
    <row r="3109" spans="1:1" x14ac:dyDescent="0.2">
      <c r="A3109" s="66"/>
    </row>
    <row r="3110" spans="1:1" x14ac:dyDescent="0.2">
      <c r="A3110" s="66"/>
    </row>
    <row r="3111" spans="1:1" x14ac:dyDescent="0.2">
      <c r="A3111" s="66"/>
    </row>
    <row r="3112" spans="1:1" x14ac:dyDescent="0.2">
      <c r="A3112" s="66"/>
    </row>
    <row r="3113" spans="1:1" x14ac:dyDescent="0.2">
      <c r="A3113" s="66"/>
    </row>
    <row r="3114" spans="1:1" x14ac:dyDescent="0.2">
      <c r="A3114" s="66"/>
    </row>
    <row r="3115" spans="1:1" x14ac:dyDescent="0.2">
      <c r="A3115" s="66"/>
    </row>
    <row r="3116" spans="1:1" x14ac:dyDescent="0.2">
      <c r="A3116" s="66"/>
    </row>
    <row r="3117" spans="1:1" x14ac:dyDescent="0.2">
      <c r="A3117" s="66"/>
    </row>
    <row r="3118" spans="1:1" x14ac:dyDescent="0.2">
      <c r="A3118" s="66"/>
    </row>
    <row r="3119" spans="1:1" x14ac:dyDescent="0.2">
      <c r="A3119" s="66"/>
    </row>
    <row r="3120" spans="1:1" x14ac:dyDescent="0.2">
      <c r="A3120" s="66"/>
    </row>
    <row r="3121" spans="1:1" x14ac:dyDescent="0.2">
      <c r="A3121" s="66"/>
    </row>
    <row r="3122" spans="1:1" x14ac:dyDescent="0.2">
      <c r="A3122" s="66"/>
    </row>
    <row r="3123" spans="1:1" x14ac:dyDescent="0.2">
      <c r="A3123" s="66"/>
    </row>
    <row r="3124" spans="1:1" x14ac:dyDescent="0.2">
      <c r="A3124" s="66"/>
    </row>
    <row r="3125" spans="1:1" x14ac:dyDescent="0.2">
      <c r="A3125" s="66"/>
    </row>
    <row r="3126" spans="1:1" x14ac:dyDescent="0.2">
      <c r="A3126" s="66"/>
    </row>
    <row r="3127" spans="1:1" x14ac:dyDescent="0.2">
      <c r="A3127" s="66"/>
    </row>
    <row r="3128" spans="1:1" x14ac:dyDescent="0.2">
      <c r="A3128" s="66"/>
    </row>
    <row r="3129" spans="1:1" x14ac:dyDescent="0.2">
      <c r="A3129" s="66"/>
    </row>
    <row r="3130" spans="1:1" x14ac:dyDescent="0.2">
      <c r="A3130" s="66"/>
    </row>
    <row r="3131" spans="1:1" x14ac:dyDescent="0.2">
      <c r="A3131" s="66"/>
    </row>
    <row r="3132" spans="1:1" x14ac:dyDescent="0.2">
      <c r="A3132" s="66"/>
    </row>
    <row r="3133" spans="1:1" x14ac:dyDescent="0.2">
      <c r="A3133" s="66"/>
    </row>
    <row r="3134" spans="1:1" x14ac:dyDescent="0.2">
      <c r="A3134" s="66"/>
    </row>
    <row r="3135" spans="1:1" x14ac:dyDescent="0.2">
      <c r="A3135" s="66"/>
    </row>
    <row r="3136" spans="1:1" x14ac:dyDescent="0.2">
      <c r="A3136" s="66"/>
    </row>
    <row r="3137" spans="1:1" x14ac:dyDescent="0.2">
      <c r="A3137" s="66"/>
    </row>
    <row r="3138" spans="1:1" x14ac:dyDescent="0.2">
      <c r="A3138" s="66"/>
    </row>
    <row r="3139" spans="1:1" x14ac:dyDescent="0.2">
      <c r="A3139" s="66"/>
    </row>
    <row r="3140" spans="1:1" x14ac:dyDescent="0.2">
      <c r="A3140" s="66"/>
    </row>
    <row r="3141" spans="1:1" x14ac:dyDescent="0.2">
      <c r="A3141" s="66"/>
    </row>
    <row r="3142" spans="1:1" x14ac:dyDescent="0.2">
      <c r="A3142" s="66"/>
    </row>
    <row r="3143" spans="1:1" x14ac:dyDescent="0.2">
      <c r="A3143" s="66"/>
    </row>
    <row r="3144" spans="1:1" x14ac:dyDescent="0.2">
      <c r="A3144" s="66"/>
    </row>
    <row r="3145" spans="1:1" x14ac:dyDescent="0.2">
      <c r="A3145" s="66"/>
    </row>
    <row r="3146" spans="1:1" x14ac:dyDescent="0.2">
      <c r="A3146" s="66"/>
    </row>
    <row r="3147" spans="1:1" x14ac:dyDescent="0.2">
      <c r="A3147" s="66"/>
    </row>
    <row r="3148" spans="1:1" x14ac:dyDescent="0.2">
      <c r="A3148" s="66"/>
    </row>
    <row r="3149" spans="1:1" x14ac:dyDescent="0.2">
      <c r="A3149" s="66"/>
    </row>
    <row r="3150" spans="1:1" x14ac:dyDescent="0.2">
      <c r="A3150" s="66"/>
    </row>
    <row r="3151" spans="1:1" x14ac:dyDescent="0.2">
      <c r="A3151" s="66"/>
    </row>
    <row r="3152" spans="1:1" x14ac:dyDescent="0.2">
      <c r="A3152" s="66"/>
    </row>
    <row r="3153" spans="1:1" x14ac:dyDescent="0.2">
      <c r="A3153" s="66"/>
    </row>
    <row r="3154" spans="1:1" x14ac:dyDescent="0.2">
      <c r="A3154" s="66"/>
    </row>
    <row r="3155" spans="1:1" x14ac:dyDescent="0.2">
      <c r="A3155" s="66"/>
    </row>
    <row r="3156" spans="1:1" x14ac:dyDescent="0.2">
      <c r="A3156" s="66"/>
    </row>
    <row r="3157" spans="1:1" x14ac:dyDescent="0.2">
      <c r="A3157" s="66"/>
    </row>
    <row r="3158" spans="1:1" x14ac:dyDescent="0.2">
      <c r="A3158" s="66"/>
    </row>
    <row r="3159" spans="1:1" x14ac:dyDescent="0.2">
      <c r="A3159" s="66"/>
    </row>
    <row r="3160" spans="1:1" x14ac:dyDescent="0.2">
      <c r="A3160" s="66"/>
    </row>
    <row r="3161" spans="1:1" x14ac:dyDescent="0.2">
      <c r="A3161" s="66"/>
    </row>
    <row r="3162" spans="1:1" x14ac:dyDescent="0.2">
      <c r="A3162" s="66"/>
    </row>
    <row r="3163" spans="1:1" x14ac:dyDescent="0.2">
      <c r="A3163" s="66"/>
    </row>
    <row r="3164" spans="1:1" x14ac:dyDescent="0.2">
      <c r="A3164" s="66"/>
    </row>
    <row r="3165" spans="1:1" x14ac:dyDescent="0.2">
      <c r="A3165" s="66"/>
    </row>
    <row r="3166" spans="1:1" x14ac:dyDescent="0.2">
      <c r="A3166" s="66"/>
    </row>
    <row r="3167" spans="1:1" x14ac:dyDescent="0.2">
      <c r="A3167" s="66"/>
    </row>
    <row r="3168" spans="1:1" x14ac:dyDescent="0.2">
      <c r="A3168" s="66"/>
    </row>
    <row r="3169" spans="1:1" x14ac:dyDescent="0.2">
      <c r="A3169" s="66"/>
    </row>
    <row r="3170" spans="1:1" x14ac:dyDescent="0.2">
      <c r="A3170" s="66"/>
    </row>
    <row r="3171" spans="1:1" x14ac:dyDescent="0.2">
      <c r="A3171" s="66"/>
    </row>
    <row r="3172" spans="1:1" x14ac:dyDescent="0.2">
      <c r="A3172" s="66"/>
    </row>
    <row r="3173" spans="1:1" x14ac:dyDescent="0.2">
      <c r="A3173" s="66"/>
    </row>
    <row r="3174" spans="1:1" x14ac:dyDescent="0.2">
      <c r="A3174" s="66"/>
    </row>
    <row r="3175" spans="1:1" x14ac:dyDescent="0.2">
      <c r="A3175" s="66"/>
    </row>
    <row r="3176" spans="1:1" x14ac:dyDescent="0.2">
      <c r="A3176" s="66"/>
    </row>
    <row r="3177" spans="1:1" x14ac:dyDescent="0.2">
      <c r="A3177" s="66"/>
    </row>
    <row r="3178" spans="1:1" x14ac:dyDescent="0.2">
      <c r="A3178" s="66"/>
    </row>
    <row r="3179" spans="1:1" x14ac:dyDescent="0.2">
      <c r="A3179" s="66"/>
    </row>
    <row r="3180" spans="1:1" x14ac:dyDescent="0.2">
      <c r="A3180" s="66"/>
    </row>
    <row r="3181" spans="1:1" x14ac:dyDescent="0.2">
      <c r="A3181" s="66"/>
    </row>
    <row r="3182" spans="1:1" x14ac:dyDescent="0.2">
      <c r="A3182" s="66"/>
    </row>
    <row r="3183" spans="1:1" x14ac:dyDescent="0.2">
      <c r="A3183" s="66"/>
    </row>
    <row r="3184" spans="1:1" x14ac:dyDescent="0.2">
      <c r="A3184" s="66"/>
    </row>
    <row r="3185" spans="1:1" x14ac:dyDescent="0.2">
      <c r="A3185" s="66"/>
    </row>
    <row r="3186" spans="1:1" x14ac:dyDescent="0.2">
      <c r="A3186" s="66"/>
    </row>
    <row r="3187" spans="1:1" x14ac:dyDescent="0.2">
      <c r="A3187" s="66"/>
    </row>
    <row r="3188" spans="1:1" x14ac:dyDescent="0.2">
      <c r="A3188" s="66"/>
    </row>
    <row r="3189" spans="1:1" x14ac:dyDescent="0.2">
      <c r="A3189" s="66"/>
    </row>
    <row r="3190" spans="1:1" x14ac:dyDescent="0.2">
      <c r="A3190" s="66"/>
    </row>
    <row r="3191" spans="1:1" x14ac:dyDescent="0.2">
      <c r="A3191" s="66"/>
    </row>
    <row r="3192" spans="1:1" x14ac:dyDescent="0.2">
      <c r="A3192" s="66"/>
    </row>
    <row r="3193" spans="1:1" x14ac:dyDescent="0.2">
      <c r="A3193" s="66"/>
    </row>
    <row r="3194" spans="1:1" x14ac:dyDescent="0.2">
      <c r="A3194" s="66"/>
    </row>
    <row r="3195" spans="1:1" x14ac:dyDescent="0.2">
      <c r="A3195" s="66"/>
    </row>
    <row r="3196" spans="1:1" x14ac:dyDescent="0.2">
      <c r="A3196" s="66"/>
    </row>
    <row r="3197" spans="1:1" x14ac:dyDescent="0.2">
      <c r="A3197" s="66"/>
    </row>
    <row r="3198" spans="1:1" x14ac:dyDescent="0.2">
      <c r="A3198" s="66"/>
    </row>
    <row r="3199" spans="1:1" x14ac:dyDescent="0.2">
      <c r="A3199" s="66"/>
    </row>
    <row r="3200" spans="1:1" x14ac:dyDescent="0.2">
      <c r="A3200" s="66"/>
    </row>
    <row r="3201" spans="1:1" x14ac:dyDescent="0.2">
      <c r="A3201" s="66"/>
    </row>
    <row r="3202" spans="1:1" x14ac:dyDescent="0.2">
      <c r="A3202" s="66"/>
    </row>
    <row r="3203" spans="1:1" x14ac:dyDescent="0.2">
      <c r="A3203" s="66"/>
    </row>
    <row r="3204" spans="1:1" x14ac:dyDescent="0.2">
      <c r="A3204" s="66"/>
    </row>
    <row r="3205" spans="1:1" x14ac:dyDescent="0.2">
      <c r="A3205" s="66"/>
    </row>
    <row r="3206" spans="1:1" x14ac:dyDescent="0.2">
      <c r="A3206" s="66"/>
    </row>
    <row r="3207" spans="1:1" x14ac:dyDescent="0.2">
      <c r="A3207" s="66"/>
    </row>
    <row r="3208" spans="1:1" x14ac:dyDescent="0.2">
      <c r="A3208" s="66"/>
    </row>
    <row r="3209" spans="1:1" x14ac:dyDescent="0.2">
      <c r="A3209" s="66"/>
    </row>
    <row r="3210" spans="1:1" x14ac:dyDescent="0.2">
      <c r="A3210" s="66"/>
    </row>
    <row r="3211" spans="1:1" x14ac:dyDescent="0.2">
      <c r="A3211" s="66"/>
    </row>
    <row r="3212" spans="1:1" x14ac:dyDescent="0.2">
      <c r="A3212" s="66"/>
    </row>
    <row r="3213" spans="1:1" x14ac:dyDescent="0.2">
      <c r="A3213" s="66"/>
    </row>
    <row r="3214" spans="1:1" x14ac:dyDescent="0.2">
      <c r="A3214" s="66"/>
    </row>
    <row r="3215" spans="1:1" x14ac:dyDescent="0.2">
      <c r="A3215" s="66"/>
    </row>
    <row r="3216" spans="1:1" x14ac:dyDescent="0.2">
      <c r="A3216" s="66"/>
    </row>
    <row r="3217" spans="1:1" x14ac:dyDescent="0.2">
      <c r="A3217" s="66"/>
    </row>
    <row r="3218" spans="1:1" x14ac:dyDescent="0.2">
      <c r="A3218" s="66"/>
    </row>
    <row r="3219" spans="1:1" x14ac:dyDescent="0.2">
      <c r="A3219" s="66"/>
    </row>
    <row r="3220" spans="1:1" x14ac:dyDescent="0.2">
      <c r="A3220" s="66"/>
    </row>
    <row r="3221" spans="1:1" x14ac:dyDescent="0.2">
      <c r="A3221" s="66"/>
    </row>
    <row r="3222" spans="1:1" x14ac:dyDescent="0.2">
      <c r="A3222" s="66"/>
    </row>
    <row r="3223" spans="1:1" x14ac:dyDescent="0.2">
      <c r="A3223" s="66"/>
    </row>
    <row r="3224" spans="1:1" x14ac:dyDescent="0.2">
      <c r="A3224" s="66"/>
    </row>
    <row r="3225" spans="1:1" x14ac:dyDescent="0.2">
      <c r="A3225" s="66"/>
    </row>
    <row r="3226" spans="1:1" x14ac:dyDescent="0.2">
      <c r="A3226" s="66"/>
    </row>
    <row r="3227" spans="1:1" x14ac:dyDescent="0.2">
      <c r="A3227" s="66"/>
    </row>
    <row r="3228" spans="1:1" x14ac:dyDescent="0.2">
      <c r="A3228" s="66"/>
    </row>
    <row r="3229" spans="1:1" x14ac:dyDescent="0.2">
      <c r="A3229" s="66"/>
    </row>
    <row r="3230" spans="1:1" x14ac:dyDescent="0.2">
      <c r="A3230" s="66"/>
    </row>
    <row r="3231" spans="1:1" x14ac:dyDescent="0.2">
      <c r="A3231" s="66"/>
    </row>
    <row r="3232" spans="1:1" x14ac:dyDescent="0.2">
      <c r="A3232" s="66"/>
    </row>
    <row r="3233" spans="1:1" x14ac:dyDescent="0.2">
      <c r="A3233" s="66"/>
    </row>
    <row r="3234" spans="1:1" x14ac:dyDescent="0.2">
      <c r="A3234" s="66"/>
    </row>
    <row r="3235" spans="1:1" x14ac:dyDescent="0.2">
      <c r="A3235" s="66"/>
    </row>
    <row r="3236" spans="1:1" x14ac:dyDescent="0.2">
      <c r="A3236" s="66"/>
    </row>
    <row r="3237" spans="1:1" x14ac:dyDescent="0.2">
      <c r="A3237" s="66"/>
    </row>
    <row r="3238" spans="1:1" x14ac:dyDescent="0.2">
      <c r="A3238" s="66"/>
    </row>
    <row r="3239" spans="1:1" x14ac:dyDescent="0.2">
      <c r="A3239" s="66"/>
    </row>
    <row r="3240" spans="1:1" x14ac:dyDescent="0.2">
      <c r="A3240" s="66"/>
    </row>
    <row r="3241" spans="1:1" x14ac:dyDescent="0.2">
      <c r="A3241" s="66"/>
    </row>
    <row r="3242" spans="1:1" x14ac:dyDescent="0.2">
      <c r="A3242" s="66"/>
    </row>
    <row r="3243" spans="1:1" x14ac:dyDescent="0.2">
      <c r="A3243" s="66"/>
    </row>
    <row r="3244" spans="1:1" x14ac:dyDescent="0.2">
      <c r="A3244" s="66"/>
    </row>
    <row r="3245" spans="1:1" x14ac:dyDescent="0.2">
      <c r="A3245" s="66"/>
    </row>
    <row r="3246" spans="1:1" x14ac:dyDescent="0.2">
      <c r="A3246" s="66"/>
    </row>
    <row r="3247" spans="1:1" x14ac:dyDescent="0.2">
      <c r="A3247" s="66"/>
    </row>
    <row r="3248" spans="1:1" x14ac:dyDescent="0.2">
      <c r="A3248" s="66"/>
    </row>
    <row r="3249" spans="1:1" x14ac:dyDescent="0.2">
      <c r="A3249" s="66"/>
    </row>
    <row r="3250" spans="1:1" x14ac:dyDescent="0.2">
      <c r="A3250" s="66"/>
    </row>
    <row r="3251" spans="1:1" x14ac:dyDescent="0.2">
      <c r="A3251" s="66"/>
    </row>
    <row r="3252" spans="1:1" x14ac:dyDescent="0.2">
      <c r="A3252" s="66"/>
    </row>
    <row r="3253" spans="1:1" x14ac:dyDescent="0.2">
      <c r="A3253" s="66"/>
    </row>
    <row r="3254" spans="1:1" x14ac:dyDescent="0.2">
      <c r="A3254" s="66"/>
    </row>
    <row r="3255" spans="1:1" x14ac:dyDescent="0.2">
      <c r="A3255" s="66"/>
    </row>
    <row r="3256" spans="1:1" x14ac:dyDescent="0.2">
      <c r="A3256" s="66"/>
    </row>
    <row r="3257" spans="1:1" x14ac:dyDescent="0.2">
      <c r="A3257" s="66"/>
    </row>
    <row r="3258" spans="1:1" x14ac:dyDescent="0.2">
      <c r="A3258" s="66"/>
    </row>
    <row r="3259" spans="1:1" x14ac:dyDescent="0.2">
      <c r="A3259" s="66"/>
    </row>
    <row r="3260" spans="1:1" x14ac:dyDescent="0.2">
      <c r="A3260" s="66"/>
    </row>
    <row r="3261" spans="1:1" x14ac:dyDescent="0.2">
      <c r="A3261" s="66"/>
    </row>
    <row r="3262" spans="1:1" x14ac:dyDescent="0.2">
      <c r="A3262" s="66"/>
    </row>
    <row r="3263" spans="1:1" x14ac:dyDescent="0.2">
      <c r="A3263" s="66"/>
    </row>
    <row r="3264" spans="1:1" x14ac:dyDescent="0.2">
      <c r="A3264" s="66"/>
    </row>
    <row r="3265" spans="1:1" x14ac:dyDescent="0.2">
      <c r="A3265" s="66"/>
    </row>
    <row r="3266" spans="1:1" x14ac:dyDescent="0.2">
      <c r="A3266" s="66"/>
    </row>
    <row r="3267" spans="1:1" x14ac:dyDescent="0.2">
      <c r="A3267" s="66"/>
    </row>
    <row r="3268" spans="1:1" x14ac:dyDescent="0.2">
      <c r="A3268" s="66"/>
    </row>
    <row r="3269" spans="1:1" x14ac:dyDescent="0.2">
      <c r="A3269" s="66"/>
    </row>
    <row r="3270" spans="1:1" x14ac:dyDescent="0.2">
      <c r="A3270" s="66"/>
    </row>
    <row r="3271" spans="1:1" x14ac:dyDescent="0.2">
      <c r="A3271" s="66"/>
    </row>
    <row r="3272" spans="1:1" x14ac:dyDescent="0.2">
      <c r="A3272" s="66"/>
    </row>
    <row r="3273" spans="1:1" x14ac:dyDescent="0.2">
      <c r="A3273" s="66"/>
    </row>
    <row r="3274" spans="1:1" x14ac:dyDescent="0.2">
      <c r="A3274" s="66"/>
    </row>
    <row r="3275" spans="1:1" x14ac:dyDescent="0.2">
      <c r="A3275" s="66"/>
    </row>
    <row r="3276" spans="1:1" x14ac:dyDescent="0.2">
      <c r="A3276" s="66"/>
    </row>
    <row r="3277" spans="1:1" x14ac:dyDescent="0.2">
      <c r="A3277" s="66"/>
    </row>
    <row r="3278" spans="1:1" x14ac:dyDescent="0.2">
      <c r="A3278" s="66"/>
    </row>
    <row r="3279" spans="1:1" x14ac:dyDescent="0.2">
      <c r="A3279" s="66"/>
    </row>
    <row r="3280" spans="1:1" x14ac:dyDescent="0.2">
      <c r="A3280" s="66"/>
    </row>
    <row r="3281" spans="1:1" x14ac:dyDescent="0.2">
      <c r="A3281" s="66"/>
    </row>
    <row r="3282" spans="1:1" x14ac:dyDescent="0.2">
      <c r="A3282" s="66"/>
    </row>
    <row r="3283" spans="1:1" x14ac:dyDescent="0.2">
      <c r="A3283" s="66"/>
    </row>
    <row r="3284" spans="1:1" x14ac:dyDescent="0.2">
      <c r="A3284" s="66"/>
    </row>
    <row r="3285" spans="1:1" x14ac:dyDescent="0.2">
      <c r="A3285" s="66"/>
    </row>
    <row r="3286" spans="1:1" x14ac:dyDescent="0.2">
      <c r="A3286" s="66"/>
    </row>
    <row r="3287" spans="1:1" x14ac:dyDescent="0.2">
      <c r="A3287" s="66"/>
    </row>
    <row r="3288" spans="1:1" x14ac:dyDescent="0.2">
      <c r="A3288" s="66"/>
    </row>
    <row r="3289" spans="1:1" x14ac:dyDescent="0.2">
      <c r="A3289" s="66"/>
    </row>
    <row r="3290" spans="1:1" x14ac:dyDescent="0.2">
      <c r="A3290" s="66"/>
    </row>
    <row r="3291" spans="1:1" x14ac:dyDescent="0.2">
      <c r="A3291" s="66"/>
    </row>
    <row r="3292" spans="1:1" x14ac:dyDescent="0.2">
      <c r="A3292" s="66"/>
    </row>
    <row r="3293" spans="1:1" x14ac:dyDescent="0.2">
      <c r="A3293" s="66"/>
    </row>
    <row r="3294" spans="1:1" x14ac:dyDescent="0.2">
      <c r="A3294" s="66"/>
    </row>
    <row r="3295" spans="1:1" x14ac:dyDescent="0.2">
      <c r="A3295" s="66"/>
    </row>
    <row r="3296" spans="1:1" x14ac:dyDescent="0.2">
      <c r="A3296" s="66"/>
    </row>
    <row r="3297" spans="1:1" x14ac:dyDescent="0.2">
      <c r="A3297" s="66"/>
    </row>
    <row r="3298" spans="1:1" x14ac:dyDescent="0.2">
      <c r="A3298" s="66"/>
    </row>
    <row r="3299" spans="1:1" x14ac:dyDescent="0.2">
      <c r="A3299" s="66"/>
    </row>
    <row r="3300" spans="1:1" x14ac:dyDescent="0.2">
      <c r="A3300" s="66"/>
    </row>
    <row r="3301" spans="1:1" x14ac:dyDescent="0.2">
      <c r="A3301" s="66"/>
    </row>
    <row r="3302" spans="1:1" x14ac:dyDescent="0.2">
      <c r="A3302" s="66"/>
    </row>
    <row r="3303" spans="1:1" x14ac:dyDescent="0.2">
      <c r="A3303" s="66"/>
    </row>
    <row r="3304" spans="1:1" x14ac:dyDescent="0.2">
      <c r="A3304" s="66"/>
    </row>
    <row r="3305" spans="1:1" x14ac:dyDescent="0.2">
      <c r="A3305" s="66"/>
    </row>
    <row r="3306" spans="1:1" x14ac:dyDescent="0.2">
      <c r="A3306" s="66"/>
    </row>
    <row r="3307" spans="1:1" x14ac:dyDescent="0.2">
      <c r="A3307" s="66"/>
    </row>
    <row r="3308" spans="1:1" x14ac:dyDescent="0.2">
      <c r="A3308" s="66"/>
    </row>
    <row r="3309" spans="1:1" x14ac:dyDescent="0.2">
      <c r="A3309" s="66"/>
    </row>
    <row r="3310" spans="1:1" x14ac:dyDescent="0.2">
      <c r="A3310" s="66"/>
    </row>
    <row r="3311" spans="1:1" x14ac:dyDescent="0.2">
      <c r="A3311" s="66"/>
    </row>
    <row r="3312" spans="1:1" x14ac:dyDescent="0.2">
      <c r="A3312" s="66"/>
    </row>
    <row r="3313" spans="1:1" x14ac:dyDescent="0.2">
      <c r="A3313" s="66"/>
    </row>
    <row r="3314" spans="1:1" x14ac:dyDescent="0.2">
      <c r="A3314" s="66"/>
    </row>
    <row r="3315" spans="1:1" x14ac:dyDescent="0.2">
      <c r="A3315" s="66"/>
    </row>
    <row r="3316" spans="1:1" x14ac:dyDescent="0.2">
      <c r="A3316" s="66"/>
    </row>
    <row r="3317" spans="1:1" x14ac:dyDescent="0.2">
      <c r="A3317" s="66"/>
    </row>
    <row r="3318" spans="1:1" x14ac:dyDescent="0.2">
      <c r="A3318" s="66"/>
    </row>
    <row r="3319" spans="1:1" x14ac:dyDescent="0.2">
      <c r="A3319" s="66"/>
    </row>
    <row r="3320" spans="1:1" x14ac:dyDescent="0.2">
      <c r="A3320" s="66"/>
    </row>
    <row r="3321" spans="1:1" x14ac:dyDescent="0.2">
      <c r="A3321" s="66"/>
    </row>
    <row r="3322" spans="1:1" x14ac:dyDescent="0.2">
      <c r="A3322" s="66"/>
    </row>
    <row r="3323" spans="1:1" x14ac:dyDescent="0.2">
      <c r="A3323" s="66"/>
    </row>
    <row r="3324" spans="1:1" x14ac:dyDescent="0.2">
      <c r="A3324" s="66"/>
    </row>
    <row r="3325" spans="1:1" x14ac:dyDescent="0.2">
      <c r="A3325" s="66"/>
    </row>
    <row r="3326" spans="1:1" x14ac:dyDescent="0.2">
      <c r="A3326" s="66"/>
    </row>
    <row r="3327" spans="1:1" x14ac:dyDescent="0.2">
      <c r="A3327" s="66"/>
    </row>
    <row r="3328" spans="1:1" x14ac:dyDescent="0.2">
      <c r="A3328" s="66"/>
    </row>
    <row r="3329" spans="1:1" x14ac:dyDescent="0.2">
      <c r="A3329" s="66"/>
    </row>
    <row r="3330" spans="1:1" x14ac:dyDescent="0.2">
      <c r="A3330" s="66"/>
    </row>
    <row r="3331" spans="1:1" x14ac:dyDescent="0.2">
      <c r="A3331" s="66"/>
    </row>
    <row r="3332" spans="1:1" x14ac:dyDescent="0.2">
      <c r="A3332" s="66"/>
    </row>
    <row r="3333" spans="1:1" x14ac:dyDescent="0.2">
      <c r="A3333" s="66"/>
    </row>
    <row r="3334" spans="1:1" x14ac:dyDescent="0.2">
      <c r="A3334" s="66"/>
    </row>
    <row r="3335" spans="1:1" x14ac:dyDescent="0.2">
      <c r="A3335" s="66"/>
    </row>
    <row r="3336" spans="1:1" x14ac:dyDescent="0.2">
      <c r="A3336" s="66"/>
    </row>
    <row r="3337" spans="1:1" x14ac:dyDescent="0.2">
      <c r="A3337" s="66"/>
    </row>
    <row r="3338" spans="1:1" x14ac:dyDescent="0.2">
      <c r="A3338" s="66"/>
    </row>
    <row r="3339" spans="1:1" x14ac:dyDescent="0.2">
      <c r="A3339" s="66"/>
    </row>
    <row r="3340" spans="1:1" x14ac:dyDescent="0.2">
      <c r="A3340" s="66"/>
    </row>
    <row r="3341" spans="1:1" x14ac:dyDescent="0.2">
      <c r="A3341" s="66"/>
    </row>
    <row r="3342" spans="1:1" x14ac:dyDescent="0.2">
      <c r="A3342" s="66"/>
    </row>
    <row r="3343" spans="1:1" x14ac:dyDescent="0.2">
      <c r="A3343" s="66"/>
    </row>
    <row r="3344" spans="1:1" x14ac:dyDescent="0.2">
      <c r="A3344" s="66"/>
    </row>
    <row r="3345" spans="1:1" x14ac:dyDescent="0.2">
      <c r="A3345" s="66"/>
    </row>
    <row r="3346" spans="1:1" x14ac:dyDescent="0.2">
      <c r="A3346" s="66"/>
    </row>
    <row r="3347" spans="1:1" x14ac:dyDescent="0.2">
      <c r="A3347" s="66"/>
    </row>
    <row r="3348" spans="1:1" x14ac:dyDescent="0.2">
      <c r="A3348" s="66"/>
    </row>
    <row r="3349" spans="1:1" x14ac:dyDescent="0.2">
      <c r="A3349" s="66"/>
    </row>
    <row r="3350" spans="1:1" x14ac:dyDescent="0.2">
      <c r="A3350" s="66"/>
    </row>
    <row r="3351" spans="1:1" x14ac:dyDescent="0.2">
      <c r="A3351" s="66"/>
    </row>
    <row r="3352" spans="1:1" x14ac:dyDescent="0.2">
      <c r="A3352" s="66"/>
    </row>
    <row r="3353" spans="1:1" x14ac:dyDescent="0.2">
      <c r="A3353" s="66"/>
    </row>
    <row r="3354" spans="1:1" x14ac:dyDescent="0.2">
      <c r="A3354" s="66"/>
    </row>
    <row r="3355" spans="1:1" x14ac:dyDescent="0.2">
      <c r="A3355" s="66"/>
    </row>
    <row r="3356" spans="1:1" x14ac:dyDescent="0.2">
      <c r="A3356" s="66"/>
    </row>
    <row r="3357" spans="1:1" x14ac:dyDescent="0.2">
      <c r="A3357" s="66"/>
    </row>
    <row r="3358" spans="1:1" x14ac:dyDescent="0.2">
      <c r="A3358" s="66"/>
    </row>
    <row r="3359" spans="1:1" x14ac:dyDescent="0.2">
      <c r="A3359" s="66"/>
    </row>
    <row r="3360" spans="1:1" x14ac:dyDescent="0.2">
      <c r="A3360" s="66"/>
    </row>
    <row r="3361" spans="1:1" x14ac:dyDescent="0.2">
      <c r="A3361" s="66"/>
    </row>
    <row r="3362" spans="1:1" x14ac:dyDescent="0.2">
      <c r="A3362" s="66"/>
    </row>
    <row r="3363" spans="1:1" x14ac:dyDescent="0.2">
      <c r="A3363" s="66"/>
    </row>
    <row r="3364" spans="1:1" x14ac:dyDescent="0.2">
      <c r="A3364" s="66"/>
    </row>
    <row r="3365" spans="1:1" x14ac:dyDescent="0.2">
      <c r="A3365" s="66"/>
    </row>
    <row r="3366" spans="1:1" x14ac:dyDescent="0.2">
      <c r="A3366" s="66"/>
    </row>
    <row r="3367" spans="1:1" x14ac:dyDescent="0.2">
      <c r="A3367" s="66"/>
    </row>
    <row r="3368" spans="1:1" x14ac:dyDescent="0.2">
      <c r="A3368" s="66"/>
    </row>
    <row r="3369" spans="1:1" x14ac:dyDescent="0.2">
      <c r="A3369" s="66"/>
    </row>
    <row r="3370" spans="1:1" x14ac:dyDescent="0.2">
      <c r="A3370" s="66"/>
    </row>
    <row r="3371" spans="1:1" x14ac:dyDescent="0.2">
      <c r="A3371" s="66"/>
    </row>
    <row r="3372" spans="1:1" x14ac:dyDescent="0.2">
      <c r="A3372" s="66"/>
    </row>
    <row r="3373" spans="1:1" x14ac:dyDescent="0.2">
      <c r="A3373" s="66"/>
    </row>
    <row r="3374" spans="1:1" x14ac:dyDescent="0.2">
      <c r="A3374" s="66"/>
    </row>
    <row r="3375" spans="1:1" x14ac:dyDescent="0.2">
      <c r="A3375" s="66"/>
    </row>
    <row r="3376" spans="1:1" x14ac:dyDescent="0.2">
      <c r="A3376" s="66"/>
    </row>
    <row r="3377" spans="1:1" x14ac:dyDescent="0.2">
      <c r="A3377" s="66"/>
    </row>
    <row r="3378" spans="1:1" x14ac:dyDescent="0.2">
      <c r="A3378" s="66"/>
    </row>
    <row r="3379" spans="1:1" x14ac:dyDescent="0.2">
      <c r="A3379" s="66"/>
    </row>
    <row r="3380" spans="1:1" x14ac:dyDescent="0.2">
      <c r="A3380" s="66"/>
    </row>
    <row r="3381" spans="1:1" x14ac:dyDescent="0.2">
      <c r="A3381" s="66"/>
    </row>
    <row r="3382" spans="1:1" x14ac:dyDescent="0.2">
      <c r="A3382" s="66"/>
    </row>
    <row r="3383" spans="1:1" x14ac:dyDescent="0.2">
      <c r="A3383" s="66"/>
    </row>
    <row r="3384" spans="1:1" x14ac:dyDescent="0.2">
      <c r="A3384" s="66"/>
    </row>
    <row r="3385" spans="1:1" x14ac:dyDescent="0.2">
      <c r="A3385" s="66"/>
    </row>
    <row r="3386" spans="1:1" x14ac:dyDescent="0.2">
      <c r="A3386" s="66"/>
    </row>
    <row r="3387" spans="1:1" x14ac:dyDescent="0.2">
      <c r="A3387" s="66"/>
    </row>
    <row r="3388" spans="1:1" x14ac:dyDescent="0.2">
      <c r="A3388" s="66"/>
    </row>
    <row r="3389" spans="1:1" x14ac:dyDescent="0.2">
      <c r="A3389" s="66"/>
    </row>
    <row r="3390" spans="1:1" x14ac:dyDescent="0.2">
      <c r="A3390" s="66"/>
    </row>
    <row r="3391" spans="1:1" x14ac:dyDescent="0.2">
      <c r="A3391" s="66"/>
    </row>
    <row r="3392" spans="1:1" x14ac:dyDescent="0.2">
      <c r="A3392" s="66"/>
    </row>
    <row r="3393" spans="1:1" x14ac:dyDescent="0.2">
      <c r="A3393" s="66"/>
    </row>
    <row r="3394" spans="1:1" x14ac:dyDescent="0.2">
      <c r="A3394" s="66"/>
    </row>
    <row r="3395" spans="1:1" x14ac:dyDescent="0.2">
      <c r="A3395" s="66"/>
    </row>
    <row r="3396" spans="1:1" x14ac:dyDescent="0.2">
      <c r="A3396" s="66"/>
    </row>
    <row r="3397" spans="1:1" x14ac:dyDescent="0.2">
      <c r="A3397" s="66"/>
    </row>
    <row r="3398" spans="1:1" x14ac:dyDescent="0.2">
      <c r="A3398" s="66"/>
    </row>
    <row r="3399" spans="1:1" x14ac:dyDescent="0.2">
      <c r="A3399" s="66"/>
    </row>
    <row r="3400" spans="1:1" x14ac:dyDescent="0.2">
      <c r="A3400" s="66"/>
    </row>
    <row r="3401" spans="1:1" x14ac:dyDescent="0.2">
      <c r="A3401" s="66"/>
    </row>
    <row r="3402" spans="1:1" x14ac:dyDescent="0.2">
      <c r="A3402" s="66"/>
    </row>
    <row r="3403" spans="1:1" x14ac:dyDescent="0.2">
      <c r="A3403" s="66"/>
    </row>
    <row r="3404" spans="1:1" x14ac:dyDescent="0.2">
      <c r="A3404" s="66"/>
    </row>
    <row r="3405" spans="1:1" x14ac:dyDescent="0.2">
      <c r="A3405" s="66"/>
    </row>
    <row r="3406" spans="1:1" x14ac:dyDescent="0.2">
      <c r="A3406" s="66"/>
    </row>
    <row r="3407" spans="1:1" x14ac:dyDescent="0.2">
      <c r="A3407" s="66"/>
    </row>
    <row r="3408" spans="1:1" x14ac:dyDescent="0.2">
      <c r="A3408" s="66"/>
    </row>
    <row r="3409" spans="1:1" x14ac:dyDescent="0.2">
      <c r="A3409" s="66"/>
    </row>
    <row r="3410" spans="1:1" x14ac:dyDescent="0.2">
      <c r="A3410" s="66"/>
    </row>
    <row r="3411" spans="1:1" x14ac:dyDescent="0.2">
      <c r="A3411" s="66"/>
    </row>
    <row r="3412" spans="1:1" x14ac:dyDescent="0.2">
      <c r="A3412" s="66"/>
    </row>
    <row r="3413" spans="1:1" x14ac:dyDescent="0.2">
      <c r="A3413" s="66"/>
    </row>
    <row r="3414" spans="1:1" x14ac:dyDescent="0.2">
      <c r="A3414" s="66"/>
    </row>
    <row r="3415" spans="1:1" x14ac:dyDescent="0.2">
      <c r="A3415" s="66"/>
    </row>
    <row r="3416" spans="1:1" x14ac:dyDescent="0.2">
      <c r="A3416" s="66"/>
    </row>
    <row r="3417" spans="1:1" x14ac:dyDescent="0.2">
      <c r="A3417" s="66"/>
    </row>
    <row r="3418" spans="1:1" x14ac:dyDescent="0.2">
      <c r="A3418" s="66"/>
    </row>
    <row r="3419" spans="1:1" x14ac:dyDescent="0.2">
      <c r="A3419" s="66"/>
    </row>
    <row r="3420" spans="1:1" x14ac:dyDescent="0.2">
      <c r="A3420" s="66"/>
    </row>
    <row r="3421" spans="1:1" x14ac:dyDescent="0.2">
      <c r="A3421" s="66"/>
    </row>
    <row r="3422" spans="1:1" x14ac:dyDescent="0.2">
      <c r="A3422" s="66"/>
    </row>
    <row r="3423" spans="1:1" x14ac:dyDescent="0.2">
      <c r="A3423" s="66"/>
    </row>
    <row r="3424" spans="1:1" x14ac:dyDescent="0.2">
      <c r="A3424" s="66"/>
    </row>
    <row r="3425" spans="1:1" x14ac:dyDescent="0.2">
      <c r="A3425" s="66"/>
    </row>
    <row r="3426" spans="1:1" x14ac:dyDescent="0.2">
      <c r="A3426" s="66"/>
    </row>
    <row r="3427" spans="1:1" x14ac:dyDescent="0.2">
      <c r="A3427" s="66"/>
    </row>
    <row r="3428" spans="1:1" x14ac:dyDescent="0.2">
      <c r="A3428" s="66"/>
    </row>
    <row r="3429" spans="1:1" x14ac:dyDescent="0.2">
      <c r="A3429" s="66"/>
    </row>
    <row r="3430" spans="1:1" x14ac:dyDescent="0.2">
      <c r="A3430" s="66"/>
    </row>
    <row r="3431" spans="1:1" x14ac:dyDescent="0.2">
      <c r="A3431" s="66"/>
    </row>
    <row r="3432" spans="1:1" x14ac:dyDescent="0.2">
      <c r="A3432" s="66"/>
    </row>
    <row r="3433" spans="1:1" x14ac:dyDescent="0.2">
      <c r="A3433" s="66"/>
    </row>
    <row r="3434" spans="1:1" x14ac:dyDescent="0.2">
      <c r="A3434" s="66"/>
    </row>
    <row r="3435" spans="1:1" x14ac:dyDescent="0.2">
      <c r="A3435" s="66"/>
    </row>
    <row r="3436" spans="1:1" x14ac:dyDescent="0.2">
      <c r="A3436" s="66"/>
    </row>
    <row r="3437" spans="1:1" x14ac:dyDescent="0.2">
      <c r="A3437" s="66"/>
    </row>
    <row r="3438" spans="1:1" x14ac:dyDescent="0.2">
      <c r="A3438" s="66"/>
    </row>
    <row r="3439" spans="1:1" x14ac:dyDescent="0.2">
      <c r="A3439" s="66"/>
    </row>
    <row r="3440" spans="1:1" x14ac:dyDescent="0.2">
      <c r="A3440" s="66"/>
    </row>
    <row r="3441" spans="1:1" x14ac:dyDescent="0.2">
      <c r="A3441" s="66"/>
    </row>
    <row r="3442" spans="1:1" x14ac:dyDescent="0.2">
      <c r="A3442" s="66"/>
    </row>
    <row r="3443" spans="1:1" x14ac:dyDescent="0.2">
      <c r="A3443" s="66"/>
    </row>
    <row r="3444" spans="1:1" x14ac:dyDescent="0.2">
      <c r="A3444" s="66"/>
    </row>
    <row r="3445" spans="1:1" x14ac:dyDescent="0.2">
      <c r="A3445" s="66"/>
    </row>
    <row r="3446" spans="1:1" x14ac:dyDescent="0.2">
      <c r="A3446" s="66"/>
    </row>
    <row r="3447" spans="1:1" x14ac:dyDescent="0.2">
      <c r="A3447" s="66"/>
    </row>
    <row r="3448" spans="1:1" x14ac:dyDescent="0.2">
      <c r="A3448" s="66"/>
    </row>
    <row r="3449" spans="1:1" x14ac:dyDescent="0.2">
      <c r="A3449" s="66"/>
    </row>
    <row r="3450" spans="1:1" x14ac:dyDescent="0.2">
      <c r="A3450" s="66"/>
    </row>
    <row r="3451" spans="1:1" x14ac:dyDescent="0.2">
      <c r="A3451" s="66"/>
    </row>
    <row r="3452" spans="1:1" x14ac:dyDescent="0.2">
      <c r="A3452" s="66"/>
    </row>
    <row r="3453" spans="1:1" x14ac:dyDescent="0.2">
      <c r="A3453" s="66"/>
    </row>
    <row r="3454" spans="1:1" x14ac:dyDescent="0.2">
      <c r="A3454" s="66"/>
    </row>
    <row r="3455" spans="1:1" x14ac:dyDescent="0.2">
      <c r="A3455" s="66"/>
    </row>
    <row r="3456" spans="1:1" x14ac:dyDescent="0.2">
      <c r="A3456" s="66"/>
    </row>
    <row r="3457" spans="1:1" x14ac:dyDescent="0.2">
      <c r="A3457" s="66"/>
    </row>
    <row r="3458" spans="1:1" x14ac:dyDescent="0.2">
      <c r="A3458" s="66"/>
    </row>
    <row r="3459" spans="1:1" x14ac:dyDescent="0.2">
      <c r="A3459" s="66"/>
    </row>
    <row r="3460" spans="1:1" x14ac:dyDescent="0.2">
      <c r="A3460" s="66"/>
    </row>
    <row r="3461" spans="1:1" x14ac:dyDescent="0.2">
      <c r="A3461" s="66"/>
    </row>
    <row r="3462" spans="1:1" x14ac:dyDescent="0.2">
      <c r="A3462" s="66"/>
    </row>
    <row r="3463" spans="1:1" x14ac:dyDescent="0.2">
      <c r="A3463" s="66"/>
    </row>
    <row r="3464" spans="1:1" x14ac:dyDescent="0.2">
      <c r="A3464" s="66"/>
    </row>
    <row r="3465" spans="1:1" x14ac:dyDescent="0.2">
      <c r="A3465" s="66"/>
    </row>
    <row r="3466" spans="1:1" x14ac:dyDescent="0.2">
      <c r="A3466" s="66"/>
    </row>
    <row r="3467" spans="1:1" x14ac:dyDescent="0.2">
      <c r="A3467" s="66"/>
    </row>
    <row r="3468" spans="1:1" x14ac:dyDescent="0.2">
      <c r="A3468" s="66"/>
    </row>
    <row r="3469" spans="1:1" x14ac:dyDescent="0.2">
      <c r="A3469" s="66"/>
    </row>
    <row r="3470" spans="1:1" x14ac:dyDescent="0.2">
      <c r="A3470" s="66"/>
    </row>
    <row r="3471" spans="1:1" x14ac:dyDescent="0.2">
      <c r="A3471" s="66"/>
    </row>
    <row r="3472" spans="1:1" x14ac:dyDescent="0.2">
      <c r="A3472" s="66"/>
    </row>
    <row r="3473" spans="1:1" x14ac:dyDescent="0.2">
      <c r="A3473" s="66"/>
    </row>
    <row r="3474" spans="1:1" x14ac:dyDescent="0.2">
      <c r="A3474" s="66"/>
    </row>
    <row r="3475" spans="1:1" x14ac:dyDescent="0.2">
      <c r="A3475" s="66"/>
    </row>
    <row r="3476" spans="1:1" x14ac:dyDescent="0.2">
      <c r="A3476" s="66"/>
    </row>
    <row r="3477" spans="1:1" x14ac:dyDescent="0.2">
      <c r="A3477" s="66"/>
    </row>
    <row r="3478" spans="1:1" x14ac:dyDescent="0.2">
      <c r="A3478" s="66"/>
    </row>
    <row r="3479" spans="1:1" x14ac:dyDescent="0.2">
      <c r="A3479" s="66"/>
    </row>
    <row r="3480" spans="1:1" x14ac:dyDescent="0.2">
      <c r="A3480" s="66"/>
    </row>
    <row r="3481" spans="1:1" x14ac:dyDescent="0.2">
      <c r="A3481" s="66"/>
    </row>
    <row r="3482" spans="1:1" x14ac:dyDescent="0.2">
      <c r="A3482" s="66"/>
    </row>
    <row r="3483" spans="1:1" x14ac:dyDescent="0.2">
      <c r="A3483" s="66"/>
    </row>
    <row r="3484" spans="1:1" x14ac:dyDescent="0.2">
      <c r="A3484" s="66"/>
    </row>
    <row r="3485" spans="1:1" x14ac:dyDescent="0.2">
      <c r="A3485" s="66"/>
    </row>
    <row r="3486" spans="1:1" x14ac:dyDescent="0.2">
      <c r="A3486" s="66"/>
    </row>
    <row r="3487" spans="1:1" x14ac:dyDescent="0.2">
      <c r="A3487" s="66"/>
    </row>
    <row r="3488" spans="1:1" x14ac:dyDescent="0.2">
      <c r="A3488" s="66"/>
    </row>
    <row r="3489" spans="1:1" x14ac:dyDescent="0.2">
      <c r="A3489" s="66"/>
    </row>
    <row r="3490" spans="1:1" x14ac:dyDescent="0.2">
      <c r="A3490" s="66"/>
    </row>
    <row r="3491" spans="1:1" x14ac:dyDescent="0.2">
      <c r="A3491" s="66"/>
    </row>
    <row r="3492" spans="1:1" x14ac:dyDescent="0.2">
      <c r="A3492" s="66"/>
    </row>
    <row r="3493" spans="1:1" x14ac:dyDescent="0.2">
      <c r="A3493" s="66"/>
    </row>
    <row r="3494" spans="1:1" x14ac:dyDescent="0.2">
      <c r="A3494" s="66"/>
    </row>
    <row r="3495" spans="1:1" x14ac:dyDescent="0.2">
      <c r="A3495" s="66"/>
    </row>
    <row r="3496" spans="1:1" x14ac:dyDescent="0.2">
      <c r="A3496" s="66"/>
    </row>
    <row r="3497" spans="1:1" x14ac:dyDescent="0.2">
      <c r="A3497" s="66"/>
    </row>
    <row r="3498" spans="1:1" x14ac:dyDescent="0.2">
      <c r="A3498" s="66"/>
    </row>
    <row r="3499" spans="1:1" x14ac:dyDescent="0.2">
      <c r="A3499" s="66"/>
    </row>
    <row r="3500" spans="1:1" x14ac:dyDescent="0.2">
      <c r="A3500" s="66"/>
    </row>
    <row r="3501" spans="1:1" x14ac:dyDescent="0.2">
      <c r="A3501" s="66"/>
    </row>
    <row r="3502" spans="1:1" x14ac:dyDescent="0.2">
      <c r="A3502" s="66"/>
    </row>
    <row r="3503" spans="1:1" x14ac:dyDescent="0.2">
      <c r="A3503" s="66"/>
    </row>
    <row r="3504" spans="1:1" x14ac:dyDescent="0.2">
      <c r="A3504" s="66"/>
    </row>
    <row r="3505" spans="1:1" x14ac:dyDescent="0.2">
      <c r="A3505" s="66"/>
    </row>
    <row r="3506" spans="1:1" x14ac:dyDescent="0.2">
      <c r="A3506" s="66"/>
    </row>
    <row r="3507" spans="1:1" x14ac:dyDescent="0.2">
      <c r="A3507" s="66"/>
    </row>
    <row r="3508" spans="1:1" x14ac:dyDescent="0.2">
      <c r="A3508" s="66"/>
    </row>
    <row r="3509" spans="1:1" x14ac:dyDescent="0.2">
      <c r="A3509" s="66"/>
    </row>
    <row r="3510" spans="1:1" x14ac:dyDescent="0.2">
      <c r="A3510" s="66"/>
    </row>
    <row r="3511" spans="1:1" x14ac:dyDescent="0.2">
      <c r="A3511" s="66"/>
    </row>
    <row r="3512" spans="1:1" x14ac:dyDescent="0.2">
      <c r="A3512" s="66"/>
    </row>
    <row r="3513" spans="1:1" x14ac:dyDescent="0.2">
      <c r="A3513" s="66"/>
    </row>
    <row r="3514" spans="1:1" x14ac:dyDescent="0.2">
      <c r="A3514" s="66"/>
    </row>
    <row r="3515" spans="1:1" x14ac:dyDescent="0.2">
      <c r="A3515" s="66"/>
    </row>
    <row r="3516" spans="1:1" x14ac:dyDescent="0.2">
      <c r="A3516" s="66"/>
    </row>
    <row r="3517" spans="1:1" x14ac:dyDescent="0.2">
      <c r="A3517" s="66"/>
    </row>
    <row r="3518" spans="1:1" x14ac:dyDescent="0.2">
      <c r="A3518" s="66"/>
    </row>
    <row r="3519" spans="1:1" x14ac:dyDescent="0.2">
      <c r="A3519" s="66"/>
    </row>
    <row r="3520" spans="1:1" x14ac:dyDescent="0.2">
      <c r="A3520" s="66"/>
    </row>
    <row r="3521" spans="1:1" x14ac:dyDescent="0.2">
      <c r="A3521" s="66"/>
    </row>
    <row r="3522" spans="1:1" x14ac:dyDescent="0.2">
      <c r="A3522" s="66"/>
    </row>
    <row r="3523" spans="1:1" x14ac:dyDescent="0.2">
      <c r="A3523" s="66"/>
    </row>
    <row r="3524" spans="1:1" x14ac:dyDescent="0.2">
      <c r="A3524" s="66"/>
    </row>
    <row r="3525" spans="1:1" x14ac:dyDescent="0.2">
      <c r="A3525" s="66"/>
    </row>
    <row r="3526" spans="1:1" x14ac:dyDescent="0.2">
      <c r="A3526" s="66"/>
    </row>
    <row r="3527" spans="1:1" x14ac:dyDescent="0.2">
      <c r="A3527" s="66"/>
    </row>
    <row r="3528" spans="1:1" x14ac:dyDescent="0.2">
      <c r="A3528" s="66"/>
    </row>
    <row r="3529" spans="1:1" x14ac:dyDescent="0.2">
      <c r="A3529" s="66"/>
    </row>
    <row r="3530" spans="1:1" x14ac:dyDescent="0.2">
      <c r="A3530" s="66"/>
    </row>
    <row r="3531" spans="1:1" x14ac:dyDescent="0.2">
      <c r="A3531" s="66"/>
    </row>
    <row r="3532" spans="1:1" x14ac:dyDescent="0.2">
      <c r="A3532" s="66"/>
    </row>
    <row r="3533" spans="1:1" x14ac:dyDescent="0.2">
      <c r="A3533" s="66"/>
    </row>
    <row r="3534" spans="1:1" x14ac:dyDescent="0.2">
      <c r="A3534" s="66"/>
    </row>
    <row r="3535" spans="1:1" x14ac:dyDescent="0.2">
      <c r="A3535" s="66"/>
    </row>
    <row r="3536" spans="1:1" x14ac:dyDescent="0.2">
      <c r="A3536" s="66"/>
    </row>
    <row r="3537" spans="1:1" x14ac:dyDescent="0.2">
      <c r="A3537" s="66"/>
    </row>
    <row r="3538" spans="1:1" x14ac:dyDescent="0.2">
      <c r="A3538" s="66"/>
    </row>
    <row r="3539" spans="1:1" x14ac:dyDescent="0.2">
      <c r="A3539" s="66"/>
    </row>
    <row r="3540" spans="1:1" x14ac:dyDescent="0.2">
      <c r="A3540" s="66"/>
    </row>
    <row r="3541" spans="1:1" x14ac:dyDescent="0.2">
      <c r="A3541" s="66"/>
    </row>
    <row r="3542" spans="1:1" x14ac:dyDescent="0.2">
      <c r="A3542" s="66"/>
    </row>
    <row r="3543" spans="1:1" x14ac:dyDescent="0.2">
      <c r="A3543" s="66"/>
    </row>
    <row r="3544" spans="1:1" x14ac:dyDescent="0.2">
      <c r="A3544" s="66"/>
    </row>
    <row r="3545" spans="1:1" x14ac:dyDescent="0.2">
      <c r="A3545" s="66"/>
    </row>
    <row r="3546" spans="1:1" x14ac:dyDescent="0.2">
      <c r="A3546" s="66"/>
    </row>
    <row r="3547" spans="1:1" x14ac:dyDescent="0.2">
      <c r="A3547" s="66"/>
    </row>
    <row r="3548" spans="1:1" x14ac:dyDescent="0.2">
      <c r="A3548" s="66"/>
    </row>
    <row r="3549" spans="1:1" x14ac:dyDescent="0.2">
      <c r="A3549" s="66"/>
    </row>
    <row r="3550" spans="1:1" x14ac:dyDescent="0.2">
      <c r="A3550" s="66"/>
    </row>
    <row r="3551" spans="1:1" x14ac:dyDescent="0.2">
      <c r="A3551" s="66"/>
    </row>
    <row r="3552" spans="1:1" x14ac:dyDescent="0.2">
      <c r="A3552" s="66"/>
    </row>
    <row r="3553" spans="1:1" x14ac:dyDescent="0.2">
      <c r="A3553" s="66"/>
    </row>
    <row r="3554" spans="1:1" x14ac:dyDescent="0.2">
      <c r="A3554" s="66"/>
    </row>
    <row r="3555" spans="1:1" x14ac:dyDescent="0.2">
      <c r="A3555" s="66"/>
    </row>
    <row r="3556" spans="1:1" x14ac:dyDescent="0.2">
      <c r="A3556" s="66"/>
    </row>
    <row r="3557" spans="1:1" x14ac:dyDescent="0.2">
      <c r="A3557" s="66"/>
    </row>
    <row r="3558" spans="1:1" x14ac:dyDescent="0.2">
      <c r="A3558" s="66"/>
    </row>
    <row r="3559" spans="1:1" x14ac:dyDescent="0.2">
      <c r="A3559" s="66"/>
    </row>
    <row r="3560" spans="1:1" x14ac:dyDescent="0.2">
      <c r="A3560" s="66"/>
    </row>
    <row r="3561" spans="1:1" x14ac:dyDescent="0.2">
      <c r="A3561" s="66"/>
    </row>
    <row r="3562" spans="1:1" x14ac:dyDescent="0.2">
      <c r="A3562" s="66"/>
    </row>
    <row r="3563" spans="1:1" x14ac:dyDescent="0.2">
      <c r="A3563" s="66"/>
    </row>
    <row r="3564" spans="1:1" x14ac:dyDescent="0.2">
      <c r="A3564" s="66"/>
    </row>
    <row r="3565" spans="1:1" x14ac:dyDescent="0.2">
      <c r="A3565" s="66"/>
    </row>
    <row r="3566" spans="1:1" x14ac:dyDescent="0.2">
      <c r="A3566" s="66"/>
    </row>
    <row r="3567" spans="1:1" x14ac:dyDescent="0.2">
      <c r="A3567" s="66"/>
    </row>
    <row r="3568" spans="1:1" x14ac:dyDescent="0.2">
      <c r="A3568" s="66"/>
    </row>
    <row r="3569" spans="1:1" x14ac:dyDescent="0.2">
      <c r="A3569" s="66"/>
    </row>
    <row r="3570" spans="1:1" x14ac:dyDescent="0.2">
      <c r="A3570" s="66"/>
    </row>
    <row r="3571" spans="1:1" x14ac:dyDescent="0.2">
      <c r="A3571" s="66"/>
    </row>
    <row r="3572" spans="1:1" x14ac:dyDescent="0.2">
      <c r="A3572" s="66"/>
    </row>
    <row r="3573" spans="1:1" x14ac:dyDescent="0.2">
      <c r="A3573" s="66"/>
    </row>
    <row r="3574" spans="1:1" x14ac:dyDescent="0.2">
      <c r="A3574" s="66"/>
    </row>
    <row r="3575" spans="1:1" x14ac:dyDescent="0.2">
      <c r="A3575" s="66"/>
    </row>
    <row r="3576" spans="1:1" x14ac:dyDescent="0.2">
      <c r="A3576" s="66"/>
    </row>
    <row r="3577" spans="1:1" x14ac:dyDescent="0.2">
      <c r="A3577" s="66"/>
    </row>
    <row r="3578" spans="1:1" x14ac:dyDescent="0.2">
      <c r="A3578" s="66"/>
    </row>
    <row r="3579" spans="1:1" x14ac:dyDescent="0.2">
      <c r="A3579" s="66"/>
    </row>
    <row r="3580" spans="1:1" x14ac:dyDescent="0.2">
      <c r="A3580" s="66"/>
    </row>
    <row r="3581" spans="1:1" x14ac:dyDescent="0.2">
      <c r="A3581" s="66"/>
    </row>
    <row r="3582" spans="1:1" x14ac:dyDescent="0.2">
      <c r="A3582" s="66"/>
    </row>
    <row r="3583" spans="1:1" x14ac:dyDescent="0.2">
      <c r="A3583" s="66"/>
    </row>
    <row r="3584" spans="1:1" x14ac:dyDescent="0.2">
      <c r="A3584" s="66"/>
    </row>
    <row r="3585" spans="1:1" x14ac:dyDescent="0.2">
      <c r="A3585" s="66"/>
    </row>
    <row r="3586" spans="1:1" x14ac:dyDescent="0.2">
      <c r="A3586" s="66"/>
    </row>
    <row r="3587" spans="1:1" x14ac:dyDescent="0.2">
      <c r="A3587" s="66"/>
    </row>
    <row r="3588" spans="1:1" x14ac:dyDescent="0.2">
      <c r="A3588" s="66"/>
    </row>
    <row r="3589" spans="1:1" x14ac:dyDescent="0.2">
      <c r="A3589" s="66"/>
    </row>
    <row r="3590" spans="1:1" x14ac:dyDescent="0.2">
      <c r="A3590" s="66"/>
    </row>
    <row r="3591" spans="1:1" x14ac:dyDescent="0.2">
      <c r="A3591" s="66"/>
    </row>
    <row r="3592" spans="1:1" x14ac:dyDescent="0.2">
      <c r="A3592" s="66"/>
    </row>
    <row r="3593" spans="1:1" x14ac:dyDescent="0.2">
      <c r="A3593" s="66"/>
    </row>
    <row r="3594" spans="1:1" x14ac:dyDescent="0.2">
      <c r="A3594" s="66"/>
    </row>
    <row r="3595" spans="1:1" x14ac:dyDescent="0.2">
      <c r="A3595" s="66"/>
    </row>
    <row r="3596" spans="1:1" x14ac:dyDescent="0.2">
      <c r="A3596" s="66"/>
    </row>
    <row r="3597" spans="1:1" x14ac:dyDescent="0.2">
      <c r="A3597" s="66"/>
    </row>
    <row r="3598" spans="1:1" x14ac:dyDescent="0.2">
      <c r="A3598" s="66"/>
    </row>
    <row r="3599" spans="1:1" x14ac:dyDescent="0.2">
      <c r="A3599" s="66"/>
    </row>
    <row r="3600" spans="1:1" x14ac:dyDescent="0.2">
      <c r="A3600" s="66"/>
    </row>
    <row r="3601" spans="1:1" x14ac:dyDescent="0.2">
      <c r="A3601" s="66"/>
    </row>
    <row r="3602" spans="1:1" x14ac:dyDescent="0.2">
      <c r="A3602" s="66"/>
    </row>
    <row r="3603" spans="1:1" x14ac:dyDescent="0.2">
      <c r="A3603" s="66"/>
    </row>
    <row r="3604" spans="1:1" x14ac:dyDescent="0.2">
      <c r="A3604" s="66"/>
    </row>
    <row r="3605" spans="1:1" x14ac:dyDescent="0.2">
      <c r="A3605" s="66"/>
    </row>
    <row r="3606" spans="1:1" x14ac:dyDescent="0.2">
      <c r="A3606" s="66"/>
    </row>
    <row r="3607" spans="1:1" x14ac:dyDescent="0.2">
      <c r="A3607" s="66"/>
    </row>
    <row r="3608" spans="1:1" x14ac:dyDescent="0.2">
      <c r="A3608" s="66"/>
    </row>
    <row r="3609" spans="1:1" x14ac:dyDescent="0.2">
      <c r="A3609" s="66"/>
    </row>
    <row r="3610" spans="1:1" x14ac:dyDescent="0.2">
      <c r="A3610" s="66"/>
    </row>
    <row r="3611" spans="1:1" x14ac:dyDescent="0.2">
      <c r="A3611" s="66"/>
    </row>
    <row r="3612" spans="1:1" x14ac:dyDescent="0.2">
      <c r="A3612" s="66"/>
    </row>
    <row r="3613" spans="1:1" x14ac:dyDescent="0.2">
      <c r="A3613" s="66"/>
    </row>
    <row r="3614" spans="1:1" x14ac:dyDescent="0.2">
      <c r="A3614" s="66"/>
    </row>
    <row r="3615" spans="1:1" x14ac:dyDescent="0.2">
      <c r="A3615" s="66"/>
    </row>
    <row r="3616" spans="1:1" x14ac:dyDescent="0.2">
      <c r="A3616" s="66"/>
    </row>
    <row r="3617" spans="1:1" x14ac:dyDescent="0.2">
      <c r="A3617" s="66"/>
    </row>
    <row r="3618" spans="1:1" x14ac:dyDescent="0.2">
      <c r="A3618" s="66"/>
    </row>
    <row r="3619" spans="1:1" x14ac:dyDescent="0.2">
      <c r="A3619" s="66"/>
    </row>
    <row r="3620" spans="1:1" x14ac:dyDescent="0.2">
      <c r="A3620" s="66"/>
    </row>
    <row r="3621" spans="1:1" x14ac:dyDescent="0.2">
      <c r="A3621" s="66"/>
    </row>
    <row r="3622" spans="1:1" x14ac:dyDescent="0.2">
      <c r="A3622" s="66"/>
    </row>
    <row r="3623" spans="1:1" x14ac:dyDescent="0.2">
      <c r="A3623" s="66"/>
    </row>
    <row r="3624" spans="1:1" x14ac:dyDescent="0.2">
      <c r="A3624" s="66"/>
    </row>
    <row r="3625" spans="1:1" x14ac:dyDescent="0.2">
      <c r="A3625" s="66"/>
    </row>
    <row r="3626" spans="1:1" x14ac:dyDescent="0.2">
      <c r="A3626" s="66"/>
    </row>
    <row r="3627" spans="1:1" x14ac:dyDescent="0.2">
      <c r="A3627" s="66"/>
    </row>
    <row r="3628" spans="1:1" x14ac:dyDescent="0.2">
      <c r="A3628" s="66"/>
    </row>
    <row r="3629" spans="1:1" x14ac:dyDescent="0.2">
      <c r="A3629" s="66"/>
    </row>
    <row r="3630" spans="1:1" x14ac:dyDescent="0.2">
      <c r="A3630" s="66"/>
    </row>
    <row r="3631" spans="1:1" x14ac:dyDescent="0.2">
      <c r="A3631" s="66"/>
    </row>
    <row r="3632" spans="1:1" x14ac:dyDescent="0.2">
      <c r="A3632" s="66"/>
    </row>
    <row r="3633" spans="1:1" x14ac:dyDescent="0.2">
      <c r="A3633" s="66"/>
    </row>
    <row r="3634" spans="1:1" x14ac:dyDescent="0.2">
      <c r="A3634" s="66"/>
    </row>
    <row r="3635" spans="1:1" x14ac:dyDescent="0.2">
      <c r="A3635" s="66"/>
    </row>
    <row r="3636" spans="1:1" x14ac:dyDescent="0.2">
      <c r="A3636" s="66"/>
    </row>
    <row r="3637" spans="1:1" x14ac:dyDescent="0.2">
      <c r="A3637" s="66"/>
    </row>
    <row r="3638" spans="1:1" x14ac:dyDescent="0.2">
      <c r="A3638" s="66"/>
    </row>
    <row r="3639" spans="1:1" x14ac:dyDescent="0.2">
      <c r="A3639" s="66"/>
    </row>
    <row r="3640" spans="1:1" x14ac:dyDescent="0.2">
      <c r="A3640" s="66"/>
    </row>
    <row r="3641" spans="1:1" x14ac:dyDescent="0.2">
      <c r="A3641" s="66"/>
    </row>
    <row r="3642" spans="1:1" x14ac:dyDescent="0.2">
      <c r="A3642" s="66"/>
    </row>
    <row r="3643" spans="1:1" x14ac:dyDescent="0.2">
      <c r="A3643" s="66"/>
    </row>
    <row r="3644" spans="1:1" x14ac:dyDescent="0.2">
      <c r="A3644" s="66"/>
    </row>
    <row r="3645" spans="1:1" x14ac:dyDescent="0.2">
      <c r="A3645" s="66"/>
    </row>
    <row r="3646" spans="1:1" x14ac:dyDescent="0.2">
      <c r="A3646" s="66"/>
    </row>
    <row r="3647" spans="1:1" x14ac:dyDescent="0.2">
      <c r="A3647" s="66"/>
    </row>
    <row r="3648" spans="1:1" x14ac:dyDescent="0.2">
      <c r="A3648" s="66"/>
    </row>
    <row r="3649" spans="1:1" x14ac:dyDescent="0.2">
      <c r="A3649" s="66"/>
    </row>
    <row r="3650" spans="1:1" x14ac:dyDescent="0.2">
      <c r="A3650" s="66"/>
    </row>
    <row r="3651" spans="1:1" x14ac:dyDescent="0.2">
      <c r="A3651" s="66"/>
    </row>
    <row r="3652" spans="1:1" x14ac:dyDescent="0.2">
      <c r="A3652" s="66"/>
    </row>
    <row r="3653" spans="1:1" x14ac:dyDescent="0.2">
      <c r="A3653" s="66"/>
    </row>
    <row r="3654" spans="1:1" x14ac:dyDescent="0.2">
      <c r="A3654" s="66"/>
    </row>
    <row r="3655" spans="1:1" x14ac:dyDescent="0.2">
      <c r="A3655" s="66"/>
    </row>
    <row r="3656" spans="1:1" x14ac:dyDescent="0.2">
      <c r="A3656" s="66"/>
    </row>
    <row r="3657" spans="1:1" x14ac:dyDescent="0.2">
      <c r="A3657" s="66"/>
    </row>
    <row r="3658" spans="1:1" x14ac:dyDescent="0.2">
      <c r="A3658" s="66"/>
    </row>
    <row r="3659" spans="1:1" x14ac:dyDescent="0.2">
      <c r="A3659" s="66"/>
    </row>
    <row r="3660" spans="1:1" x14ac:dyDescent="0.2">
      <c r="A3660" s="66"/>
    </row>
    <row r="3661" spans="1:1" x14ac:dyDescent="0.2">
      <c r="A3661" s="66"/>
    </row>
    <row r="3662" spans="1:1" x14ac:dyDescent="0.2">
      <c r="A3662" s="66"/>
    </row>
    <row r="3663" spans="1:1" x14ac:dyDescent="0.2">
      <c r="A3663" s="66"/>
    </row>
    <row r="3664" spans="1:1" x14ac:dyDescent="0.2">
      <c r="A3664" s="66"/>
    </row>
    <row r="3665" spans="1:1" x14ac:dyDescent="0.2">
      <c r="A3665" s="66"/>
    </row>
    <row r="3666" spans="1:1" x14ac:dyDescent="0.2">
      <c r="A3666" s="66"/>
    </row>
    <row r="3667" spans="1:1" x14ac:dyDescent="0.2">
      <c r="A3667" s="66"/>
    </row>
    <row r="3668" spans="1:1" x14ac:dyDescent="0.2">
      <c r="A3668" s="66"/>
    </row>
    <row r="3669" spans="1:1" x14ac:dyDescent="0.2">
      <c r="A3669" s="66"/>
    </row>
    <row r="3670" spans="1:1" x14ac:dyDescent="0.2">
      <c r="A3670" s="66"/>
    </row>
    <row r="3671" spans="1:1" x14ac:dyDescent="0.2">
      <c r="A3671" s="66"/>
    </row>
    <row r="3672" spans="1:1" x14ac:dyDescent="0.2">
      <c r="A3672" s="66"/>
    </row>
    <row r="3673" spans="1:1" x14ac:dyDescent="0.2">
      <c r="A3673" s="66"/>
    </row>
    <row r="3674" spans="1:1" x14ac:dyDescent="0.2">
      <c r="A3674" s="66"/>
    </row>
    <row r="3675" spans="1:1" x14ac:dyDescent="0.2">
      <c r="A3675" s="66"/>
    </row>
    <row r="3676" spans="1:1" x14ac:dyDescent="0.2">
      <c r="A3676" s="66"/>
    </row>
    <row r="3677" spans="1:1" x14ac:dyDescent="0.2">
      <c r="A3677" s="66"/>
    </row>
    <row r="3678" spans="1:1" x14ac:dyDescent="0.2">
      <c r="A3678" s="66"/>
    </row>
    <row r="3679" spans="1:1" x14ac:dyDescent="0.2">
      <c r="A3679" s="66"/>
    </row>
    <row r="3680" spans="1:1" x14ac:dyDescent="0.2">
      <c r="A3680" s="66"/>
    </row>
    <row r="3681" spans="1:1" x14ac:dyDescent="0.2">
      <c r="A3681" s="66"/>
    </row>
    <row r="3682" spans="1:1" x14ac:dyDescent="0.2">
      <c r="A3682" s="66"/>
    </row>
    <row r="3683" spans="1:1" x14ac:dyDescent="0.2">
      <c r="A3683" s="66"/>
    </row>
    <row r="3684" spans="1:1" x14ac:dyDescent="0.2">
      <c r="A3684" s="66"/>
    </row>
    <row r="3685" spans="1:1" x14ac:dyDescent="0.2">
      <c r="A3685" s="66"/>
    </row>
    <row r="3686" spans="1:1" x14ac:dyDescent="0.2">
      <c r="A3686" s="66"/>
    </row>
    <row r="3687" spans="1:1" x14ac:dyDescent="0.2">
      <c r="A3687" s="66"/>
    </row>
    <row r="3688" spans="1:1" x14ac:dyDescent="0.2">
      <c r="A3688" s="66"/>
    </row>
    <row r="3689" spans="1:1" x14ac:dyDescent="0.2">
      <c r="A3689" s="66"/>
    </row>
    <row r="3690" spans="1:1" x14ac:dyDescent="0.2">
      <c r="A3690" s="66"/>
    </row>
    <row r="3691" spans="1:1" x14ac:dyDescent="0.2">
      <c r="A3691" s="66"/>
    </row>
    <row r="3692" spans="1:1" x14ac:dyDescent="0.2">
      <c r="A3692" s="66"/>
    </row>
    <row r="3693" spans="1:1" x14ac:dyDescent="0.2">
      <c r="A3693" s="66"/>
    </row>
    <row r="3694" spans="1:1" x14ac:dyDescent="0.2">
      <c r="A3694" s="66"/>
    </row>
    <row r="3695" spans="1:1" x14ac:dyDescent="0.2">
      <c r="A3695" s="66"/>
    </row>
    <row r="3696" spans="1:1" x14ac:dyDescent="0.2">
      <c r="A3696" s="66"/>
    </row>
    <row r="3697" spans="1:1" x14ac:dyDescent="0.2">
      <c r="A3697" s="66"/>
    </row>
    <row r="3698" spans="1:1" x14ac:dyDescent="0.2">
      <c r="A3698" s="66"/>
    </row>
    <row r="3699" spans="1:1" x14ac:dyDescent="0.2">
      <c r="A3699" s="66"/>
    </row>
    <row r="3700" spans="1:1" x14ac:dyDescent="0.2">
      <c r="A3700" s="66"/>
    </row>
    <row r="3701" spans="1:1" x14ac:dyDescent="0.2">
      <c r="A3701" s="66"/>
    </row>
    <row r="3702" spans="1:1" x14ac:dyDescent="0.2">
      <c r="A3702" s="66"/>
    </row>
    <row r="3703" spans="1:1" x14ac:dyDescent="0.2">
      <c r="A3703" s="66"/>
    </row>
    <row r="3704" spans="1:1" x14ac:dyDescent="0.2">
      <c r="A3704" s="66"/>
    </row>
    <row r="3705" spans="1:1" x14ac:dyDescent="0.2">
      <c r="A3705" s="66"/>
    </row>
    <row r="3706" spans="1:1" x14ac:dyDescent="0.2">
      <c r="A3706" s="66"/>
    </row>
    <row r="3707" spans="1:1" x14ac:dyDescent="0.2">
      <c r="A3707" s="66"/>
    </row>
    <row r="3708" spans="1:1" x14ac:dyDescent="0.2">
      <c r="A3708" s="66"/>
    </row>
    <row r="3709" spans="1:1" x14ac:dyDescent="0.2">
      <c r="A3709" s="66"/>
    </row>
    <row r="3710" spans="1:1" x14ac:dyDescent="0.2">
      <c r="A3710" s="66"/>
    </row>
    <row r="3711" spans="1:1" x14ac:dyDescent="0.2">
      <c r="A3711" s="66"/>
    </row>
    <row r="3712" spans="1:1" x14ac:dyDescent="0.2">
      <c r="A3712" s="66"/>
    </row>
    <row r="3713" spans="1:1" x14ac:dyDescent="0.2">
      <c r="A3713" s="66"/>
    </row>
    <row r="3714" spans="1:1" x14ac:dyDescent="0.2">
      <c r="A3714" s="66"/>
    </row>
    <row r="3715" spans="1:1" x14ac:dyDescent="0.2">
      <c r="A3715" s="66"/>
    </row>
    <row r="3716" spans="1:1" x14ac:dyDescent="0.2">
      <c r="A3716" s="66"/>
    </row>
    <row r="3717" spans="1:1" x14ac:dyDescent="0.2">
      <c r="A3717" s="66"/>
    </row>
    <row r="3718" spans="1:1" x14ac:dyDescent="0.2">
      <c r="A3718" s="66"/>
    </row>
    <row r="3719" spans="1:1" x14ac:dyDescent="0.2">
      <c r="A3719" s="66"/>
    </row>
    <row r="3720" spans="1:1" x14ac:dyDescent="0.2">
      <c r="A3720" s="66"/>
    </row>
    <row r="3721" spans="1:1" x14ac:dyDescent="0.2">
      <c r="A3721" s="66"/>
    </row>
    <row r="3722" spans="1:1" x14ac:dyDescent="0.2">
      <c r="A3722" s="66"/>
    </row>
    <row r="3723" spans="1:1" x14ac:dyDescent="0.2">
      <c r="A3723" s="66"/>
    </row>
    <row r="3724" spans="1:1" x14ac:dyDescent="0.2">
      <c r="A3724" s="66"/>
    </row>
    <row r="3725" spans="1:1" x14ac:dyDescent="0.2">
      <c r="A3725" s="66"/>
    </row>
    <row r="3726" spans="1:1" x14ac:dyDescent="0.2">
      <c r="A3726" s="66"/>
    </row>
    <row r="3727" spans="1:1" x14ac:dyDescent="0.2">
      <c r="A3727" s="66"/>
    </row>
    <row r="3728" spans="1:1" x14ac:dyDescent="0.2">
      <c r="A3728" s="66"/>
    </row>
    <row r="3729" spans="1:1" x14ac:dyDescent="0.2">
      <c r="A3729" s="66"/>
    </row>
    <row r="3730" spans="1:1" x14ac:dyDescent="0.2">
      <c r="A3730" s="66"/>
    </row>
    <row r="3731" spans="1:1" x14ac:dyDescent="0.2">
      <c r="A3731" s="66"/>
    </row>
    <row r="3732" spans="1:1" x14ac:dyDescent="0.2">
      <c r="A3732" s="66"/>
    </row>
    <row r="3733" spans="1:1" x14ac:dyDescent="0.2">
      <c r="A3733" s="66"/>
    </row>
    <row r="3734" spans="1:1" x14ac:dyDescent="0.2">
      <c r="A3734" s="66"/>
    </row>
    <row r="3735" spans="1:1" x14ac:dyDescent="0.2">
      <c r="A3735" s="66"/>
    </row>
    <row r="3736" spans="1:1" x14ac:dyDescent="0.2">
      <c r="A3736" s="66"/>
    </row>
    <row r="3737" spans="1:1" x14ac:dyDescent="0.2">
      <c r="A3737" s="66"/>
    </row>
    <row r="3738" spans="1:1" x14ac:dyDescent="0.2">
      <c r="A3738" s="66"/>
    </row>
    <row r="3739" spans="1:1" x14ac:dyDescent="0.2">
      <c r="A3739" s="66"/>
    </row>
    <row r="3740" spans="1:1" x14ac:dyDescent="0.2">
      <c r="A3740" s="66"/>
    </row>
    <row r="3741" spans="1:1" x14ac:dyDescent="0.2">
      <c r="A3741" s="66"/>
    </row>
    <row r="3742" spans="1:1" x14ac:dyDescent="0.2">
      <c r="A3742" s="66"/>
    </row>
    <row r="3743" spans="1:1" x14ac:dyDescent="0.2">
      <c r="A3743" s="66"/>
    </row>
    <row r="3744" spans="1:1" x14ac:dyDescent="0.2">
      <c r="A3744" s="66"/>
    </row>
    <row r="3745" spans="1:1" x14ac:dyDescent="0.2">
      <c r="A3745" s="66"/>
    </row>
    <row r="3746" spans="1:1" x14ac:dyDescent="0.2">
      <c r="A3746" s="66"/>
    </row>
    <row r="3747" spans="1:1" x14ac:dyDescent="0.2">
      <c r="A3747" s="66"/>
    </row>
    <row r="3748" spans="1:1" x14ac:dyDescent="0.2">
      <c r="A3748" s="66"/>
    </row>
    <row r="3749" spans="1:1" x14ac:dyDescent="0.2">
      <c r="A3749" s="66"/>
    </row>
    <row r="3750" spans="1:1" x14ac:dyDescent="0.2">
      <c r="A3750" s="66"/>
    </row>
    <row r="3751" spans="1:1" x14ac:dyDescent="0.2">
      <c r="A3751" s="66"/>
    </row>
    <row r="3752" spans="1:1" x14ac:dyDescent="0.2">
      <c r="A3752" s="66"/>
    </row>
    <row r="3753" spans="1:1" x14ac:dyDescent="0.2">
      <c r="A3753" s="66"/>
    </row>
    <row r="3754" spans="1:1" x14ac:dyDescent="0.2">
      <c r="A3754" s="66"/>
    </row>
    <row r="3755" spans="1:1" x14ac:dyDescent="0.2">
      <c r="A3755" s="66"/>
    </row>
    <row r="3756" spans="1:1" x14ac:dyDescent="0.2">
      <c r="A3756" s="66"/>
    </row>
    <row r="3757" spans="1:1" x14ac:dyDescent="0.2">
      <c r="A3757" s="66"/>
    </row>
    <row r="3758" spans="1:1" x14ac:dyDescent="0.2">
      <c r="A3758" s="66"/>
    </row>
    <row r="3759" spans="1:1" x14ac:dyDescent="0.2">
      <c r="A3759" s="66"/>
    </row>
    <row r="3760" spans="1:1" x14ac:dyDescent="0.2">
      <c r="A3760" s="66"/>
    </row>
    <row r="3761" spans="1:1" x14ac:dyDescent="0.2">
      <c r="A3761" s="66"/>
    </row>
    <row r="3762" spans="1:1" x14ac:dyDescent="0.2">
      <c r="A3762" s="66"/>
    </row>
    <row r="3763" spans="1:1" x14ac:dyDescent="0.2">
      <c r="A3763" s="66"/>
    </row>
    <row r="3764" spans="1:1" x14ac:dyDescent="0.2">
      <c r="A3764" s="66"/>
    </row>
    <row r="3765" spans="1:1" x14ac:dyDescent="0.2">
      <c r="A3765" s="66"/>
    </row>
    <row r="3766" spans="1:1" x14ac:dyDescent="0.2">
      <c r="A3766" s="66"/>
    </row>
    <row r="3767" spans="1:1" x14ac:dyDescent="0.2">
      <c r="A3767" s="66"/>
    </row>
    <row r="3768" spans="1:1" x14ac:dyDescent="0.2">
      <c r="A3768" s="66"/>
    </row>
    <row r="3769" spans="1:1" x14ac:dyDescent="0.2">
      <c r="A3769" s="66"/>
    </row>
    <row r="3770" spans="1:1" x14ac:dyDescent="0.2">
      <c r="A3770" s="66"/>
    </row>
    <row r="3771" spans="1:1" x14ac:dyDescent="0.2">
      <c r="A3771" s="66"/>
    </row>
    <row r="3772" spans="1:1" x14ac:dyDescent="0.2">
      <c r="A3772" s="66"/>
    </row>
    <row r="3773" spans="1:1" x14ac:dyDescent="0.2">
      <c r="A3773" s="66"/>
    </row>
    <row r="3774" spans="1:1" x14ac:dyDescent="0.2">
      <c r="A3774" s="66"/>
    </row>
    <row r="3775" spans="1:1" x14ac:dyDescent="0.2">
      <c r="A3775" s="66"/>
    </row>
    <row r="3776" spans="1:1" x14ac:dyDescent="0.2">
      <c r="A3776" s="66"/>
    </row>
    <row r="3777" spans="1:1" x14ac:dyDescent="0.2">
      <c r="A3777" s="66"/>
    </row>
    <row r="3778" spans="1:1" x14ac:dyDescent="0.2">
      <c r="A3778" s="66"/>
    </row>
    <row r="3779" spans="1:1" x14ac:dyDescent="0.2">
      <c r="A3779" s="66"/>
    </row>
    <row r="3780" spans="1:1" x14ac:dyDescent="0.2">
      <c r="A3780" s="66"/>
    </row>
    <row r="3781" spans="1:1" x14ac:dyDescent="0.2">
      <c r="A3781" s="66"/>
    </row>
    <row r="3782" spans="1:1" x14ac:dyDescent="0.2">
      <c r="A3782" s="66"/>
    </row>
    <row r="3783" spans="1:1" x14ac:dyDescent="0.2">
      <c r="A3783" s="66"/>
    </row>
    <row r="3784" spans="1:1" x14ac:dyDescent="0.2">
      <c r="A3784" s="66"/>
    </row>
    <row r="3785" spans="1:1" x14ac:dyDescent="0.2">
      <c r="A3785" s="66"/>
    </row>
    <row r="3786" spans="1:1" x14ac:dyDescent="0.2">
      <c r="A3786" s="66"/>
    </row>
    <row r="3787" spans="1:1" x14ac:dyDescent="0.2">
      <c r="A3787" s="66"/>
    </row>
    <row r="3788" spans="1:1" x14ac:dyDescent="0.2">
      <c r="A3788" s="66"/>
    </row>
    <row r="3789" spans="1:1" x14ac:dyDescent="0.2">
      <c r="A3789" s="66"/>
    </row>
    <row r="3790" spans="1:1" x14ac:dyDescent="0.2">
      <c r="A3790" s="66"/>
    </row>
    <row r="3791" spans="1:1" x14ac:dyDescent="0.2">
      <c r="A3791" s="66"/>
    </row>
    <row r="3792" spans="1:1" x14ac:dyDescent="0.2">
      <c r="A3792" s="66"/>
    </row>
    <row r="3793" spans="1:1" x14ac:dyDescent="0.2">
      <c r="A3793" s="66"/>
    </row>
    <row r="3794" spans="1:1" x14ac:dyDescent="0.2">
      <c r="A3794" s="66"/>
    </row>
    <row r="3795" spans="1:1" x14ac:dyDescent="0.2">
      <c r="A3795" s="66"/>
    </row>
    <row r="3796" spans="1:1" x14ac:dyDescent="0.2">
      <c r="A3796" s="66"/>
    </row>
    <row r="3797" spans="1:1" x14ac:dyDescent="0.2">
      <c r="A3797" s="66"/>
    </row>
    <row r="3798" spans="1:1" x14ac:dyDescent="0.2">
      <c r="A3798" s="66"/>
    </row>
    <row r="3799" spans="1:1" x14ac:dyDescent="0.2">
      <c r="A3799" s="66"/>
    </row>
    <row r="3800" spans="1:1" x14ac:dyDescent="0.2">
      <c r="A3800" s="66"/>
    </row>
    <row r="3801" spans="1:1" x14ac:dyDescent="0.2">
      <c r="A3801" s="66"/>
    </row>
    <row r="3802" spans="1:1" x14ac:dyDescent="0.2">
      <c r="A3802" s="66"/>
    </row>
    <row r="3803" spans="1:1" x14ac:dyDescent="0.2">
      <c r="A3803" s="66"/>
    </row>
    <row r="3804" spans="1:1" x14ac:dyDescent="0.2">
      <c r="A3804" s="66"/>
    </row>
    <row r="3805" spans="1:1" x14ac:dyDescent="0.2">
      <c r="A3805" s="66"/>
    </row>
    <row r="3806" spans="1:1" x14ac:dyDescent="0.2">
      <c r="A3806" s="66"/>
    </row>
    <row r="3807" spans="1:1" x14ac:dyDescent="0.2">
      <c r="A3807" s="66"/>
    </row>
    <row r="3808" spans="1:1" x14ac:dyDescent="0.2">
      <c r="A3808" s="66"/>
    </row>
    <row r="3809" spans="1:1" x14ac:dyDescent="0.2">
      <c r="A3809" s="66"/>
    </row>
    <row r="3810" spans="1:1" x14ac:dyDescent="0.2">
      <c r="A3810" s="66"/>
    </row>
    <row r="3811" spans="1:1" x14ac:dyDescent="0.2">
      <c r="A3811" s="66"/>
    </row>
    <row r="3812" spans="1:1" x14ac:dyDescent="0.2">
      <c r="A3812" s="66"/>
    </row>
    <row r="3813" spans="1:1" x14ac:dyDescent="0.2">
      <c r="A3813" s="66"/>
    </row>
    <row r="3814" spans="1:1" x14ac:dyDescent="0.2">
      <c r="A3814" s="66"/>
    </row>
    <row r="3815" spans="1:1" x14ac:dyDescent="0.2">
      <c r="A3815" s="66"/>
    </row>
    <row r="3816" spans="1:1" x14ac:dyDescent="0.2">
      <c r="A3816" s="66"/>
    </row>
    <row r="3817" spans="1:1" x14ac:dyDescent="0.2">
      <c r="A3817" s="66"/>
    </row>
    <row r="3818" spans="1:1" x14ac:dyDescent="0.2">
      <c r="A3818" s="66"/>
    </row>
    <row r="3819" spans="1:1" x14ac:dyDescent="0.2">
      <c r="A3819" s="66"/>
    </row>
    <row r="3820" spans="1:1" x14ac:dyDescent="0.2">
      <c r="A3820" s="66"/>
    </row>
    <row r="3821" spans="1:1" x14ac:dyDescent="0.2">
      <c r="A3821" s="66"/>
    </row>
    <row r="3822" spans="1:1" x14ac:dyDescent="0.2">
      <c r="A3822" s="66"/>
    </row>
    <row r="3823" spans="1:1" x14ac:dyDescent="0.2">
      <c r="A3823" s="66"/>
    </row>
    <row r="3824" spans="1:1" x14ac:dyDescent="0.2">
      <c r="A3824" s="66"/>
    </row>
    <row r="3825" spans="1:1" x14ac:dyDescent="0.2">
      <c r="A3825" s="66"/>
    </row>
    <row r="3826" spans="1:1" x14ac:dyDescent="0.2">
      <c r="A3826" s="66"/>
    </row>
    <row r="3827" spans="1:1" x14ac:dyDescent="0.2">
      <c r="A3827" s="66"/>
    </row>
    <row r="3828" spans="1:1" x14ac:dyDescent="0.2">
      <c r="A3828" s="66"/>
    </row>
    <row r="3829" spans="1:1" x14ac:dyDescent="0.2">
      <c r="A3829" s="66"/>
    </row>
    <row r="3830" spans="1:1" x14ac:dyDescent="0.2">
      <c r="A3830" s="66"/>
    </row>
    <row r="3831" spans="1:1" x14ac:dyDescent="0.2">
      <c r="A3831" s="66"/>
    </row>
    <row r="3832" spans="1:1" x14ac:dyDescent="0.2">
      <c r="A3832" s="66"/>
    </row>
    <row r="3833" spans="1:1" x14ac:dyDescent="0.2">
      <c r="A3833" s="66"/>
    </row>
    <row r="3834" spans="1:1" x14ac:dyDescent="0.2">
      <c r="A3834" s="66"/>
    </row>
    <row r="3835" spans="1:1" x14ac:dyDescent="0.2">
      <c r="A3835" s="66"/>
    </row>
    <row r="3836" spans="1:1" x14ac:dyDescent="0.2">
      <c r="A3836" s="66"/>
    </row>
    <row r="3837" spans="1:1" x14ac:dyDescent="0.2">
      <c r="A3837" s="66"/>
    </row>
    <row r="3838" spans="1:1" x14ac:dyDescent="0.2">
      <c r="A3838" s="66"/>
    </row>
    <row r="3839" spans="1:1" x14ac:dyDescent="0.2">
      <c r="A3839" s="66"/>
    </row>
    <row r="3840" spans="1:1" x14ac:dyDescent="0.2">
      <c r="A3840" s="66"/>
    </row>
    <row r="3841" spans="1:1" x14ac:dyDescent="0.2">
      <c r="A3841" s="66"/>
    </row>
    <row r="3842" spans="1:1" x14ac:dyDescent="0.2">
      <c r="A3842" s="66"/>
    </row>
    <row r="3843" spans="1:1" x14ac:dyDescent="0.2">
      <c r="A3843" s="66"/>
    </row>
    <row r="3844" spans="1:1" x14ac:dyDescent="0.2">
      <c r="A3844" s="66"/>
    </row>
    <row r="3845" spans="1:1" x14ac:dyDescent="0.2">
      <c r="A3845" s="66"/>
    </row>
    <row r="3846" spans="1:1" x14ac:dyDescent="0.2">
      <c r="A3846" s="66"/>
    </row>
    <row r="3847" spans="1:1" x14ac:dyDescent="0.2">
      <c r="A3847" s="66"/>
    </row>
    <row r="3848" spans="1:1" x14ac:dyDescent="0.2">
      <c r="A3848" s="66"/>
    </row>
    <row r="3849" spans="1:1" x14ac:dyDescent="0.2">
      <c r="A3849" s="66"/>
    </row>
    <row r="3850" spans="1:1" x14ac:dyDescent="0.2">
      <c r="A3850" s="66"/>
    </row>
    <row r="3851" spans="1:1" x14ac:dyDescent="0.2">
      <c r="A3851" s="66"/>
    </row>
    <row r="3852" spans="1:1" x14ac:dyDescent="0.2">
      <c r="A3852" s="66"/>
    </row>
    <row r="3853" spans="1:1" x14ac:dyDescent="0.2">
      <c r="A3853" s="66"/>
    </row>
    <row r="3854" spans="1:1" x14ac:dyDescent="0.2">
      <c r="A3854" s="66"/>
    </row>
    <row r="3855" spans="1:1" x14ac:dyDescent="0.2">
      <c r="A3855" s="66"/>
    </row>
    <row r="3856" spans="1:1" x14ac:dyDescent="0.2">
      <c r="A3856" s="66"/>
    </row>
    <row r="3857" spans="1:1" x14ac:dyDescent="0.2">
      <c r="A3857" s="66"/>
    </row>
    <row r="3858" spans="1:1" x14ac:dyDescent="0.2">
      <c r="A3858" s="66"/>
    </row>
    <row r="3859" spans="1:1" x14ac:dyDescent="0.2">
      <c r="A3859" s="66"/>
    </row>
    <row r="3860" spans="1:1" x14ac:dyDescent="0.2">
      <c r="A3860" s="66"/>
    </row>
    <row r="3861" spans="1:1" x14ac:dyDescent="0.2">
      <c r="A3861" s="66"/>
    </row>
    <row r="3862" spans="1:1" x14ac:dyDescent="0.2">
      <c r="A3862" s="66"/>
    </row>
    <row r="3863" spans="1:1" x14ac:dyDescent="0.2">
      <c r="A3863" s="66"/>
    </row>
    <row r="3864" spans="1:1" x14ac:dyDescent="0.2">
      <c r="A3864" s="66"/>
    </row>
    <row r="3865" spans="1:1" x14ac:dyDescent="0.2">
      <c r="A3865" s="66"/>
    </row>
    <row r="3866" spans="1:1" x14ac:dyDescent="0.2">
      <c r="A3866" s="66"/>
    </row>
    <row r="3867" spans="1:1" x14ac:dyDescent="0.2">
      <c r="A3867" s="66"/>
    </row>
    <row r="3868" spans="1:1" x14ac:dyDescent="0.2">
      <c r="A3868" s="66"/>
    </row>
    <row r="3869" spans="1:1" x14ac:dyDescent="0.2">
      <c r="A3869" s="66"/>
    </row>
    <row r="3870" spans="1:1" x14ac:dyDescent="0.2">
      <c r="A3870" s="66"/>
    </row>
    <row r="3871" spans="1:1" x14ac:dyDescent="0.2">
      <c r="A3871" s="66"/>
    </row>
    <row r="3872" spans="1:1" x14ac:dyDescent="0.2">
      <c r="A3872" s="66"/>
    </row>
    <row r="3873" spans="1:1" x14ac:dyDescent="0.2">
      <c r="A3873" s="66"/>
    </row>
    <row r="3874" spans="1:1" x14ac:dyDescent="0.2">
      <c r="A3874" s="66"/>
    </row>
    <row r="3875" spans="1:1" x14ac:dyDescent="0.2">
      <c r="A3875" s="66"/>
    </row>
    <row r="3876" spans="1:1" x14ac:dyDescent="0.2">
      <c r="A3876" s="66"/>
    </row>
    <row r="3877" spans="1:1" x14ac:dyDescent="0.2">
      <c r="A3877" s="66"/>
    </row>
    <row r="3878" spans="1:1" x14ac:dyDescent="0.2">
      <c r="A3878" s="66"/>
    </row>
    <row r="3879" spans="1:1" x14ac:dyDescent="0.2">
      <c r="A3879" s="66"/>
    </row>
    <row r="3880" spans="1:1" x14ac:dyDescent="0.2">
      <c r="A3880" s="66"/>
    </row>
    <row r="3881" spans="1:1" x14ac:dyDescent="0.2">
      <c r="A3881" s="66"/>
    </row>
    <row r="3882" spans="1:1" x14ac:dyDescent="0.2">
      <c r="A3882" s="66"/>
    </row>
    <row r="3883" spans="1:1" x14ac:dyDescent="0.2">
      <c r="A3883" s="66"/>
    </row>
    <row r="3884" spans="1:1" x14ac:dyDescent="0.2">
      <c r="A3884" s="66"/>
    </row>
    <row r="3885" spans="1:1" x14ac:dyDescent="0.2">
      <c r="A3885" s="66"/>
    </row>
    <row r="3886" spans="1:1" x14ac:dyDescent="0.2">
      <c r="A3886" s="66"/>
    </row>
    <row r="3887" spans="1:1" x14ac:dyDescent="0.2">
      <c r="A3887" s="66"/>
    </row>
    <row r="3888" spans="1:1" x14ac:dyDescent="0.2">
      <c r="A3888" s="66"/>
    </row>
    <row r="3889" spans="1:1" x14ac:dyDescent="0.2">
      <c r="A3889" s="66"/>
    </row>
    <row r="3890" spans="1:1" x14ac:dyDescent="0.2">
      <c r="A3890" s="66"/>
    </row>
    <row r="3891" spans="1:1" x14ac:dyDescent="0.2">
      <c r="A3891" s="66"/>
    </row>
    <row r="3892" spans="1:1" x14ac:dyDescent="0.2">
      <c r="A3892" s="66"/>
    </row>
    <row r="3893" spans="1:1" x14ac:dyDescent="0.2">
      <c r="A3893" s="66"/>
    </row>
    <row r="3894" spans="1:1" x14ac:dyDescent="0.2">
      <c r="A3894" s="66"/>
    </row>
    <row r="3895" spans="1:1" x14ac:dyDescent="0.2">
      <c r="A3895" s="66"/>
    </row>
    <row r="3896" spans="1:1" x14ac:dyDescent="0.2">
      <c r="A3896" s="66"/>
    </row>
    <row r="3897" spans="1:1" x14ac:dyDescent="0.2">
      <c r="A3897" s="66"/>
    </row>
    <row r="3898" spans="1:1" x14ac:dyDescent="0.2">
      <c r="A3898" s="66"/>
    </row>
    <row r="3899" spans="1:1" x14ac:dyDescent="0.2">
      <c r="A3899" s="66"/>
    </row>
    <row r="3900" spans="1:1" x14ac:dyDescent="0.2">
      <c r="A3900" s="66"/>
    </row>
    <row r="3901" spans="1:1" x14ac:dyDescent="0.2">
      <c r="A3901" s="66"/>
    </row>
    <row r="3902" spans="1:1" x14ac:dyDescent="0.2">
      <c r="A3902" s="66"/>
    </row>
    <row r="3903" spans="1:1" x14ac:dyDescent="0.2">
      <c r="A3903" s="66"/>
    </row>
    <row r="3904" spans="1:1" x14ac:dyDescent="0.2">
      <c r="A3904" s="66"/>
    </row>
    <row r="3905" spans="1:1" x14ac:dyDescent="0.2">
      <c r="A3905" s="66"/>
    </row>
    <row r="3906" spans="1:1" x14ac:dyDescent="0.2">
      <c r="A3906" s="66"/>
    </row>
    <row r="3907" spans="1:1" x14ac:dyDescent="0.2">
      <c r="A3907" s="66"/>
    </row>
    <row r="3908" spans="1:1" x14ac:dyDescent="0.2">
      <c r="A3908" s="66"/>
    </row>
    <row r="3909" spans="1:1" x14ac:dyDescent="0.2">
      <c r="A3909" s="66"/>
    </row>
    <row r="3910" spans="1:1" x14ac:dyDescent="0.2">
      <c r="A3910" s="66"/>
    </row>
    <row r="3911" spans="1:1" x14ac:dyDescent="0.2">
      <c r="A3911" s="66"/>
    </row>
    <row r="3912" spans="1:1" x14ac:dyDescent="0.2">
      <c r="A3912" s="66"/>
    </row>
    <row r="3913" spans="1:1" x14ac:dyDescent="0.2">
      <c r="A3913" s="66"/>
    </row>
    <row r="3914" spans="1:1" x14ac:dyDescent="0.2">
      <c r="A3914" s="66"/>
    </row>
    <row r="3915" spans="1:1" x14ac:dyDescent="0.2">
      <c r="A3915" s="66"/>
    </row>
    <row r="3916" spans="1:1" x14ac:dyDescent="0.2">
      <c r="A3916" s="66"/>
    </row>
    <row r="3917" spans="1:1" x14ac:dyDescent="0.2">
      <c r="A3917" s="66"/>
    </row>
    <row r="3918" spans="1:1" x14ac:dyDescent="0.2">
      <c r="A3918" s="66"/>
    </row>
    <row r="3919" spans="1:1" x14ac:dyDescent="0.2">
      <c r="A3919" s="66"/>
    </row>
    <row r="3920" spans="1:1" x14ac:dyDescent="0.2">
      <c r="A3920" s="66"/>
    </row>
    <row r="3921" spans="1:1" x14ac:dyDescent="0.2">
      <c r="A3921" s="66"/>
    </row>
    <row r="3922" spans="1:1" x14ac:dyDescent="0.2">
      <c r="A3922" s="66"/>
    </row>
    <row r="3923" spans="1:1" x14ac:dyDescent="0.2">
      <c r="A3923" s="66"/>
    </row>
    <row r="3924" spans="1:1" x14ac:dyDescent="0.2">
      <c r="A3924" s="66"/>
    </row>
    <row r="3925" spans="1:1" x14ac:dyDescent="0.2">
      <c r="A3925" s="66"/>
    </row>
    <row r="3926" spans="1:1" x14ac:dyDescent="0.2">
      <c r="A3926" s="66"/>
    </row>
    <row r="3927" spans="1:1" x14ac:dyDescent="0.2">
      <c r="A3927" s="66"/>
    </row>
    <row r="3928" spans="1:1" x14ac:dyDescent="0.2">
      <c r="A3928" s="66"/>
    </row>
    <row r="3929" spans="1:1" x14ac:dyDescent="0.2">
      <c r="A3929" s="66"/>
    </row>
    <row r="3930" spans="1:1" x14ac:dyDescent="0.2">
      <c r="A3930" s="66"/>
    </row>
    <row r="3931" spans="1:1" x14ac:dyDescent="0.2">
      <c r="A3931" s="66"/>
    </row>
    <row r="3932" spans="1:1" x14ac:dyDescent="0.2">
      <c r="A3932" s="66"/>
    </row>
    <row r="3933" spans="1:1" x14ac:dyDescent="0.2">
      <c r="A3933" s="66"/>
    </row>
    <row r="3934" spans="1:1" x14ac:dyDescent="0.2">
      <c r="A3934" s="66"/>
    </row>
    <row r="3935" spans="1:1" x14ac:dyDescent="0.2">
      <c r="A3935" s="66"/>
    </row>
    <row r="3936" spans="1:1" x14ac:dyDescent="0.2">
      <c r="A3936" s="66"/>
    </row>
    <row r="3937" spans="1:1" x14ac:dyDescent="0.2">
      <c r="A3937" s="66"/>
    </row>
    <row r="3938" spans="1:1" x14ac:dyDescent="0.2">
      <c r="A3938" s="66"/>
    </row>
    <row r="3939" spans="1:1" x14ac:dyDescent="0.2">
      <c r="A3939" s="66"/>
    </row>
    <row r="3940" spans="1:1" x14ac:dyDescent="0.2">
      <c r="A3940" s="66"/>
    </row>
    <row r="3941" spans="1:1" x14ac:dyDescent="0.2">
      <c r="A3941" s="66"/>
    </row>
    <row r="3942" spans="1:1" x14ac:dyDescent="0.2">
      <c r="A3942" s="66"/>
    </row>
    <row r="3943" spans="1:1" x14ac:dyDescent="0.2">
      <c r="A3943" s="66"/>
    </row>
    <row r="3944" spans="1:1" x14ac:dyDescent="0.2">
      <c r="A3944" s="66"/>
    </row>
    <row r="3945" spans="1:1" x14ac:dyDescent="0.2">
      <c r="A3945" s="66"/>
    </row>
    <row r="3946" spans="1:1" x14ac:dyDescent="0.2">
      <c r="A3946" s="66"/>
    </row>
    <row r="3947" spans="1:1" x14ac:dyDescent="0.2">
      <c r="A3947" s="66"/>
    </row>
    <row r="3948" spans="1:1" x14ac:dyDescent="0.2">
      <c r="A3948" s="66"/>
    </row>
    <row r="3949" spans="1:1" x14ac:dyDescent="0.2">
      <c r="A3949" s="66"/>
    </row>
    <row r="3950" spans="1:1" x14ac:dyDescent="0.2">
      <c r="A3950" s="66"/>
    </row>
    <row r="3951" spans="1:1" x14ac:dyDescent="0.2">
      <c r="A3951" s="66"/>
    </row>
    <row r="3952" spans="1:1" x14ac:dyDescent="0.2">
      <c r="A3952" s="66"/>
    </row>
    <row r="3953" spans="1:1" x14ac:dyDescent="0.2">
      <c r="A3953" s="66"/>
    </row>
    <row r="3954" spans="1:1" x14ac:dyDescent="0.2">
      <c r="A3954" s="66"/>
    </row>
    <row r="3955" spans="1:1" x14ac:dyDescent="0.2">
      <c r="A3955" s="66"/>
    </row>
    <row r="3956" spans="1:1" x14ac:dyDescent="0.2">
      <c r="A3956" s="66"/>
    </row>
    <row r="3957" spans="1:1" x14ac:dyDescent="0.2">
      <c r="A3957" s="66"/>
    </row>
    <row r="3958" spans="1:1" x14ac:dyDescent="0.2">
      <c r="A3958" s="66"/>
    </row>
    <row r="3959" spans="1:1" x14ac:dyDescent="0.2">
      <c r="A3959" s="66"/>
    </row>
    <row r="3960" spans="1:1" x14ac:dyDescent="0.2">
      <c r="A3960" s="66"/>
    </row>
    <row r="3961" spans="1:1" x14ac:dyDescent="0.2">
      <c r="A3961" s="66"/>
    </row>
    <row r="3962" spans="1:1" x14ac:dyDescent="0.2">
      <c r="A3962" s="66"/>
    </row>
    <row r="3963" spans="1:1" x14ac:dyDescent="0.2">
      <c r="A3963" s="66"/>
    </row>
    <row r="3964" spans="1:1" x14ac:dyDescent="0.2">
      <c r="A3964" s="66"/>
    </row>
    <row r="3965" spans="1:1" x14ac:dyDescent="0.2">
      <c r="A3965" s="66"/>
    </row>
    <row r="3966" spans="1:1" x14ac:dyDescent="0.2">
      <c r="A3966" s="66"/>
    </row>
    <row r="3967" spans="1:1" x14ac:dyDescent="0.2">
      <c r="A3967" s="66"/>
    </row>
    <row r="3968" spans="1:1" x14ac:dyDescent="0.2">
      <c r="A3968" s="66"/>
    </row>
    <row r="3969" spans="1:1" x14ac:dyDescent="0.2">
      <c r="A3969" s="66"/>
    </row>
    <row r="3970" spans="1:1" x14ac:dyDescent="0.2">
      <c r="A3970" s="66"/>
    </row>
    <row r="3971" spans="1:1" x14ac:dyDescent="0.2">
      <c r="A3971" s="66"/>
    </row>
    <row r="3972" spans="1:1" x14ac:dyDescent="0.2">
      <c r="A3972" s="66"/>
    </row>
    <row r="3973" spans="1:1" x14ac:dyDescent="0.2">
      <c r="A3973" s="66"/>
    </row>
    <row r="3974" spans="1:1" x14ac:dyDescent="0.2">
      <c r="A3974" s="66"/>
    </row>
    <row r="3975" spans="1:1" x14ac:dyDescent="0.2">
      <c r="A3975" s="66"/>
    </row>
    <row r="3976" spans="1:1" x14ac:dyDescent="0.2">
      <c r="A3976" s="66"/>
    </row>
    <row r="3977" spans="1:1" x14ac:dyDescent="0.2">
      <c r="A3977" s="66"/>
    </row>
    <row r="3978" spans="1:1" x14ac:dyDescent="0.2">
      <c r="A3978" s="66"/>
    </row>
    <row r="3979" spans="1:1" x14ac:dyDescent="0.2">
      <c r="A3979" s="66"/>
    </row>
    <row r="3980" spans="1:1" x14ac:dyDescent="0.2">
      <c r="A3980" s="66"/>
    </row>
    <row r="3981" spans="1:1" x14ac:dyDescent="0.2">
      <c r="A3981" s="66"/>
    </row>
    <row r="3982" spans="1:1" x14ac:dyDescent="0.2">
      <c r="A3982" s="66"/>
    </row>
    <row r="3983" spans="1:1" x14ac:dyDescent="0.2">
      <c r="A3983" s="66"/>
    </row>
    <row r="3984" spans="1:1" x14ac:dyDescent="0.2">
      <c r="A3984" s="66"/>
    </row>
    <row r="3985" spans="1:1" x14ac:dyDescent="0.2">
      <c r="A3985" s="66"/>
    </row>
    <row r="3986" spans="1:1" x14ac:dyDescent="0.2">
      <c r="A3986" s="66"/>
    </row>
    <row r="3987" spans="1:1" x14ac:dyDescent="0.2">
      <c r="A3987" s="66"/>
    </row>
    <row r="3988" spans="1:1" x14ac:dyDescent="0.2">
      <c r="A3988" s="66"/>
    </row>
    <row r="3989" spans="1:1" x14ac:dyDescent="0.2">
      <c r="A3989" s="66"/>
    </row>
    <row r="3990" spans="1:1" x14ac:dyDescent="0.2">
      <c r="A3990" s="66"/>
    </row>
    <row r="3991" spans="1:1" x14ac:dyDescent="0.2">
      <c r="A3991" s="66"/>
    </row>
    <row r="3992" spans="1:1" x14ac:dyDescent="0.2">
      <c r="A3992" s="66"/>
    </row>
    <row r="3993" spans="1:1" x14ac:dyDescent="0.2">
      <c r="A3993" s="66"/>
    </row>
    <row r="3994" spans="1:1" x14ac:dyDescent="0.2">
      <c r="A3994" s="66"/>
    </row>
    <row r="3995" spans="1:1" x14ac:dyDescent="0.2">
      <c r="A3995" s="66"/>
    </row>
    <row r="3996" spans="1:1" x14ac:dyDescent="0.2">
      <c r="A3996" s="66"/>
    </row>
    <row r="3997" spans="1:1" x14ac:dyDescent="0.2">
      <c r="A3997" s="66"/>
    </row>
    <row r="3998" spans="1:1" x14ac:dyDescent="0.2">
      <c r="A3998" s="66"/>
    </row>
    <row r="3999" spans="1:1" x14ac:dyDescent="0.2">
      <c r="A3999" s="66"/>
    </row>
    <row r="4000" spans="1:1" x14ac:dyDescent="0.2">
      <c r="A4000" s="66"/>
    </row>
    <row r="4001" spans="1:1" x14ac:dyDescent="0.2">
      <c r="A4001" s="66"/>
    </row>
    <row r="4002" spans="1:1" x14ac:dyDescent="0.2">
      <c r="A4002" s="66"/>
    </row>
    <row r="4003" spans="1:1" x14ac:dyDescent="0.2">
      <c r="A4003" s="66"/>
    </row>
    <row r="4004" spans="1:1" x14ac:dyDescent="0.2">
      <c r="A4004" s="66"/>
    </row>
    <row r="4005" spans="1:1" x14ac:dyDescent="0.2">
      <c r="A4005" s="66"/>
    </row>
    <row r="4006" spans="1:1" x14ac:dyDescent="0.2">
      <c r="A4006" s="66"/>
    </row>
    <row r="4007" spans="1:1" x14ac:dyDescent="0.2">
      <c r="A4007" s="66"/>
    </row>
    <row r="4008" spans="1:1" x14ac:dyDescent="0.2">
      <c r="A4008" s="66"/>
    </row>
    <row r="4009" spans="1:1" x14ac:dyDescent="0.2">
      <c r="A4009" s="66"/>
    </row>
    <row r="4010" spans="1:1" x14ac:dyDescent="0.2">
      <c r="A4010" s="66"/>
    </row>
    <row r="4011" spans="1:1" x14ac:dyDescent="0.2">
      <c r="A4011" s="66"/>
    </row>
    <row r="4012" spans="1:1" x14ac:dyDescent="0.2">
      <c r="A4012" s="66"/>
    </row>
    <row r="4013" spans="1:1" x14ac:dyDescent="0.2">
      <c r="A4013" s="66"/>
    </row>
    <row r="4014" spans="1:1" x14ac:dyDescent="0.2">
      <c r="A4014" s="66"/>
    </row>
    <row r="4015" spans="1:1" x14ac:dyDescent="0.2">
      <c r="A4015" s="66"/>
    </row>
    <row r="4016" spans="1:1" x14ac:dyDescent="0.2">
      <c r="A4016" s="66"/>
    </row>
    <row r="4017" spans="1:1" x14ac:dyDescent="0.2">
      <c r="A4017" s="66"/>
    </row>
    <row r="4018" spans="1:1" x14ac:dyDescent="0.2">
      <c r="A4018" s="66"/>
    </row>
    <row r="4019" spans="1:1" x14ac:dyDescent="0.2">
      <c r="A4019" s="66"/>
    </row>
    <row r="4020" spans="1:1" x14ac:dyDescent="0.2">
      <c r="A4020" s="66"/>
    </row>
    <row r="4021" spans="1:1" x14ac:dyDescent="0.2">
      <c r="A4021" s="66"/>
    </row>
    <row r="4022" spans="1:1" x14ac:dyDescent="0.2">
      <c r="A4022" s="66"/>
    </row>
    <row r="4023" spans="1:1" x14ac:dyDescent="0.2">
      <c r="A4023" s="66"/>
    </row>
    <row r="4024" spans="1:1" x14ac:dyDescent="0.2">
      <c r="A4024" s="66"/>
    </row>
    <row r="4025" spans="1:1" x14ac:dyDescent="0.2">
      <c r="A4025" s="66"/>
    </row>
    <row r="4026" spans="1:1" x14ac:dyDescent="0.2">
      <c r="A4026" s="66"/>
    </row>
    <row r="4027" spans="1:1" x14ac:dyDescent="0.2">
      <c r="A4027" s="66"/>
    </row>
    <row r="4028" spans="1:1" x14ac:dyDescent="0.2">
      <c r="A4028" s="66"/>
    </row>
    <row r="4029" spans="1:1" x14ac:dyDescent="0.2">
      <c r="A4029" s="66"/>
    </row>
    <row r="4030" spans="1:1" x14ac:dyDescent="0.2">
      <c r="A4030" s="66"/>
    </row>
    <row r="4031" spans="1:1" x14ac:dyDescent="0.2">
      <c r="A4031" s="66"/>
    </row>
    <row r="4032" spans="1:1" x14ac:dyDescent="0.2">
      <c r="A4032" s="66"/>
    </row>
    <row r="4033" spans="1:1" x14ac:dyDescent="0.2">
      <c r="A4033" s="66"/>
    </row>
    <row r="4034" spans="1:1" x14ac:dyDescent="0.2">
      <c r="A4034" s="66"/>
    </row>
    <row r="4035" spans="1:1" x14ac:dyDescent="0.2">
      <c r="A4035" s="66"/>
    </row>
    <row r="4036" spans="1:1" x14ac:dyDescent="0.2">
      <c r="A4036" s="66"/>
    </row>
    <row r="4037" spans="1:1" x14ac:dyDescent="0.2">
      <c r="A4037" s="66"/>
    </row>
    <row r="4038" spans="1:1" x14ac:dyDescent="0.2">
      <c r="A4038" s="66"/>
    </row>
    <row r="4039" spans="1:1" x14ac:dyDescent="0.2">
      <c r="A4039" s="66"/>
    </row>
    <row r="4040" spans="1:1" x14ac:dyDescent="0.2">
      <c r="A4040" s="66"/>
    </row>
    <row r="4041" spans="1:1" x14ac:dyDescent="0.2">
      <c r="A4041" s="66"/>
    </row>
    <row r="4042" spans="1:1" x14ac:dyDescent="0.2">
      <c r="A4042" s="66"/>
    </row>
    <row r="4043" spans="1:1" x14ac:dyDescent="0.2">
      <c r="A4043" s="66"/>
    </row>
    <row r="4044" spans="1:1" x14ac:dyDescent="0.2">
      <c r="A4044" s="66"/>
    </row>
    <row r="4045" spans="1:1" x14ac:dyDescent="0.2">
      <c r="A4045" s="66"/>
    </row>
    <row r="4046" spans="1:1" x14ac:dyDescent="0.2">
      <c r="A4046" s="66"/>
    </row>
    <row r="4047" spans="1:1" x14ac:dyDescent="0.2">
      <c r="A4047" s="66"/>
    </row>
    <row r="4048" spans="1:1" x14ac:dyDescent="0.2">
      <c r="A4048" s="66"/>
    </row>
    <row r="4049" spans="1:1" x14ac:dyDescent="0.2">
      <c r="A4049" s="66"/>
    </row>
    <row r="4050" spans="1:1" x14ac:dyDescent="0.2">
      <c r="A4050" s="66"/>
    </row>
    <row r="4051" spans="1:1" x14ac:dyDescent="0.2">
      <c r="A4051" s="66"/>
    </row>
    <row r="4052" spans="1:1" x14ac:dyDescent="0.2">
      <c r="A4052" s="66"/>
    </row>
    <row r="4053" spans="1:1" x14ac:dyDescent="0.2">
      <c r="A4053" s="66"/>
    </row>
    <row r="4054" spans="1:1" x14ac:dyDescent="0.2">
      <c r="A4054" s="66"/>
    </row>
    <row r="4055" spans="1:1" x14ac:dyDescent="0.2">
      <c r="A4055" s="66"/>
    </row>
    <row r="4056" spans="1:1" x14ac:dyDescent="0.2">
      <c r="A4056" s="66"/>
    </row>
    <row r="4057" spans="1:1" x14ac:dyDescent="0.2">
      <c r="A4057" s="66"/>
    </row>
    <row r="4058" spans="1:1" x14ac:dyDescent="0.2">
      <c r="A4058" s="66"/>
    </row>
    <row r="4059" spans="1:1" x14ac:dyDescent="0.2">
      <c r="A4059" s="66"/>
    </row>
    <row r="4060" spans="1:1" x14ac:dyDescent="0.2">
      <c r="A4060" s="66"/>
    </row>
    <row r="4061" spans="1:1" x14ac:dyDescent="0.2">
      <c r="A4061" s="66"/>
    </row>
    <row r="4062" spans="1:1" x14ac:dyDescent="0.2">
      <c r="A4062" s="66"/>
    </row>
    <row r="4063" spans="1:1" x14ac:dyDescent="0.2">
      <c r="A4063" s="66"/>
    </row>
    <row r="4064" spans="1:1" x14ac:dyDescent="0.2">
      <c r="A4064" s="66"/>
    </row>
    <row r="4065" spans="1:1" x14ac:dyDescent="0.2">
      <c r="A4065" s="66"/>
    </row>
    <row r="4066" spans="1:1" x14ac:dyDescent="0.2">
      <c r="A4066" s="66"/>
    </row>
    <row r="4067" spans="1:1" x14ac:dyDescent="0.2">
      <c r="A4067" s="66"/>
    </row>
    <row r="4068" spans="1:1" x14ac:dyDescent="0.2">
      <c r="A4068" s="66"/>
    </row>
    <row r="4069" spans="1:1" x14ac:dyDescent="0.2">
      <c r="A4069" s="66"/>
    </row>
    <row r="4070" spans="1:1" x14ac:dyDescent="0.2">
      <c r="A4070" s="66"/>
    </row>
    <row r="4071" spans="1:1" x14ac:dyDescent="0.2">
      <c r="A4071" s="66"/>
    </row>
    <row r="4072" spans="1:1" x14ac:dyDescent="0.2">
      <c r="A4072" s="66"/>
    </row>
    <row r="4073" spans="1:1" x14ac:dyDescent="0.2">
      <c r="A4073" s="66"/>
    </row>
    <row r="4074" spans="1:1" x14ac:dyDescent="0.2">
      <c r="A4074" s="66"/>
    </row>
    <row r="4075" spans="1:1" x14ac:dyDescent="0.2">
      <c r="A4075" s="66"/>
    </row>
    <row r="4076" spans="1:1" x14ac:dyDescent="0.2">
      <c r="A4076" s="66"/>
    </row>
    <row r="4077" spans="1:1" x14ac:dyDescent="0.2">
      <c r="A4077" s="66"/>
    </row>
    <row r="4078" spans="1:1" x14ac:dyDescent="0.2">
      <c r="A4078" s="66"/>
    </row>
    <row r="4079" spans="1:1" x14ac:dyDescent="0.2">
      <c r="A4079" s="66"/>
    </row>
    <row r="4080" spans="1:1" x14ac:dyDescent="0.2">
      <c r="A4080" s="66"/>
    </row>
    <row r="4081" spans="1:1" x14ac:dyDescent="0.2">
      <c r="A4081" s="66"/>
    </row>
    <row r="4082" spans="1:1" x14ac:dyDescent="0.2">
      <c r="A4082" s="66"/>
    </row>
    <row r="4083" spans="1:1" x14ac:dyDescent="0.2">
      <c r="A4083" s="66"/>
    </row>
    <row r="4084" spans="1:1" x14ac:dyDescent="0.2">
      <c r="A4084" s="66"/>
    </row>
    <row r="4085" spans="1:1" x14ac:dyDescent="0.2">
      <c r="A4085" s="66"/>
    </row>
    <row r="4086" spans="1:1" x14ac:dyDescent="0.2">
      <c r="A4086" s="66"/>
    </row>
    <row r="4087" spans="1:1" x14ac:dyDescent="0.2">
      <c r="A4087" s="66"/>
    </row>
    <row r="4088" spans="1:1" x14ac:dyDescent="0.2">
      <c r="A4088" s="66"/>
    </row>
    <row r="4089" spans="1:1" x14ac:dyDescent="0.2">
      <c r="A4089" s="66"/>
    </row>
    <row r="4090" spans="1:1" x14ac:dyDescent="0.2">
      <c r="A4090" s="66"/>
    </row>
    <row r="4091" spans="1:1" x14ac:dyDescent="0.2">
      <c r="A4091" s="66"/>
    </row>
    <row r="4092" spans="1:1" x14ac:dyDescent="0.2">
      <c r="A4092" s="66"/>
    </row>
    <row r="4093" spans="1:1" x14ac:dyDescent="0.2">
      <c r="A4093" s="66"/>
    </row>
    <row r="4094" spans="1:1" x14ac:dyDescent="0.2">
      <c r="A4094" s="66"/>
    </row>
    <row r="4095" spans="1:1" x14ac:dyDescent="0.2">
      <c r="A4095" s="66"/>
    </row>
    <row r="4096" spans="1:1" x14ac:dyDescent="0.2">
      <c r="A4096" s="66"/>
    </row>
    <row r="4097" spans="1:1" x14ac:dyDescent="0.2">
      <c r="A4097" s="66"/>
    </row>
    <row r="4098" spans="1:1" x14ac:dyDescent="0.2">
      <c r="A4098" s="66"/>
    </row>
    <row r="4099" spans="1:1" x14ac:dyDescent="0.2">
      <c r="A4099" s="66"/>
    </row>
    <row r="4100" spans="1:1" x14ac:dyDescent="0.2">
      <c r="A4100" s="66"/>
    </row>
    <row r="4101" spans="1:1" x14ac:dyDescent="0.2">
      <c r="A4101" s="66"/>
    </row>
    <row r="4102" spans="1:1" x14ac:dyDescent="0.2">
      <c r="A4102" s="66"/>
    </row>
    <row r="4103" spans="1:1" x14ac:dyDescent="0.2">
      <c r="A4103" s="66"/>
    </row>
    <row r="4104" spans="1:1" x14ac:dyDescent="0.2">
      <c r="A4104" s="66"/>
    </row>
    <row r="4105" spans="1:1" x14ac:dyDescent="0.2">
      <c r="A4105" s="66"/>
    </row>
    <row r="4106" spans="1:1" x14ac:dyDescent="0.2">
      <c r="A4106" s="66"/>
    </row>
    <row r="4107" spans="1:1" x14ac:dyDescent="0.2">
      <c r="A4107" s="66"/>
    </row>
    <row r="4108" spans="1:1" x14ac:dyDescent="0.2">
      <c r="A4108" s="66"/>
    </row>
    <row r="4109" spans="1:1" x14ac:dyDescent="0.2">
      <c r="A4109" s="66"/>
    </row>
    <row r="4110" spans="1:1" x14ac:dyDescent="0.2">
      <c r="A4110" s="66"/>
    </row>
    <row r="4111" spans="1:1" x14ac:dyDescent="0.2">
      <c r="A4111" s="66"/>
    </row>
    <row r="4112" spans="1:1" x14ac:dyDescent="0.2">
      <c r="A4112" s="66"/>
    </row>
    <row r="4113" spans="1:1" x14ac:dyDescent="0.2">
      <c r="A4113" s="66"/>
    </row>
    <row r="4114" spans="1:1" x14ac:dyDescent="0.2">
      <c r="A4114" s="66"/>
    </row>
    <row r="4115" spans="1:1" x14ac:dyDescent="0.2">
      <c r="A4115" s="66"/>
    </row>
    <row r="4116" spans="1:1" x14ac:dyDescent="0.2">
      <c r="A4116" s="66"/>
    </row>
    <row r="4117" spans="1:1" x14ac:dyDescent="0.2">
      <c r="A4117" s="66"/>
    </row>
    <row r="4118" spans="1:1" x14ac:dyDescent="0.2">
      <c r="A4118" s="66"/>
    </row>
    <row r="4119" spans="1:1" x14ac:dyDescent="0.2">
      <c r="A4119" s="66"/>
    </row>
    <row r="4120" spans="1:1" x14ac:dyDescent="0.2">
      <c r="A4120" s="66"/>
    </row>
    <row r="4121" spans="1:1" x14ac:dyDescent="0.2">
      <c r="A4121" s="66"/>
    </row>
    <row r="4122" spans="1:1" x14ac:dyDescent="0.2">
      <c r="A4122" s="66"/>
    </row>
    <row r="4123" spans="1:1" x14ac:dyDescent="0.2">
      <c r="A4123" s="66"/>
    </row>
    <row r="4124" spans="1:1" x14ac:dyDescent="0.2">
      <c r="A4124" s="66"/>
    </row>
    <row r="4125" spans="1:1" x14ac:dyDescent="0.2">
      <c r="A4125" s="66"/>
    </row>
    <row r="4126" spans="1:1" x14ac:dyDescent="0.2">
      <c r="A4126" s="66"/>
    </row>
    <row r="4127" spans="1:1" x14ac:dyDescent="0.2">
      <c r="A4127" s="66"/>
    </row>
    <row r="4128" spans="1:1" x14ac:dyDescent="0.2">
      <c r="A4128" s="66"/>
    </row>
    <row r="4129" spans="1:1" x14ac:dyDescent="0.2">
      <c r="A4129" s="66"/>
    </row>
    <row r="4130" spans="1:1" x14ac:dyDescent="0.2">
      <c r="A4130" s="66"/>
    </row>
    <row r="4131" spans="1:1" x14ac:dyDescent="0.2">
      <c r="A4131" s="66"/>
    </row>
    <row r="4132" spans="1:1" x14ac:dyDescent="0.2">
      <c r="A4132" s="66"/>
    </row>
    <row r="4133" spans="1:1" x14ac:dyDescent="0.2">
      <c r="A4133" s="66"/>
    </row>
    <row r="4134" spans="1:1" x14ac:dyDescent="0.2">
      <c r="A4134" s="66"/>
    </row>
    <row r="4135" spans="1:1" x14ac:dyDescent="0.2">
      <c r="A4135" s="66"/>
    </row>
    <row r="4136" spans="1:1" x14ac:dyDescent="0.2">
      <c r="A4136" s="66"/>
    </row>
    <row r="4137" spans="1:1" x14ac:dyDescent="0.2">
      <c r="A4137" s="66"/>
    </row>
    <row r="4138" spans="1:1" x14ac:dyDescent="0.2">
      <c r="A4138" s="66"/>
    </row>
    <row r="4139" spans="1:1" x14ac:dyDescent="0.2">
      <c r="A4139" s="66"/>
    </row>
    <row r="4140" spans="1:1" x14ac:dyDescent="0.2">
      <c r="A4140" s="66"/>
    </row>
    <row r="4141" spans="1:1" x14ac:dyDescent="0.2">
      <c r="A4141" s="66"/>
    </row>
    <row r="4142" spans="1:1" x14ac:dyDescent="0.2">
      <c r="A4142" s="66"/>
    </row>
    <row r="4143" spans="1:1" x14ac:dyDescent="0.2">
      <c r="A4143" s="66"/>
    </row>
    <row r="4144" spans="1:1" x14ac:dyDescent="0.2">
      <c r="A4144" s="66"/>
    </row>
    <row r="4145" spans="1:1" x14ac:dyDescent="0.2">
      <c r="A4145" s="66"/>
    </row>
    <row r="4146" spans="1:1" x14ac:dyDescent="0.2">
      <c r="A4146" s="66"/>
    </row>
    <row r="4147" spans="1:1" x14ac:dyDescent="0.2">
      <c r="A4147" s="66"/>
    </row>
    <row r="4148" spans="1:1" x14ac:dyDescent="0.2">
      <c r="A4148" s="66"/>
    </row>
    <row r="4149" spans="1:1" x14ac:dyDescent="0.2">
      <c r="A4149" s="66"/>
    </row>
    <row r="4150" spans="1:1" x14ac:dyDescent="0.2">
      <c r="A4150" s="66"/>
    </row>
    <row r="4151" spans="1:1" x14ac:dyDescent="0.2">
      <c r="A4151" s="66"/>
    </row>
    <row r="4152" spans="1:1" x14ac:dyDescent="0.2">
      <c r="A4152" s="66"/>
    </row>
    <row r="4153" spans="1:1" x14ac:dyDescent="0.2">
      <c r="A4153" s="66"/>
    </row>
    <row r="4154" spans="1:1" x14ac:dyDescent="0.2">
      <c r="A4154" s="66"/>
    </row>
    <row r="4155" spans="1:1" x14ac:dyDescent="0.2">
      <c r="A4155" s="66"/>
    </row>
    <row r="4156" spans="1:1" x14ac:dyDescent="0.2">
      <c r="A4156" s="66"/>
    </row>
    <row r="4157" spans="1:1" x14ac:dyDescent="0.2">
      <c r="A4157" s="66"/>
    </row>
    <row r="4158" spans="1:1" x14ac:dyDescent="0.2">
      <c r="A4158" s="66"/>
    </row>
    <row r="4159" spans="1:1" x14ac:dyDescent="0.2">
      <c r="A4159" s="66"/>
    </row>
    <row r="4160" spans="1:1" x14ac:dyDescent="0.2">
      <c r="A4160" s="66"/>
    </row>
    <row r="4161" spans="1:1" x14ac:dyDescent="0.2">
      <c r="A4161" s="66"/>
    </row>
    <row r="4162" spans="1:1" x14ac:dyDescent="0.2">
      <c r="A4162" s="66"/>
    </row>
    <row r="4163" spans="1:1" x14ac:dyDescent="0.2">
      <c r="A4163" s="66"/>
    </row>
    <row r="4164" spans="1:1" x14ac:dyDescent="0.2">
      <c r="A4164" s="66"/>
    </row>
    <row r="4165" spans="1:1" x14ac:dyDescent="0.2">
      <c r="A4165" s="66"/>
    </row>
    <row r="4166" spans="1:1" x14ac:dyDescent="0.2">
      <c r="A4166" s="66"/>
    </row>
    <row r="4167" spans="1:1" x14ac:dyDescent="0.2">
      <c r="A4167" s="66"/>
    </row>
    <row r="4168" spans="1:1" x14ac:dyDescent="0.2">
      <c r="A4168" s="66"/>
    </row>
    <row r="4169" spans="1:1" x14ac:dyDescent="0.2">
      <c r="A4169" s="66"/>
    </row>
    <row r="4170" spans="1:1" x14ac:dyDescent="0.2">
      <c r="A4170" s="66"/>
    </row>
    <row r="4171" spans="1:1" x14ac:dyDescent="0.2">
      <c r="A4171" s="66"/>
    </row>
    <row r="4172" spans="1:1" x14ac:dyDescent="0.2">
      <c r="A4172" s="66"/>
    </row>
    <row r="4173" spans="1:1" x14ac:dyDescent="0.2">
      <c r="A4173" s="66"/>
    </row>
    <row r="4174" spans="1:1" x14ac:dyDescent="0.2">
      <c r="A4174" s="66"/>
    </row>
    <row r="4175" spans="1:1" x14ac:dyDescent="0.2">
      <c r="A4175" s="66"/>
    </row>
    <row r="4176" spans="1:1" x14ac:dyDescent="0.2">
      <c r="A4176" s="66"/>
    </row>
    <row r="4177" spans="1:1" x14ac:dyDescent="0.2">
      <c r="A4177" s="66"/>
    </row>
    <row r="4178" spans="1:1" x14ac:dyDescent="0.2">
      <c r="A4178" s="66"/>
    </row>
    <row r="4179" spans="1:1" x14ac:dyDescent="0.2">
      <c r="A4179" s="66"/>
    </row>
    <row r="4180" spans="1:1" x14ac:dyDescent="0.2">
      <c r="A4180" s="66"/>
    </row>
    <row r="4181" spans="1:1" x14ac:dyDescent="0.2">
      <c r="A4181" s="66"/>
    </row>
    <row r="4182" spans="1:1" x14ac:dyDescent="0.2">
      <c r="A4182" s="66"/>
    </row>
    <row r="4183" spans="1:1" x14ac:dyDescent="0.2">
      <c r="A4183" s="66"/>
    </row>
    <row r="4184" spans="1:1" x14ac:dyDescent="0.2">
      <c r="A4184" s="66"/>
    </row>
    <row r="4185" spans="1:1" x14ac:dyDescent="0.2">
      <c r="A4185" s="66"/>
    </row>
    <row r="4186" spans="1:1" x14ac:dyDescent="0.2">
      <c r="A4186" s="66"/>
    </row>
    <row r="4187" spans="1:1" x14ac:dyDescent="0.2">
      <c r="A4187" s="66"/>
    </row>
    <row r="4188" spans="1:1" x14ac:dyDescent="0.2">
      <c r="A4188" s="66"/>
    </row>
    <row r="4189" spans="1:1" x14ac:dyDescent="0.2">
      <c r="A4189" s="66"/>
    </row>
    <row r="4190" spans="1:1" x14ac:dyDescent="0.2">
      <c r="A4190" s="66"/>
    </row>
    <row r="4191" spans="1:1" x14ac:dyDescent="0.2">
      <c r="A4191" s="66"/>
    </row>
    <row r="4192" spans="1:1" x14ac:dyDescent="0.2">
      <c r="A4192" s="66"/>
    </row>
    <row r="4193" spans="1:1" x14ac:dyDescent="0.2">
      <c r="A4193" s="66"/>
    </row>
    <row r="4194" spans="1:1" x14ac:dyDescent="0.2">
      <c r="A4194" s="66"/>
    </row>
    <row r="4195" spans="1:1" x14ac:dyDescent="0.2">
      <c r="A4195" s="66"/>
    </row>
    <row r="4196" spans="1:1" x14ac:dyDescent="0.2">
      <c r="A4196" s="66"/>
    </row>
    <row r="4197" spans="1:1" x14ac:dyDescent="0.2">
      <c r="A4197" s="66"/>
    </row>
    <row r="4198" spans="1:1" x14ac:dyDescent="0.2">
      <c r="A4198" s="66"/>
    </row>
    <row r="4199" spans="1:1" x14ac:dyDescent="0.2">
      <c r="A4199" s="66"/>
    </row>
    <row r="4200" spans="1:1" x14ac:dyDescent="0.2">
      <c r="A4200" s="66"/>
    </row>
    <row r="4201" spans="1:1" x14ac:dyDescent="0.2">
      <c r="A4201" s="66"/>
    </row>
    <row r="4202" spans="1:1" x14ac:dyDescent="0.2">
      <c r="A4202" s="66"/>
    </row>
    <row r="4203" spans="1:1" x14ac:dyDescent="0.2">
      <c r="A4203" s="66"/>
    </row>
    <row r="4204" spans="1:1" x14ac:dyDescent="0.2">
      <c r="A4204" s="66"/>
    </row>
    <row r="4205" spans="1:1" x14ac:dyDescent="0.2">
      <c r="A4205" s="66"/>
    </row>
    <row r="4206" spans="1:1" x14ac:dyDescent="0.2">
      <c r="A4206" s="66"/>
    </row>
    <row r="4207" spans="1:1" x14ac:dyDescent="0.2">
      <c r="A4207" s="66"/>
    </row>
    <row r="4208" spans="1:1" x14ac:dyDescent="0.2">
      <c r="A4208" s="66"/>
    </row>
    <row r="4209" spans="1:1" x14ac:dyDescent="0.2">
      <c r="A4209" s="66"/>
    </row>
    <row r="4210" spans="1:1" x14ac:dyDescent="0.2">
      <c r="A4210" s="66"/>
    </row>
    <row r="4211" spans="1:1" x14ac:dyDescent="0.2">
      <c r="A4211" s="66"/>
    </row>
    <row r="4212" spans="1:1" x14ac:dyDescent="0.2">
      <c r="A4212" s="66"/>
    </row>
    <row r="4213" spans="1:1" x14ac:dyDescent="0.2">
      <c r="A4213" s="66"/>
    </row>
    <row r="4214" spans="1:1" x14ac:dyDescent="0.2">
      <c r="A4214" s="66"/>
    </row>
    <row r="4215" spans="1:1" x14ac:dyDescent="0.2">
      <c r="A4215" s="66"/>
    </row>
    <row r="4216" spans="1:1" x14ac:dyDescent="0.2">
      <c r="A4216" s="66"/>
    </row>
    <row r="4217" spans="1:1" x14ac:dyDescent="0.2">
      <c r="A4217" s="66"/>
    </row>
    <row r="4218" spans="1:1" x14ac:dyDescent="0.2">
      <c r="A4218" s="66"/>
    </row>
    <row r="4219" spans="1:1" x14ac:dyDescent="0.2">
      <c r="A4219" s="66"/>
    </row>
    <row r="4220" spans="1:1" x14ac:dyDescent="0.2">
      <c r="A4220" s="66"/>
    </row>
    <row r="4221" spans="1:1" x14ac:dyDescent="0.2">
      <c r="A4221" s="66"/>
    </row>
    <row r="4222" spans="1:1" x14ac:dyDescent="0.2">
      <c r="A4222" s="66"/>
    </row>
    <row r="4223" spans="1:1" x14ac:dyDescent="0.2">
      <c r="A4223" s="66"/>
    </row>
    <row r="4224" spans="1:1" x14ac:dyDescent="0.2">
      <c r="A4224" s="66"/>
    </row>
    <row r="4225" spans="1:1" x14ac:dyDescent="0.2">
      <c r="A4225" s="66"/>
    </row>
    <row r="4226" spans="1:1" x14ac:dyDescent="0.2">
      <c r="A4226" s="66"/>
    </row>
    <row r="4227" spans="1:1" x14ac:dyDescent="0.2">
      <c r="A4227" s="66"/>
    </row>
    <row r="4228" spans="1:1" x14ac:dyDescent="0.2">
      <c r="A4228" s="66"/>
    </row>
    <row r="4229" spans="1:1" x14ac:dyDescent="0.2">
      <c r="A4229" s="66"/>
    </row>
    <row r="4230" spans="1:1" x14ac:dyDescent="0.2">
      <c r="A4230" s="66"/>
    </row>
    <row r="4231" spans="1:1" x14ac:dyDescent="0.2">
      <c r="A4231" s="66"/>
    </row>
    <row r="4232" spans="1:1" x14ac:dyDescent="0.2">
      <c r="A4232" s="66"/>
    </row>
    <row r="4233" spans="1:1" x14ac:dyDescent="0.2">
      <c r="A4233" s="66"/>
    </row>
    <row r="4234" spans="1:1" x14ac:dyDescent="0.2">
      <c r="A4234" s="66"/>
    </row>
    <row r="4235" spans="1:1" x14ac:dyDescent="0.2">
      <c r="A4235" s="66"/>
    </row>
    <row r="4236" spans="1:1" x14ac:dyDescent="0.2">
      <c r="A4236" s="66"/>
    </row>
    <row r="4237" spans="1:1" x14ac:dyDescent="0.2">
      <c r="A4237" s="66"/>
    </row>
    <row r="4238" spans="1:1" x14ac:dyDescent="0.2">
      <c r="A4238" s="66"/>
    </row>
    <row r="4239" spans="1:1" x14ac:dyDescent="0.2">
      <c r="A4239" s="66"/>
    </row>
    <row r="4240" spans="1:1" x14ac:dyDescent="0.2">
      <c r="A4240" s="66"/>
    </row>
    <row r="4241" spans="1:1" x14ac:dyDescent="0.2">
      <c r="A4241" s="66"/>
    </row>
    <row r="4242" spans="1:1" x14ac:dyDescent="0.2">
      <c r="A4242" s="66"/>
    </row>
    <row r="4243" spans="1:1" x14ac:dyDescent="0.2">
      <c r="A4243" s="66"/>
    </row>
    <row r="4244" spans="1:1" x14ac:dyDescent="0.2">
      <c r="A4244" s="66"/>
    </row>
    <row r="4245" spans="1:1" x14ac:dyDescent="0.2">
      <c r="A4245" s="66"/>
    </row>
    <row r="4246" spans="1:1" x14ac:dyDescent="0.2">
      <c r="A4246" s="66"/>
    </row>
    <row r="4247" spans="1:1" x14ac:dyDescent="0.2">
      <c r="A4247" s="66"/>
    </row>
    <row r="4248" spans="1:1" x14ac:dyDescent="0.2">
      <c r="A4248" s="66"/>
    </row>
    <row r="4249" spans="1:1" x14ac:dyDescent="0.2">
      <c r="A4249" s="66"/>
    </row>
    <row r="4250" spans="1:1" x14ac:dyDescent="0.2">
      <c r="A4250" s="66"/>
    </row>
    <row r="4251" spans="1:1" x14ac:dyDescent="0.2">
      <c r="A4251" s="66"/>
    </row>
    <row r="4252" spans="1:1" x14ac:dyDescent="0.2">
      <c r="A4252" s="66"/>
    </row>
    <row r="4253" spans="1:1" x14ac:dyDescent="0.2">
      <c r="A4253" s="66"/>
    </row>
    <row r="4254" spans="1:1" x14ac:dyDescent="0.2">
      <c r="A4254" s="66"/>
    </row>
    <row r="4255" spans="1:1" x14ac:dyDescent="0.2">
      <c r="A4255" s="66"/>
    </row>
    <row r="4256" spans="1:1" x14ac:dyDescent="0.2">
      <c r="A4256" s="66"/>
    </row>
    <row r="4257" spans="1:1" x14ac:dyDescent="0.2">
      <c r="A4257" s="66"/>
    </row>
    <row r="4258" spans="1:1" x14ac:dyDescent="0.2">
      <c r="A4258" s="66"/>
    </row>
    <row r="4259" spans="1:1" x14ac:dyDescent="0.2">
      <c r="A4259" s="66"/>
    </row>
    <row r="4260" spans="1:1" x14ac:dyDescent="0.2">
      <c r="A4260" s="66"/>
    </row>
    <row r="4261" spans="1:1" x14ac:dyDescent="0.2">
      <c r="A4261" s="66"/>
    </row>
    <row r="4262" spans="1:1" x14ac:dyDescent="0.2">
      <c r="A4262" s="66"/>
    </row>
    <row r="4263" spans="1:1" x14ac:dyDescent="0.2">
      <c r="A4263" s="66"/>
    </row>
    <row r="4264" spans="1:1" x14ac:dyDescent="0.2">
      <c r="A4264" s="66"/>
    </row>
    <row r="4265" spans="1:1" x14ac:dyDescent="0.2">
      <c r="A4265" s="66"/>
    </row>
    <row r="4266" spans="1:1" x14ac:dyDescent="0.2">
      <c r="A4266" s="66"/>
    </row>
    <row r="4267" spans="1:1" x14ac:dyDescent="0.2">
      <c r="A4267" s="66"/>
    </row>
    <row r="4268" spans="1:1" x14ac:dyDescent="0.2">
      <c r="A4268" s="66"/>
    </row>
    <row r="4269" spans="1:1" x14ac:dyDescent="0.2">
      <c r="A4269" s="66"/>
    </row>
    <row r="4270" spans="1:1" x14ac:dyDescent="0.2">
      <c r="A4270" s="66"/>
    </row>
    <row r="4271" spans="1:1" x14ac:dyDescent="0.2">
      <c r="A4271" s="66"/>
    </row>
    <row r="4272" spans="1:1" x14ac:dyDescent="0.2">
      <c r="A4272" s="66"/>
    </row>
    <row r="4273" spans="1:1" x14ac:dyDescent="0.2">
      <c r="A4273" s="66"/>
    </row>
    <row r="4274" spans="1:1" x14ac:dyDescent="0.2">
      <c r="A4274" s="66"/>
    </row>
    <row r="4275" spans="1:1" x14ac:dyDescent="0.2">
      <c r="A4275" s="66"/>
    </row>
    <row r="4276" spans="1:1" x14ac:dyDescent="0.2">
      <c r="A4276" s="66"/>
    </row>
    <row r="4277" spans="1:1" x14ac:dyDescent="0.2">
      <c r="A4277" s="66"/>
    </row>
    <row r="4278" spans="1:1" x14ac:dyDescent="0.2">
      <c r="A4278" s="66"/>
    </row>
    <row r="4279" spans="1:1" x14ac:dyDescent="0.2">
      <c r="A4279" s="66"/>
    </row>
    <row r="4280" spans="1:1" x14ac:dyDescent="0.2">
      <c r="A4280" s="66"/>
    </row>
    <row r="4281" spans="1:1" x14ac:dyDescent="0.2">
      <c r="A4281" s="66"/>
    </row>
    <row r="4282" spans="1:1" x14ac:dyDescent="0.2">
      <c r="A4282" s="66"/>
    </row>
    <row r="4283" spans="1:1" x14ac:dyDescent="0.2">
      <c r="A4283" s="66"/>
    </row>
    <row r="4284" spans="1:1" x14ac:dyDescent="0.2">
      <c r="A4284" s="66"/>
    </row>
    <row r="4285" spans="1:1" x14ac:dyDescent="0.2">
      <c r="A4285" s="66"/>
    </row>
    <row r="4286" spans="1:1" x14ac:dyDescent="0.2">
      <c r="A4286" s="66"/>
    </row>
    <row r="4287" spans="1:1" x14ac:dyDescent="0.2">
      <c r="A4287" s="66"/>
    </row>
    <row r="4288" spans="1:1" x14ac:dyDescent="0.2">
      <c r="A4288" s="66"/>
    </row>
    <row r="4289" spans="1:1" x14ac:dyDescent="0.2">
      <c r="A4289" s="66"/>
    </row>
    <row r="4290" spans="1:1" x14ac:dyDescent="0.2">
      <c r="A4290" s="66"/>
    </row>
    <row r="4291" spans="1:1" x14ac:dyDescent="0.2">
      <c r="A4291" s="66"/>
    </row>
    <row r="4292" spans="1:1" x14ac:dyDescent="0.2">
      <c r="A4292" s="66"/>
    </row>
    <row r="4293" spans="1:1" x14ac:dyDescent="0.2">
      <c r="A4293" s="66"/>
    </row>
    <row r="4294" spans="1:1" x14ac:dyDescent="0.2">
      <c r="A4294" s="66"/>
    </row>
    <row r="4295" spans="1:1" x14ac:dyDescent="0.2">
      <c r="A4295" s="66"/>
    </row>
    <row r="4296" spans="1:1" x14ac:dyDescent="0.2">
      <c r="A4296" s="66"/>
    </row>
    <row r="4297" spans="1:1" x14ac:dyDescent="0.2">
      <c r="A4297" s="66"/>
    </row>
    <row r="4298" spans="1:1" x14ac:dyDescent="0.2">
      <c r="A4298" s="66"/>
    </row>
    <row r="4299" spans="1:1" x14ac:dyDescent="0.2">
      <c r="A4299" s="66"/>
    </row>
    <row r="4300" spans="1:1" x14ac:dyDescent="0.2">
      <c r="A4300" s="66"/>
    </row>
    <row r="4301" spans="1:1" x14ac:dyDescent="0.2">
      <c r="A4301" s="66"/>
    </row>
    <row r="4302" spans="1:1" x14ac:dyDescent="0.2">
      <c r="A4302" s="66"/>
    </row>
    <row r="4303" spans="1:1" x14ac:dyDescent="0.2">
      <c r="A4303" s="66"/>
    </row>
    <row r="4304" spans="1:1" x14ac:dyDescent="0.2">
      <c r="A4304" s="66"/>
    </row>
    <row r="4305" spans="1:1" x14ac:dyDescent="0.2">
      <c r="A4305" s="66"/>
    </row>
    <row r="4306" spans="1:1" x14ac:dyDescent="0.2">
      <c r="A4306" s="66"/>
    </row>
    <row r="4307" spans="1:1" x14ac:dyDescent="0.2">
      <c r="A4307" s="66"/>
    </row>
    <row r="4308" spans="1:1" x14ac:dyDescent="0.2">
      <c r="A4308" s="66"/>
    </row>
    <row r="4309" spans="1:1" x14ac:dyDescent="0.2">
      <c r="A4309" s="66"/>
    </row>
    <row r="4310" spans="1:1" x14ac:dyDescent="0.2">
      <c r="A4310" s="66"/>
    </row>
    <row r="4311" spans="1:1" x14ac:dyDescent="0.2">
      <c r="A4311" s="66"/>
    </row>
    <row r="4312" spans="1:1" x14ac:dyDescent="0.2">
      <c r="A4312" s="66"/>
    </row>
    <row r="4313" spans="1:1" x14ac:dyDescent="0.2">
      <c r="A4313" s="66"/>
    </row>
    <row r="4314" spans="1:1" x14ac:dyDescent="0.2">
      <c r="A4314" s="66"/>
    </row>
    <row r="4315" spans="1:1" x14ac:dyDescent="0.2">
      <c r="A4315" s="66"/>
    </row>
    <row r="4316" spans="1:1" x14ac:dyDescent="0.2">
      <c r="A4316" s="66"/>
    </row>
    <row r="4317" spans="1:1" x14ac:dyDescent="0.2">
      <c r="A4317" s="66"/>
    </row>
    <row r="4318" spans="1:1" x14ac:dyDescent="0.2">
      <c r="A4318" s="66"/>
    </row>
    <row r="4319" spans="1:1" x14ac:dyDescent="0.2">
      <c r="A4319" s="66"/>
    </row>
    <row r="4320" spans="1:1" x14ac:dyDescent="0.2">
      <c r="A4320" s="66"/>
    </row>
    <row r="4321" spans="1:1" x14ac:dyDescent="0.2">
      <c r="A4321" s="66"/>
    </row>
    <row r="4322" spans="1:1" x14ac:dyDescent="0.2">
      <c r="A4322" s="66"/>
    </row>
    <row r="4323" spans="1:1" x14ac:dyDescent="0.2">
      <c r="A4323" s="66"/>
    </row>
    <row r="4324" spans="1:1" x14ac:dyDescent="0.2">
      <c r="A4324" s="66"/>
    </row>
    <row r="4325" spans="1:1" x14ac:dyDescent="0.2">
      <c r="A4325" s="66"/>
    </row>
    <row r="4326" spans="1:1" x14ac:dyDescent="0.2">
      <c r="A4326" s="66"/>
    </row>
    <row r="4327" spans="1:1" x14ac:dyDescent="0.2">
      <c r="A4327" s="66"/>
    </row>
    <row r="4328" spans="1:1" x14ac:dyDescent="0.2">
      <c r="A4328" s="66"/>
    </row>
    <row r="4329" spans="1:1" x14ac:dyDescent="0.2">
      <c r="A4329" s="66"/>
    </row>
    <row r="4330" spans="1:1" x14ac:dyDescent="0.2">
      <c r="A4330" s="66"/>
    </row>
    <row r="4331" spans="1:1" x14ac:dyDescent="0.2">
      <c r="A4331" s="66"/>
    </row>
    <row r="4332" spans="1:1" x14ac:dyDescent="0.2">
      <c r="A4332" s="66"/>
    </row>
    <row r="4333" spans="1:1" x14ac:dyDescent="0.2">
      <c r="A4333" s="66"/>
    </row>
    <row r="4334" spans="1:1" x14ac:dyDescent="0.2">
      <c r="A4334" s="66"/>
    </row>
    <row r="4335" spans="1:1" x14ac:dyDescent="0.2">
      <c r="A4335" s="66"/>
    </row>
    <row r="4336" spans="1:1" x14ac:dyDescent="0.2">
      <c r="A4336" s="66"/>
    </row>
    <row r="4337" spans="1:1" x14ac:dyDescent="0.2">
      <c r="A4337" s="66"/>
    </row>
    <row r="4338" spans="1:1" x14ac:dyDescent="0.2">
      <c r="A4338" s="66"/>
    </row>
    <row r="4339" spans="1:1" x14ac:dyDescent="0.2">
      <c r="A4339" s="66"/>
    </row>
    <row r="4340" spans="1:1" x14ac:dyDescent="0.2">
      <c r="A4340" s="66"/>
    </row>
    <row r="4341" spans="1:1" x14ac:dyDescent="0.2">
      <c r="A4341" s="66"/>
    </row>
    <row r="4342" spans="1:1" x14ac:dyDescent="0.2">
      <c r="A4342" s="66"/>
    </row>
    <row r="4343" spans="1:1" x14ac:dyDescent="0.2">
      <c r="A4343" s="66"/>
    </row>
    <row r="4344" spans="1:1" x14ac:dyDescent="0.2">
      <c r="A4344" s="66"/>
    </row>
    <row r="4345" spans="1:1" x14ac:dyDescent="0.2">
      <c r="A4345" s="66"/>
    </row>
    <row r="4346" spans="1:1" x14ac:dyDescent="0.2">
      <c r="A4346" s="66"/>
    </row>
    <row r="4347" spans="1:1" x14ac:dyDescent="0.2">
      <c r="A4347" s="66"/>
    </row>
    <row r="4348" spans="1:1" x14ac:dyDescent="0.2">
      <c r="A4348" s="66"/>
    </row>
    <row r="4349" spans="1:1" x14ac:dyDescent="0.2">
      <c r="A4349" s="66"/>
    </row>
    <row r="4350" spans="1:1" x14ac:dyDescent="0.2">
      <c r="A4350" s="66"/>
    </row>
    <row r="4351" spans="1:1" x14ac:dyDescent="0.2">
      <c r="A4351" s="66"/>
    </row>
    <row r="4352" spans="1:1" x14ac:dyDescent="0.2">
      <c r="A4352" s="66"/>
    </row>
    <row r="4353" spans="1:1" x14ac:dyDescent="0.2">
      <c r="A4353" s="66"/>
    </row>
    <row r="4354" spans="1:1" x14ac:dyDescent="0.2">
      <c r="A4354" s="66"/>
    </row>
    <row r="4355" spans="1:1" x14ac:dyDescent="0.2">
      <c r="A4355" s="66"/>
    </row>
    <row r="4356" spans="1:1" x14ac:dyDescent="0.2">
      <c r="A4356" s="66"/>
    </row>
    <row r="4357" spans="1:1" x14ac:dyDescent="0.2">
      <c r="A4357" s="66"/>
    </row>
    <row r="4358" spans="1:1" x14ac:dyDescent="0.2">
      <c r="A4358" s="66"/>
    </row>
    <row r="4359" spans="1:1" x14ac:dyDescent="0.2">
      <c r="A4359" s="66"/>
    </row>
    <row r="4360" spans="1:1" x14ac:dyDescent="0.2">
      <c r="A4360" s="66"/>
    </row>
    <row r="4361" spans="1:1" x14ac:dyDescent="0.2">
      <c r="A4361" s="66"/>
    </row>
    <row r="4362" spans="1:1" x14ac:dyDescent="0.2">
      <c r="A4362" s="66"/>
    </row>
    <row r="4363" spans="1:1" x14ac:dyDescent="0.2">
      <c r="A4363" s="66"/>
    </row>
    <row r="4364" spans="1:1" x14ac:dyDescent="0.2">
      <c r="A4364" s="66"/>
    </row>
    <row r="4365" spans="1:1" x14ac:dyDescent="0.2">
      <c r="A4365" s="66"/>
    </row>
    <row r="4366" spans="1:1" x14ac:dyDescent="0.2">
      <c r="A4366" s="66"/>
    </row>
    <row r="4367" spans="1:1" x14ac:dyDescent="0.2">
      <c r="A4367" s="66"/>
    </row>
    <row r="4368" spans="1:1" x14ac:dyDescent="0.2">
      <c r="A4368" s="66"/>
    </row>
    <row r="4369" spans="1:1" x14ac:dyDescent="0.2">
      <c r="A4369" s="66"/>
    </row>
    <row r="4370" spans="1:1" x14ac:dyDescent="0.2">
      <c r="A4370" s="66"/>
    </row>
    <row r="4371" spans="1:1" x14ac:dyDescent="0.2">
      <c r="A4371" s="66"/>
    </row>
    <row r="4372" spans="1:1" x14ac:dyDescent="0.2">
      <c r="A4372" s="66"/>
    </row>
    <row r="4373" spans="1:1" x14ac:dyDescent="0.2">
      <c r="A4373" s="66"/>
    </row>
    <row r="4374" spans="1:1" x14ac:dyDescent="0.2">
      <c r="A4374" s="66"/>
    </row>
    <row r="4375" spans="1:1" x14ac:dyDescent="0.2">
      <c r="A4375" s="66"/>
    </row>
    <row r="4376" spans="1:1" x14ac:dyDescent="0.2">
      <c r="A4376" s="66"/>
    </row>
    <row r="4377" spans="1:1" x14ac:dyDescent="0.2">
      <c r="A4377" s="66"/>
    </row>
    <row r="4378" spans="1:1" x14ac:dyDescent="0.2">
      <c r="A4378" s="66"/>
    </row>
    <row r="4379" spans="1:1" x14ac:dyDescent="0.2">
      <c r="A4379" s="66"/>
    </row>
    <row r="4380" spans="1:1" x14ac:dyDescent="0.2">
      <c r="A4380" s="66"/>
    </row>
    <row r="4381" spans="1:1" x14ac:dyDescent="0.2">
      <c r="A4381" s="66"/>
    </row>
    <row r="4382" spans="1:1" x14ac:dyDescent="0.2">
      <c r="A4382" s="66"/>
    </row>
    <row r="4383" spans="1:1" x14ac:dyDescent="0.2">
      <c r="A4383" s="66"/>
    </row>
    <row r="4384" spans="1:1" x14ac:dyDescent="0.2">
      <c r="A4384" s="66"/>
    </row>
    <row r="4385" spans="1:1" x14ac:dyDescent="0.2">
      <c r="A4385" s="66"/>
    </row>
    <row r="4386" spans="1:1" x14ac:dyDescent="0.2">
      <c r="A4386" s="66"/>
    </row>
    <row r="4387" spans="1:1" x14ac:dyDescent="0.2">
      <c r="A4387" s="66"/>
    </row>
    <row r="4388" spans="1:1" x14ac:dyDescent="0.2">
      <c r="A4388" s="66"/>
    </row>
    <row r="4389" spans="1:1" x14ac:dyDescent="0.2">
      <c r="A4389" s="66"/>
    </row>
    <row r="4390" spans="1:1" x14ac:dyDescent="0.2">
      <c r="A4390" s="66"/>
    </row>
    <row r="4391" spans="1:1" x14ac:dyDescent="0.2">
      <c r="A4391" s="66"/>
    </row>
    <row r="4392" spans="1:1" x14ac:dyDescent="0.2">
      <c r="A4392" s="66"/>
    </row>
    <row r="4393" spans="1:1" x14ac:dyDescent="0.2">
      <c r="A4393" s="66"/>
    </row>
    <row r="4394" spans="1:1" x14ac:dyDescent="0.2">
      <c r="A4394" s="66"/>
    </row>
    <row r="4395" spans="1:1" x14ac:dyDescent="0.2">
      <c r="A4395" s="66"/>
    </row>
    <row r="4396" spans="1:1" x14ac:dyDescent="0.2">
      <c r="A4396" s="66"/>
    </row>
    <row r="4397" spans="1:1" x14ac:dyDescent="0.2">
      <c r="A4397" s="66"/>
    </row>
    <row r="4398" spans="1:1" x14ac:dyDescent="0.2">
      <c r="A4398" s="66"/>
    </row>
    <row r="4399" spans="1:1" x14ac:dyDescent="0.2">
      <c r="A4399" s="66"/>
    </row>
    <row r="4400" spans="1:1" x14ac:dyDescent="0.2">
      <c r="A4400" s="66"/>
    </row>
    <row r="4401" spans="1:1" x14ac:dyDescent="0.2">
      <c r="A4401" s="66"/>
    </row>
    <row r="4402" spans="1:1" x14ac:dyDescent="0.2">
      <c r="A4402" s="66"/>
    </row>
    <row r="4403" spans="1:1" x14ac:dyDescent="0.2">
      <c r="A4403" s="66"/>
    </row>
    <row r="4404" spans="1:1" x14ac:dyDescent="0.2">
      <c r="A4404" s="66"/>
    </row>
    <row r="4405" spans="1:1" x14ac:dyDescent="0.2">
      <c r="A4405" s="66"/>
    </row>
    <row r="4406" spans="1:1" x14ac:dyDescent="0.2">
      <c r="A4406" s="66"/>
    </row>
    <row r="4407" spans="1:1" x14ac:dyDescent="0.2">
      <c r="A4407" s="66"/>
    </row>
    <row r="4408" spans="1:1" x14ac:dyDescent="0.2">
      <c r="A4408" s="66"/>
    </row>
    <row r="4409" spans="1:1" x14ac:dyDescent="0.2">
      <c r="A4409" s="66"/>
    </row>
    <row r="4410" spans="1:1" x14ac:dyDescent="0.2">
      <c r="A4410" s="66"/>
    </row>
    <row r="4411" spans="1:1" x14ac:dyDescent="0.2">
      <c r="A4411" s="66"/>
    </row>
    <row r="4412" spans="1:1" x14ac:dyDescent="0.2">
      <c r="A4412" s="66"/>
    </row>
    <row r="4413" spans="1:1" x14ac:dyDescent="0.2">
      <c r="A4413" s="66"/>
    </row>
    <row r="4414" spans="1:1" x14ac:dyDescent="0.2">
      <c r="A4414" s="66"/>
    </row>
    <row r="4415" spans="1:1" x14ac:dyDescent="0.2">
      <c r="A4415" s="66"/>
    </row>
    <row r="4416" spans="1:1" x14ac:dyDescent="0.2">
      <c r="A4416" s="66"/>
    </row>
    <row r="4417" spans="1:1" x14ac:dyDescent="0.2">
      <c r="A4417" s="66"/>
    </row>
    <row r="4418" spans="1:1" x14ac:dyDescent="0.2">
      <c r="A4418" s="66"/>
    </row>
    <row r="4419" spans="1:1" x14ac:dyDescent="0.2">
      <c r="A4419" s="66"/>
    </row>
    <row r="4420" spans="1:1" x14ac:dyDescent="0.2">
      <c r="A4420" s="66"/>
    </row>
    <row r="4421" spans="1:1" x14ac:dyDescent="0.2">
      <c r="A4421" s="66"/>
    </row>
    <row r="4422" spans="1:1" x14ac:dyDescent="0.2">
      <c r="A4422" s="66"/>
    </row>
    <row r="4423" spans="1:1" x14ac:dyDescent="0.2">
      <c r="A4423" s="66"/>
    </row>
    <row r="4424" spans="1:1" x14ac:dyDescent="0.2">
      <c r="A4424" s="66"/>
    </row>
    <row r="4425" spans="1:1" x14ac:dyDescent="0.2">
      <c r="A4425" s="66"/>
    </row>
    <row r="4426" spans="1:1" x14ac:dyDescent="0.2">
      <c r="A4426" s="66"/>
    </row>
    <row r="4427" spans="1:1" x14ac:dyDescent="0.2">
      <c r="A4427" s="66"/>
    </row>
    <row r="4428" spans="1:1" x14ac:dyDescent="0.2">
      <c r="A4428" s="66"/>
    </row>
    <row r="4429" spans="1:1" x14ac:dyDescent="0.2">
      <c r="A4429" s="66"/>
    </row>
    <row r="4430" spans="1:1" x14ac:dyDescent="0.2">
      <c r="A4430" s="66"/>
    </row>
    <row r="4431" spans="1:1" x14ac:dyDescent="0.2">
      <c r="A4431" s="66"/>
    </row>
    <row r="4432" spans="1:1" x14ac:dyDescent="0.2">
      <c r="A4432" s="66"/>
    </row>
    <row r="4433" spans="1:1" x14ac:dyDescent="0.2">
      <c r="A4433" s="66"/>
    </row>
    <row r="4434" spans="1:1" x14ac:dyDescent="0.2">
      <c r="A4434" s="66"/>
    </row>
    <row r="4435" spans="1:1" x14ac:dyDescent="0.2">
      <c r="A4435" s="66"/>
    </row>
    <row r="4436" spans="1:1" x14ac:dyDescent="0.2">
      <c r="A4436" s="66"/>
    </row>
    <row r="4437" spans="1:1" x14ac:dyDescent="0.2">
      <c r="A4437" s="66"/>
    </row>
    <row r="4438" spans="1:1" x14ac:dyDescent="0.2">
      <c r="A4438" s="66"/>
    </row>
    <row r="4439" spans="1:1" x14ac:dyDescent="0.2">
      <c r="A4439" s="66"/>
    </row>
    <row r="4440" spans="1:1" x14ac:dyDescent="0.2">
      <c r="A4440" s="66"/>
    </row>
    <row r="4441" spans="1:1" x14ac:dyDescent="0.2">
      <c r="A4441" s="66"/>
    </row>
    <row r="4442" spans="1:1" x14ac:dyDescent="0.2">
      <c r="A4442" s="66"/>
    </row>
    <row r="4443" spans="1:1" x14ac:dyDescent="0.2">
      <c r="A4443" s="66"/>
    </row>
    <row r="4444" spans="1:1" x14ac:dyDescent="0.2">
      <c r="A4444" s="66"/>
    </row>
    <row r="4445" spans="1:1" x14ac:dyDescent="0.2">
      <c r="A4445" s="66"/>
    </row>
    <row r="4446" spans="1:1" x14ac:dyDescent="0.2">
      <c r="A4446" s="66"/>
    </row>
    <row r="4447" spans="1:1" x14ac:dyDescent="0.2">
      <c r="A4447" s="66"/>
    </row>
    <row r="4448" spans="1:1" x14ac:dyDescent="0.2">
      <c r="A4448" s="66"/>
    </row>
    <row r="4449" spans="1:1" x14ac:dyDescent="0.2">
      <c r="A4449" s="66"/>
    </row>
    <row r="4450" spans="1:1" x14ac:dyDescent="0.2">
      <c r="A4450" s="66"/>
    </row>
    <row r="4451" spans="1:1" x14ac:dyDescent="0.2">
      <c r="A4451" s="66"/>
    </row>
    <row r="4452" spans="1:1" x14ac:dyDescent="0.2">
      <c r="A4452" s="66"/>
    </row>
    <row r="4453" spans="1:1" x14ac:dyDescent="0.2">
      <c r="A4453" s="66"/>
    </row>
    <row r="4454" spans="1:1" x14ac:dyDescent="0.2">
      <c r="A4454" s="66"/>
    </row>
    <row r="4455" spans="1:1" x14ac:dyDescent="0.2">
      <c r="A4455" s="66"/>
    </row>
    <row r="4456" spans="1:1" x14ac:dyDescent="0.2">
      <c r="A4456" s="66"/>
    </row>
    <row r="4457" spans="1:1" x14ac:dyDescent="0.2">
      <c r="A4457" s="66"/>
    </row>
    <row r="4458" spans="1:1" x14ac:dyDescent="0.2">
      <c r="A4458" s="66"/>
    </row>
    <row r="4459" spans="1:1" x14ac:dyDescent="0.2">
      <c r="A4459" s="66"/>
    </row>
    <row r="4460" spans="1:1" x14ac:dyDescent="0.2">
      <c r="A4460" s="66"/>
    </row>
    <row r="4461" spans="1:1" x14ac:dyDescent="0.2">
      <c r="A4461" s="66"/>
    </row>
    <row r="4462" spans="1:1" x14ac:dyDescent="0.2">
      <c r="A4462" s="66"/>
    </row>
    <row r="4463" spans="1:1" x14ac:dyDescent="0.2">
      <c r="A4463" s="66"/>
    </row>
    <row r="4464" spans="1:1" x14ac:dyDescent="0.2">
      <c r="A4464" s="66"/>
    </row>
    <row r="4465" spans="1:1" x14ac:dyDescent="0.2">
      <c r="A4465" s="66"/>
    </row>
    <row r="4466" spans="1:1" x14ac:dyDescent="0.2">
      <c r="A4466" s="66"/>
    </row>
    <row r="4467" spans="1:1" x14ac:dyDescent="0.2">
      <c r="A4467" s="66"/>
    </row>
    <row r="4468" spans="1:1" x14ac:dyDescent="0.2">
      <c r="A4468" s="66"/>
    </row>
    <row r="4469" spans="1:1" x14ac:dyDescent="0.2">
      <c r="A4469" s="66"/>
    </row>
    <row r="4470" spans="1:1" x14ac:dyDescent="0.2">
      <c r="A4470" s="66"/>
    </row>
    <row r="4471" spans="1:1" x14ac:dyDescent="0.2">
      <c r="A4471" s="66"/>
    </row>
    <row r="4472" spans="1:1" x14ac:dyDescent="0.2">
      <c r="A4472" s="66"/>
    </row>
    <row r="4473" spans="1:1" x14ac:dyDescent="0.2">
      <c r="A4473" s="66"/>
    </row>
    <row r="4474" spans="1:1" x14ac:dyDescent="0.2">
      <c r="A4474" s="66"/>
    </row>
    <row r="4475" spans="1:1" x14ac:dyDescent="0.2">
      <c r="A4475" s="66"/>
    </row>
    <row r="4476" spans="1:1" x14ac:dyDescent="0.2">
      <c r="A4476" s="66"/>
    </row>
    <row r="4477" spans="1:1" x14ac:dyDescent="0.2">
      <c r="A4477" s="66"/>
    </row>
    <row r="4478" spans="1:1" x14ac:dyDescent="0.2">
      <c r="A4478" s="66"/>
    </row>
    <row r="4479" spans="1:1" x14ac:dyDescent="0.2">
      <c r="A4479" s="66"/>
    </row>
    <row r="4480" spans="1:1" x14ac:dyDescent="0.2">
      <c r="A4480" s="66"/>
    </row>
    <row r="4481" spans="1:1" x14ac:dyDescent="0.2">
      <c r="A4481" s="66"/>
    </row>
    <row r="4482" spans="1:1" x14ac:dyDescent="0.2">
      <c r="A4482" s="66"/>
    </row>
    <row r="4483" spans="1:1" x14ac:dyDescent="0.2">
      <c r="A4483" s="66"/>
    </row>
    <row r="4484" spans="1:1" x14ac:dyDescent="0.2">
      <c r="A4484" s="66"/>
    </row>
    <row r="4485" spans="1:1" x14ac:dyDescent="0.2">
      <c r="A4485" s="66"/>
    </row>
    <row r="4486" spans="1:1" x14ac:dyDescent="0.2">
      <c r="A4486" s="66"/>
    </row>
    <row r="4487" spans="1:1" x14ac:dyDescent="0.2">
      <c r="A4487" s="66"/>
    </row>
    <row r="4488" spans="1:1" x14ac:dyDescent="0.2">
      <c r="A4488" s="66"/>
    </row>
    <row r="4489" spans="1:1" x14ac:dyDescent="0.2">
      <c r="A4489" s="66"/>
    </row>
    <row r="4490" spans="1:1" x14ac:dyDescent="0.2">
      <c r="A4490" s="66"/>
    </row>
    <row r="4491" spans="1:1" x14ac:dyDescent="0.2">
      <c r="A4491" s="66"/>
    </row>
    <row r="4492" spans="1:1" x14ac:dyDescent="0.2">
      <c r="A4492" s="66"/>
    </row>
    <row r="4493" spans="1:1" x14ac:dyDescent="0.2">
      <c r="A4493" s="66"/>
    </row>
    <row r="4494" spans="1:1" x14ac:dyDescent="0.2">
      <c r="A4494" s="66"/>
    </row>
    <row r="4495" spans="1:1" x14ac:dyDescent="0.2">
      <c r="A4495" s="66"/>
    </row>
    <row r="4496" spans="1:1" x14ac:dyDescent="0.2">
      <c r="A4496" s="66"/>
    </row>
    <row r="4497" spans="1:1" x14ac:dyDescent="0.2">
      <c r="A4497" s="66"/>
    </row>
    <row r="4498" spans="1:1" x14ac:dyDescent="0.2">
      <c r="A4498" s="66"/>
    </row>
    <row r="4499" spans="1:1" x14ac:dyDescent="0.2">
      <c r="A4499" s="66"/>
    </row>
    <row r="4500" spans="1:1" x14ac:dyDescent="0.2">
      <c r="A4500" s="66"/>
    </row>
    <row r="4501" spans="1:1" x14ac:dyDescent="0.2">
      <c r="A4501" s="66"/>
    </row>
    <row r="4502" spans="1:1" x14ac:dyDescent="0.2">
      <c r="A4502" s="66"/>
    </row>
    <row r="4503" spans="1:1" x14ac:dyDescent="0.2">
      <c r="A4503" s="66"/>
    </row>
    <row r="4504" spans="1:1" x14ac:dyDescent="0.2">
      <c r="A4504" s="66"/>
    </row>
    <row r="4505" spans="1:1" x14ac:dyDescent="0.2">
      <c r="A4505" s="66"/>
    </row>
    <row r="4506" spans="1:1" x14ac:dyDescent="0.2">
      <c r="A4506" s="66"/>
    </row>
    <row r="4507" spans="1:1" x14ac:dyDescent="0.2">
      <c r="A4507" s="66"/>
    </row>
    <row r="4508" spans="1:1" x14ac:dyDescent="0.2">
      <c r="A4508" s="66"/>
    </row>
    <row r="4509" spans="1:1" x14ac:dyDescent="0.2">
      <c r="A4509" s="66"/>
    </row>
    <row r="4510" spans="1:1" x14ac:dyDescent="0.2">
      <c r="A4510" s="66"/>
    </row>
    <row r="4511" spans="1:1" x14ac:dyDescent="0.2">
      <c r="A4511" s="66"/>
    </row>
    <row r="4512" spans="1:1" x14ac:dyDescent="0.2">
      <c r="A4512" s="66"/>
    </row>
    <row r="4513" spans="1:1" x14ac:dyDescent="0.2">
      <c r="A4513" s="66"/>
    </row>
    <row r="4514" spans="1:1" x14ac:dyDescent="0.2">
      <c r="A4514" s="66"/>
    </row>
    <row r="4515" spans="1:1" x14ac:dyDescent="0.2">
      <c r="A4515" s="66"/>
    </row>
    <row r="4516" spans="1:1" x14ac:dyDescent="0.2">
      <c r="A4516" s="66"/>
    </row>
    <row r="4517" spans="1:1" x14ac:dyDescent="0.2">
      <c r="A4517" s="66"/>
    </row>
    <row r="4518" spans="1:1" x14ac:dyDescent="0.2">
      <c r="A4518" s="66"/>
    </row>
    <row r="4519" spans="1:1" x14ac:dyDescent="0.2">
      <c r="A4519" s="66"/>
    </row>
    <row r="4520" spans="1:1" x14ac:dyDescent="0.2">
      <c r="A4520" s="66"/>
    </row>
    <row r="4521" spans="1:1" x14ac:dyDescent="0.2">
      <c r="A4521" s="66"/>
    </row>
    <row r="4522" spans="1:1" x14ac:dyDescent="0.2">
      <c r="A4522" s="66"/>
    </row>
    <row r="4523" spans="1:1" x14ac:dyDescent="0.2">
      <c r="A4523" s="66"/>
    </row>
    <row r="4524" spans="1:1" x14ac:dyDescent="0.2">
      <c r="A4524" s="66"/>
    </row>
    <row r="4525" spans="1:1" x14ac:dyDescent="0.2">
      <c r="A4525" s="66"/>
    </row>
    <row r="4526" spans="1:1" x14ac:dyDescent="0.2">
      <c r="A4526" s="66"/>
    </row>
    <row r="4527" spans="1:1" x14ac:dyDescent="0.2">
      <c r="A4527" s="66"/>
    </row>
    <row r="4528" spans="1:1" x14ac:dyDescent="0.2">
      <c r="A4528" s="66"/>
    </row>
    <row r="4529" spans="1:1" x14ac:dyDescent="0.2">
      <c r="A4529" s="66"/>
    </row>
    <row r="4530" spans="1:1" x14ac:dyDescent="0.2">
      <c r="A4530" s="66"/>
    </row>
    <row r="4531" spans="1:1" x14ac:dyDescent="0.2">
      <c r="A4531" s="66"/>
    </row>
    <row r="4532" spans="1:1" x14ac:dyDescent="0.2">
      <c r="A4532" s="66"/>
    </row>
    <row r="4533" spans="1:1" x14ac:dyDescent="0.2">
      <c r="A4533" s="66"/>
    </row>
    <row r="4534" spans="1:1" x14ac:dyDescent="0.2">
      <c r="A4534" s="66"/>
    </row>
    <row r="4535" spans="1:1" x14ac:dyDescent="0.2">
      <c r="A4535" s="66"/>
    </row>
    <row r="4536" spans="1:1" x14ac:dyDescent="0.2">
      <c r="A4536" s="66"/>
    </row>
    <row r="4537" spans="1:1" x14ac:dyDescent="0.2">
      <c r="A4537" s="66"/>
    </row>
    <row r="4538" spans="1:1" x14ac:dyDescent="0.2">
      <c r="A4538" s="66"/>
    </row>
    <row r="4539" spans="1:1" x14ac:dyDescent="0.2">
      <c r="A4539" s="66"/>
    </row>
    <row r="4540" spans="1:1" x14ac:dyDescent="0.2">
      <c r="A4540" s="66"/>
    </row>
    <row r="4541" spans="1:1" x14ac:dyDescent="0.2">
      <c r="A4541" s="66"/>
    </row>
    <row r="4542" spans="1:1" x14ac:dyDescent="0.2">
      <c r="A4542" s="66"/>
    </row>
    <row r="4543" spans="1:1" x14ac:dyDescent="0.2">
      <c r="A4543" s="66"/>
    </row>
    <row r="4544" spans="1:1" x14ac:dyDescent="0.2">
      <c r="A4544" s="66"/>
    </row>
    <row r="4545" spans="1:1" x14ac:dyDescent="0.2">
      <c r="A4545" s="66"/>
    </row>
    <row r="4546" spans="1:1" x14ac:dyDescent="0.2">
      <c r="A4546" s="66"/>
    </row>
    <row r="4547" spans="1:1" x14ac:dyDescent="0.2">
      <c r="A4547" s="66"/>
    </row>
    <row r="4548" spans="1:1" x14ac:dyDescent="0.2">
      <c r="A4548" s="66"/>
    </row>
    <row r="4549" spans="1:1" x14ac:dyDescent="0.2">
      <c r="A4549" s="66"/>
    </row>
    <row r="4550" spans="1:1" x14ac:dyDescent="0.2">
      <c r="A4550" s="66"/>
    </row>
    <row r="4551" spans="1:1" x14ac:dyDescent="0.2">
      <c r="A4551" s="66"/>
    </row>
    <row r="4552" spans="1:1" x14ac:dyDescent="0.2">
      <c r="A4552" s="66"/>
    </row>
    <row r="4553" spans="1:1" x14ac:dyDescent="0.2">
      <c r="A4553" s="66"/>
    </row>
    <row r="4554" spans="1:1" x14ac:dyDescent="0.2">
      <c r="A4554" s="66"/>
    </row>
    <row r="4555" spans="1:1" x14ac:dyDescent="0.2">
      <c r="A4555" s="66"/>
    </row>
    <row r="4556" spans="1:1" x14ac:dyDescent="0.2">
      <c r="A4556" s="66"/>
    </row>
    <row r="4557" spans="1:1" x14ac:dyDescent="0.2">
      <c r="A4557" s="66"/>
    </row>
    <row r="4558" spans="1:1" x14ac:dyDescent="0.2">
      <c r="A4558" s="66"/>
    </row>
    <row r="4559" spans="1:1" x14ac:dyDescent="0.2">
      <c r="A4559" s="66"/>
    </row>
    <row r="4560" spans="1:1" x14ac:dyDescent="0.2">
      <c r="A4560" s="66"/>
    </row>
    <row r="4561" spans="1:1" x14ac:dyDescent="0.2">
      <c r="A4561" s="66"/>
    </row>
    <row r="4562" spans="1:1" x14ac:dyDescent="0.2">
      <c r="A4562" s="66"/>
    </row>
    <row r="4563" spans="1:1" x14ac:dyDescent="0.2">
      <c r="A4563" s="66"/>
    </row>
    <row r="4564" spans="1:1" x14ac:dyDescent="0.2">
      <c r="A4564" s="66"/>
    </row>
    <row r="4565" spans="1:1" x14ac:dyDescent="0.2">
      <c r="A4565" s="66"/>
    </row>
    <row r="4566" spans="1:1" x14ac:dyDescent="0.2">
      <c r="A4566" s="66"/>
    </row>
    <row r="4567" spans="1:1" x14ac:dyDescent="0.2">
      <c r="A4567" s="66"/>
    </row>
    <row r="4568" spans="1:1" x14ac:dyDescent="0.2">
      <c r="A4568" s="66"/>
    </row>
    <row r="4569" spans="1:1" x14ac:dyDescent="0.2">
      <c r="A4569" s="66"/>
    </row>
    <row r="4570" spans="1:1" x14ac:dyDescent="0.2">
      <c r="A4570" s="66"/>
    </row>
    <row r="4571" spans="1:1" x14ac:dyDescent="0.2">
      <c r="A4571" s="66"/>
    </row>
    <row r="4572" spans="1:1" x14ac:dyDescent="0.2">
      <c r="A4572" s="66"/>
    </row>
    <row r="4573" spans="1:1" x14ac:dyDescent="0.2">
      <c r="A4573" s="66"/>
    </row>
    <row r="4574" spans="1:1" x14ac:dyDescent="0.2">
      <c r="A4574" s="66"/>
    </row>
    <row r="4575" spans="1:1" x14ac:dyDescent="0.2">
      <c r="A4575" s="66"/>
    </row>
    <row r="4576" spans="1:1" x14ac:dyDescent="0.2">
      <c r="A4576" s="66"/>
    </row>
    <row r="4577" spans="1:1" x14ac:dyDescent="0.2">
      <c r="A4577" s="66"/>
    </row>
    <row r="4578" spans="1:1" x14ac:dyDescent="0.2">
      <c r="A4578" s="66"/>
    </row>
    <row r="4579" spans="1:1" x14ac:dyDescent="0.2">
      <c r="A4579" s="66"/>
    </row>
    <row r="4580" spans="1:1" x14ac:dyDescent="0.2">
      <c r="A4580" s="66"/>
    </row>
    <row r="4581" spans="1:1" x14ac:dyDescent="0.2">
      <c r="A4581" s="66"/>
    </row>
    <row r="4582" spans="1:1" x14ac:dyDescent="0.2">
      <c r="A4582" s="66"/>
    </row>
    <row r="4583" spans="1:1" x14ac:dyDescent="0.2">
      <c r="A4583" s="66"/>
    </row>
    <row r="4584" spans="1:1" x14ac:dyDescent="0.2">
      <c r="A4584" s="66"/>
    </row>
    <row r="4585" spans="1:1" x14ac:dyDescent="0.2">
      <c r="A4585" s="66"/>
    </row>
    <row r="4586" spans="1:1" x14ac:dyDescent="0.2">
      <c r="A4586" s="66"/>
    </row>
    <row r="4587" spans="1:1" x14ac:dyDescent="0.2">
      <c r="A4587" s="66"/>
    </row>
    <row r="4588" spans="1:1" x14ac:dyDescent="0.2">
      <c r="A4588" s="66"/>
    </row>
    <row r="4589" spans="1:1" x14ac:dyDescent="0.2">
      <c r="A4589" s="66"/>
    </row>
    <row r="4590" spans="1:1" x14ac:dyDescent="0.2">
      <c r="A4590" s="66"/>
    </row>
    <row r="4591" spans="1:1" x14ac:dyDescent="0.2">
      <c r="A4591" s="66"/>
    </row>
    <row r="4592" spans="1:1" x14ac:dyDescent="0.2">
      <c r="A4592" s="66"/>
    </row>
    <row r="4593" spans="1:1" x14ac:dyDescent="0.2">
      <c r="A4593" s="66"/>
    </row>
    <row r="4594" spans="1:1" x14ac:dyDescent="0.2">
      <c r="A4594" s="66"/>
    </row>
    <row r="4595" spans="1:1" x14ac:dyDescent="0.2">
      <c r="A4595" s="66"/>
    </row>
    <row r="4596" spans="1:1" x14ac:dyDescent="0.2">
      <c r="A4596" s="66"/>
    </row>
    <row r="4597" spans="1:1" x14ac:dyDescent="0.2">
      <c r="A4597" s="66"/>
    </row>
    <row r="4598" spans="1:1" x14ac:dyDescent="0.2">
      <c r="A4598" s="66"/>
    </row>
    <row r="4599" spans="1:1" x14ac:dyDescent="0.2">
      <c r="A4599" s="66"/>
    </row>
    <row r="4600" spans="1:1" x14ac:dyDescent="0.2">
      <c r="A4600" s="66"/>
    </row>
    <row r="4601" spans="1:1" x14ac:dyDescent="0.2">
      <c r="A4601" s="66"/>
    </row>
    <row r="4602" spans="1:1" x14ac:dyDescent="0.2">
      <c r="A4602" s="66"/>
    </row>
    <row r="4603" spans="1:1" x14ac:dyDescent="0.2">
      <c r="A4603" s="66"/>
    </row>
    <row r="4604" spans="1:1" x14ac:dyDescent="0.2">
      <c r="A4604" s="66"/>
    </row>
    <row r="4605" spans="1:1" x14ac:dyDescent="0.2">
      <c r="A4605" s="66"/>
    </row>
    <row r="4606" spans="1:1" x14ac:dyDescent="0.2">
      <c r="A4606" s="66"/>
    </row>
    <row r="4607" spans="1:1" x14ac:dyDescent="0.2">
      <c r="A4607" s="66"/>
    </row>
    <row r="4608" spans="1:1" x14ac:dyDescent="0.2">
      <c r="A4608" s="66"/>
    </row>
    <row r="4609" spans="1:1" x14ac:dyDescent="0.2">
      <c r="A4609" s="66"/>
    </row>
    <row r="4610" spans="1:1" x14ac:dyDescent="0.2">
      <c r="A4610" s="66"/>
    </row>
    <row r="4611" spans="1:1" x14ac:dyDescent="0.2">
      <c r="A4611" s="66"/>
    </row>
    <row r="4612" spans="1:1" x14ac:dyDescent="0.2">
      <c r="A4612" s="66"/>
    </row>
    <row r="4613" spans="1:1" x14ac:dyDescent="0.2">
      <c r="A4613" s="66"/>
    </row>
    <row r="4614" spans="1:1" x14ac:dyDescent="0.2">
      <c r="A4614" s="66"/>
    </row>
    <row r="4615" spans="1:1" x14ac:dyDescent="0.2">
      <c r="A4615" s="66"/>
    </row>
    <row r="4616" spans="1:1" x14ac:dyDescent="0.2">
      <c r="A4616" s="66"/>
    </row>
    <row r="4617" spans="1:1" x14ac:dyDescent="0.2">
      <c r="A4617" s="66"/>
    </row>
    <row r="4618" spans="1:1" x14ac:dyDescent="0.2">
      <c r="A4618" s="66"/>
    </row>
    <row r="4619" spans="1:1" x14ac:dyDescent="0.2">
      <c r="A4619" s="66"/>
    </row>
    <row r="4620" spans="1:1" x14ac:dyDescent="0.2">
      <c r="A4620" s="66"/>
    </row>
    <row r="4621" spans="1:1" x14ac:dyDescent="0.2">
      <c r="A4621" s="66"/>
    </row>
    <row r="4622" spans="1:1" x14ac:dyDescent="0.2">
      <c r="A4622" s="66"/>
    </row>
    <row r="4623" spans="1:1" x14ac:dyDescent="0.2">
      <c r="A4623" s="66"/>
    </row>
    <row r="4624" spans="1:1" x14ac:dyDescent="0.2">
      <c r="A4624" s="66"/>
    </row>
    <row r="4625" spans="1:1" x14ac:dyDescent="0.2">
      <c r="A4625" s="66"/>
    </row>
    <row r="4626" spans="1:1" x14ac:dyDescent="0.2">
      <c r="A4626" s="66"/>
    </row>
    <row r="4627" spans="1:1" x14ac:dyDescent="0.2">
      <c r="A4627" s="66"/>
    </row>
    <row r="4628" spans="1:1" x14ac:dyDescent="0.2">
      <c r="A4628" s="66"/>
    </row>
    <row r="4629" spans="1:1" x14ac:dyDescent="0.2">
      <c r="A4629" s="66"/>
    </row>
    <row r="4630" spans="1:1" x14ac:dyDescent="0.2">
      <c r="A4630" s="66"/>
    </row>
    <row r="4631" spans="1:1" x14ac:dyDescent="0.2">
      <c r="A4631" s="66"/>
    </row>
    <row r="4632" spans="1:1" x14ac:dyDescent="0.2">
      <c r="A4632" s="66"/>
    </row>
    <row r="4633" spans="1:1" x14ac:dyDescent="0.2">
      <c r="A4633" s="66"/>
    </row>
    <row r="4634" spans="1:1" x14ac:dyDescent="0.2">
      <c r="A4634" s="66"/>
    </row>
    <row r="4635" spans="1:1" x14ac:dyDescent="0.2">
      <c r="A4635" s="66"/>
    </row>
    <row r="4636" spans="1:1" x14ac:dyDescent="0.2">
      <c r="A4636" s="66"/>
    </row>
    <row r="4637" spans="1:1" x14ac:dyDescent="0.2">
      <c r="A4637" s="66"/>
    </row>
    <row r="4638" spans="1:1" x14ac:dyDescent="0.2">
      <c r="A4638" s="66"/>
    </row>
    <row r="4639" spans="1:1" x14ac:dyDescent="0.2">
      <c r="A4639" s="66"/>
    </row>
    <row r="4640" spans="1:1" x14ac:dyDescent="0.2">
      <c r="A4640" s="66"/>
    </row>
    <row r="4641" spans="1:1" x14ac:dyDescent="0.2">
      <c r="A4641" s="66"/>
    </row>
    <row r="4642" spans="1:1" x14ac:dyDescent="0.2">
      <c r="A4642" s="66"/>
    </row>
    <row r="4643" spans="1:1" x14ac:dyDescent="0.2">
      <c r="A4643" s="66"/>
    </row>
    <row r="4644" spans="1:1" x14ac:dyDescent="0.2">
      <c r="A4644" s="66"/>
    </row>
    <row r="4645" spans="1:1" x14ac:dyDescent="0.2">
      <c r="A4645" s="66"/>
    </row>
    <row r="4646" spans="1:1" x14ac:dyDescent="0.2">
      <c r="A4646" s="66"/>
    </row>
    <row r="4647" spans="1:1" x14ac:dyDescent="0.2">
      <c r="A4647" s="66"/>
    </row>
    <row r="4648" spans="1:1" x14ac:dyDescent="0.2">
      <c r="A4648" s="66"/>
    </row>
    <row r="4649" spans="1:1" x14ac:dyDescent="0.2">
      <c r="A4649" s="66"/>
    </row>
    <row r="4650" spans="1:1" x14ac:dyDescent="0.2">
      <c r="A4650" s="66"/>
    </row>
    <row r="4651" spans="1:1" x14ac:dyDescent="0.2">
      <c r="A4651" s="66"/>
    </row>
    <row r="4652" spans="1:1" x14ac:dyDescent="0.2">
      <c r="A4652" s="66"/>
    </row>
    <row r="4653" spans="1:1" x14ac:dyDescent="0.2">
      <c r="A4653" s="66"/>
    </row>
    <row r="4654" spans="1:1" x14ac:dyDescent="0.2">
      <c r="A4654" s="66"/>
    </row>
    <row r="4655" spans="1:1" x14ac:dyDescent="0.2">
      <c r="A4655" s="66"/>
    </row>
    <row r="4656" spans="1:1" x14ac:dyDescent="0.2">
      <c r="A4656" s="66"/>
    </row>
    <row r="4657" spans="1:1" x14ac:dyDescent="0.2">
      <c r="A4657" s="66"/>
    </row>
    <row r="4658" spans="1:1" x14ac:dyDescent="0.2">
      <c r="A4658" s="66"/>
    </row>
    <row r="4659" spans="1:1" x14ac:dyDescent="0.2">
      <c r="A4659" s="66"/>
    </row>
    <row r="4660" spans="1:1" x14ac:dyDescent="0.2">
      <c r="A4660" s="66"/>
    </row>
    <row r="4661" spans="1:1" x14ac:dyDescent="0.2">
      <c r="A4661" s="66"/>
    </row>
    <row r="4662" spans="1:1" x14ac:dyDescent="0.2">
      <c r="A4662" s="66"/>
    </row>
    <row r="4663" spans="1:1" x14ac:dyDescent="0.2">
      <c r="A4663" s="66"/>
    </row>
    <row r="4664" spans="1:1" x14ac:dyDescent="0.2">
      <c r="A4664" s="66"/>
    </row>
    <row r="4665" spans="1:1" x14ac:dyDescent="0.2">
      <c r="A4665" s="66"/>
    </row>
    <row r="4666" spans="1:1" x14ac:dyDescent="0.2">
      <c r="A4666" s="66"/>
    </row>
    <row r="4667" spans="1:1" x14ac:dyDescent="0.2">
      <c r="A4667" s="66"/>
    </row>
    <row r="4668" spans="1:1" x14ac:dyDescent="0.2">
      <c r="A4668" s="66"/>
    </row>
    <row r="4669" spans="1:1" x14ac:dyDescent="0.2">
      <c r="A4669" s="66"/>
    </row>
    <row r="4670" spans="1:1" x14ac:dyDescent="0.2">
      <c r="A4670" s="66"/>
    </row>
    <row r="4671" spans="1:1" x14ac:dyDescent="0.2">
      <c r="A4671" s="66"/>
    </row>
    <row r="4672" spans="1:1" x14ac:dyDescent="0.2">
      <c r="A4672" s="66"/>
    </row>
    <row r="4673" spans="1:1" x14ac:dyDescent="0.2">
      <c r="A4673" s="66"/>
    </row>
    <row r="4674" spans="1:1" x14ac:dyDescent="0.2">
      <c r="A4674" s="66"/>
    </row>
    <row r="4675" spans="1:1" x14ac:dyDescent="0.2">
      <c r="A4675" s="66"/>
    </row>
    <row r="4676" spans="1:1" x14ac:dyDescent="0.2">
      <c r="A4676" s="66"/>
    </row>
    <row r="4677" spans="1:1" x14ac:dyDescent="0.2">
      <c r="A4677" s="66"/>
    </row>
    <row r="4678" spans="1:1" x14ac:dyDescent="0.2">
      <c r="A4678" s="66"/>
    </row>
    <row r="4679" spans="1:1" x14ac:dyDescent="0.2">
      <c r="A4679" s="66"/>
    </row>
    <row r="4680" spans="1:1" x14ac:dyDescent="0.2">
      <c r="A4680" s="66"/>
    </row>
    <row r="4681" spans="1:1" x14ac:dyDescent="0.2">
      <c r="A4681" s="66"/>
    </row>
    <row r="4682" spans="1:1" x14ac:dyDescent="0.2">
      <c r="A4682" s="66"/>
    </row>
    <row r="4683" spans="1:1" x14ac:dyDescent="0.2">
      <c r="A4683" s="66"/>
    </row>
    <row r="4684" spans="1:1" x14ac:dyDescent="0.2">
      <c r="A4684" s="66"/>
    </row>
    <row r="4685" spans="1:1" x14ac:dyDescent="0.2">
      <c r="A4685" s="66"/>
    </row>
    <row r="4686" spans="1:1" x14ac:dyDescent="0.2">
      <c r="A4686" s="66"/>
    </row>
    <row r="4687" spans="1:1" x14ac:dyDescent="0.2">
      <c r="A4687" s="66"/>
    </row>
    <row r="4688" spans="1:1" x14ac:dyDescent="0.2">
      <c r="A4688" s="66"/>
    </row>
    <row r="4689" spans="1:1" x14ac:dyDescent="0.2">
      <c r="A4689" s="66"/>
    </row>
    <row r="4690" spans="1:1" x14ac:dyDescent="0.2">
      <c r="A4690" s="66"/>
    </row>
    <row r="4691" spans="1:1" x14ac:dyDescent="0.2">
      <c r="A4691" s="66"/>
    </row>
    <row r="4692" spans="1:1" x14ac:dyDescent="0.2">
      <c r="A4692" s="66"/>
    </row>
    <row r="4693" spans="1:1" x14ac:dyDescent="0.2">
      <c r="A4693" s="66"/>
    </row>
    <row r="4694" spans="1:1" x14ac:dyDescent="0.2">
      <c r="A4694" s="66"/>
    </row>
    <row r="4695" spans="1:1" x14ac:dyDescent="0.2">
      <c r="A4695" s="66"/>
    </row>
    <row r="4696" spans="1:1" x14ac:dyDescent="0.2">
      <c r="A4696" s="66"/>
    </row>
    <row r="4697" spans="1:1" x14ac:dyDescent="0.2">
      <c r="A4697" s="66"/>
    </row>
    <row r="4698" spans="1:1" x14ac:dyDescent="0.2">
      <c r="A4698" s="66"/>
    </row>
    <row r="4699" spans="1:1" x14ac:dyDescent="0.2">
      <c r="A4699" s="66"/>
    </row>
    <row r="4700" spans="1:1" x14ac:dyDescent="0.2">
      <c r="A4700" s="66"/>
    </row>
    <row r="4701" spans="1:1" x14ac:dyDescent="0.2">
      <c r="A4701" s="66"/>
    </row>
    <row r="4702" spans="1:1" x14ac:dyDescent="0.2">
      <c r="A4702" s="66"/>
    </row>
    <row r="4703" spans="1:1" x14ac:dyDescent="0.2">
      <c r="A4703" s="66"/>
    </row>
    <row r="4704" spans="1:1" x14ac:dyDescent="0.2">
      <c r="A4704" s="66"/>
    </row>
    <row r="4705" spans="1:1" x14ac:dyDescent="0.2">
      <c r="A4705" s="66"/>
    </row>
    <row r="4706" spans="1:1" x14ac:dyDescent="0.2">
      <c r="A4706" s="66"/>
    </row>
    <row r="4707" spans="1:1" x14ac:dyDescent="0.2">
      <c r="A4707" s="66"/>
    </row>
    <row r="4708" spans="1:1" x14ac:dyDescent="0.2">
      <c r="A4708" s="66"/>
    </row>
    <row r="4709" spans="1:1" x14ac:dyDescent="0.2">
      <c r="A4709" s="66"/>
    </row>
    <row r="4710" spans="1:1" x14ac:dyDescent="0.2">
      <c r="A4710" s="66"/>
    </row>
    <row r="4711" spans="1:1" x14ac:dyDescent="0.2">
      <c r="A4711" s="66"/>
    </row>
    <row r="4712" spans="1:1" x14ac:dyDescent="0.2">
      <c r="A4712" s="66"/>
    </row>
    <row r="4713" spans="1:1" x14ac:dyDescent="0.2">
      <c r="A4713" s="66"/>
    </row>
    <row r="4714" spans="1:1" x14ac:dyDescent="0.2">
      <c r="A4714" s="66"/>
    </row>
    <row r="4715" spans="1:1" x14ac:dyDescent="0.2">
      <c r="A4715" s="66"/>
    </row>
    <row r="4716" spans="1:1" x14ac:dyDescent="0.2">
      <c r="A4716" s="66"/>
    </row>
    <row r="4717" spans="1:1" x14ac:dyDescent="0.2">
      <c r="A4717" s="66"/>
    </row>
    <row r="4718" spans="1:1" x14ac:dyDescent="0.2">
      <c r="A4718" s="66"/>
    </row>
    <row r="4719" spans="1:1" x14ac:dyDescent="0.2">
      <c r="A4719" s="66"/>
    </row>
    <row r="4720" spans="1:1" x14ac:dyDescent="0.2">
      <c r="A4720" s="66"/>
    </row>
    <row r="4721" spans="1:1" x14ac:dyDescent="0.2">
      <c r="A4721" s="66"/>
    </row>
    <row r="4722" spans="1:1" x14ac:dyDescent="0.2">
      <c r="A4722" s="66"/>
    </row>
    <row r="4723" spans="1:1" x14ac:dyDescent="0.2">
      <c r="A4723" s="66"/>
    </row>
    <row r="4724" spans="1:1" x14ac:dyDescent="0.2">
      <c r="A4724" s="66"/>
    </row>
    <row r="4725" spans="1:1" x14ac:dyDescent="0.2">
      <c r="A4725" s="66"/>
    </row>
    <row r="4726" spans="1:1" x14ac:dyDescent="0.2">
      <c r="A4726" s="66"/>
    </row>
    <row r="4727" spans="1:1" x14ac:dyDescent="0.2">
      <c r="A4727" s="66"/>
    </row>
    <row r="4728" spans="1:1" x14ac:dyDescent="0.2">
      <c r="A4728" s="66"/>
    </row>
    <row r="4729" spans="1:1" x14ac:dyDescent="0.2">
      <c r="A4729" s="66"/>
    </row>
    <row r="4730" spans="1:1" x14ac:dyDescent="0.2">
      <c r="A4730" s="66"/>
    </row>
    <row r="4731" spans="1:1" x14ac:dyDescent="0.2">
      <c r="A4731" s="66"/>
    </row>
    <row r="4732" spans="1:1" x14ac:dyDescent="0.2">
      <c r="A4732" s="66"/>
    </row>
    <row r="4733" spans="1:1" x14ac:dyDescent="0.2">
      <c r="A4733" s="66"/>
    </row>
    <row r="4734" spans="1:1" x14ac:dyDescent="0.2">
      <c r="A4734" s="66"/>
    </row>
    <row r="4735" spans="1:1" x14ac:dyDescent="0.2">
      <c r="A4735" s="66"/>
    </row>
    <row r="4736" spans="1:1" x14ac:dyDescent="0.2">
      <c r="A4736" s="66"/>
    </row>
    <row r="4737" spans="1:1" x14ac:dyDescent="0.2">
      <c r="A4737" s="66"/>
    </row>
    <row r="4738" spans="1:1" x14ac:dyDescent="0.2">
      <c r="A4738" s="66"/>
    </row>
    <row r="4739" spans="1:1" x14ac:dyDescent="0.2">
      <c r="A4739" s="66"/>
    </row>
    <row r="4740" spans="1:1" x14ac:dyDescent="0.2">
      <c r="A4740" s="66"/>
    </row>
    <row r="4741" spans="1:1" x14ac:dyDescent="0.2">
      <c r="A4741" s="66"/>
    </row>
    <row r="4742" spans="1:1" x14ac:dyDescent="0.2">
      <c r="A4742" s="66"/>
    </row>
    <row r="4743" spans="1:1" x14ac:dyDescent="0.2">
      <c r="A4743" s="66"/>
    </row>
    <row r="4744" spans="1:1" x14ac:dyDescent="0.2">
      <c r="A4744" s="66"/>
    </row>
    <row r="4745" spans="1:1" x14ac:dyDescent="0.2">
      <c r="A4745" s="66"/>
    </row>
    <row r="4746" spans="1:1" x14ac:dyDescent="0.2">
      <c r="A4746" s="66"/>
    </row>
    <row r="4747" spans="1:1" x14ac:dyDescent="0.2">
      <c r="A4747" s="66"/>
    </row>
    <row r="4748" spans="1:1" x14ac:dyDescent="0.2">
      <c r="A4748" s="66"/>
    </row>
    <row r="4749" spans="1:1" x14ac:dyDescent="0.2">
      <c r="A4749" s="66"/>
    </row>
    <row r="4750" spans="1:1" x14ac:dyDescent="0.2">
      <c r="A4750" s="66"/>
    </row>
    <row r="4751" spans="1:1" x14ac:dyDescent="0.2">
      <c r="A4751" s="66"/>
    </row>
    <row r="4752" spans="1:1" x14ac:dyDescent="0.2">
      <c r="A4752" s="66"/>
    </row>
    <row r="4753" spans="1:1" x14ac:dyDescent="0.2">
      <c r="A4753" s="66"/>
    </row>
    <row r="4754" spans="1:1" x14ac:dyDescent="0.2">
      <c r="A4754" s="66"/>
    </row>
    <row r="4755" spans="1:1" x14ac:dyDescent="0.2">
      <c r="A4755" s="66"/>
    </row>
    <row r="4756" spans="1:1" x14ac:dyDescent="0.2">
      <c r="A4756" s="66"/>
    </row>
    <row r="4757" spans="1:1" x14ac:dyDescent="0.2">
      <c r="A4757" s="66"/>
    </row>
    <row r="4758" spans="1:1" x14ac:dyDescent="0.2">
      <c r="A4758" s="66"/>
    </row>
    <row r="4759" spans="1:1" x14ac:dyDescent="0.2">
      <c r="A4759" s="66"/>
    </row>
    <row r="4760" spans="1:1" x14ac:dyDescent="0.2">
      <c r="A4760" s="66"/>
    </row>
    <row r="4761" spans="1:1" x14ac:dyDescent="0.2">
      <c r="A4761" s="66"/>
    </row>
    <row r="4762" spans="1:1" x14ac:dyDescent="0.2">
      <c r="A4762" s="66"/>
    </row>
    <row r="4763" spans="1:1" x14ac:dyDescent="0.2">
      <c r="A4763" s="66"/>
    </row>
    <row r="4764" spans="1:1" x14ac:dyDescent="0.2">
      <c r="A4764" s="66"/>
    </row>
    <row r="4765" spans="1:1" x14ac:dyDescent="0.2">
      <c r="A4765" s="66"/>
    </row>
    <row r="4766" spans="1:1" x14ac:dyDescent="0.2">
      <c r="A4766" s="66"/>
    </row>
    <row r="4767" spans="1:1" x14ac:dyDescent="0.2">
      <c r="A4767" s="66"/>
    </row>
    <row r="4768" spans="1:1" x14ac:dyDescent="0.2">
      <c r="A4768" s="66"/>
    </row>
    <row r="4769" spans="1:1" x14ac:dyDescent="0.2">
      <c r="A4769" s="66"/>
    </row>
    <row r="4770" spans="1:1" x14ac:dyDescent="0.2">
      <c r="A4770" s="66"/>
    </row>
    <row r="4771" spans="1:1" x14ac:dyDescent="0.2">
      <c r="A4771" s="66"/>
    </row>
    <row r="4772" spans="1:1" x14ac:dyDescent="0.2">
      <c r="A4772" s="66"/>
    </row>
    <row r="4773" spans="1:1" x14ac:dyDescent="0.2">
      <c r="A4773" s="66"/>
    </row>
    <row r="4774" spans="1:1" x14ac:dyDescent="0.2">
      <c r="A4774" s="66"/>
    </row>
    <row r="4775" spans="1:1" x14ac:dyDescent="0.2">
      <c r="A4775" s="66"/>
    </row>
    <row r="4776" spans="1:1" x14ac:dyDescent="0.2">
      <c r="A4776" s="66"/>
    </row>
    <row r="4777" spans="1:1" x14ac:dyDescent="0.2">
      <c r="A4777" s="66"/>
    </row>
    <row r="4778" spans="1:1" x14ac:dyDescent="0.2">
      <c r="A4778" s="66"/>
    </row>
    <row r="4779" spans="1:1" x14ac:dyDescent="0.2">
      <c r="A4779" s="66"/>
    </row>
    <row r="4780" spans="1:1" x14ac:dyDescent="0.2">
      <c r="A4780" s="66"/>
    </row>
    <row r="4781" spans="1:1" x14ac:dyDescent="0.2">
      <c r="A4781" s="66"/>
    </row>
    <row r="4782" spans="1:1" x14ac:dyDescent="0.2">
      <c r="A4782" s="66"/>
    </row>
    <row r="4783" spans="1:1" x14ac:dyDescent="0.2">
      <c r="A4783" s="66"/>
    </row>
    <row r="4784" spans="1:1" x14ac:dyDescent="0.2">
      <c r="A4784" s="66"/>
    </row>
    <row r="4785" spans="1:1" x14ac:dyDescent="0.2">
      <c r="A4785" s="66"/>
    </row>
    <row r="4786" spans="1:1" x14ac:dyDescent="0.2">
      <c r="A4786" s="66"/>
    </row>
    <row r="4787" spans="1:1" x14ac:dyDescent="0.2">
      <c r="A4787" s="66"/>
    </row>
    <row r="4788" spans="1:1" x14ac:dyDescent="0.2">
      <c r="A4788" s="66"/>
    </row>
    <row r="4789" spans="1:1" x14ac:dyDescent="0.2">
      <c r="A4789" s="66"/>
    </row>
    <row r="4790" spans="1:1" x14ac:dyDescent="0.2">
      <c r="A4790" s="66"/>
    </row>
    <row r="4791" spans="1:1" x14ac:dyDescent="0.2">
      <c r="A4791" s="66"/>
    </row>
    <row r="4792" spans="1:1" x14ac:dyDescent="0.2">
      <c r="A4792" s="66"/>
    </row>
    <row r="4793" spans="1:1" x14ac:dyDescent="0.2">
      <c r="A4793" s="66"/>
    </row>
    <row r="4794" spans="1:1" x14ac:dyDescent="0.2">
      <c r="A4794" s="66"/>
    </row>
    <row r="4795" spans="1:1" x14ac:dyDescent="0.2">
      <c r="A4795" s="66"/>
    </row>
    <row r="4796" spans="1:1" x14ac:dyDescent="0.2">
      <c r="A4796" s="66"/>
    </row>
    <row r="4797" spans="1:1" x14ac:dyDescent="0.2">
      <c r="A4797" s="66"/>
    </row>
    <row r="4798" spans="1:1" x14ac:dyDescent="0.2">
      <c r="A4798" s="66"/>
    </row>
    <row r="4799" spans="1:1" x14ac:dyDescent="0.2">
      <c r="A4799" s="66"/>
    </row>
    <row r="4800" spans="1:1" x14ac:dyDescent="0.2">
      <c r="A4800" s="66"/>
    </row>
    <row r="4801" spans="1:1" x14ac:dyDescent="0.2">
      <c r="A4801" s="66"/>
    </row>
    <row r="4802" spans="1:1" x14ac:dyDescent="0.2">
      <c r="A4802" s="66"/>
    </row>
    <row r="4803" spans="1:1" x14ac:dyDescent="0.2">
      <c r="A4803" s="66"/>
    </row>
    <row r="4804" spans="1:1" x14ac:dyDescent="0.2">
      <c r="A4804" s="66"/>
    </row>
    <row r="4805" spans="1:1" x14ac:dyDescent="0.2">
      <c r="A4805" s="66"/>
    </row>
    <row r="4806" spans="1:1" x14ac:dyDescent="0.2">
      <c r="A4806" s="66"/>
    </row>
    <row r="4807" spans="1:1" x14ac:dyDescent="0.2">
      <c r="A4807" s="66"/>
    </row>
    <row r="4808" spans="1:1" x14ac:dyDescent="0.2">
      <c r="A4808" s="66"/>
    </row>
    <row r="4809" spans="1:1" x14ac:dyDescent="0.2">
      <c r="A4809" s="66"/>
    </row>
    <row r="4810" spans="1:1" x14ac:dyDescent="0.2">
      <c r="A4810" s="66"/>
    </row>
    <row r="4811" spans="1:1" x14ac:dyDescent="0.2">
      <c r="A4811" s="66"/>
    </row>
    <row r="4812" spans="1:1" x14ac:dyDescent="0.2">
      <c r="A4812" s="66"/>
    </row>
    <row r="4813" spans="1:1" x14ac:dyDescent="0.2">
      <c r="A4813" s="66"/>
    </row>
    <row r="4814" spans="1:1" x14ac:dyDescent="0.2">
      <c r="A4814" s="66"/>
    </row>
    <row r="4815" spans="1:1" x14ac:dyDescent="0.2">
      <c r="A4815" s="66"/>
    </row>
    <row r="4816" spans="1:1" x14ac:dyDescent="0.2">
      <c r="A4816" s="66"/>
    </row>
    <row r="4817" spans="1:1" x14ac:dyDescent="0.2">
      <c r="A4817" s="66"/>
    </row>
    <row r="4818" spans="1:1" x14ac:dyDescent="0.2">
      <c r="A4818" s="66"/>
    </row>
    <row r="4819" spans="1:1" x14ac:dyDescent="0.2">
      <c r="A4819" s="66"/>
    </row>
    <row r="4820" spans="1:1" x14ac:dyDescent="0.2">
      <c r="A4820" s="66"/>
    </row>
    <row r="4821" spans="1:1" x14ac:dyDescent="0.2">
      <c r="A4821" s="66"/>
    </row>
    <row r="4822" spans="1:1" x14ac:dyDescent="0.2">
      <c r="A4822" s="66"/>
    </row>
    <row r="4823" spans="1:1" x14ac:dyDescent="0.2">
      <c r="A4823" s="66"/>
    </row>
    <row r="4824" spans="1:1" x14ac:dyDescent="0.2">
      <c r="A4824" s="66"/>
    </row>
    <row r="4825" spans="1:1" x14ac:dyDescent="0.2">
      <c r="A4825" s="66"/>
    </row>
    <row r="4826" spans="1:1" x14ac:dyDescent="0.2">
      <c r="A4826" s="66"/>
    </row>
    <row r="4827" spans="1:1" x14ac:dyDescent="0.2">
      <c r="A4827" s="66"/>
    </row>
    <row r="4828" spans="1:1" x14ac:dyDescent="0.2">
      <c r="A4828" s="66"/>
    </row>
    <row r="4829" spans="1:1" x14ac:dyDescent="0.2">
      <c r="A4829" s="66"/>
    </row>
    <row r="4830" spans="1:1" x14ac:dyDescent="0.2">
      <c r="A4830" s="66"/>
    </row>
    <row r="4831" spans="1:1" x14ac:dyDescent="0.2">
      <c r="A4831" s="66"/>
    </row>
    <row r="4832" spans="1:1" x14ac:dyDescent="0.2">
      <c r="A4832" s="66"/>
    </row>
    <row r="4833" spans="1:1" x14ac:dyDescent="0.2">
      <c r="A4833" s="66"/>
    </row>
    <row r="4834" spans="1:1" x14ac:dyDescent="0.2">
      <c r="A4834" s="66"/>
    </row>
    <row r="4835" spans="1:1" x14ac:dyDescent="0.2">
      <c r="A4835" s="66"/>
    </row>
    <row r="4836" spans="1:1" x14ac:dyDescent="0.2">
      <c r="A4836" s="66"/>
    </row>
    <row r="4837" spans="1:1" x14ac:dyDescent="0.2">
      <c r="A4837" s="66"/>
    </row>
    <row r="4838" spans="1:1" x14ac:dyDescent="0.2">
      <c r="A4838" s="66"/>
    </row>
    <row r="4839" spans="1:1" x14ac:dyDescent="0.2">
      <c r="A4839" s="66"/>
    </row>
    <row r="4840" spans="1:1" x14ac:dyDescent="0.2">
      <c r="A4840" s="66"/>
    </row>
    <row r="4841" spans="1:1" x14ac:dyDescent="0.2">
      <c r="A4841" s="66"/>
    </row>
    <row r="4842" spans="1:1" x14ac:dyDescent="0.2">
      <c r="A4842" s="66"/>
    </row>
    <row r="4843" spans="1:1" x14ac:dyDescent="0.2">
      <c r="A4843" s="66"/>
    </row>
    <row r="4844" spans="1:1" x14ac:dyDescent="0.2">
      <c r="A4844" s="66"/>
    </row>
    <row r="4845" spans="1:1" x14ac:dyDescent="0.2">
      <c r="A4845" s="66"/>
    </row>
    <row r="4846" spans="1:1" x14ac:dyDescent="0.2">
      <c r="A4846" s="66"/>
    </row>
    <row r="4847" spans="1:1" x14ac:dyDescent="0.2">
      <c r="A4847" s="66"/>
    </row>
    <row r="4848" spans="1:1" x14ac:dyDescent="0.2">
      <c r="A4848" s="66"/>
    </row>
    <row r="4849" spans="1:1" x14ac:dyDescent="0.2">
      <c r="A4849" s="66"/>
    </row>
    <row r="4850" spans="1:1" x14ac:dyDescent="0.2">
      <c r="A4850" s="66"/>
    </row>
    <row r="4851" spans="1:1" x14ac:dyDescent="0.2">
      <c r="A4851" s="66"/>
    </row>
    <row r="4852" spans="1:1" x14ac:dyDescent="0.2">
      <c r="A4852" s="66"/>
    </row>
    <row r="4853" spans="1:1" x14ac:dyDescent="0.2">
      <c r="A4853" s="66"/>
    </row>
    <row r="4854" spans="1:1" x14ac:dyDescent="0.2">
      <c r="A4854" s="66"/>
    </row>
    <row r="4855" spans="1:1" x14ac:dyDescent="0.2">
      <c r="A4855" s="66"/>
    </row>
    <row r="4856" spans="1:1" x14ac:dyDescent="0.2">
      <c r="A4856" s="66"/>
    </row>
    <row r="4857" spans="1:1" x14ac:dyDescent="0.2">
      <c r="A4857" s="66"/>
    </row>
    <row r="4858" spans="1:1" x14ac:dyDescent="0.2">
      <c r="A4858" s="66"/>
    </row>
    <row r="4859" spans="1:1" x14ac:dyDescent="0.2">
      <c r="A4859" s="66"/>
    </row>
    <row r="4860" spans="1:1" x14ac:dyDescent="0.2">
      <c r="A4860" s="66"/>
    </row>
    <row r="4861" spans="1:1" x14ac:dyDescent="0.2">
      <c r="A4861" s="66"/>
    </row>
    <row r="4862" spans="1:1" x14ac:dyDescent="0.2">
      <c r="A4862" s="66"/>
    </row>
    <row r="4863" spans="1:1" x14ac:dyDescent="0.2">
      <c r="A4863" s="66"/>
    </row>
    <row r="4864" spans="1:1" x14ac:dyDescent="0.2">
      <c r="A4864" s="66"/>
    </row>
    <row r="4865" spans="1:1" x14ac:dyDescent="0.2">
      <c r="A4865" s="66"/>
    </row>
    <row r="4866" spans="1:1" x14ac:dyDescent="0.2">
      <c r="A4866" s="66"/>
    </row>
    <row r="4867" spans="1:1" x14ac:dyDescent="0.2">
      <c r="A4867" s="66"/>
    </row>
    <row r="4868" spans="1:1" x14ac:dyDescent="0.2">
      <c r="A4868" s="66"/>
    </row>
    <row r="4869" spans="1:1" x14ac:dyDescent="0.2">
      <c r="A4869" s="66"/>
    </row>
    <row r="4870" spans="1:1" x14ac:dyDescent="0.2">
      <c r="A4870" s="66"/>
    </row>
    <row r="4871" spans="1:1" x14ac:dyDescent="0.2">
      <c r="A4871" s="66"/>
    </row>
    <row r="4872" spans="1:1" x14ac:dyDescent="0.2">
      <c r="A4872" s="66"/>
    </row>
    <row r="4873" spans="1:1" x14ac:dyDescent="0.2">
      <c r="A4873" s="66"/>
    </row>
    <row r="4874" spans="1:1" x14ac:dyDescent="0.2">
      <c r="A4874" s="66"/>
    </row>
    <row r="4875" spans="1:1" x14ac:dyDescent="0.2">
      <c r="A4875" s="66"/>
    </row>
    <row r="4876" spans="1:1" x14ac:dyDescent="0.2">
      <c r="A4876" s="66"/>
    </row>
    <row r="4877" spans="1:1" x14ac:dyDescent="0.2">
      <c r="A4877" s="66"/>
    </row>
    <row r="4878" spans="1:1" x14ac:dyDescent="0.2">
      <c r="A4878" s="66"/>
    </row>
    <row r="4879" spans="1:1" x14ac:dyDescent="0.2">
      <c r="A4879" s="66"/>
    </row>
    <row r="4880" spans="1:1" x14ac:dyDescent="0.2">
      <c r="A4880" s="66"/>
    </row>
    <row r="4881" spans="1:1" x14ac:dyDescent="0.2">
      <c r="A4881" s="66"/>
    </row>
    <row r="4882" spans="1:1" x14ac:dyDescent="0.2">
      <c r="A4882" s="66"/>
    </row>
    <row r="4883" spans="1:1" x14ac:dyDescent="0.2">
      <c r="A4883" s="66"/>
    </row>
    <row r="4884" spans="1:1" x14ac:dyDescent="0.2">
      <c r="A4884" s="66"/>
    </row>
    <row r="4885" spans="1:1" x14ac:dyDescent="0.2">
      <c r="A4885" s="66"/>
    </row>
    <row r="4886" spans="1:1" x14ac:dyDescent="0.2">
      <c r="A4886" s="66"/>
    </row>
    <row r="4887" spans="1:1" x14ac:dyDescent="0.2">
      <c r="A4887" s="66"/>
    </row>
    <row r="4888" spans="1:1" x14ac:dyDescent="0.2">
      <c r="A4888" s="66"/>
    </row>
    <row r="4889" spans="1:1" x14ac:dyDescent="0.2">
      <c r="A4889" s="66"/>
    </row>
    <row r="4890" spans="1:1" x14ac:dyDescent="0.2">
      <c r="A4890" s="66"/>
    </row>
    <row r="4891" spans="1:1" x14ac:dyDescent="0.2">
      <c r="A4891" s="66"/>
    </row>
    <row r="4892" spans="1:1" x14ac:dyDescent="0.2">
      <c r="A4892" s="66"/>
    </row>
    <row r="4893" spans="1:1" x14ac:dyDescent="0.2">
      <c r="A4893" s="66"/>
    </row>
    <row r="4894" spans="1:1" x14ac:dyDescent="0.2">
      <c r="A4894" s="66"/>
    </row>
    <row r="4895" spans="1:1" x14ac:dyDescent="0.2">
      <c r="A4895" s="66"/>
    </row>
    <row r="4896" spans="1:1" x14ac:dyDescent="0.2">
      <c r="A4896" s="66"/>
    </row>
    <row r="4897" spans="1:1" x14ac:dyDescent="0.2">
      <c r="A4897" s="66"/>
    </row>
    <row r="4898" spans="1:1" x14ac:dyDescent="0.2">
      <c r="A4898" s="66"/>
    </row>
    <row r="4899" spans="1:1" x14ac:dyDescent="0.2">
      <c r="A4899" s="66"/>
    </row>
    <row r="4900" spans="1:1" x14ac:dyDescent="0.2">
      <c r="A4900" s="66"/>
    </row>
    <row r="4901" spans="1:1" x14ac:dyDescent="0.2">
      <c r="A4901" s="66"/>
    </row>
    <row r="4902" spans="1:1" x14ac:dyDescent="0.2">
      <c r="A4902" s="66"/>
    </row>
    <row r="4903" spans="1:1" x14ac:dyDescent="0.2">
      <c r="A4903" s="66"/>
    </row>
    <row r="4904" spans="1:1" x14ac:dyDescent="0.2">
      <c r="A4904" s="66"/>
    </row>
    <row r="4905" spans="1:1" x14ac:dyDescent="0.2">
      <c r="A4905" s="66"/>
    </row>
    <row r="4906" spans="1:1" x14ac:dyDescent="0.2">
      <c r="A4906" s="66"/>
    </row>
    <row r="4907" spans="1:1" x14ac:dyDescent="0.2">
      <c r="A4907" s="66"/>
    </row>
    <row r="4908" spans="1:1" x14ac:dyDescent="0.2">
      <c r="A4908" s="66"/>
    </row>
    <row r="4909" spans="1:1" x14ac:dyDescent="0.2">
      <c r="A4909" s="66"/>
    </row>
    <row r="4910" spans="1:1" x14ac:dyDescent="0.2">
      <c r="A4910" s="66"/>
    </row>
    <row r="4911" spans="1:1" x14ac:dyDescent="0.2">
      <c r="A4911" s="66"/>
    </row>
    <row r="4912" spans="1:1" x14ac:dyDescent="0.2">
      <c r="A4912" s="66"/>
    </row>
    <row r="4913" spans="1:1" x14ac:dyDescent="0.2">
      <c r="A4913" s="66"/>
    </row>
    <row r="4914" spans="1:1" x14ac:dyDescent="0.2">
      <c r="A4914" s="66"/>
    </row>
    <row r="4915" spans="1:1" x14ac:dyDescent="0.2">
      <c r="A4915" s="66"/>
    </row>
    <row r="4916" spans="1:1" x14ac:dyDescent="0.2">
      <c r="A4916" s="66"/>
    </row>
    <row r="4917" spans="1:1" x14ac:dyDescent="0.2">
      <c r="A4917" s="66"/>
    </row>
    <row r="4918" spans="1:1" x14ac:dyDescent="0.2">
      <c r="A4918" s="66"/>
    </row>
    <row r="4919" spans="1:1" x14ac:dyDescent="0.2">
      <c r="A4919" s="66"/>
    </row>
    <row r="4920" spans="1:1" x14ac:dyDescent="0.2">
      <c r="A4920" s="66"/>
    </row>
    <row r="4921" spans="1:1" x14ac:dyDescent="0.2">
      <c r="A4921" s="66"/>
    </row>
    <row r="4922" spans="1:1" x14ac:dyDescent="0.2">
      <c r="A4922" s="66"/>
    </row>
    <row r="4923" spans="1:1" x14ac:dyDescent="0.2">
      <c r="A4923" s="66"/>
    </row>
    <row r="4924" spans="1:1" x14ac:dyDescent="0.2">
      <c r="A4924" s="66"/>
    </row>
    <row r="4925" spans="1:1" x14ac:dyDescent="0.2">
      <c r="A4925" s="66"/>
    </row>
    <row r="4926" spans="1:1" x14ac:dyDescent="0.2">
      <c r="A4926" s="66"/>
    </row>
    <row r="4927" spans="1:1" x14ac:dyDescent="0.2">
      <c r="A4927" s="66"/>
    </row>
    <row r="4928" spans="1:1" x14ac:dyDescent="0.2">
      <c r="A4928" s="66"/>
    </row>
    <row r="4929" spans="1:1" x14ac:dyDescent="0.2">
      <c r="A4929" s="66"/>
    </row>
    <row r="4930" spans="1:1" x14ac:dyDescent="0.2">
      <c r="A4930" s="66"/>
    </row>
    <row r="4931" spans="1:1" x14ac:dyDescent="0.2">
      <c r="A4931" s="66"/>
    </row>
    <row r="4932" spans="1:1" x14ac:dyDescent="0.2">
      <c r="A4932" s="66"/>
    </row>
    <row r="4933" spans="1:1" x14ac:dyDescent="0.2">
      <c r="A4933" s="66"/>
    </row>
    <row r="4934" spans="1:1" x14ac:dyDescent="0.2">
      <c r="A4934" s="66"/>
    </row>
    <row r="4935" spans="1:1" x14ac:dyDescent="0.2">
      <c r="A4935" s="66"/>
    </row>
    <row r="4936" spans="1:1" x14ac:dyDescent="0.2">
      <c r="A4936" s="66"/>
    </row>
    <row r="4937" spans="1:1" x14ac:dyDescent="0.2">
      <c r="A4937" s="66"/>
    </row>
    <row r="4938" spans="1:1" x14ac:dyDescent="0.2">
      <c r="A4938" s="66"/>
    </row>
    <row r="4939" spans="1:1" x14ac:dyDescent="0.2">
      <c r="A4939" s="66"/>
    </row>
    <row r="4940" spans="1:1" x14ac:dyDescent="0.2">
      <c r="A4940" s="66"/>
    </row>
    <row r="4941" spans="1:1" x14ac:dyDescent="0.2">
      <c r="A4941" s="66"/>
    </row>
    <row r="4942" spans="1:1" x14ac:dyDescent="0.2">
      <c r="A4942" s="66"/>
    </row>
    <row r="4943" spans="1:1" x14ac:dyDescent="0.2">
      <c r="A4943" s="66"/>
    </row>
    <row r="4944" spans="1:1" x14ac:dyDescent="0.2">
      <c r="A4944" s="66"/>
    </row>
    <row r="4945" spans="1:1" x14ac:dyDescent="0.2">
      <c r="A4945" s="66"/>
    </row>
    <row r="4946" spans="1:1" x14ac:dyDescent="0.2">
      <c r="A4946" s="66"/>
    </row>
    <row r="4947" spans="1:1" x14ac:dyDescent="0.2">
      <c r="A4947" s="66"/>
    </row>
    <row r="4948" spans="1:1" x14ac:dyDescent="0.2">
      <c r="A4948" s="66"/>
    </row>
    <row r="4949" spans="1:1" x14ac:dyDescent="0.2">
      <c r="A4949" s="66"/>
    </row>
    <row r="4950" spans="1:1" x14ac:dyDescent="0.2">
      <c r="A4950" s="66"/>
    </row>
    <row r="4951" spans="1:1" x14ac:dyDescent="0.2">
      <c r="A4951" s="66"/>
    </row>
    <row r="4952" spans="1:1" x14ac:dyDescent="0.2">
      <c r="A4952" s="66"/>
    </row>
    <row r="4953" spans="1:1" x14ac:dyDescent="0.2">
      <c r="A4953" s="66"/>
    </row>
    <row r="4954" spans="1:1" x14ac:dyDescent="0.2">
      <c r="A4954" s="66"/>
    </row>
    <row r="4955" spans="1:1" x14ac:dyDescent="0.2">
      <c r="A4955" s="66"/>
    </row>
    <row r="4956" spans="1:1" x14ac:dyDescent="0.2">
      <c r="A4956" s="66"/>
    </row>
    <row r="4957" spans="1:1" x14ac:dyDescent="0.2">
      <c r="A4957" s="66"/>
    </row>
    <row r="4958" spans="1:1" x14ac:dyDescent="0.2">
      <c r="A4958" s="66"/>
    </row>
    <row r="4959" spans="1:1" x14ac:dyDescent="0.2">
      <c r="A4959" s="66"/>
    </row>
    <row r="4960" spans="1:1" x14ac:dyDescent="0.2">
      <c r="A4960" s="66"/>
    </row>
    <row r="4961" spans="1:1" x14ac:dyDescent="0.2">
      <c r="A4961" s="66"/>
    </row>
    <row r="4962" spans="1:1" x14ac:dyDescent="0.2">
      <c r="A4962" s="66"/>
    </row>
    <row r="4963" spans="1:1" x14ac:dyDescent="0.2">
      <c r="A4963" s="66"/>
    </row>
    <row r="4964" spans="1:1" x14ac:dyDescent="0.2">
      <c r="A4964" s="66"/>
    </row>
    <row r="4965" spans="1:1" x14ac:dyDescent="0.2">
      <c r="A4965" s="66"/>
    </row>
    <row r="4966" spans="1:1" x14ac:dyDescent="0.2">
      <c r="A4966" s="66"/>
    </row>
    <row r="4967" spans="1:1" x14ac:dyDescent="0.2">
      <c r="A4967" s="66"/>
    </row>
    <row r="4968" spans="1:1" x14ac:dyDescent="0.2">
      <c r="A4968" s="66"/>
    </row>
    <row r="4969" spans="1:1" x14ac:dyDescent="0.2">
      <c r="A4969" s="66"/>
    </row>
    <row r="4970" spans="1:1" x14ac:dyDescent="0.2">
      <c r="A4970" s="66"/>
    </row>
    <row r="4971" spans="1:1" x14ac:dyDescent="0.2">
      <c r="A4971" s="66"/>
    </row>
    <row r="4972" spans="1:1" x14ac:dyDescent="0.2">
      <c r="A4972" s="66"/>
    </row>
    <row r="4973" spans="1:1" x14ac:dyDescent="0.2">
      <c r="A4973" s="66"/>
    </row>
    <row r="4974" spans="1:1" x14ac:dyDescent="0.2">
      <c r="A4974" s="66"/>
    </row>
    <row r="4975" spans="1:1" x14ac:dyDescent="0.2">
      <c r="A4975" s="66"/>
    </row>
    <row r="4976" spans="1:1" x14ac:dyDescent="0.2">
      <c r="A4976" s="66"/>
    </row>
    <row r="4977" spans="1:1" x14ac:dyDescent="0.2">
      <c r="A4977" s="66"/>
    </row>
    <row r="4978" spans="1:1" x14ac:dyDescent="0.2">
      <c r="A4978" s="66"/>
    </row>
    <row r="4979" spans="1:1" x14ac:dyDescent="0.2">
      <c r="A4979" s="66"/>
    </row>
    <row r="4980" spans="1:1" x14ac:dyDescent="0.2">
      <c r="A4980" s="66"/>
    </row>
    <row r="4981" spans="1:1" x14ac:dyDescent="0.2">
      <c r="A4981" s="66"/>
    </row>
    <row r="4982" spans="1:1" x14ac:dyDescent="0.2">
      <c r="A4982" s="66"/>
    </row>
    <row r="4983" spans="1:1" x14ac:dyDescent="0.2">
      <c r="A4983" s="66"/>
    </row>
    <row r="4984" spans="1:1" x14ac:dyDescent="0.2">
      <c r="A4984" s="66"/>
    </row>
    <row r="4985" spans="1:1" x14ac:dyDescent="0.2">
      <c r="A4985" s="66"/>
    </row>
    <row r="4986" spans="1:1" x14ac:dyDescent="0.2">
      <c r="A4986" s="66"/>
    </row>
    <row r="4987" spans="1:1" x14ac:dyDescent="0.2">
      <c r="A4987" s="66"/>
    </row>
    <row r="4988" spans="1:1" x14ac:dyDescent="0.2">
      <c r="A4988" s="66"/>
    </row>
    <row r="4989" spans="1:1" x14ac:dyDescent="0.2">
      <c r="A4989" s="66"/>
    </row>
    <row r="4990" spans="1:1" x14ac:dyDescent="0.2">
      <c r="A4990" s="66"/>
    </row>
    <row r="4991" spans="1:1" x14ac:dyDescent="0.2">
      <c r="A4991" s="66"/>
    </row>
    <row r="4992" spans="1:1" x14ac:dyDescent="0.2">
      <c r="A4992" s="66"/>
    </row>
    <row r="4993" spans="1:1" x14ac:dyDescent="0.2">
      <c r="A4993" s="66"/>
    </row>
    <row r="4994" spans="1:1" x14ac:dyDescent="0.2">
      <c r="A4994" s="66"/>
    </row>
    <row r="4995" spans="1:1" x14ac:dyDescent="0.2">
      <c r="A4995" s="66"/>
    </row>
    <row r="4996" spans="1:1" x14ac:dyDescent="0.2">
      <c r="A4996" s="66"/>
    </row>
    <row r="4997" spans="1:1" x14ac:dyDescent="0.2">
      <c r="A4997" s="66"/>
    </row>
    <row r="4998" spans="1:1" x14ac:dyDescent="0.2">
      <c r="A4998" s="66"/>
    </row>
    <row r="4999" spans="1:1" x14ac:dyDescent="0.2">
      <c r="A4999" s="66"/>
    </row>
    <row r="5000" spans="1:1" x14ac:dyDescent="0.2">
      <c r="A5000" s="66"/>
    </row>
    <row r="5001" spans="1:1" x14ac:dyDescent="0.2">
      <c r="A5001" s="66"/>
    </row>
    <row r="5002" spans="1:1" x14ac:dyDescent="0.2">
      <c r="A5002" s="66"/>
    </row>
    <row r="5003" spans="1:1" x14ac:dyDescent="0.2">
      <c r="A5003" s="66"/>
    </row>
    <row r="5004" spans="1:1" x14ac:dyDescent="0.2">
      <c r="A5004" s="66"/>
    </row>
    <row r="5005" spans="1:1" x14ac:dyDescent="0.2">
      <c r="A5005" s="66"/>
    </row>
    <row r="5006" spans="1:1" x14ac:dyDescent="0.2">
      <c r="A5006" s="66"/>
    </row>
    <row r="5007" spans="1:1" x14ac:dyDescent="0.2">
      <c r="A5007" s="66"/>
    </row>
    <row r="5008" spans="1:1" x14ac:dyDescent="0.2">
      <c r="A5008" s="66"/>
    </row>
    <row r="5009" spans="1:1" x14ac:dyDescent="0.2">
      <c r="A5009" s="66"/>
    </row>
    <row r="5010" spans="1:1" x14ac:dyDescent="0.2">
      <c r="A5010" s="66"/>
    </row>
    <row r="5011" spans="1:1" x14ac:dyDescent="0.2">
      <c r="A5011" s="66"/>
    </row>
    <row r="5012" spans="1:1" x14ac:dyDescent="0.2">
      <c r="A5012" s="66"/>
    </row>
    <row r="5013" spans="1:1" x14ac:dyDescent="0.2">
      <c r="A5013" s="66"/>
    </row>
    <row r="5014" spans="1:1" x14ac:dyDescent="0.2">
      <c r="A5014" s="66"/>
    </row>
    <row r="5015" spans="1:1" x14ac:dyDescent="0.2">
      <c r="A5015" s="66"/>
    </row>
    <row r="5016" spans="1:1" x14ac:dyDescent="0.2">
      <c r="A5016" s="66"/>
    </row>
    <row r="5017" spans="1:1" x14ac:dyDescent="0.2">
      <c r="A5017" s="66"/>
    </row>
    <row r="5018" spans="1:1" x14ac:dyDescent="0.2">
      <c r="A5018" s="66"/>
    </row>
    <row r="5019" spans="1:1" x14ac:dyDescent="0.2">
      <c r="A5019" s="66"/>
    </row>
    <row r="5020" spans="1:1" x14ac:dyDescent="0.2">
      <c r="A5020" s="66"/>
    </row>
    <row r="5021" spans="1:1" x14ac:dyDescent="0.2">
      <c r="A5021" s="66"/>
    </row>
    <row r="5022" spans="1:1" x14ac:dyDescent="0.2">
      <c r="A5022" s="66"/>
    </row>
    <row r="5023" spans="1:1" x14ac:dyDescent="0.2">
      <c r="A5023" s="66"/>
    </row>
    <row r="5024" spans="1:1" x14ac:dyDescent="0.2">
      <c r="A5024" s="66"/>
    </row>
    <row r="5025" spans="1:1" x14ac:dyDescent="0.2">
      <c r="A5025" s="66"/>
    </row>
    <row r="5026" spans="1:1" x14ac:dyDescent="0.2">
      <c r="A5026" s="66"/>
    </row>
    <row r="5027" spans="1:1" x14ac:dyDescent="0.2">
      <c r="A5027" s="66"/>
    </row>
    <row r="5028" spans="1:1" x14ac:dyDescent="0.2">
      <c r="A5028" s="66"/>
    </row>
    <row r="5029" spans="1:1" x14ac:dyDescent="0.2">
      <c r="A5029" s="66"/>
    </row>
    <row r="5030" spans="1:1" x14ac:dyDescent="0.2">
      <c r="A5030" s="66"/>
    </row>
    <row r="5031" spans="1:1" x14ac:dyDescent="0.2">
      <c r="A5031" s="66"/>
    </row>
    <row r="5032" spans="1:1" x14ac:dyDescent="0.2">
      <c r="A5032" s="66"/>
    </row>
    <row r="5033" spans="1:1" x14ac:dyDescent="0.2">
      <c r="A5033" s="66"/>
    </row>
    <row r="5034" spans="1:1" x14ac:dyDescent="0.2">
      <c r="A5034" s="66"/>
    </row>
    <row r="5035" spans="1:1" x14ac:dyDescent="0.2">
      <c r="A5035" s="66"/>
    </row>
    <row r="5036" spans="1:1" x14ac:dyDescent="0.2">
      <c r="A5036" s="66"/>
    </row>
    <row r="5037" spans="1:1" x14ac:dyDescent="0.2">
      <c r="A5037" s="66"/>
    </row>
    <row r="5038" spans="1:1" x14ac:dyDescent="0.2">
      <c r="A5038" s="66"/>
    </row>
    <row r="5039" spans="1:1" x14ac:dyDescent="0.2">
      <c r="A5039" s="66"/>
    </row>
    <row r="5040" spans="1:1" x14ac:dyDescent="0.2">
      <c r="A5040" s="66"/>
    </row>
    <row r="5041" spans="1:1" x14ac:dyDescent="0.2">
      <c r="A5041" s="66"/>
    </row>
    <row r="5042" spans="1:1" x14ac:dyDescent="0.2">
      <c r="A5042" s="66"/>
    </row>
    <row r="5043" spans="1:1" x14ac:dyDescent="0.2">
      <c r="A5043" s="66"/>
    </row>
    <row r="5044" spans="1:1" x14ac:dyDescent="0.2">
      <c r="A5044" s="66"/>
    </row>
    <row r="5045" spans="1:1" x14ac:dyDescent="0.2">
      <c r="A5045" s="66"/>
    </row>
    <row r="5046" spans="1:1" x14ac:dyDescent="0.2">
      <c r="A5046" s="66"/>
    </row>
    <row r="5047" spans="1:1" x14ac:dyDescent="0.2">
      <c r="A5047" s="66"/>
    </row>
    <row r="5048" spans="1:1" x14ac:dyDescent="0.2">
      <c r="A5048" s="66"/>
    </row>
    <row r="5049" spans="1:1" x14ac:dyDescent="0.2">
      <c r="A5049" s="66"/>
    </row>
    <row r="5050" spans="1:1" x14ac:dyDescent="0.2">
      <c r="A5050" s="66"/>
    </row>
    <row r="5051" spans="1:1" x14ac:dyDescent="0.2">
      <c r="A5051" s="66"/>
    </row>
    <row r="5052" spans="1:1" x14ac:dyDescent="0.2">
      <c r="A5052" s="66"/>
    </row>
    <row r="5053" spans="1:1" x14ac:dyDescent="0.2">
      <c r="A5053" s="66"/>
    </row>
    <row r="5054" spans="1:1" x14ac:dyDescent="0.2">
      <c r="A5054" s="66"/>
    </row>
    <row r="5055" spans="1:1" x14ac:dyDescent="0.2">
      <c r="A5055" s="66"/>
    </row>
    <row r="5056" spans="1:1" x14ac:dyDescent="0.2">
      <c r="A5056" s="66"/>
    </row>
    <row r="5057" spans="1:1" x14ac:dyDescent="0.2">
      <c r="A5057" s="66"/>
    </row>
    <row r="5058" spans="1:1" x14ac:dyDescent="0.2">
      <c r="A5058" s="66"/>
    </row>
    <row r="5059" spans="1:1" x14ac:dyDescent="0.2">
      <c r="A5059" s="66"/>
    </row>
    <row r="5060" spans="1:1" x14ac:dyDescent="0.2">
      <c r="A5060" s="66"/>
    </row>
    <row r="5061" spans="1:1" x14ac:dyDescent="0.2">
      <c r="A5061" s="66"/>
    </row>
    <row r="5062" spans="1:1" x14ac:dyDescent="0.2">
      <c r="A5062" s="66"/>
    </row>
    <row r="5063" spans="1:1" x14ac:dyDescent="0.2">
      <c r="A5063" s="66"/>
    </row>
    <row r="5064" spans="1:1" x14ac:dyDescent="0.2">
      <c r="A5064" s="66"/>
    </row>
    <row r="5065" spans="1:1" x14ac:dyDescent="0.2">
      <c r="A5065" s="66"/>
    </row>
    <row r="5066" spans="1:1" x14ac:dyDescent="0.2">
      <c r="A5066" s="66"/>
    </row>
    <row r="5067" spans="1:1" x14ac:dyDescent="0.2">
      <c r="A5067" s="66"/>
    </row>
    <row r="5068" spans="1:1" x14ac:dyDescent="0.2">
      <c r="A5068" s="66"/>
    </row>
    <row r="5069" spans="1:1" x14ac:dyDescent="0.2">
      <c r="A5069" s="66"/>
    </row>
    <row r="5070" spans="1:1" x14ac:dyDescent="0.2">
      <c r="A5070" s="66"/>
    </row>
    <row r="5071" spans="1:1" x14ac:dyDescent="0.2">
      <c r="A5071" s="66"/>
    </row>
    <row r="5072" spans="1:1" x14ac:dyDescent="0.2">
      <c r="A5072" s="66"/>
    </row>
    <row r="5073" spans="1:1" x14ac:dyDescent="0.2">
      <c r="A5073" s="66"/>
    </row>
    <row r="5074" spans="1:1" x14ac:dyDescent="0.2">
      <c r="A5074" s="66"/>
    </row>
    <row r="5075" spans="1:1" x14ac:dyDescent="0.2">
      <c r="A5075" s="66"/>
    </row>
    <row r="5076" spans="1:1" x14ac:dyDescent="0.2">
      <c r="A5076" s="66"/>
    </row>
    <row r="5077" spans="1:1" x14ac:dyDescent="0.2">
      <c r="A5077" s="66"/>
    </row>
    <row r="5078" spans="1:1" x14ac:dyDescent="0.2">
      <c r="A5078" s="66"/>
    </row>
    <row r="5079" spans="1:1" x14ac:dyDescent="0.2">
      <c r="A5079" s="66"/>
    </row>
    <row r="5080" spans="1:1" x14ac:dyDescent="0.2">
      <c r="A5080" s="66"/>
    </row>
    <row r="5081" spans="1:1" x14ac:dyDescent="0.2">
      <c r="A5081" s="66"/>
    </row>
    <row r="5082" spans="1:1" x14ac:dyDescent="0.2">
      <c r="A5082" s="66"/>
    </row>
    <row r="5083" spans="1:1" x14ac:dyDescent="0.2">
      <c r="A5083" s="66"/>
    </row>
    <row r="5084" spans="1:1" x14ac:dyDescent="0.2">
      <c r="A5084" s="66"/>
    </row>
    <row r="5085" spans="1:1" x14ac:dyDescent="0.2">
      <c r="A5085" s="66"/>
    </row>
    <row r="5086" spans="1:1" x14ac:dyDescent="0.2">
      <c r="A5086" s="66"/>
    </row>
    <row r="5087" spans="1:1" x14ac:dyDescent="0.2">
      <c r="A5087" s="66"/>
    </row>
    <row r="5088" spans="1:1" x14ac:dyDescent="0.2">
      <c r="A5088" s="66"/>
    </row>
    <row r="5089" spans="1:1" x14ac:dyDescent="0.2">
      <c r="A5089" s="66"/>
    </row>
    <row r="5090" spans="1:1" x14ac:dyDescent="0.2">
      <c r="A5090" s="66"/>
    </row>
    <row r="5091" spans="1:1" x14ac:dyDescent="0.2">
      <c r="A5091" s="66"/>
    </row>
    <row r="5092" spans="1:1" x14ac:dyDescent="0.2">
      <c r="A5092" s="66"/>
    </row>
    <row r="5093" spans="1:1" x14ac:dyDescent="0.2">
      <c r="A5093" s="66"/>
    </row>
    <row r="5094" spans="1:1" x14ac:dyDescent="0.2">
      <c r="A5094" s="66"/>
    </row>
    <row r="5095" spans="1:1" x14ac:dyDescent="0.2">
      <c r="A5095" s="66"/>
    </row>
    <row r="5096" spans="1:1" x14ac:dyDescent="0.2">
      <c r="A5096" s="66"/>
    </row>
    <row r="5097" spans="1:1" x14ac:dyDescent="0.2">
      <c r="A5097" s="66"/>
    </row>
    <row r="5098" spans="1:1" x14ac:dyDescent="0.2">
      <c r="A5098" s="66"/>
    </row>
    <row r="5099" spans="1:1" x14ac:dyDescent="0.2">
      <c r="A5099" s="66"/>
    </row>
    <row r="5100" spans="1:1" x14ac:dyDescent="0.2">
      <c r="A5100" s="66"/>
    </row>
    <row r="5101" spans="1:1" x14ac:dyDescent="0.2">
      <c r="A5101" s="66"/>
    </row>
    <row r="5102" spans="1:1" x14ac:dyDescent="0.2">
      <c r="A5102" s="66"/>
    </row>
    <row r="5103" spans="1:1" x14ac:dyDescent="0.2">
      <c r="A5103" s="66"/>
    </row>
    <row r="5104" spans="1:1" x14ac:dyDescent="0.2">
      <c r="A5104" s="66"/>
    </row>
    <row r="5105" spans="1:1" x14ac:dyDescent="0.2">
      <c r="A5105" s="66"/>
    </row>
    <row r="5106" spans="1:1" x14ac:dyDescent="0.2">
      <c r="A5106" s="66"/>
    </row>
    <row r="5107" spans="1:1" x14ac:dyDescent="0.2">
      <c r="A5107" s="66"/>
    </row>
    <row r="5108" spans="1:1" x14ac:dyDescent="0.2">
      <c r="A5108" s="66"/>
    </row>
    <row r="5109" spans="1:1" x14ac:dyDescent="0.2">
      <c r="A5109" s="66"/>
    </row>
    <row r="5110" spans="1:1" x14ac:dyDescent="0.2">
      <c r="A5110" s="66"/>
    </row>
    <row r="5111" spans="1:1" x14ac:dyDescent="0.2">
      <c r="A5111" s="66"/>
    </row>
    <row r="5112" spans="1:1" x14ac:dyDescent="0.2">
      <c r="A5112" s="66"/>
    </row>
    <row r="5113" spans="1:1" x14ac:dyDescent="0.2">
      <c r="A5113" s="66"/>
    </row>
    <row r="5114" spans="1:1" x14ac:dyDescent="0.2">
      <c r="A5114" s="66"/>
    </row>
    <row r="5115" spans="1:1" x14ac:dyDescent="0.2">
      <c r="A5115" s="66"/>
    </row>
    <row r="5116" spans="1:1" x14ac:dyDescent="0.2">
      <c r="A5116" s="66"/>
    </row>
    <row r="5117" spans="1:1" x14ac:dyDescent="0.2">
      <c r="A5117" s="66"/>
    </row>
    <row r="5118" spans="1:1" x14ac:dyDescent="0.2">
      <c r="A5118" s="66"/>
    </row>
    <row r="5119" spans="1:1" x14ac:dyDescent="0.2">
      <c r="A5119" s="66"/>
    </row>
    <row r="5120" spans="1:1" x14ac:dyDescent="0.2">
      <c r="A5120" s="66"/>
    </row>
    <row r="5121" spans="1:1" x14ac:dyDescent="0.2">
      <c r="A5121" s="66"/>
    </row>
    <row r="5122" spans="1:1" x14ac:dyDescent="0.2">
      <c r="A5122" s="66"/>
    </row>
    <row r="5123" spans="1:1" x14ac:dyDescent="0.2">
      <c r="A5123" s="66"/>
    </row>
    <row r="5124" spans="1:1" x14ac:dyDescent="0.2">
      <c r="A5124" s="66"/>
    </row>
    <row r="5125" spans="1:1" x14ac:dyDescent="0.2">
      <c r="A5125" s="66"/>
    </row>
    <row r="5126" spans="1:1" x14ac:dyDescent="0.2">
      <c r="A5126" s="66"/>
    </row>
    <row r="5127" spans="1:1" x14ac:dyDescent="0.2">
      <c r="A5127" s="66"/>
    </row>
    <row r="5128" spans="1:1" x14ac:dyDescent="0.2">
      <c r="A5128" s="66"/>
    </row>
    <row r="5129" spans="1:1" x14ac:dyDescent="0.2">
      <c r="A5129" s="66"/>
    </row>
    <row r="5130" spans="1:1" x14ac:dyDescent="0.2">
      <c r="A5130" s="66"/>
    </row>
    <row r="5131" spans="1:1" x14ac:dyDescent="0.2">
      <c r="A5131" s="66"/>
    </row>
    <row r="5132" spans="1:1" x14ac:dyDescent="0.2">
      <c r="A5132" s="66"/>
    </row>
    <row r="5133" spans="1:1" x14ac:dyDescent="0.2">
      <c r="A5133" s="66"/>
    </row>
    <row r="5134" spans="1:1" x14ac:dyDescent="0.2">
      <c r="A5134" s="66"/>
    </row>
    <row r="5135" spans="1:1" x14ac:dyDescent="0.2">
      <c r="A5135" s="66"/>
    </row>
    <row r="5136" spans="1:1" x14ac:dyDescent="0.2">
      <c r="A5136" s="66"/>
    </row>
    <row r="5137" spans="1:1" x14ac:dyDescent="0.2">
      <c r="A5137" s="66"/>
    </row>
    <row r="5138" spans="1:1" x14ac:dyDescent="0.2">
      <c r="A5138" s="66"/>
    </row>
    <row r="5139" spans="1:1" x14ac:dyDescent="0.2">
      <c r="A5139" s="66"/>
    </row>
    <row r="5140" spans="1:1" x14ac:dyDescent="0.2">
      <c r="A5140" s="66"/>
    </row>
    <row r="5141" spans="1:1" x14ac:dyDescent="0.2">
      <c r="A5141" s="66"/>
    </row>
    <row r="5142" spans="1:1" x14ac:dyDescent="0.2">
      <c r="A5142" s="66"/>
    </row>
    <row r="5143" spans="1:1" x14ac:dyDescent="0.2">
      <c r="A5143" s="66"/>
    </row>
    <row r="5144" spans="1:1" x14ac:dyDescent="0.2">
      <c r="A5144" s="66"/>
    </row>
    <row r="5145" spans="1:1" x14ac:dyDescent="0.2">
      <c r="A5145" s="66"/>
    </row>
    <row r="5146" spans="1:1" x14ac:dyDescent="0.2">
      <c r="A5146" s="66"/>
    </row>
    <row r="5147" spans="1:1" x14ac:dyDescent="0.2">
      <c r="A5147" s="66"/>
    </row>
    <row r="5148" spans="1:1" x14ac:dyDescent="0.2">
      <c r="A5148" s="66"/>
    </row>
    <row r="5149" spans="1:1" x14ac:dyDescent="0.2">
      <c r="A5149" s="66"/>
    </row>
    <row r="5150" spans="1:1" x14ac:dyDescent="0.2">
      <c r="A5150" s="66"/>
    </row>
    <row r="5151" spans="1:1" x14ac:dyDescent="0.2">
      <c r="A5151" s="66"/>
    </row>
    <row r="5152" spans="1:1" x14ac:dyDescent="0.2">
      <c r="A5152" s="66"/>
    </row>
    <row r="5153" spans="1:1" x14ac:dyDescent="0.2">
      <c r="A5153" s="66"/>
    </row>
    <row r="5154" spans="1:1" x14ac:dyDescent="0.2">
      <c r="A5154" s="66"/>
    </row>
    <row r="5155" spans="1:1" x14ac:dyDescent="0.2">
      <c r="A5155" s="66"/>
    </row>
    <row r="5156" spans="1:1" x14ac:dyDescent="0.2">
      <c r="A5156" s="66"/>
    </row>
    <row r="5157" spans="1:1" x14ac:dyDescent="0.2">
      <c r="A5157" s="66"/>
    </row>
    <row r="5158" spans="1:1" x14ac:dyDescent="0.2">
      <c r="A5158" s="66"/>
    </row>
    <row r="5159" spans="1:1" x14ac:dyDescent="0.2">
      <c r="A5159" s="66"/>
    </row>
    <row r="5160" spans="1:1" x14ac:dyDescent="0.2">
      <c r="A5160" s="66"/>
    </row>
    <row r="5161" spans="1:1" x14ac:dyDescent="0.2">
      <c r="A5161" s="66"/>
    </row>
    <row r="5162" spans="1:1" x14ac:dyDescent="0.2">
      <c r="A5162" s="66"/>
    </row>
    <row r="5163" spans="1:1" x14ac:dyDescent="0.2">
      <c r="A5163" s="66"/>
    </row>
    <row r="5164" spans="1:1" x14ac:dyDescent="0.2">
      <c r="A5164" s="66"/>
    </row>
    <row r="5165" spans="1:1" x14ac:dyDescent="0.2">
      <c r="A5165" s="66"/>
    </row>
    <row r="5166" spans="1:1" x14ac:dyDescent="0.2">
      <c r="A5166" s="66"/>
    </row>
    <row r="5167" spans="1:1" x14ac:dyDescent="0.2">
      <c r="A5167" s="66"/>
    </row>
    <row r="5168" spans="1:1" x14ac:dyDescent="0.2">
      <c r="A5168" s="66"/>
    </row>
    <row r="5169" spans="1:1" x14ac:dyDescent="0.2">
      <c r="A5169" s="66"/>
    </row>
    <row r="5170" spans="1:1" x14ac:dyDescent="0.2">
      <c r="A5170" s="66"/>
    </row>
    <row r="5171" spans="1:1" x14ac:dyDescent="0.2">
      <c r="A5171" s="66"/>
    </row>
    <row r="5172" spans="1:1" x14ac:dyDescent="0.2">
      <c r="A5172" s="66"/>
    </row>
    <row r="5173" spans="1:1" x14ac:dyDescent="0.2">
      <c r="A5173" s="66"/>
    </row>
    <row r="5174" spans="1:1" x14ac:dyDescent="0.2">
      <c r="A5174" s="66"/>
    </row>
    <row r="5175" spans="1:1" x14ac:dyDescent="0.2">
      <c r="A5175" s="66"/>
    </row>
    <row r="5176" spans="1:1" x14ac:dyDescent="0.2">
      <c r="A5176" s="66"/>
    </row>
    <row r="5177" spans="1:1" x14ac:dyDescent="0.2">
      <c r="A5177" s="66"/>
    </row>
    <row r="5178" spans="1:1" x14ac:dyDescent="0.2">
      <c r="A5178" s="66"/>
    </row>
    <row r="5179" spans="1:1" x14ac:dyDescent="0.2">
      <c r="A5179" s="66"/>
    </row>
    <row r="5180" spans="1:1" x14ac:dyDescent="0.2">
      <c r="A5180" s="66"/>
    </row>
    <row r="5181" spans="1:1" x14ac:dyDescent="0.2">
      <c r="A5181" s="66"/>
    </row>
    <row r="5182" spans="1:1" x14ac:dyDescent="0.2">
      <c r="A5182" s="66"/>
    </row>
    <row r="5183" spans="1:1" x14ac:dyDescent="0.2">
      <c r="A5183" s="66"/>
    </row>
    <row r="5184" spans="1:1" x14ac:dyDescent="0.2">
      <c r="A5184" s="66"/>
    </row>
    <row r="5185" spans="1:1" x14ac:dyDescent="0.2">
      <c r="A5185" s="66"/>
    </row>
    <row r="5186" spans="1:1" x14ac:dyDescent="0.2">
      <c r="A5186" s="66"/>
    </row>
    <row r="5187" spans="1:1" x14ac:dyDescent="0.2">
      <c r="A5187" s="66"/>
    </row>
    <row r="5188" spans="1:1" x14ac:dyDescent="0.2">
      <c r="A5188" s="66"/>
    </row>
    <row r="5189" spans="1:1" x14ac:dyDescent="0.2">
      <c r="A5189" s="66"/>
    </row>
    <row r="5190" spans="1:1" x14ac:dyDescent="0.2">
      <c r="A5190" s="66"/>
    </row>
    <row r="5191" spans="1:1" x14ac:dyDescent="0.2">
      <c r="A5191" s="66"/>
    </row>
    <row r="5192" spans="1:1" x14ac:dyDescent="0.2">
      <c r="A5192" s="66"/>
    </row>
    <row r="5193" spans="1:1" x14ac:dyDescent="0.2">
      <c r="A5193" s="66"/>
    </row>
    <row r="5194" spans="1:1" x14ac:dyDescent="0.2">
      <c r="A5194" s="66"/>
    </row>
    <row r="5195" spans="1:1" x14ac:dyDescent="0.2">
      <c r="A5195" s="66"/>
    </row>
    <row r="5196" spans="1:1" x14ac:dyDescent="0.2">
      <c r="A5196" s="66"/>
    </row>
    <row r="5197" spans="1:1" x14ac:dyDescent="0.2">
      <c r="A5197" s="66"/>
    </row>
    <row r="5198" spans="1:1" x14ac:dyDescent="0.2">
      <c r="A5198" s="66"/>
    </row>
    <row r="5199" spans="1:1" x14ac:dyDescent="0.2">
      <c r="A5199" s="66"/>
    </row>
    <row r="5200" spans="1:1" x14ac:dyDescent="0.2">
      <c r="A5200" s="66"/>
    </row>
    <row r="5201" spans="1:1" x14ac:dyDescent="0.2">
      <c r="A5201" s="66"/>
    </row>
    <row r="5202" spans="1:1" x14ac:dyDescent="0.2">
      <c r="A5202" s="66"/>
    </row>
    <row r="5203" spans="1:1" x14ac:dyDescent="0.2">
      <c r="A5203" s="66"/>
    </row>
    <row r="5204" spans="1:1" x14ac:dyDescent="0.2">
      <c r="A5204" s="66"/>
    </row>
    <row r="5205" spans="1:1" x14ac:dyDescent="0.2">
      <c r="A5205" s="66"/>
    </row>
    <row r="5206" spans="1:1" x14ac:dyDescent="0.2">
      <c r="A5206" s="66"/>
    </row>
    <row r="5207" spans="1:1" x14ac:dyDescent="0.2">
      <c r="A5207" s="66"/>
    </row>
    <row r="5208" spans="1:1" x14ac:dyDescent="0.2">
      <c r="A5208" s="66"/>
    </row>
    <row r="5209" spans="1:1" x14ac:dyDescent="0.2">
      <c r="A5209" s="66"/>
    </row>
    <row r="5210" spans="1:1" x14ac:dyDescent="0.2">
      <c r="A5210" s="66"/>
    </row>
    <row r="5211" spans="1:1" x14ac:dyDescent="0.2">
      <c r="A5211" s="66"/>
    </row>
    <row r="5212" spans="1:1" x14ac:dyDescent="0.2">
      <c r="A5212" s="66"/>
    </row>
    <row r="5213" spans="1:1" x14ac:dyDescent="0.2">
      <c r="A5213" s="66"/>
    </row>
    <row r="5214" spans="1:1" x14ac:dyDescent="0.2">
      <c r="A5214" s="66"/>
    </row>
    <row r="5215" spans="1:1" x14ac:dyDescent="0.2">
      <c r="A5215" s="66"/>
    </row>
    <row r="5216" spans="1:1" x14ac:dyDescent="0.2">
      <c r="A5216" s="66"/>
    </row>
    <row r="5217" spans="1:1" x14ac:dyDescent="0.2">
      <c r="A5217" s="66"/>
    </row>
    <row r="5218" spans="1:1" x14ac:dyDescent="0.2">
      <c r="A5218" s="66"/>
    </row>
    <row r="5219" spans="1:1" x14ac:dyDescent="0.2">
      <c r="A5219" s="66"/>
    </row>
    <row r="5220" spans="1:1" x14ac:dyDescent="0.2">
      <c r="A5220" s="66"/>
    </row>
    <row r="5221" spans="1:1" x14ac:dyDescent="0.2">
      <c r="A5221" s="66"/>
    </row>
    <row r="5222" spans="1:1" x14ac:dyDescent="0.2">
      <c r="A5222" s="66"/>
    </row>
    <row r="5223" spans="1:1" x14ac:dyDescent="0.2">
      <c r="A5223" s="66"/>
    </row>
    <row r="5224" spans="1:1" x14ac:dyDescent="0.2">
      <c r="A5224" s="66"/>
    </row>
    <row r="5225" spans="1:1" x14ac:dyDescent="0.2">
      <c r="A5225" s="66"/>
    </row>
    <row r="5226" spans="1:1" x14ac:dyDescent="0.2">
      <c r="A5226" s="66"/>
    </row>
    <row r="5227" spans="1:1" x14ac:dyDescent="0.2">
      <c r="A5227" s="66"/>
    </row>
    <row r="5228" spans="1:1" x14ac:dyDescent="0.2">
      <c r="A5228" s="66"/>
    </row>
    <row r="5229" spans="1:1" x14ac:dyDescent="0.2">
      <c r="A5229" s="66"/>
    </row>
    <row r="5230" spans="1:1" x14ac:dyDescent="0.2">
      <c r="A5230" s="66"/>
    </row>
    <row r="5231" spans="1:1" x14ac:dyDescent="0.2">
      <c r="A5231" s="66"/>
    </row>
    <row r="5232" spans="1:1" x14ac:dyDescent="0.2">
      <c r="A5232" s="66"/>
    </row>
    <row r="5233" spans="1:1" x14ac:dyDescent="0.2">
      <c r="A5233" s="66"/>
    </row>
    <row r="5234" spans="1:1" x14ac:dyDescent="0.2">
      <c r="A5234" s="66"/>
    </row>
    <row r="5235" spans="1:1" x14ac:dyDescent="0.2">
      <c r="A5235" s="66"/>
    </row>
    <row r="5236" spans="1:1" x14ac:dyDescent="0.2">
      <c r="A5236" s="66"/>
    </row>
    <row r="5237" spans="1:1" x14ac:dyDescent="0.2">
      <c r="A5237" s="66"/>
    </row>
    <row r="5238" spans="1:1" x14ac:dyDescent="0.2">
      <c r="A5238" s="66"/>
    </row>
    <row r="5239" spans="1:1" x14ac:dyDescent="0.2">
      <c r="A5239" s="66"/>
    </row>
    <row r="5240" spans="1:1" x14ac:dyDescent="0.2">
      <c r="A5240" s="66"/>
    </row>
    <row r="5241" spans="1:1" x14ac:dyDescent="0.2">
      <c r="A5241" s="66"/>
    </row>
    <row r="5242" spans="1:1" x14ac:dyDescent="0.2">
      <c r="A5242" s="66"/>
    </row>
    <row r="5243" spans="1:1" x14ac:dyDescent="0.2">
      <c r="A5243" s="66"/>
    </row>
    <row r="5244" spans="1:1" x14ac:dyDescent="0.2">
      <c r="A5244" s="66"/>
    </row>
    <row r="5245" spans="1:1" x14ac:dyDescent="0.2">
      <c r="A5245" s="66"/>
    </row>
    <row r="5246" spans="1:1" x14ac:dyDescent="0.2">
      <c r="A5246" s="66"/>
    </row>
    <row r="5247" spans="1:1" x14ac:dyDescent="0.2">
      <c r="A5247" s="66"/>
    </row>
    <row r="5248" spans="1:1" x14ac:dyDescent="0.2">
      <c r="A5248" s="66"/>
    </row>
    <row r="5249" spans="1:1" x14ac:dyDescent="0.2">
      <c r="A5249" s="66"/>
    </row>
    <row r="5250" spans="1:1" x14ac:dyDescent="0.2">
      <c r="A5250" s="66"/>
    </row>
    <row r="5251" spans="1:1" x14ac:dyDescent="0.2">
      <c r="A5251" s="66"/>
    </row>
    <row r="5252" spans="1:1" x14ac:dyDescent="0.2">
      <c r="A5252" s="66"/>
    </row>
    <row r="5253" spans="1:1" x14ac:dyDescent="0.2">
      <c r="A5253" s="66"/>
    </row>
    <row r="5254" spans="1:1" x14ac:dyDescent="0.2">
      <c r="A5254" s="66"/>
    </row>
    <row r="5255" spans="1:1" x14ac:dyDescent="0.2">
      <c r="A5255" s="66"/>
    </row>
    <row r="5256" spans="1:1" x14ac:dyDescent="0.2">
      <c r="A5256" s="66"/>
    </row>
    <row r="5257" spans="1:1" x14ac:dyDescent="0.2">
      <c r="A5257" s="66"/>
    </row>
    <row r="5258" spans="1:1" x14ac:dyDescent="0.2">
      <c r="A5258" s="66"/>
    </row>
    <row r="5259" spans="1:1" x14ac:dyDescent="0.2">
      <c r="A5259" s="66"/>
    </row>
    <row r="5260" spans="1:1" x14ac:dyDescent="0.2">
      <c r="A5260" s="66"/>
    </row>
    <row r="5261" spans="1:1" x14ac:dyDescent="0.2">
      <c r="A5261" s="66"/>
    </row>
    <row r="5262" spans="1:1" x14ac:dyDescent="0.2">
      <c r="A5262" s="66"/>
    </row>
    <row r="5263" spans="1:1" x14ac:dyDescent="0.2">
      <c r="A5263" s="66"/>
    </row>
    <row r="5264" spans="1:1" x14ac:dyDescent="0.2">
      <c r="A5264" s="66"/>
    </row>
    <row r="5265" spans="1:1" x14ac:dyDescent="0.2">
      <c r="A5265" s="66"/>
    </row>
    <row r="5266" spans="1:1" x14ac:dyDescent="0.2">
      <c r="A5266" s="66"/>
    </row>
    <row r="5267" spans="1:1" x14ac:dyDescent="0.2">
      <c r="A5267" s="66"/>
    </row>
    <row r="5268" spans="1:1" x14ac:dyDescent="0.2">
      <c r="A5268" s="66"/>
    </row>
    <row r="5269" spans="1:1" x14ac:dyDescent="0.2">
      <c r="A5269" s="66"/>
    </row>
    <row r="5270" spans="1:1" x14ac:dyDescent="0.2">
      <c r="A5270" s="66"/>
    </row>
    <row r="5271" spans="1:1" x14ac:dyDescent="0.2">
      <c r="A5271" s="66"/>
    </row>
    <row r="5272" spans="1:1" x14ac:dyDescent="0.2">
      <c r="A5272" s="66"/>
    </row>
    <row r="5273" spans="1:1" x14ac:dyDescent="0.2">
      <c r="A5273" s="66"/>
    </row>
    <row r="5274" spans="1:1" x14ac:dyDescent="0.2">
      <c r="A5274" s="66"/>
    </row>
    <row r="5275" spans="1:1" x14ac:dyDescent="0.2">
      <c r="A5275" s="66"/>
    </row>
    <row r="5276" spans="1:1" x14ac:dyDescent="0.2">
      <c r="A5276" s="66"/>
    </row>
    <row r="5277" spans="1:1" x14ac:dyDescent="0.2">
      <c r="A5277" s="66"/>
    </row>
    <row r="5278" spans="1:1" x14ac:dyDescent="0.2">
      <c r="A5278" s="66"/>
    </row>
    <row r="5279" spans="1:1" x14ac:dyDescent="0.2">
      <c r="A5279" s="66"/>
    </row>
    <row r="5280" spans="1:1" x14ac:dyDescent="0.2">
      <c r="A5280" s="66"/>
    </row>
    <row r="5281" spans="1:1" x14ac:dyDescent="0.2">
      <c r="A5281" s="66"/>
    </row>
    <row r="5282" spans="1:1" x14ac:dyDescent="0.2">
      <c r="A5282" s="66"/>
    </row>
    <row r="5283" spans="1:1" x14ac:dyDescent="0.2">
      <c r="A5283" s="66"/>
    </row>
    <row r="5284" spans="1:1" x14ac:dyDescent="0.2">
      <c r="A5284" s="66"/>
    </row>
    <row r="5285" spans="1:1" x14ac:dyDescent="0.2">
      <c r="A5285" s="66"/>
    </row>
    <row r="5286" spans="1:1" x14ac:dyDescent="0.2">
      <c r="A5286" s="66"/>
    </row>
    <row r="5287" spans="1:1" x14ac:dyDescent="0.2">
      <c r="A5287" s="66"/>
    </row>
    <row r="5288" spans="1:1" x14ac:dyDescent="0.2">
      <c r="A5288" s="66"/>
    </row>
    <row r="5289" spans="1:1" x14ac:dyDescent="0.2">
      <c r="A5289" s="66"/>
    </row>
    <row r="5290" spans="1:1" x14ac:dyDescent="0.2">
      <c r="A5290" s="66"/>
    </row>
    <row r="5291" spans="1:1" x14ac:dyDescent="0.2">
      <c r="A5291" s="66"/>
    </row>
    <row r="5292" spans="1:1" x14ac:dyDescent="0.2">
      <c r="A5292" s="66"/>
    </row>
    <row r="5293" spans="1:1" x14ac:dyDescent="0.2">
      <c r="A5293" s="66"/>
    </row>
    <row r="5294" spans="1:1" x14ac:dyDescent="0.2">
      <c r="A5294" s="66"/>
    </row>
    <row r="5295" spans="1:1" x14ac:dyDescent="0.2">
      <c r="A5295" s="66"/>
    </row>
    <row r="5296" spans="1:1" x14ac:dyDescent="0.2">
      <c r="A5296" s="66"/>
    </row>
    <row r="5297" spans="1:1" x14ac:dyDescent="0.2">
      <c r="A5297" s="66"/>
    </row>
    <row r="5298" spans="1:1" x14ac:dyDescent="0.2">
      <c r="A5298" s="66"/>
    </row>
    <row r="5299" spans="1:1" x14ac:dyDescent="0.2">
      <c r="A5299" s="66"/>
    </row>
    <row r="5300" spans="1:1" x14ac:dyDescent="0.2">
      <c r="A5300" s="66"/>
    </row>
    <row r="5301" spans="1:1" x14ac:dyDescent="0.2">
      <c r="A5301" s="66"/>
    </row>
    <row r="5302" spans="1:1" x14ac:dyDescent="0.2">
      <c r="A5302" s="66"/>
    </row>
    <row r="5303" spans="1:1" x14ac:dyDescent="0.2">
      <c r="A5303" s="66"/>
    </row>
    <row r="5304" spans="1:1" x14ac:dyDescent="0.2">
      <c r="A5304" s="66"/>
    </row>
    <row r="5305" spans="1:1" x14ac:dyDescent="0.2">
      <c r="A5305" s="66"/>
    </row>
    <row r="5306" spans="1:1" x14ac:dyDescent="0.2">
      <c r="A5306" s="66"/>
    </row>
    <row r="5307" spans="1:1" x14ac:dyDescent="0.2">
      <c r="A5307" s="66"/>
    </row>
    <row r="5308" spans="1:1" x14ac:dyDescent="0.2">
      <c r="A5308" s="66"/>
    </row>
    <row r="5309" spans="1:1" x14ac:dyDescent="0.2">
      <c r="A5309" s="66"/>
    </row>
    <row r="5310" spans="1:1" x14ac:dyDescent="0.2">
      <c r="A5310" s="66"/>
    </row>
    <row r="5311" spans="1:1" x14ac:dyDescent="0.2">
      <c r="A5311" s="66"/>
    </row>
    <row r="5312" spans="1:1" x14ac:dyDescent="0.2">
      <c r="A5312" s="66"/>
    </row>
    <row r="5313" spans="1:1" x14ac:dyDescent="0.2">
      <c r="A5313" s="66"/>
    </row>
    <row r="5314" spans="1:1" x14ac:dyDescent="0.2">
      <c r="A5314" s="66"/>
    </row>
    <row r="5315" spans="1:1" x14ac:dyDescent="0.2">
      <c r="A5315" s="66"/>
    </row>
    <row r="5316" spans="1:1" x14ac:dyDescent="0.2">
      <c r="A5316" s="66"/>
    </row>
    <row r="5317" spans="1:1" x14ac:dyDescent="0.2">
      <c r="A5317" s="66"/>
    </row>
    <row r="5318" spans="1:1" x14ac:dyDescent="0.2">
      <c r="A5318" s="66"/>
    </row>
    <row r="5319" spans="1:1" x14ac:dyDescent="0.2">
      <c r="A5319" s="66"/>
    </row>
    <row r="5320" spans="1:1" x14ac:dyDescent="0.2">
      <c r="A5320" s="66"/>
    </row>
    <row r="5321" spans="1:1" x14ac:dyDescent="0.2">
      <c r="A5321" s="66"/>
    </row>
    <row r="5322" spans="1:1" x14ac:dyDescent="0.2">
      <c r="A5322" s="66"/>
    </row>
    <row r="5323" spans="1:1" x14ac:dyDescent="0.2">
      <c r="A5323" s="66"/>
    </row>
    <row r="5324" spans="1:1" x14ac:dyDescent="0.2">
      <c r="A5324" s="66"/>
    </row>
    <row r="5325" spans="1:1" x14ac:dyDescent="0.2">
      <c r="A5325" s="66"/>
    </row>
    <row r="5326" spans="1:1" x14ac:dyDescent="0.2">
      <c r="A5326" s="66"/>
    </row>
    <row r="5327" spans="1:1" x14ac:dyDescent="0.2">
      <c r="A5327" s="66"/>
    </row>
    <row r="5328" spans="1:1" x14ac:dyDescent="0.2">
      <c r="A5328" s="66"/>
    </row>
    <row r="5329" spans="1:1" x14ac:dyDescent="0.2">
      <c r="A5329" s="66"/>
    </row>
    <row r="5330" spans="1:1" x14ac:dyDescent="0.2">
      <c r="A5330" s="66"/>
    </row>
    <row r="5331" spans="1:1" x14ac:dyDescent="0.2">
      <c r="A5331" s="66"/>
    </row>
    <row r="5332" spans="1:1" x14ac:dyDescent="0.2">
      <c r="A5332" s="66"/>
    </row>
    <row r="5333" spans="1:1" x14ac:dyDescent="0.2">
      <c r="A5333" s="66"/>
    </row>
    <row r="5334" spans="1:1" x14ac:dyDescent="0.2">
      <c r="A5334" s="66"/>
    </row>
    <row r="5335" spans="1:1" x14ac:dyDescent="0.2">
      <c r="A5335" s="66"/>
    </row>
    <row r="5336" spans="1:1" x14ac:dyDescent="0.2">
      <c r="A5336" s="66"/>
    </row>
    <row r="5337" spans="1:1" x14ac:dyDescent="0.2">
      <c r="A5337" s="66"/>
    </row>
    <row r="5338" spans="1:1" x14ac:dyDescent="0.2">
      <c r="A5338" s="66"/>
    </row>
    <row r="5339" spans="1:1" x14ac:dyDescent="0.2">
      <c r="A5339" s="66"/>
    </row>
    <row r="5340" spans="1:1" x14ac:dyDescent="0.2">
      <c r="A5340" s="66"/>
    </row>
    <row r="5341" spans="1:1" x14ac:dyDescent="0.2">
      <c r="A5341" s="66"/>
    </row>
    <row r="5342" spans="1:1" x14ac:dyDescent="0.2">
      <c r="A5342" s="66"/>
    </row>
    <row r="5343" spans="1:1" x14ac:dyDescent="0.2">
      <c r="A5343" s="66"/>
    </row>
    <row r="5344" spans="1:1" x14ac:dyDescent="0.2">
      <c r="A5344" s="66"/>
    </row>
    <row r="5345" spans="1:1" x14ac:dyDescent="0.2">
      <c r="A5345" s="66"/>
    </row>
    <row r="5346" spans="1:1" x14ac:dyDescent="0.2">
      <c r="A5346" s="66"/>
    </row>
    <row r="5347" spans="1:1" x14ac:dyDescent="0.2">
      <c r="A5347" s="66"/>
    </row>
    <row r="5348" spans="1:1" x14ac:dyDescent="0.2">
      <c r="A5348" s="66"/>
    </row>
    <row r="5349" spans="1:1" x14ac:dyDescent="0.2">
      <c r="A5349" s="66"/>
    </row>
    <row r="5350" spans="1:1" x14ac:dyDescent="0.2">
      <c r="A5350" s="66"/>
    </row>
    <row r="5351" spans="1:1" x14ac:dyDescent="0.2">
      <c r="A5351" s="66"/>
    </row>
    <row r="5352" spans="1:1" x14ac:dyDescent="0.2">
      <c r="A5352" s="66"/>
    </row>
    <row r="5353" spans="1:1" x14ac:dyDescent="0.2">
      <c r="A5353" s="66"/>
    </row>
    <row r="5354" spans="1:1" x14ac:dyDescent="0.2">
      <c r="A5354" s="66"/>
    </row>
    <row r="5355" spans="1:1" x14ac:dyDescent="0.2">
      <c r="A5355" s="66"/>
    </row>
    <row r="5356" spans="1:1" x14ac:dyDescent="0.2">
      <c r="A5356" s="66"/>
    </row>
    <row r="5357" spans="1:1" x14ac:dyDescent="0.2">
      <c r="A5357" s="66"/>
    </row>
    <row r="5358" spans="1:1" x14ac:dyDescent="0.2">
      <c r="A5358" s="66"/>
    </row>
    <row r="5359" spans="1:1" x14ac:dyDescent="0.2">
      <c r="A5359" s="66"/>
    </row>
    <row r="5360" spans="1:1" x14ac:dyDescent="0.2">
      <c r="A5360" s="66"/>
    </row>
    <row r="5361" spans="1:1" x14ac:dyDescent="0.2">
      <c r="A5361" s="66"/>
    </row>
    <row r="5362" spans="1:1" x14ac:dyDescent="0.2">
      <c r="A5362" s="66"/>
    </row>
    <row r="5363" spans="1:1" x14ac:dyDescent="0.2">
      <c r="A5363" s="66"/>
    </row>
    <row r="5364" spans="1:1" x14ac:dyDescent="0.2">
      <c r="A5364" s="66"/>
    </row>
    <row r="5365" spans="1:1" x14ac:dyDescent="0.2">
      <c r="A5365" s="66"/>
    </row>
    <row r="5366" spans="1:1" x14ac:dyDescent="0.2">
      <c r="A5366" s="66"/>
    </row>
    <row r="5367" spans="1:1" x14ac:dyDescent="0.2">
      <c r="A5367" s="66"/>
    </row>
    <row r="5368" spans="1:1" x14ac:dyDescent="0.2">
      <c r="A5368" s="66"/>
    </row>
    <row r="5369" spans="1:1" x14ac:dyDescent="0.2">
      <c r="A5369" s="66"/>
    </row>
    <row r="5370" spans="1:1" x14ac:dyDescent="0.2">
      <c r="A5370" s="66"/>
    </row>
    <row r="5371" spans="1:1" x14ac:dyDescent="0.2">
      <c r="A5371" s="66"/>
    </row>
    <row r="5372" spans="1:1" x14ac:dyDescent="0.2">
      <c r="A5372" s="66"/>
    </row>
    <row r="5373" spans="1:1" x14ac:dyDescent="0.2">
      <c r="A5373" s="66"/>
    </row>
    <row r="5374" spans="1:1" x14ac:dyDescent="0.2">
      <c r="A5374" s="66"/>
    </row>
    <row r="5375" spans="1:1" x14ac:dyDescent="0.2">
      <c r="A5375" s="66"/>
    </row>
    <row r="5376" spans="1:1" x14ac:dyDescent="0.2">
      <c r="A5376" s="66"/>
    </row>
    <row r="5377" spans="1:1" x14ac:dyDescent="0.2">
      <c r="A5377" s="66"/>
    </row>
    <row r="5378" spans="1:1" x14ac:dyDescent="0.2">
      <c r="A5378" s="66"/>
    </row>
    <row r="5379" spans="1:1" x14ac:dyDescent="0.2">
      <c r="A5379" s="66"/>
    </row>
    <row r="5380" spans="1:1" x14ac:dyDescent="0.2">
      <c r="A5380" s="66"/>
    </row>
    <row r="5381" spans="1:1" x14ac:dyDescent="0.2">
      <c r="A5381" s="66"/>
    </row>
    <row r="5382" spans="1:1" x14ac:dyDescent="0.2">
      <c r="A5382" s="66"/>
    </row>
    <row r="5383" spans="1:1" x14ac:dyDescent="0.2">
      <c r="A5383" s="66"/>
    </row>
    <row r="5384" spans="1:1" x14ac:dyDescent="0.2">
      <c r="A5384" s="66"/>
    </row>
    <row r="5385" spans="1:1" x14ac:dyDescent="0.2">
      <c r="A5385" s="66"/>
    </row>
    <row r="5386" spans="1:1" x14ac:dyDescent="0.2">
      <c r="A5386" s="66"/>
    </row>
    <row r="5387" spans="1:1" x14ac:dyDescent="0.2">
      <c r="A5387" s="66"/>
    </row>
    <row r="5388" spans="1:1" x14ac:dyDescent="0.2">
      <c r="A5388" s="66"/>
    </row>
    <row r="5389" spans="1:1" x14ac:dyDescent="0.2">
      <c r="A5389" s="66"/>
    </row>
    <row r="5390" spans="1:1" x14ac:dyDescent="0.2">
      <c r="A5390" s="66"/>
    </row>
    <row r="5391" spans="1:1" x14ac:dyDescent="0.2">
      <c r="A5391" s="66"/>
    </row>
    <row r="5392" spans="1:1" x14ac:dyDescent="0.2">
      <c r="A5392" s="66"/>
    </row>
    <row r="5393" spans="1:1" x14ac:dyDescent="0.2">
      <c r="A5393" s="66"/>
    </row>
    <row r="5394" spans="1:1" x14ac:dyDescent="0.2">
      <c r="A5394" s="66"/>
    </row>
    <row r="5395" spans="1:1" x14ac:dyDescent="0.2">
      <c r="A5395" s="66"/>
    </row>
    <row r="5396" spans="1:1" x14ac:dyDescent="0.2">
      <c r="A5396" s="66"/>
    </row>
    <row r="5397" spans="1:1" x14ac:dyDescent="0.2">
      <c r="A5397" s="66"/>
    </row>
    <row r="5398" spans="1:1" x14ac:dyDescent="0.2">
      <c r="A5398" s="66"/>
    </row>
    <row r="5399" spans="1:1" x14ac:dyDescent="0.2">
      <c r="A5399" s="66"/>
    </row>
    <row r="5400" spans="1:1" x14ac:dyDescent="0.2">
      <c r="A5400" s="66"/>
    </row>
    <row r="5401" spans="1:1" x14ac:dyDescent="0.2">
      <c r="A5401" s="66"/>
    </row>
    <row r="5402" spans="1:1" x14ac:dyDescent="0.2">
      <c r="A5402" s="66"/>
    </row>
    <row r="5403" spans="1:1" x14ac:dyDescent="0.2">
      <c r="A5403" s="66"/>
    </row>
    <row r="5404" spans="1:1" x14ac:dyDescent="0.2">
      <c r="A5404" s="66"/>
    </row>
    <row r="5405" spans="1:1" x14ac:dyDescent="0.2">
      <c r="A5405" s="66"/>
    </row>
    <row r="5406" spans="1:1" x14ac:dyDescent="0.2">
      <c r="A5406" s="66"/>
    </row>
    <row r="5407" spans="1:1" x14ac:dyDescent="0.2">
      <c r="A5407" s="66"/>
    </row>
    <row r="5408" spans="1:1" x14ac:dyDescent="0.2">
      <c r="A5408" s="66"/>
    </row>
    <row r="5409" spans="1:1" x14ac:dyDescent="0.2">
      <c r="A5409" s="66"/>
    </row>
    <row r="5410" spans="1:1" x14ac:dyDescent="0.2">
      <c r="A5410" s="66"/>
    </row>
    <row r="5411" spans="1:1" x14ac:dyDescent="0.2">
      <c r="A5411" s="66"/>
    </row>
    <row r="5412" spans="1:1" x14ac:dyDescent="0.2">
      <c r="A5412" s="66"/>
    </row>
    <row r="5413" spans="1:1" x14ac:dyDescent="0.2">
      <c r="A5413" s="66"/>
    </row>
    <row r="5414" spans="1:1" x14ac:dyDescent="0.2">
      <c r="A5414" s="66"/>
    </row>
    <row r="5415" spans="1:1" x14ac:dyDescent="0.2">
      <c r="A5415" s="66"/>
    </row>
    <row r="5416" spans="1:1" x14ac:dyDescent="0.2">
      <c r="A5416" s="66"/>
    </row>
    <row r="5417" spans="1:1" x14ac:dyDescent="0.2">
      <c r="A5417" s="66"/>
    </row>
    <row r="5418" spans="1:1" x14ac:dyDescent="0.2">
      <c r="A5418" s="66"/>
    </row>
    <row r="5419" spans="1:1" x14ac:dyDescent="0.2">
      <c r="A5419" s="66"/>
    </row>
    <row r="5420" spans="1:1" x14ac:dyDescent="0.2">
      <c r="A5420" s="66"/>
    </row>
    <row r="5421" spans="1:1" x14ac:dyDescent="0.2">
      <c r="A5421" s="66"/>
    </row>
    <row r="5422" spans="1:1" x14ac:dyDescent="0.2">
      <c r="A5422" s="66"/>
    </row>
    <row r="5423" spans="1:1" x14ac:dyDescent="0.2">
      <c r="A5423" s="66"/>
    </row>
    <row r="5424" spans="1:1" x14ac:dyDescent="0.2">
      <c r="A5424" s="66"/>
    </row>
    <row r="5425" spans="1:1" x14ac:dyDescent="0.2">
      <c r="A5425" s="66"/>
    </row>
    <row r="5426" spans="1:1" x14ac:dyDescent="0.2">
      <c r="A5426" s="66"/>
    </row>
    <row r="5427" spans="1:1" x14ac:dyDescent="0.2">
      <c r="A5427" s="66"/>
    </row>
    <row r="5428" spans="1:1" x14ac:dyDescent="0.2">
      <c r="A5428" s="66"/>
    </row>
    <row r="5429" spans="1:1" x14ac:dyDescent="0.2">
      <c r="A5429" s="66"/>
    </row>
    <row r="5430" spans="1:1" x14ac:dyDescent="0.2">
      <c r="A5430" s="66"/>
    </row>
    <row r="5431" spans="1:1" x14ac:dyDescent="0.2">
      <c r="A5431" s="66"/>
    </row>
    <row r="5432" spans="1:1" x14ac:dyDescent="0.2">
      <c r="A5432" s="66"/>
    </row>
    <row r="5433" spans="1:1" x14ac:dyDescent="0.2">
      <c r="A5433" s="66"/>
    </row>
    <row r="5434" spans="1:1" x14ac:dyDescent="0.2">
      <c r="A5434" s="66"/>
    </row>
    <row r="5435" spans="1:1" x14ac:dyDescent="0.2">
      <c r="A5435" s="66"/>
    </row>
    <row r="5436" spans="1:1" x14ac:dyDescent="0.2">
      <c r="A5436" s="66"/>
    </row>
    <row r="5437" spans="1:1" x14ac:dyDescent="0.2">
      <c r="A5437" s="66"/>
    </row>
    <row r="5438" spans="1:1" x14ac:dyDescent="0.2">
      <c r="A5438" s="66"/>
    </row>
    <row r="5439" spans="1:1" x14ac:dyDescent="0.2">
      <c r="A5439" s="66"/>
    </row>
    <row r="5440" spans="1:1" x14ac:dyDescent="0.2">
      <c r="A5440" s="66"/>
    </row>
    <row r="5441" spans="1:1" x14ac:dyDescent="0.2">
      <c r="A5441" s="66"/>
    </row>
    <row r="5442" spans="1:1" x14ac:dyDescent="0.2">
      <c r="A5442" s="66"/>
    </row>
    <row r="5443" spans="1:1" x14ac:dyDescent="0.2">
      <c r="A5443" s="66"/>
    </row>
    <row r="5444" spans="1:1" x14ac:dyDescent="0.2">
      <c r="A5444" s="66"/>
    </row>
    <row r="5445" spans="1:1" x14ac:dyDescent="0.2">
      <c r="A5445" s="66"/>
    </row>
    <row r="5446" spans="1:1" x14ac:dyDescent="0.2">
      <c r="A5446" s="66"/>
    </row>
    <row r="5447" spans="1:1" x14ac:dyDescent="0.2">
      <c r="A5447" s="66"/>
    </row>
    <row r="5448" spans="1:1" x14ac:dyDescent="0.2">
      <c r="A5448" s="66"/>
    </row>
    <row r="5449" spans="1:1" x14ac:dyDescent="0.2">
      <c r="A5449" s="66"/>
    </row>
    <row r="5450" spans="1:1" x14ac:dyDescent="0.2">
      <c r="A5450" s="66"/>
    </row>
    <row r="5451" spans="1:1" x14ac:dyDescent="0.2">
      <c r="A5451" s="66"/>
    </row>
    <row r="5452" spans="1:1" x14ac:dyDescent="0.2">
      <c r="A5452" s="66"/>
    </row>
    <row r="5453" spans="1:1" x14ac:dyDescent="0.2">
      <c r="A5453" s="66"/>
    </row>
    <row r="5454" spans="1:1" x14ac:dyDescent="0.2">
      <c r="A5454" s="66"/>
    </row>
    <row r="5455" spans="1:1" x14ac:dyDescent="0.2">
      <c r="A5455" s="66"/>
    </row>
    <row r="5456" spans="1:1" x14ac:dyDescent="0.2">
      <c r="A5456" s="66"/>
    </row>
    <row r="5457" spans="1:1" x14ac:dyDescent="0.2">
      <c r="A5457" s="66"/>
    </row>
    <row r="5458" spans="1:1" x14ac:dyDescent="0.2">
      <c r="A5458" s="66"/>
    </row>
    <row r="5459" spans="1:1" x14ac:dyDescent="0.2">
      <c r="A5459" s="66"/>
    </row>
    <row r="5460" spans="1:1" x14ac:dyDescent="0.2">
      <c r="A5460" s="66"/>
    </row>
    <row r="5461" spans="1:1" x14ac:dyDescent="0.2">
      <c r="A5461" s="66"/>
    </row>
    <row r="5462" spans="1:1" x14ac:dyDescent="0.2">
      <c r="A5462" s="66"/>
    </row>
    <row r="5463" spans="1:1" x14ac:dyDescent="0.2">
      <c r="A5463" s="66"/>
    </row>
    <row r="5464" spans="1:1" x14ac:dyDescent="0.2">
      <c r="A5464" s="66"/>
    </row>
    <row r="5465" spans="1:1" x14ac:dyDescent="0.2">
      <c r="A5465" s="66"/>
    </row>
    <row r="5466" spans="1:1" x14ac:dyDescent="0.2">
      <c r="A5466" s="66"/>
    </row>
    <row r="5467" spans="1:1" x14ac:dyDescent="0.2">
      <c r="A5467" s="66"/>
    </row>
    <row r="5468" spans="1:1" x14ac:dyDescent="0.2">
      <c r="A5468" s="66"/>
    </row>
    <row r="5469" spans="1:1" x14ac:dyDescent="0.2">
      <c r="A5469" s="66"/>
    </row>
    <row r="5470" spans="1:1" x14ac:dyDescent="0.2">
      <c r="A5470" s="66"/>
    </row>
    <row r="5471" spans="1:1" x14ac:dyDescent="0.2">
      <c r="A5471" s="66"/>
    </row>
    <row r="5472" spans="1:1" x14ac:dyDescent="0.2">
      <c r="A5472" s="66"/>
    </row>
    <row r="5473" spans="1:1" x14ac:dyDescent="0.2">
      <c r="A5473" s="66"/>
    </row>
    <row r="5474" spans="1:1" x14ac:dyDescent="0.2">
      <c r="A5474" s="66"/>
    </row>
    <row r="5475" spans="1:1" x14ac:dyDescent="0.2">
      <c r="A5475" s="66"/>
    </row>
    <row r="5476" spans="1:1" x14ac:dyDescent="0.2">
      <c r="A5476" s="66"/>
    </row>
    <row r="5477" spans="1:1" x14ac:dyDescent="0.2">
      <c r="A5477" s="66"/>
    </row>
    <row r="5478" spans="1:1" x14ac:dyDescent="0.2">
      <c r="A5478" s="66"/>
    </row>
    <row r="5479" spans="1:1" x14ac:dyDescent="0.2">
      <c r="A5479" s="66"/>
    </row>
    <row r="5480" spans="1:1" x14ac:dyDescent="0.2">
      <c r="A5480" s="66"/>
    </row>
    <row r="5481" spans="1:1" x14ac:dyDescent="0.2">
      <c r="A5481" s="66"/>
    </row>
    <row r="5482" spans="1:1" x14ac:dyDescent="0.2">
      <c r="A5482" s="66"/>
    </row>
    <row r="5483" spans="1:1" x14ac:dyDescent="0.2">
      <c r="A5483" s="66"/>
    </row>
    <row r="5484" spans="1:1" x14ac:dyDescent="0.2">
      <c r="A5484" s="66"/>
    </row>
    <row r="5485" spans="1:1" x14ac:dyDescent="0.2">
      <c r="A5485" s="66"/>
    </row>
    <row r="5486" spans="1:1" x14ac:dyDescent="0.2">
      <c r="A5486" s="66"/>
    </row>
    <row r="5487" spans="1:1" x14ac:dyDescent="0.2">
      <c r="A5487" s="66"/>
    </row>
    <row r="5488" spans="1:1" x14ac:dyDescent="0.2">
      <c r="A5488" s="66"/>
    </row>
    <row r="5489" spans="1:1" x14ac:dyDescent="0.2">
      <c r="A5489" s="66"/>
    </row>
    <row r="5490" spans="1:1" x14ac:dyDescent="0.2">
      <c r="A5490" s="66"/>
    </row>
    <row r="5491" spans="1:1" x14ac:dyDescent="0.2">
      <c r="A5491" s="66"/>
    </row>
    <row r="5492" spans="1:1" x14ac:dyDescent="0.2">
      <c r="A5492" s="66"/>
    </row>
    <row r="5493" spans="1:1" x14ac:dyDescent="0.2">
      <c r="A5493" s="66"/>
    </row>
    <row r="5494" spans="1:1" x14ac:dyDescent="0.2">
      <c r="A5494" s="66"/>
    </row>
    <row r="5495" spans="1:1" x14ac:dyDescent="0.2">
      <c r="A5495" s="66"/>
    </row>
    <row r="5496" spans="1:1" x14ac:dyDescent="0.2">
      <c r="A5496" s="66"/>
    </row>
    <row r="5497" spans="1:1" x14ac:dyDescent="0.2">
      <c r="A5497" s="66"/>
    </row>
    <row r="5498" spans="1:1" x14ac:dyDescent="0.2">
      <c r="A5498" s="66"/>
    </row>
    <row r="5499" spans="1:1" x14ac:dyDescent="0.2">
      <c r="A5499" s="66"/>
    </row>
    <row r="5500" spans="1:1" x14ac:dyDescent="0.2">
      <c r="A5500" s="66"/>
    </row>
    <row r="5501" spans="1:1" x14ac:dyDescent="0.2">
      <c r="A5501" s="66"/>
    </row>
    <row r="5502" spans="1:1" x14ac:dyDescent="0.2">
      <c r="A5502" s="66"/>
    </row>
    <row r="5503" spans="1:1" x14ac:dyDescent="0.2">
      <c r="A5503" s="66"/>
    </row>
    <row r="5504" spans="1:1" x14ac:dyDescent="0.2">
      <c r="A5504" s="66"/>
    </row>
    <row r="5505" spans="1:1" x14ac:dyDescent="0.2">
      <c r="A5505" s="66"/>
    </row>
    <row r="5506" spans="1:1" x14ac:dyDescent="0.2">
      <c r="A5506" s="66"/>
    </row>
    <row r="5507" spans="1:1" x14ac:dyDescent="0.2">
      <c r="A5507" s="66"/>
    </row>
    <row r="5508" spans="1:1" x14ac:dyDescent="0.2">
      <c r="A5508" s="66"/>
    </row>
    <row r="5509" spans="1:1" x14ac:dyDescent="0.2">
      <c r="A5509" s="66"/>
    </row>
    <row r="5510" spans="1:1" x14ac:dyDescent="0.2">
      <c r="A5510" s="66"/>
    </row>
    <row r="5511" spans="1:1" x14ac:dyDescent="0.2">
      <c r="A5511" s="66"/>
    </row>
    <row r="5512" spans="1:1" x14ac:dyDescent="0.2">
      <c r="A5512" s="66"/>
    </row>
    <row r="5513" spans="1:1" x14ac:dyDescent="0.2">
      <c r="A5513" s="66"/>
    </row>
    <row r="5514" spans="1:1" x14ac:dyDescent="0.2">
      <c r="A5514" s="66"/>
    </row>
    <row r="5515" spans="1:1" x14ac:dyDescent="0.2">
      <c r="A5515" s="66"/>
    </row>
    <row r="5516" spans="1:1" x14ac:dyDescent="0.2">
      <c r="A5516" s="66"/>
    </row>
    <row r="5517" spans="1:1" x14ac:dyDescent="0.2">
      <c r="A5517" s="66"/>
    </row>
    <row r="5518" spans="1:1" x14ac:dyDescent="0.2">
      <c r="A5518" s="66"/>
    </row>
    <row r="5519" spans="1:1" x14ac:dyDescent="0.2">
      <c r="A5519" s="66"/>
    </row>
    <row r="5520" spans="1:1" x14ac:dyDescent="0.2">
      <c r="A5520" s="66"/>
    </row>
    <row r="5521" spans="1:1" x14ac:dyDescent="0.2">
      <c r="A5521" s="66"/>
    </row>
    <row r="5522" spans="1:1" x14ac:dyDescent="0.2">
      <c r="A5522" s="66"/>
    </row>
    <row r="5523" spans="1:1" x14ac:dyDescent="0.2">
      <c r="A5523" s="66"/>
    </row>
    <row r="5524" spans="1:1" x14ac:dyDescent="0.2">
      <c r="A5524" s="66"/>
    </row>
    <row r="5525" spans="1:1" x14ac:dyDescent="0.2">
      <c r="A5525" s="66"/>
    </row>
    <row r="5526" spans="1:1" x14ac:dyDescent="0.2">
      <c r="A5526" s="66"/>
    </row>
    <row r="5527" spans="1:1" x14ac:dyDescent="0.2">
      <c r="A5527" s="66"/>
    </row>
    <row r="5528" spans="1:1" x14ac:dyDescent="0.2">
      <c r="A5528" s="66"/>
    </row>
    <row r="5529" spans="1:1" x14ac:dyDescent="0.2">
      <c r="A5529" s="66"/>
    </row>
    <row r="5530" spans="1:1" x14ac:dyDescent="0.2">
      <c r="A5530" s="66"/>
    </row>
    <row r="5531" spans="1:1" x14ac:dyDescent="0.2">
      <c r="A5531" s="66"/>
    </row>
    <row r="5532" spans="1:1" x14ac:dyDescent="0.2">
      <c r="A5532" s="66"/>
    </row>
    <row r="5533" spans="1:1" x14ac:dyDescent="0.2">
      <c r="A5533" s="66"/>
    </row>
    <row r="5534" spans="1:1" x14ac:dyDescent="0.2">
      <c r="A5534" s="66"/>
    </row>
    <row r="5535" spans="1:1" x14ac:dyDescent="0.2">
      <c r="A5535" s="66"/>
    </row>
    <row r="5536" spans="1:1" x14ac:dyDescent="0.2">
      <c r="A5536" s="66"/>
    </row>
    <row r="5537" spans="1:1" x14ac:dyDescent="0.2">
      <c r="A5537" s="66"/>
    </row>
    <row r="5538" spans="1:1" x14ac:dyDescent="0.2">
      <c r="A5538" s="66"/>
    </row>
    <row r="5539" spans="1:1" x14ac:dyDescent="0.2">
      <c r="A5539" s="66"/>
    </row>
    <row r="5540" spans="1:1" x14ac:dyDescent="0.2">
      <c r="A5540" s="66"/>
    </row>
    <row r="5541" spans="1:1" x14ac:dyDescent="0.2">
      <c r="A5541" s="66"/>
    </row>
    <row r="5542" spans="1:1" x14ac:dyDescent="0.2">
      <c r="A5542" s="66"/>
    </row>
    <row r="5543" spans="1:1" x14ac:dyDescent="0.2">
      <c r="A5543" s="66"/>
    </row>
    <row r="5544" spans="1:1" x14ac:dyDescent="0.2">
      <c r="A5544" s="66"/>
    </row>
    <row r="5545" spans="1:1" x14ac:dyDescent="0.2">
      <c r="A5545" s="66"/>
    </row>
    <row r="5546" spans="1:1" x14ac:dyDescent="0.2">
      <c r="A5546" s="66"/>
    </row>
    <row r="5547" spans="1:1" x14ac:dyDescent="0.2">
      <c r="A5547" s="66"/>
    </row>
    <row r="5548" spans="1:1" x14ac:dyDescent="0.2">
      <c r="A5548" s="66"/>
    </row>
    <row r="5549" spans="1:1" x14ac:dyDescent="0.2">
      <c r="A5549" s="66"/>
    </row>
    <row r="5550" spans="1:1" x14ac:dyDescent="0.2">
      <c r="A5550" s="66"/>
    </row>
    <row r="5551" spans="1:1" x14ac:dyDescent="0.2">
      <c r="A5551" s="66"/>
    </row>
    <row r="5552" spans="1:1" x14ac:dyDescent="0.2">
      <c r="A5552" s="66"/>
    </row>
    <row r="5553" spans="1:1" x14ac:dyDescent="0.2">
      <c r="A5553" s="66"/>
    </row>
    <row r="5554" spans="1:1" x14ac:dyDescent="0.2">
      <c r="A5554" s="66"/>
    </row>
    <row r="5555" spans="1:1" x14ac:dyDescent="0.2">
      <c r="A5555" s="66"/>
    </row>
    <row r="5556" spans="1:1" x14ac:dyDescent="0.2">
      <c r="A5556" s="66"/>
    </row>
    <row r="5557" spans="1:1" x14ac:dyDescent="0.2">
      <c r="A5557" s="66"/>
    </row>
    <row r="5558" spans="1:1" x14ac:dyDescent="0.2">
      <c r="A5558" s="66"/>
    </row>
    <row r="5559" spans="1:1" x14ac:dyDescent="0.2">
      <c r="A5559" s="66"/>
    </row>
    <row r="5560" spans="1:1" x14ac:dyDescent="0.2">
      <c r="A5560" s="66"/>
    </row>
    <row r="5561" spans="1:1" x14ac:dyDescent="0.2">
      <c r="A5561" s="66"/>
    </row>
    <row r="5562" spans="1:1" x14ac:dyDescent="0.2">
      <c r="A5562" s="66"/>
    </row>
    <row r="5563" spans="1:1" x14ac:dyDescent="0.2">
      <c r="A5563" s="66"/>
    </row>
    <row r="5564" spans="1:1" x14ac:dyDescent="0.2">
      <c r="A5564" s="66"/>
    </row>
    <row r="5565" spans="1:1" x14ac:dyDescent="0.2">
      <c r="A5565" s="66"/>
    </row>
    <row r="5566" spans="1:1" x14ac:dyDescent="0.2">
      <c r="A5566" s="66"/>
    </row>
    <row r="5567" spans="1:1" x14ac:dyDescent="0.2">
      <c r="A5567" s="66"/>
    </row>
    <row r="5568" spans="1:1" x14ac:dyDescent="0.2">
      <c r="A5568" s="66"/>
    </row>
    <row r="5569" spans="1:1" x14ac:dyDescent="0.2">
      <c r="A5569" s="66"/>
    </row>
    <row r="5570" spans="1:1" x14ac:dyDescent="0.2">
      <c r="A5570" s="66"/>
    </row>
    <row r="5571" spans="1:1" x14ac:dyDescent="0.2">
      <c r="A5571" s="66"/>
    </row>
    <row r="5572" spans="1:1" x14ac:dyDescent="0.2">
      <c r="A5572" s="66"/>
    </row>
    <row r="5573" spans="1:1" x14ac:dyDescent="0.2">
      <c r="A5573" s="66"/>
    </row>
    <row r="5574" spans="1:1" x14ac:dyDescent="0.2">
      <c r="A5574" s="66"/>
    </row>
    <row r="5575" spans="1:1" x14ac:dyDescent="0.2">
      <c r="A5575" s="66"/>
    </row>
    <row r="5576" spans="1:1" x14ac:dyDescent="0.2">
      <c r="A5576" s="66"/>
    </row>
    <row r="5577" spans="1:1" x14ac:dyDescent="0.2">
      <c r="A5577" s="66"/>
    </row>
    <row r="5578" spans="1:1" x14ac:dyDescent="0.2">
      <c r="A5578" s="66"/>
    </row>
    <row r="5579" spans="1:1" x14ac:dyDescent="0.2">
      <c r="A5579" s="66"/>
    </row>
    <row r="5580" spans="1:1" x14ac:dyDescent="0.2">
      <c r="A5580" s="66"/>
    </row>
    <row r="5581" spans="1:1" x14ac:dyDescent="0.2">
      <c r="A5581" s="66"/>
    </row>
    <row r="5582" spans="1:1" x14ac:dyDescent="0.2">
      <c r="A5582" s="66"/>
    </row>
    <row r="5583" spans="1:1" x14ac:dyDescent="0.2">
      <c r="A5583" s="66"/>
    </row>
    <row r="5584" spans="1:1" x14ac:dyDescent="0.2">
      <c r="A5584" s="66"/>
    </row>
    <row r="5585" spans="1:1" x14ac:dyDescent="0.2">
      <c r="A5585" s="66"/>
    </row>
    <row r="5586" spans="1:1" x14ac:dyDescent="0.2">
      <c r="A5586" s="66"/>
    </row>
    <row r="5587" spans="1:1" x14ac:dyDescent="0.2">
      <c r="A5587" s="66"/>
    </row>
    <row r="5588" spans="1:1" x14ac:dyDescent="0.2">
      <c r="A5588" s="66"/>
    </row>
    <row r="5589" spans="1:1" x14ac:dyDescent="0.2">
      <c r="A5589" s="66"/>
    </row>
    <row r="5590" spans="1:1" x14ac:dyDescent="0.2">
      <c r="A5590" s="66"/>
    </row>
    <row r="5591" spans="1:1" x14ac:dyDescent="0.2">
      <c r="A5591" s="66"/>
    </row>
    <row r="5592" spans="1:1" x14ac:dyDescent="0.2">
      <c r="A5592" s="66"/>
    </row>
    <row r="5593" spans="1:1" x14ac:dyDescent="0.2">
      <c r="A5593" s="66"/>
    </row>
    <row r="5594" spans="1:1" x14ac:dyDescent="0.2">
      <c r="A5594" s="66"/>
    </row>
    <row r="5595" spans="1:1" x14ac:dyDescent="0.2">
      <c r="A5595" s="66"/>
    </row>
    <row r="5596" spans="1:1" x14ac:dyDescent="0.2">
      <c r="A5596" s="66"/>
    </row>
    <row r="5597" spans="1:1" x14ac:dyDescent="0.2">
      <c r="A5597" s="66"/>
    </row>
    <row r="5598" spans="1:1" x14ac:dyDescent="0.2">
      <c r="A5598" s="66"/>
    </row>
    <row r="5599" spans="1:1" x14ac:dyDescent="0.2">
      <c r="A5599" s="66"/>
    </row>
    <row r="5600" spans="1:1" x14ac:dyDescent="0.2">
      <c r="A5600" s="66"/>
    </row>
    <row r="5601" spans="1:1" x14ac:dyDescent="0.2">
      <c r="A5601" s="66"/>
    </row>
    <row r="5602" spans="1:1" x14ac:dyDescent="0.2">
      <c r="A5602" s="66"/>
    </row>
    <row r="5603" spans="1:1" x14ac:dyDescent="0.2">
      <c r="A5603" s="66"/>
    </row>
    <row r="5604" spans="1:1" x14ac:dyDescent="0.2">
      <c r="A5604" s="66"/>
    </row>
    <row r="5605" spans="1:1" x14ac:dyDescent="0.2">
      <c r="A5605" s="66"/>
    </row>
    <row r="5606" spans="1:1" x14ac:dyDescent="0.2">
      <c r="A5606" s="66"/>
    </row>
    <row r="5607" spans="1:1" x14ac:dyDescent="0.2">
      <c r="A5607" s="66"/>
    </row>
    <row r="5608" spans="1:1" x14ac:dyDescent="0.2">
      <c r="A5608" s="66"/>
    </row>
    <row r="5609" spans="1:1" x14ac:dyDescent="0.2">
      <c r="A5609" s="66"/>
    </row>
    <row r="5610" spans="1:1" x14ac:dyDescent="0.2">
      <c r="A5610" s="66"/>
    </row>
    <row r="5611" spans="1:1" x14ac:dyDescent="0.2">
      <c r="A5611" s="66"/>
    </row>
    <row r="5612" spans="1:1" x14ac:dyDescent="0.2">
      <c r="A5612" s="66"/>
    </row>
    <row r="5613" spans="1:1" x14ac:dyDescent="0.2">
      <c r="A5613" s="66"/>
    </row>
    <row r="5614" spans="1:1" x14ac:dyDescent="0.2">
      <c r="A5614" s="66"/>
    </row>
    <row r="5615" spans="1:1" x14ac:dyDescent="0.2">
      <c r="A5615" s="66"/>
    </row>
    <row r="5616" spans="1:1" x14ac:dyDescent="0.2">
      <c r="A5616" s="66"/>
    </row>
    <row r="5617" spans="1:1" x14ac:dyDescent="0.2">
      <c r="A5617" s="66"/>
    </row>
    <row r="5618" spans="1:1" x14ac:dyDescent="0.2">
      <c r="A5618" s="66"/>
    </row>
    <row r="5619" spans="1:1" x14ac:dyDescent="0.2">
      <c r="A5619" s="66"/>
    </row>
    <row r="5620" spans="1:1" x14ac:dyDescent="0.2">
      <c r="A5620" s="66"/>
    </row>
    <row r="5621" spans="1:1" x14ac:dyDescent="0.2">
      <c r="A5621" s="66"/>
    </row>
    <row r="5622" spans="1:1" x14ac:dyDescent="0.2">
      <c r="A5622" s="66"/>
    </row>
    <row r="5623" spans="1:1" x14ac:dyDescent="0.2">
      <c r="A5623" s="66"/>
    </row>
    <row r="5624" spans="1:1" x14ac:dyDescent="0.2">
      <c r="A5624" s="66"/>
    </row>
    <row r="5625" spans="1:1" x14ac:dyDescent="0.2">
      <c r="A5625" s="66"/>
    </row>
    <row r="5626" spans="1:1" x14ac:dyDescent="0.2">
      <c r="A5626" s="66"/>
    </row>
    <row r="5627" spans="1:1" x14ac:dyDescent="0.2">
      <c r="A5627" s="66"/>
    </row>
    <row r="5628" spans="1:1" x14ac:dyDescent="0.2">
      <c r="A5628" s="66"/>
    </row>
    <row r="5629" spans="1:1" x14ac:dyDescent="0.2">
      <c r="A5629" s="66"/>
    </row>
    <row r="5630" spans="1:1" x14ac:dyDescent="0.2">
      <c r="A5630" s="66"/>
    </row>
    <row r="5631" spans="1:1" x14ac:dyDescent="0.2">
      <c r="A5631" s="66"/>
    </row>
    <row r="5632" spans="1:1" x14ac:dyDescent="0.2">
      <c r="A5632" s="66"/>
    </row>
    <row r="5633" spans="1:1" x14ac:dyDescent="0.2">
      <c r="A5633" s="66"/>
    </row>
    <row r="5634" spans="1:1" x14ac:dyDescent="0.2">
      <c r="A5634" s="66"/>
    </row>
    <row r="5635" spans="1:1" x14ac:dyDescent="0.2">
      <c r="A5635" s="66"/>
    </row>
    <row r="5636" spans="1:1" x14ac:dyDescent="0.2">
      <c r="A5636" s="66"/>
    </row>
    <row r="5637" spans="1:1" x14ac:dyDescent="0.2">
      <c r="A5637" s="66"/>
    </row>
    <row r="5638" spans="1:1" x14ac:dyDescent="0.2">
      <c r="A5638" s="66"/>
    </row>
    <row r="5639" spans="1:1" x14ac:dyDescent="0.2">
      <c r="A5639" s="66"/>
    </row>
    <row r="5640" spans="1:1" x14ac:dyDescent="0.2">
      <c r="A5640" s="66"/>
    </row>
    <row r="5641" spans="1:1" x14ac:dyDescent="0.2">
      <c r="A5641" s="66"/>
    </row>
    <row r="5642" spans="1:1" x14ac:dyDescent="0.2">
      <c r="A5642" s="66"/>
    </row>
    <row r="5643" spans="1:1" x14ac:dyDescent="0.2">
      <c r="A5643" s="66"/>
    </row>
    <row r="5644" spans="1:1" x14ac:dyDescent="0.2">
      <c r="A5644" s="66"/>
    </row>
    <row r="5645" spans="1:1" x14ac:dyDescent="0.2">
      <c r="A5645" s="66"/>
    </row>
    <row r="5646" spans="1:1" x14ac:dyDescent="0.2">
      <c r="A5646" s="66"/>
    </row>
    <row r="5647" spans="1:1" x14ac:dyDescent="0.2">
      <c r="A5647" s="66"/>
    </row>
    <row r="5648" spans="1:1" x14ac:dyDescent="0.2">
      <c r="A5648" s="66"/>
    </row>
    <row r="5649" spans="1:1" x14ac:dyDescent="0.2">
      <c r="A5649" s="66"/>
    </row>
    <row r="5650" spans="1:1" x14ac:dyDescent="0.2">
      <c r="A5650" s="66"/>
    </row>
    <row r="5651" spans="1:1" x14ac:dyDescent="0.2">
      <c r="A5651" s="66"/>
    </row>
    <row r="5652" spans="1:1" x14ac:dyDescent="0.2">
      <c r="A5652" s="66"/>
    </row>
    <row r="5653" spans="1:1" x14ac:dyDescent="0.2">
      <c r="A5653" s="66"/>
    </row>
    <row r="5654" spans="1:1" x14ac:dyDescent="0.2">
      <c r="A5654" s="66"/>
    </row>
    <row r="5655" spans="1:1" x14ac:dyDescent="0.2">
      <c r="A5655" s="66"/>
    </row>
    <row r="5656" spans="1:1" x14ac:dyDescent="0.2">
      <c r="A5656" s="66"/>
    </row>
    <row r="5657" spans="1:1" x14ac:dyDescent="0.2">
      <c r="A5657" s="66"/>
    </row>
    <row r="5658" spans="1:1" x14ac:dyDescent="0.2">
      <c r="A5658" s="66"/>
    </row>
    <row r="5659" spans="1:1" x14ac:dyDescent="0.2">
      <c r="A5659" s="66"/>
    </row>
    <row r="5660" spans="1:1" x14ac:dyDescent="0.2">
      <c r="A5660" s="66"/>
    </row>
    <row r="5661" spans="1:1" x14ac:dyDescent="0.2">
      <c r="A5661" s="66"/>
    </row>
    <row r="5662" spans="1:1" x14ac:dyDescent="0.2">
      <c r="A5662" s="66"/>
    </row>
    <row r="5663" spans="1:1" x14ac:dyDescent="0.2">
      <c r="A5663" s="66"/>
    </row>
    <row r="5664" spans="1:1" x14ac:dyDescent="0.2">
      <c r="A5664" s="66"/>
    </row>
    <row r="5665" spans="1:1" x14ac:dyDescent="0.2">
      <c r="A5665" s="66"/>
    </row>
    <row r="5666" spans="1:1" x14ac:dyDescent="0.2">
      <c r="A5666" s="66"/>
    </row>
    <row r="5667" spans="1:1" x14ac:dyDescent="0.2">
      <c r="A5667" s="66"/>
    </row>
    <row r="5668" spans="1:1" x14ac:dyDescent="0.2">
      <c r="A5668" s="66"/>
    </row>
    <row r="5669" spans="1:1" x14ac:dyDescent="0.2">
      <c r="A5669" s="66"/>
    </row>
    <row r="5670" spans="1:1" x14ac:dyDescent="0.2">
      <c r="A5670" s="66"/>
    </row>
    <row r="5671" spans="1:1" x14ac:dyDescent="0.2">
      <c r="A5671" s="66"/>
    </row>
    <row r="5672" spans="1:1" x14ac:dyDescent="0.2">
      <c r="A5672" s="66"/>
    </row>
    <row r="5673" spans="1:1" x14ac:dyDescent="0.2">
      <c r="A5673" s="66"/>
    </row>
    <row r="5674" spans="1:1" x14ac:dyDescent="0.2">
      <c r="A5674" s="66"/>
    </row>
    <row r="5675" spans="1:1" x14ac:dyDescent="0.2">
      <c r="A5675" s="66"/>
    </row>
    <row r="5676" spans="1:1" x14ac:dyDescent="0.2">
      <c r="A5676" s="66"/>
    </row>
    <row r="5677" spans="1:1" x14ac:dyDescent="0.2">
      <c r="A5677" s="66"/>
    </row>
    <row r="5678" spans="1:1" x14ac:dyDescent="0.2">
      <c r="A5678" s="66"/>
    </row>
    <row r="5679" spans="1:1" x14ac:dyDescent="0.2">
      <c r="A5679" s="66"/>
    </row>
    <row r="5680" spans="1:1" x14ac:dyDescent="0.2">
      <c r="A5680" s="66"/>
    </row>
    <row r="5681" spans="1:1" x14ac:dyDescent="0.2">
      <c r="A5681" s="66"/>
    </row>
    <row r="5682" spans="1:1" x14ac:dyDescent="0.2">
      <c r="A5682" s="66"/>
    </row>
    <row r="5683" spans="1:1" x14ac:dyDescent="0.2">
      <c r="A5683" s="66"/>
    </row>
    <row r="5684" spans="1:1" x14ac:dyDescent="0.2">
      <c r="A5684" s="66"/>
    </row>
    <row r="5685" spans="1:1" x14ac:dyDescent="0.2">
      <c r="A5685" s="66"/>
    </row>
    <row r="5686" spans="1:1" x14ac:dyDescent="0.2">
      <c r="A5686" s="66"/>
    </row>
    <row r="5687" spans="1:1" x14ac:dyDescent="0.2">
      <c r="A5687" s="66"/>
    </row>
    <row r="5688" spans="1:1" x14ac:dyDescent="0.2">
      <c r="A5688" s="66"/>
    </row>
    <row r="5689" spans="1:1" x14ac:dyDescent="0.2">
      <c r="A5689" s="66"/>
    </row>
    <row r="5690" spans="1:1" x14ac:dyDescent="0.2">
      <c r="A5690" s="66"/>
    </row>
    <row r="5691" spans="1:1" x14ac:dyDescent="0.2">
      <c r="A5691" s="66"/>
    </row>
    <row r="5692" spans="1:1" x14ac:dyDescent="0.2">
      <c r="A5692" s="66"/>
    </row>
    <row r="5693" spans="1:1" x14ac:dyDescent="0.2">
      <c r="A5693" s="66"/>
    </row>
    <row r="5694" spans="1:1" x14ac:dyDescent="0.2">
      <c r="A5694" s="66"/>
    </row>
    <row r="5695" spans="1:1" x14ac:dyDescent="0.2">
      <c r="A5695" s="66"/>
    </row>
    <row r="5696" spans="1:1" x14ac:dyDescent="0.2">
      <c r="A5696" s="66"/>
    </row>
    <row r="5697" spans="1:1" x14ac:dyDescent="0.2">
      <c r="A5697" s="66"/>
    </row>
    <row r="5698" spans="1:1" x14ac:dyDescent="0.2">
      <c r="A5698" s="66"/>
    </row>
    <row r="5699" spans="1:1" x14ac:dyDescent="0.2">
      <c r="A5699" s="66"/>
    </row>
    <row r="5700" spans="1:1" x14ac:dyDescent="0.2">
      <c r="A5700" s="66"/>
    </row>
    <row r="5701" spans="1:1" x14ac:dyDescent="0.2">
      <c r="A5701" s="66"/>
    </row>
    <row r="5702" spans="1:1" x14ac:dyDescent="0.2">
      <c r="A5702" s="66"/>
    </row>
    <row r="5703" spans="1:1" x14ac:dyDescent="0.2">
      <c r="A5703" s="66"/>
    </row>
    <row r="5704" spans="1:1" x14ac:dyDescent="0.2">
      <c r="A5704" s="66"/>
    </row>
    <row r="5705" spans="1:1" x14ac:dyDescent="0.2">
      <c r="A5705" s="66"/>
    </row>
    <row r="5706" spans="1:1" x14ac:dyDescent="0.2">
      <c r="A5706" s="66"/>
    </row>
    <row r="5707" spans="1:1" x14ac:dyDescent="0.2">
      <c r="A5707" s="66"/>
    </row>
    <row r="5708" spans="1:1" x14ac:dyDescent="0.2">
      <c r="A5708" s="66"/>
    </row>
    <row r="5709" spans="1:1" x14ac:dyDescent="0.2">
      <c r="A5709" s="66"/>
    </row>
    <row r="5710" spans="1:1" x14ac:dyDescent="0.2">
      <c r="A5710" s="66"/>
    </row>
    <row r="5711" spans="1:1" x14ac:dyDescent="0.2">
      <c r="A5711" s="66"/>
    </row>
    <row r="5712" spans="1:1" x14ac:dyDescent="0.2">
      <c r="A5712" s="66"/>
    </row>
    <row r="5713" spans="1:1" x14ac:dyDescent="0.2">
      <c r="A5713" s="66"/>
    </row>
    <row r="5714" spans="1:1" x14ac:dyDescent="0.2">
      <c r="A5714" s="66"/>
    </row>
    <row r="5715" spans="1:1" x14ac:dyDescent="0.2">
      <c r="A5715" s="66"/>
    </row>
    <row r="5716" spans="1:1" x14ac:dyDescent="0.2">
      <c r="A5716" s="66"/>
    </row>
    <row r="5717" spans="1:1" x14ac:dyDescent="0.2">
      <c r="A5717" s="66"/>
    </row>
    <row r="5718" spans="1:1" x14ac:dyDescent="0.2">
      <c r="A5718" s="66"/>
    </row>
    <row r="5719" spans="1:1" x14ac:dyDescent="0.2">
      <c r="A5719" s="66"/>
    </row>
    <row r="5720" spans="1:1" x14ac:dyDescent="0.2">
      <c r="A5720" s="66"/>
    </row>
    <row r="5721" spans="1:1" x14ac:dyDescent="0.2">
      <c r="A5721" s="66"/>
    </row>
    <row r="5722" spans="1:1" x14ac:dyDescent="0.2">
      <c r="A5722" s="66"/>
    </row>
    <row r="5723" spans="1:1" x14ac:dyDescent="0.2">
      <c r="A5723" s="66"/>
    </row>
    <row r="5724" spans="1:1" x14ac:dyDescent="0.2">
      <c r="A5724" s="66"/>
    </row>
    <row r="5725" spans="1:1" x14ac:dyDescent="0.2">
      <c r="A5725" s="66"/>
    </row>
    <row r="5726" spans="1:1" x14ac:dyDescent="0.2">
      <c r="A5726" s="66"/>
    </row>
    <row r="5727" spans="1:1" x14ac:dyDescent="0.2">
      <c r="A5727" s="66"/>
    </row>
    <row r="5728" spans="1:1" x14ac:dyDescent="0.2">
      <c r="A5728" s="66"/>
    </row>
    <row r="5729" spans="1:1" x14ac:dyDescent="0.2">
      <c r="A5729" s="66"/>
    </row>
    <row r="5730" spans="1:1" x14ac:dyDescent="0.2">
      <c r="A5730" s="66"/>
    </row>
    <row r="5731" spans="1:1" x14ac:dyDescent="0.2">
      <c r="A5731" s="66"/>
    </row>
    <row r="5732" spans="1:1" x14ac:dyDescent="0.2">
      <c r="A5732" s="66"/>
    </row>
    <row r="5733" spans="1:1" x14ac:dyDescent="0.2">
      <c r="A5733" s="66"/>
    </row>
    <row r="5734" spans="1:1" x14ac:dyDescent="0.2">
      <c r="A5734" s="66"/>
    </row>
    <row r="5735" spans="1:1" x14ac:dyDescent="0.2">
      <c r="A5735" s="66"/>
    </row>
    <row r="5736" spans="1:1" x14ac:dyDescent="0.2">
      <c r="A5736" s="66"/>
    </row>
    <row r="5737" spans="1:1" x14ac:dyDescent="0.2">
      <c r="A5737" s="66"/>
    </row>
    <row r="5738" spans="1:1" x14ac:dyDescent="0.2">
      <c r="A5738" s="66"/>
    </row>
    <row r="5739" spans="1:1" x14ac:dyDescent="0.2">
      <c r="A5739" s="66"/>
    </row>
    <row r="5740" spans="1:1" x14ac:dyDescent="0.2">
      <c r="A5740" s="66"/>
    </row>
    <row r="5741" spans="1:1" x14ac:dyDescent="0.2">
      <c r="A5741" s="66"/>
    </row>
    <row r="5742" spans="1:1" x14ac:dyDescent="0.2">
      <c r="A5742" s="66"/>
    </row>
    <row r="5743" spans="1:1" x14ac:dyDescent="0.2">
      <c r="A5743" s="66"/>
    </row>
    <row r="5744" spans="1:1" x14ac:dyDescent="0.2">
      <c r="A5744" s="66"/>
    </row>
    <row r="5745" spans="1:1" x14ac:dyDescent="0.2">
      <c r="A5745" s="66"/>
    </row>
    <row r="5746" spans="1:1" x14ac:dyDescent="0.2">
      <c r="A5746" s="66"/>
    </row>
    <row r="5747" spans="1:1" x14ac:dyDescent="0.2">
      <c r="A5747" s="66"/>
    </row>
    <row r="5748" spans="1:1" x14ac:dyDescent="0.2">
      <c r="A5748" s="66"/>
    </row>
    <row r="5749" spans="1:1" x14ac:dyDescent="0.2">
      <c r="A5749" s="66"/>
    </row>
    <row r="5750" spans="1:1" x14ac:dyDescent="0.2">
      <c r="A5750" s="66"/>
    </row>
    <row r="5751" spans="1:1" x14ac:dyDescent="0.2">
      <c r="A5751" s="66"/>
    </row>
    <row r="5752" spans="1:1" x14ac:dyDescent="0.2">
      <c r="A5752" s="66"/>
    </row>
    <row r="5753" spans="1:1" x14ac:dyDescent="0.2">
      <c r="A5753" s="66"/>
    </row>
    <row r="5754" spans="1:1" x14ac:dyDescent="0.2">
      <c r="A5754" s="66"/>
    </row>
    <row r="5755" spans="1:1" x14ac:dyDescent="0.2">
      <c r="A5755" s="66"/>
    </row>
    <row r="5756" spans="1:1" x14ac:dyDescent="0.2">
      <c r="A5756" s="66"/>
    </row>
    <row r="5757" spans="1:1" x14ac:dyDescent="0.2">
      <c r="A5757" s="66"/>
    </row>
    <row r="5758" spans="1:1" x14ac:dyDescent="0.2">
      <c r="A5758" s="66"/>
    </row>
    <row r="5759" spans="1:1" x14ac:dyDescent="0.2">
      <c r="A5759" s="66"/>
    </row>
    <row r="5760" spans="1:1" x14ac:dyDescent="0.2">
      <c r="A5760" s="66"/>
    </row>
    <row r="5761" spans="1:1" x14ac:dyDescent="0.2">
      <c r="A5761" s="66"/>
    </row>
    <row r="5762" spans="1:1" x14ac:dyDescent="0.2">
      <c r="A5762" s="66"/>
    </row>
    <row r="5763" spans="1:1" x14ac:dyDescent="0.2">
      <c r="A5763" s="66"/>
    </row>
    <row r="5764" spans="1:1" x14ac:dyDescent="0.2">
      <c r="A5764" s="66"/>
    </row>
    <row r="5765" spans="1:1" x14ac:dyDescent="0.2">
      <c r="A5765" s="66"/>
    </row>
    <row r="5766" spans="1:1" x14ac:dyDescent="0.2">
      <c r="A5766" s="66"/>
    </row>
    <row r="5767" spans="1:1" x14ac:dyDescent="0.2">
      <c r="A5767" s="66"/>
    </row>
    <row r="5768" spans="1:1" x14ac:dyDescent="0.2">
      <c r="A5768" s="66"/>
    </row>
    <row r="5769" spans="1:1" x14ac:dyDescent="0.2">
      <c r="A5769" s="66"/>
    </row>
    <row r="5770" spans="1:1" x14ac:dyDescent="0.2">
      <c r="A5770" s="66"/>
    </row>
    <row r="5771" spans="1:1" x14ac:dyDescent="0.2">
      <c r="A5771" s="66"/>
    </row>
    <row r="5772" spans="1:1" x14ac:dyDescent="0.2">
      <c r="A5772" s="66"/>
    </row>
    <row r="5773" spans="1:1" x14ac:dyDescent="0.2">
      <c r="A5773" s="66"/>
    </row>
    <row r="5774" spans="1:1" x14ac:dyDescent="0.2">
      <c r="A5774" s="66"/>
    </row>
    <row r="5775" spans="1:1" x14ac:dyDescent="0.2">
      <c r="A5775" s="66"/>
    </row>
    <row r="5776" spans="1:1" x14ac:dyDescent="0.2">
      <c r="A5776" s="66"/>
    </row>
    <row r="5777" spans="1:1" x14ac:dyDescent="0.2">
      <c r="A5777" s="66"/>
    </row>
    <row r="5778" spans="1:1" x14ac:dyDescent="0.2">
      <c r="A5778" s="66"/>
    </row>
    <row r="5779" spans="1:1" x14ac:dyDescent="0.2">
      <c r="A5779" s="66"/>
    </row>
    <row r="5780" spans="1:1" x14ac:dyDescent="0.2">
      <c r="A5780" s="66"/>
    </row>
    <row r="5781" spans="1:1" x14ac:dyDescent="0.2">
      <c r="A5781" s="66"/>
    </row>
    <row r="5782" spans="1:1" x14ac:dyDescent="0.2">
      <c r="A5782" s="66"/>
    </row>
    <row r="5783" spans="1:1" x14ac:dyDescent="0.2">
      <c r="A5783" s="66"/>
    </row>
    <row r="5784" spans="1:1" x14ac:dyDescent="0.2">
      <c r="A5784" s="66"/>
    </row>
    <row r="5785" spans="1:1" x14ac:dyDescent="0.2">
      <c r="A5785" s="66"/>
    </row>
    <row r="5786" spans="1:1" x14ac:dyDescent="0.2">
      <c r="A5786" s="66"/>
    </row>
    <row r="5787" spans="1:1" x14ac:dyDescent="0.2">
      <c r="A5787" s="66"/>
    </row>
    <row r="5788" spans="1:1" x14ac:dyDescent="0.2">
      <c r="A5788" s="66"/>
    </row>
    <row r="5789" spans="1:1" x14ac:dyDescent="0.2">
      <c r="A5789" s="66"/>
    </row>
    <row r="5790" spans="1:1" x14ac:dyDescent="0.2">
      <c r="A5790" s="66"/>
    </row>
    <row r="5791" spans="1:1" x14ac:dyDescent="0.2">
      <c r="A5791" s="66"/>
    </row>
    <row r="5792" spans="1:1" x14ac:dyDescent="0.2">
      <c r="A5792" s="66"/>
    </row>
    <row r="5793" spans="1:1" x14ac:dyDescent="0.2">
      <c r="A5793" s="66"/>
    </row>
    <row r="5794" spans="1:1" x14ac:dyDescent="0.2">
      <c r="A5794" s="66"/>
    </row>
    <row r="5795" spans="1:1" x14ac:dyDescent="0.2">
      <c r="A5795" s="66"/>
    </row>
    <row r="5796" spans="1:1" x14ac:dyDescent="0.2">
      <c r="A5796" s="66"/>
    </row>
    <row r="5797" spans="1:1" x14ac:dyDescent="0.2">
      <c r="A5797" s="66"/>
    </row>
    <row r="5798" spans="1:1" x14ac:dyDescent="0.2">
      <c r="A5798" s="66"/>
    </row>
    <row r="5799" spans="1:1" x14ac:dyDescent="0.2">
      <c r="A5799" s="66"/>
    </row>
    <row r="5800" spans="1:1" x14ac:dyDescent="0.2">
      <c r="A5800" s="66"/>
    </row>
    <row r="5801" spans="1:1" x14ac:dyDescent="0.2">
      <c r="A5801" s="66"/>
    </row>
    <row r="5802" spans="1:1" x14ac:dyDescent="0.2">
      <c r="A5802" s="66"/>
    </row>
    <row r="5803" spans="1:1" x14ac:dyDescent="0.2">
      <c r="A5803" s="66"/>
    </row>
    <row r="5804" spans="1:1" x14ac:dyDescent="0.2">
      <c r="A5804" s="66"/>
    </row>
    <row r="5805" spans="1:1" x14ac:dyDescent="0.2">
      <c r="A5805" s="66"/>
    </row>
    <row r="5806" spans="1:1" x14ac:dyDescent="0.2">
      <c r="A5806" s="66"/>
    </row>
    <row r="5807" spans="1:1" x14ac:dyDescent="0.2">
      <c r="A5807" s="66"/>
    </row>
    <row r="5808" spans="1:1" x14ac:dyDescent="0.2">
      <c r="A5808" s="66"/>
    </row>
    <row r="5809" spans="1:1" x14ac:dyDescent="0.2">
      <c r="A5809" s="66"/>
    </row>
    <row r="5810" spans="1:1" x14ac:dyDescent="0.2">
      <c r="A5810" s="66"/>
    </row>
    <row r="5811" spans="1:1" x14ac:dyDescent="0.2">
      <c r="A5811" s="66"/>
    </row>
    <row r="5812" spans="1:1" x14ac:dyDescent="0.2">
      <c r="A5812" s="66"/>
    </row>
    <row r="5813" spans="1:1" x14ac:dyDescent="0.2">
      <c r="A5813" s="66"/>
    </row>
    <row r="5814" spans="1:1" x14ac:dyDescent="0.2">
      <c r="A5814" s="66"/>
    </row>
    <row r="5815" spans="1:1" x14ac:dyDescent="0.2">
      <c r="A5815" s="66"/>
    </row>
    <row r="5816" spans="1:1" x14ac:dyDescent="0.2">
      <c r="A5816" s="66"/>
    </row>
    <row r="5817" spans="1:1" x14ac:dyDescent="0.2">
      <c r="A5817" s="66"/>
    </row>
    <row r="5818" spans="1:1" x14ac:dyDescent="0.2">
      <c r="A5818" s="66"/>
    </row>
    <row r="5819" spans="1:1" x14ac:dyDescent="0.2">
      <c r="A5819" s="66"/>
    </row>
    <row r="5820" spans="1:1" x14ac:dyDescent="0.2">
      <c r="A5820" s="66"/>
    </row>
    <row r="5821" spans="1:1" x14ac:dyDescent="0.2">
      <c r="A5821" s="66"/>
    </row>
    <row r="5822" spans="1:1" x14ac:dyDescent="0.2">
      <c r="A5822" s="66"/>
    </row>
    <row r="5823" spans="1:1" x14ac:dyDescent="0.2">
      <c r="A5823" s="66"/>
    </row>
    <row r="5824" spans="1:1" x14ac:dyDescent="0.2">
      <c r="A5824" s="66"/>
    </row>
    <row r="5825" spans="1:1" x14ac:dyDescent="0.2">
      <c r="A5825" s="66"/>
    </row>
    <row r="5826" spans="1:1" x14ac:dyDescent="0.2">
      <c r="A5826" s="66"/>
    </row>
    <row r="5827" spans="1:1" x14ac:dyDescent="0.2">
      <c r="A5827" s="66"/>
    </row>
    <row r="5828" spans="1:1" x14ac:dyDescent="0.2">
      <c r="A5828" s="66"/>
    </row>
    <row r="5829" spans="1:1" x14ac:dyDescent="0.2">
      <c r="A5829" s="66"/>
    </row>
    <row r="5830" spans="1:1" x14ac:dyDescent="0.2">
      <c r="A5830" s="66"/>
    </row>
    <row r="5831" spans="1:1" x14ac:dyDescent="0.2">
      <c r="A5831" s="66"/>
    </row>
    <row r="5832" spans="1:1" x14ac:dyDescent="0.2">
      <c r="A5832" s="66"/>
    </row>
    <row r="5833" spans="1:1" x14ac:dyDescent="0.2">
      <c r="A5833" s="66"/>
    </row>
    <row r="5834" spans="1:1" x14ac:dyDescent="0.2">
      <c r="A5834" s="66"/>
    </row>
    <row r="5835" spans="1:1" x14ac:dyDescent="0.2">
      <c r="A5835" s="66"/>
    </row>
    <row r="5836" spans="1:1" x14ac:dyDescent="0.2">
      <c r="A5836" s="66"/>
    </row>
    <row r="5837" spans="1:1" x14ac:dyDescent="0.2">
      <c r="A5837" s="66"/>
    </row>
    <row r="5838" spans="1:1" x14ac:dyDescent="0.2">
      <c r="A5838" s="66"/>
    </row>
    <row r="5839" spans="1:1" x14ac:dyDescent="0.2">
      <c r="A5839" s="66"/>
    </row>
    <row r="5840" spans="1:1" x14ac:dyDescent="0.2">
      <c r="A5840" s="66"/>
    </row>
    <row r="5841" spans="1:1" x14ac:dyDescent="0.2">
      <c r="A5841" s="66"/>
    </row>
    <row r="5842" spans="1:1" x14ac:dyDescent="0.2">
      <c r="A5842" s="66"/>
    </row>
    <row r="5843" spans="1:1" x14ac:dyDescent="0.2">
      <c r="A5843" s="66"/>
    </row>
    <row r="5844" spans="1:1" x14ac:dyDescent="0.2">
      <c r="A5844" s="66"/>
    </row>
    <row r="5845" spans="1:1" x14ac:dyDescent="0.2">
      <c r="A5845" s="66"/>
    </row>
    <row r="5846" spans="1:1" x14ac:dyDescent="0.2">
      <c r="A5846" s="66"/>
    </row>
    <row r="5847" spans="1:1" x14ac:dyDescent="0.2">
      <c r="A5847" s="66"/>
    </row>
    <row r="5848" spans="1:1" x14ac:dyDescent="0.2">
      <c r="A5848" s="66"/>
    </row>
    <row r="5849" spans="1:1" x14ac:dyDescent="0.2">
      <c r="A5849" s="66"/>
    </row>
    <row r="5850" spans="1:1" x14ac:dyDescent="0.2">
      <c r="A5850" s="66"/>
    </row>
    <row r="5851" spans="1:1" x14ac:dyDescent="0.2">
      <c r="A5851" s="66"/>
    </row>
    <row r="5852" spans="1:1" x14ac:dyDescent="0.2">
      <c r="A5852" s="66"/>
    </row>
    <row r="5853" spans="1:1" x14ac:dyDescent="0.2">
      <c r="A5853" s="66"/>
    </row>
    <row r="5854" spans="1:1" x14ac:dyDescent="0.2">
      <c r="A5854" s="66"/>
    </row>
    <row r="5855" spans="1:1" x14ac:dyDescent="0.2">
      <c r="A5855" s="66"/>
    </row>
    <row r="5856" spans="1:1" x14ac:dyDescent="0.2">
      <c r="A5856" s="66"/>
    </row>
    <row r="5857" spans="1:1" x14ac:dyDescent="0.2">
      <c r="A5857" s="66"/>
    </row>
    <row r="5858" spans="1:1" x14ac:dyDescent="0.2">
      <c r="A5858" s="66"/>
    </row>
    <row r="5859" spans="1:1" x14ac:dyDescent="0.2">
      <c r="A5859" s="66"/>
    </row>
    <row r="5860" spans="1:1" x14ac:dyDescent="0.2">
      <c r="A5860" s="66"/>
    </row>
    <row r="5861" spans="1:1" x14ac:dyDescent="0.2">
      <c r="A5861" s="66"/>
    </row>
    <row r="5862" spans="1:1" x14ac:dyDescent="0.2">
      <c r="A5862" s="66"/>
    </row>
    <row r="5863" spans="1:1" x14ac:dyDescent="0.2">
      <c r="A5863" s="66"/>
    </row>
    <row r="5864" spans="1:1" x14ac:dyDescent="0.2">
      <c r="A5864" s="66"/>
    </row>
    <row r="5865" spans="1:1" x14ac:dyDescent="0.2">
      <c r="A5865" s="66"/>
    </row>
    <row r="5866" spans="1:1" x14ac:dyDescent="0.2">
      <c r="A5866" s="66"/>
    </row>
    <row r="5867" spans="1:1" x14ac:dyDescent="0.2">
      <c r="A5867" s="66"/>
    </row>
    <row r="5868" spans="1:1" x14ac:dyDescent="0.2">
      <c r="A5868" s="66"/>
    </row>
    <row r="5869" spans="1:1" x14ac:dyDescent="0.2">
      <c r="A5869" s="66"/>
    </row>
    <row r="5870" spans="1:1" x14ac:dyDescent="0.2">
      <c r="A5870" s="66"/>
    </row>
    <row r="5871" spans="1:1" x14ac:dyDescent="0.2">
      <c r="A5871" s="66"/>
    </row>
    <row r="5872" spans="1:1" x14ac:dyDescent="0.2">
      <c r="A5872" s="66"/>
    </row>
    <row r="5873" spans="1:1" x14ac:dyDescent="0.2">
      <c r="A5873" s="66"/>
    </row>
    <row r="5874" spans="1:1" x14ac:dyDescent="0.2">
      <c r="A5874" s="66"/>
    </row>
    <row r="5875" spans="1:1" x14ac:dyDescent="0.2">
      <c r="A5875" s="66"/>
    </row>
    <row r="5876" spans="1:1" x14ac:dyDescent="0.2">
      <c r="A5876" s="66"/>
    </row>
    <row r="5877" spans="1:1" x14ac:dyDescent="0.2">
      <c r="A5877" s="66"/>
    </row>
    <row r="5878" spans="1:1" x14ac:dyDescent="0.2">
      <c r="A5878" s="66"/>
    </row>
    <row r="5879" spans="1:1" x14ac:dyDescent="0.2">
      <c r="A5879" s="66"/>
    </row>
    <row r="5880" spans="1:1" x14ac:dyDescent="0.2">
      <c r="A5880" s="66"/>
    </row>
    <row r="5881" spans="1:1" x14ac:dyDescent="0.2">
      <c r="A5881" s="66"/>
    </row>
    <row r="5882" spans="1:1" x14ac:dyDescent="0.2">
      <c r="A5882" s="66"/>
    </row>
    <row r="5883" spans="1:1" x14ac:dyDescent="0.2">
      <c r="A5883" s="66"/>
    </row>
    <row r="5884" spans="1:1" x14ac:dyDescent="0.2">
      <c r="A5884" s="66"/>
    </row>
    <row r="5885" spans="1:1" x14ac:dyDescent="0.2">
      <c r="A5885" s="66"/>
    </row>
    <row r="5886" spans="1:1" x14ac:dyDescent="0.2">
      <c r="A5886" s="66"/>
    </row>
    <row r="5887" spans="1:1" x14ac:dyDescent="0.2">
      <c r="A5887" s="66"/>
    </row>
    <row r="5888" spans="1:1" x14ac:dyDescent="0.2">
      <c r="A5888" s="66"/>
    </row>
    <row r="5889" spans="1:1" x14ac:dyDescent="0.2">
      <c r="A5889" s="66"/>
    </row>
    <row r="5890" spans="1:1" x14ac:dyDescent="0.2">
      <c r="A5890" s="66"/>
    </row>
    <row r="5891" spans="1:1" x14ac:dyDescent="0.2">
      <c r="A5891" s="66"/>
    </row>
    <row r="5892" spans="1:1" x14ac:dyDescent="0.2">
      <c r="A5892" s="66"/>
    </row>
    <row r="5893" spans="1:1" x14ac:dyDescent="0.2">
      <c r="A5893" s="66"/>
    </row>
    <row r="5894" spans="1:1" x14ac:dyDescent="0.2">
      <c r="A5894" s="66"/>
    </row>
    <row r="5895" spans="1:1" x14ac:dyDescent="0.2">
      <c r="A5895" s="66"/>
    </row>
    <row r="5896" spans="1:1" x14ac:dyDescent="0.2">
      <c r="A5896" s="66"/>
    </row>
    <row r="5897" spans="1:1" x14ac:dyDescent="0.2">
      <c r="A5897" s="66"/>
    </row>
    <row r="5898" spans="1:1" x14ac:dyDescent="0.2">
      <c r="A5898" s="66"/>
    </row>
    <row r="5899" spans="1:1" x14ac:dyDescent="0.2">
      <c r="A5899" s="66"/>
    </row>
    <row r="5900" spans="1:1" x14ac:dyDescent="0.2">
      <c r="A5900" s="66"/>
    </row>
    <row r="5901" spans="1:1" x14ac:dyDescent="0.2">
      <c r="A5901" s="66"/>
    </row>
    <row r="5902" spans="1:1" x14ac:dyDescent="0.2">
      <c r="A5902" s="66"/>
    </row>
    <row r="5903" spans="1:1" x14ac:dyDescent="0.2">
      <c r="A5903" s="66"/>
    </row>
    <row r="5904" spans="1:1" x14ac:dyDescent="0.2">
      <c r="A5904" s="66"/>
    </row>
    <row r="5905" spans="1:1" x14ac:dyDescent="0.2">
      <c r="A5905" s="66"/>
    </row>
    <row r="5906" spans="1:1" x14ac:dyDescent="0.2">
      <c r="A5906" s="66"/>
    </row>
    <row r="5907" spans="1:1" x14ac:dyDescent="0.2">
      <c r="A5907" s="66"/>
    </row>
    <row r="5908" spans="1:1" x14ac:dyDescent="0.2">
      <c r="A5908" s="66"/>
    </row>
    <row r="5909" spans="1:1" x14ac:dyDescent="0.2">
      <c r="A5909" s="66"/>
    </row>
    <row r="5910" spans="1:1" x14ac:dyDescent="0.2">
      <c r="A5910" s="66"/>
    </row>
    <row r="5911" spans="1:1" x14ac:dyDescent="0.2">
      <c r="A5911" s="66"/>
    </row>
    <row r="5912" spans="1:1" x14ac:dyDescent="0.2">
      <c r="A5912" s="66"/>
    </row>
    <row r="5913" spans="1:1" x14ac:dyDescent="0.2">
      <c r="A5913" s="66"/>
    </row>
    <row r="5914" spans="1:1" x14ac:dyDescent="0.2">
      <c r="A5914" s="66"/>
    </row>
    <row r="5915" spans="1:1" x14ac:dyDescent="0.2">
      <c r="A5915" s="66"/>
    </row>
    <row r="5916" spans="1:1" x14ac:dyDescent="0.2">
      <c r="A5916" s="66"/>
    </row>
    <row r="5917" spans="1:1" x14ac:dyDescent="0.2">
      <c r="A5917" s="66"/>
    </row>
    <row r="5918" spans="1:1" x14ac:dyDescent="0.2">
      <c r="A5918" s="66"/>
    </row>
    <row r="5919" spans="1:1" x14ac:dyDescent="0.2">
      <c r="A5919" s="66"/>
    </row>
    <row r="5920" spans="1:1" x14ac:dyDescent="0.2">
      <c r="A5920" s="66"/>
    </row>
    <row r="5921" spans="1:1" x14ac:dyDescent="0.2">
      <c r="A5921" s="66"/>
    </row>
    <row r="5922" spans="1:1" x14ac:dyDescent="0.2">
      <c r="A5922" s="66"/>
    </row>
    <row r="5923" spans="1:1" x14ac:dyDescent="0.2">
      <c r="A5923" s="66"/>
    </row>
    <row r="5924" spans="1:1" x14ac:dyDescent="0.2">
      <c r="A5924" s="66"/>
    </row>
    <row r="5925" spans="1:1" x14ac:dyDescent="0.2">
      <c r="A5925" s="66"/>
    </row>
    <row r="5926" spans="1:1" x14ac:dyDescent="0.2">
      <c r="A5926" s="66"/>
    </row>
    <row r="5927" spans="1:1" x14ac:dyDescent="0.2">
      <c r="A5927" s="66"/>
    </row>
    <row r="5928" spans="1:1" x14ac:dyDescent="0.2">
      <c r="A5928" s="66"/>
    </row>
    <row r="5929" spans="1:1" x14ac:dyDescent="0.2">
      <c r="A5929" s="66"/>
    </row>
    <row r="5930" spans="1:1" x14ac:dyDescent="0.2">
      <c r="A5930" s="66"/>
    </row>
    <row r="5931" spans="1:1" x14ac:dyDescent="0.2">
      <c r="A5931" s="66"/>
    </row>
    <row r="5932" spans="1:1" x14ac:dyDescent="0.2">
      <c r="A5932" s="66"/>
    </row>
    <row r="5933" spans="1:1" x14ac:dyDescent="0.2">
      <c r="A5933" s="66"/>
    </row>
    <row r="5934" spans="1:1" x14ac:dyDescent="0.2">
      <c r="A5934" s="66"/>
    </row>
    <row r="5935" spans="1:1" x14ac:dyDescent="0.2">
      <c r="A5935" s="66"/>
    </row>
    <row r="5936" spans="1:1" x14ac:dyDescent="0.2">
      <c r="A5936" s="66"/>
    </row>
    <row r="5937" spans="1:1" x14ac:dyDescent="0.2">
      <c r="A5937" s="66"/>
    </row>
    <row r="5938" spans="1:1" x14ac:dyDescent="0.2">
      <c r="A5938" s="66"/>
    </row>
    <row r="5939" spans="1:1" x14ac:dyDescent="0.2">
      <c r="A5939" s="66"/>
    </row>
    <row r="5940" spans="1:1" x14ac:dyDescent="0.2">
      <c r="A5940" s="66"/>
    </row>
    <row r="5941" spans="1:1" x14ac:dyDescent="0.2">
      <c r="A5941" s="66"/>
    </row>
    <row r="5942" spans="1:1" x14ac:dyDescent="0.2">
      <c r="A5942" s="66"/>
    </row>
    <row r="5943" spans="1:1" x14ac:dyDescent="0.2">
      <c r="A5943" s="66"/>
    </row>
    <row r="5944" spans="1:1" x14ac:dyDescent="0.2">
      <c r="A5944" s="66"/>
    </row>
    <row r="5945" spans="1:1" x14ac:dyDescent="0.2">
      <c r="A5945" s="66"/>
    </row>
    <row r="5946" spans="1:1" x14ac:dyDescent="0.2">
      <c r="A5946" s="66"/>
    </row>
    <row r="5947" spans="1:1" x14ac:dyDescent="0.2">
      <c r="A5947" s="66"/>
    </row>
    <row r="5948" spans="1:1" x14ac:dyDescent="0.2">
      <c r="A5948" s="66"/>
    </row>
    <row r="5949" spans="1:1" x14ac:dyDescent="0.2">
      <c r="A5949" s="66"/>
    </row>
    <row r="5950" spans="1:1" x14ac:dyDescent="0.2">
      <c r="A5950" s="66"/>
    </row>
    <row r="5951" spans="1:1" x14ac:dyDescent="0.2">
      <c r="A5951" s="66"/>
    </row>
    <row r="5952" spans="1:1" x14ac:dyDescent="0.2">
      <c r="A5952" s="66"/>
    </row>
    <row r="5953" spans="1:1" x14ac:dyDescent="0.2">
      <c r="A5953" s="66"/>
    </row>
    <row r="5954" spans="1:1" x14ac:dyDescent="0.2">
      <c r="A5954" s="66"/>
    </row>
    <row r="5955" spans="1:1" x14ac:dyDescent="0.2">
      <c r="A5955" s="66"/>
    </row>
    <row r="5956" spans="1:1" x14ac:dyDescent="0.2">
      <c r="A5956" s="66"/>
    </row>
    <row r="5957" spans="1:1" x14ac:dyDescent="0.2">
      <c r="A5957" s="66"/>
    </row>
    <row r="5958" spans="1:1" x14ac:dyDescent="0.2">
      <c r="A5958" s="66"/>
    </row>
    <row r="5959" spans="1:1" x14ac:dyDescent="0.2">
      <c r="A5959" s="66"/>
    </row>
    <row r="5960" spans="1:1" x14ac:dyDescent="0.2">
      <c r="A5960" s="66"/>
    </row>
    <row r="5961" spans="1:1" x14ac:dyDescent="0.2">
      <c r="A5961" s="66"/>
    </row>
    <row r="5962" spans="1:1" x14ac:dyDescent="0.2">
      <c r="A5962" s="66"/>
    </row>
    <row r="5963" spans="1:1" x14ac:dyDescent="0.2">
      <c r="A5963" s="66"/>
    </row>
    <row r="5964" spans="1:1" x14ac:dyDescent="0.2">
      <c r="A5964" s="66"/>
    </row>
    <row r="5965" spans="1:1" x14ac:dyDescent="0.2">
      <c r="A5965" s="66"/>
    </row>
    <row r="5966" spans="1:1" x14ac:dyDescent="0.2">
      <c r="A5966" s="66"/>
    </row>
    <row r="5967" spans="1:1" x14ac:dyDescent="0.2">
      <c r="A5967" s="66"/>
    </row>
    <row r="5968" spans="1:1" x14ac:dyDescent="0.2">
      <c r="A5968" s="66"/>
    </row>
    <row r="5969" spans="1:1" x14ac:dyDescent="0.2">
      <c r="A5969" s="66"/>
    </row>
    <row r="5970" spans="1:1" x14ac:dyDescent="0.2">
      <c r="A5970" s="66"/>
    </row>
    <row r="5971" spans="1:1" x14ac:dyDescent="0.2">
      <c r="A5971" s="66"/>
    </row>
    <row r="5972" spans="1:1" x14ac:dyDescent="0.2">
      <c r="A5972" s="66"/>
    </row>
    <row r="5973" spans="1:1" x14ac:dyDescent="0.2">
      <c r="A5973" s="66"/>
    </row>
    <row r="5974" spans="1:1" x14ac:dyDescent="0.2">
      <c r="A5974" s="66"/>
    </row>
    <row r="5975" spans="1:1" x14ac:dyDescent="0.2">
      <c r="A5975" s="66"/>
    </row>
    <row r="5976" spans="1:1" x14ac:dyDescent="0.2">
      <c r="A5976" s="66"/>
    </row>
    <row r="5977" spans="1:1" x14ac:dyDescent="0.2">
      <c r="A5977" s="66"/>
    </row>
    <row r="5978" spans="1:1" x14ac:dyDescent="0.2">
      <c r="A5978" s="66"/>
    </row>
    <row r="5979" spans="1:1" x14ac:dyDescent="0.2">
      <c r="A5979" s="66"/>
    </row>
    <row r="5980" spans="1:1" x14ac:dyDescent="0.2">
      <c r="A5980" s="66"/>
    </row>
    <row r="5981" spans="1:1" x14ac:dyDescent="0.2">
      <c r="A5981" s="66"/>
    </row>
    <row r="5982" spans="1:1" x14ac:dyDescent="0.2">
      <c r="A5982" s="66"/>
    </row>
    <row r="5983" spans="1:1" x14ac:dyDescent="0.2">
      <c r="A5983" s="66"/>
    </row>
    <row r="5984" spans="1:1" x14ac:dyDescent="0.2">
      <c r="A5984" s="66"/>
    </row>
    <row r="5985" spans="1:1" x14ac:dyDescent="0.2">
      <c r="A5985" s="66"/>
    </row>
    <row r="5986" spans="1:1" x14ac:dyDescent="0.2">
      <c r="A5986" s="66"/>
    </row>
    <row r="5987" spans="1:1" x14ac:dyDescent="0.2">
      <c r="A5987" s="66"/>
    </row>
    <row r="5988" spans="1:1" x14ac:dyDescent="0.2">
      <c r="A5988" s="66"/>
    </row>
    <row r="5989" spans="1:1" x14ac:dyDescent="0.2">
      <c r="A5989" s="66"/>
    </row>
    <row r="5990" spans="1:1" x14ac:dyDescent="0.2">
      <c r="A5990" s="66"/>
    </row>
    <row r="5991" spans="1:1" x14ac:dyDescent="0.2">
      <c r="A5991" s="66"/>
    </row>
    <row r="5992" spans="1:1" x14ac:dyDescent="0.2">
      <c r="A5992" s="66"/>
    </row>
    <row r="5993" spans="1:1" x14ac:dyDescent="0.2">
      <c r="A5993" s="66"/>
    </row>
    <row r="5994" spans="1:1" x14ac:dyDescent="0.2">
      <c r="A5994" s="66"/>
    </row>
    <row r="5995" spans="1:1" x14ac:dyDescent="0.2">
      <c r="A5995" s="66"/>
    </row>
    <row r="5996" spans="1:1" x14ac:dyDescent="0.2">
      <c r="A5996" s="66"/>
    </row>
    <row r="5997" spans="1:1" x14ac:dyDescent="0.2">
      <c r="A5997" s="66"/>
    </row>
    <row r="5998" spans="1:1" x14ac:dyDescent="0.2">
      <c r="A5998" s="66"/>
    </row>
    <row r="5999" spans="1:1" x14ac:dyDescent="0.2">
      <c r="A5999" s="66"/>
    </row>
    <row r="6000" spans="1:1" x14ac:dyDescent="0.2">
      <c r="A6000" s="66"/>
    </row>
    <row r="6001" spans="1:1" x14ac:dyDescent="0.2">
      <c r="A6001" s="66"/>
    </row>
    <row r="6002" spans="1:1" x14ac:dyDescent="0.2">
      <c r="A6002" s="66"/>
    </row>
    <row r="6003" spans="1:1" x14ac:dyDescent="0.2">
      <c r="A6003" s="66"/>
    </row>
    <row r="6004" spans="1:1" x14ac:dyDescent="0.2">
      <c r="A6004" s="66"/>
    </row>
    <row r="6005" spans="1:1" x14ac:dyDescent="0.2">
      <c r="A6005" s="66"/>
    </row>
    <row r="6006" spans="1:1" x14ac:dyDescent="0.2">
      <c r="A6006" s="66"/>
    </row>
    <row r="6007" spans="1:1" x14ac:dyDescent="0.2">
      <c r="A6007" s="66"/>
    </row>
    <row r="6008" spans="1:1" x14ac:dyDescent="0.2">
      <c r="A6008" s="66"/>
    </row>
    <row r="6009" spans="1:1" x14ac:dyDescent="0.2">
      <c r="A6009" s="66"/>
    </row>
    <row r="6010" spans="1:1" x14ac:dyDescent="0.2">
      <c r="A6010" s="66"/>
    </row>
    <row r="6011" spans="1:1" x14ac:dyDescent="0.2">
      <c r="A6011" s="66"/>
    </row>
    <row r="6012" spans="1:1" x14ac:dyDescent="0.2">
      <c r="A6012" s="66"/>
    </row>
    <row r="6013" spans="1:1" x14ac:dyDescent="0.2">
      <c r="A6013" s="66"/>
    </row>
    <row r="6014" spans="1:1" x14ac:dyDescent="0.2">
      <c r="A6014" s="66"/>
    </row>
    <row r="6015" spans="1:1" x14ac:dyDescent="0.2">
      <c r="A6015" s="66"/>
    </row>
    <row r="6016" spans="1:1" x14ac:dyDescent="0.2">
      <c r="A6016" s="66"/>
    </row>
    <row r="6017" spans="1:1" x14ac:dyDescent="0.2">
      <c r="A6017" s="66"/>
    </row>
    <row r="6018" spans="1:1" x14ac:dyDescent="0.2">
      <c r="A6018" s="66"/>
    </row>
    <row r="6019" spans="1:1" x14ac:dyDescent="0.2">
      <c r="A6019" s="66"/>
    </row>
    <row r="6020" spans="1:1" x14ac:dyDescent="0.2">
      <c r="A6020" s="66"/>
    </row>
    <row r="6021" spans="1:1" x14ac:dyDescent="0.2">
      <c r="A6021" s="66"/>
    </row>
    <row r="6022" spans="1:1" x14ac:dyDescent="0.2">
      <c r="A6022" s="66"/>
    </row>
    <row r="6023" spans="1:1" x14ac:dyDescent="0.2">
      <c r="A6023" s="66"/>
    </row>
    <row r="6024" spans="1:1" x14ac:dyDescent="0.2">
      <c r="A6024" s="66"/>
    </row>
    <row r="6025" spans="1:1" x14ac:dyDescent="0.2">
      <c r="A6025" s="66"/>
    </row>
    <row r="6026" spans="1:1" x14ac:dyDescent="0.2">
      <c r="A6026" s="66"/>
    </row>
    <row r="6027" spans="1:1" x14ac:dyDescent="0.2">
      <c r="A6027" s="66"/>
    </row>
    <row r="6028" spans="1:1" x14ac:dyDescent="0.2">
      <c r="A6028" s="66"/>
    </row>
    <row r="6029" spans="1:1" x14ac:dyDescent="0.2">
      <c r="A6029" s="66"/>
    </row>
    <row r="6030" spans="1:1" x14ac:dyDescent="0.2">
      <c r="A6030" s="66"/>
    </row>
    <row r="6031" spans="1:1" x14ac:dyDescent="0.2">
      <c r="A6031" s="66"/>
    </row>
    <row r="6032" spans="1:1" x14ac:dyDescent="0.2">
      <c r="A6032" s="66"/>
    </row>
    <row r="6033" spans="1:1" x14ac:dyDescent="0.2">
      <c r="A6033" s="66"/>
    </row>
    <row r="6034" spans="1:1" x14ac:dyDescent="0.2">
      <c r="A6034" s="66"/>
    </row>
    <row r="6035" spans="1:1" x14ac:dyDescent="0.2">
      <c r="A6035" s="66"/>
    </row>
    <row r="6036" spans="1:1" x14ac:dyDescent="0.2">
      <c r="A6036" s="66"/>
    </row>
    <row r="6037" spans="1:1" x14ac:dyDescent="0.2">
      <c r="A6037" s="66"/>
    </row>
    <row r="6038" spans="1:1" x14ac:dyDescent="0.2">
      <c r="A6038" s="66"/>
    </row>
    <row r="6039" spans="1:1" x14ac:dyDescent="0.2">
      <c r="A6039" s="66"/>
    </row>
    <row r="6040" spans="1:1" x14ac:dyDescent="0.2">
      <c r="A6040" s="66"/>
    </row>
    <row r="6041" spans="1:1" x14ac:dyDescent="0.2">
      <c r="A6041" s="66"/>
    </row>
    <row r="6042" spans="1:1" x14ac:dyDescent="0.2">
      <c r="A6042" s="66"/>
    </row>
    <row r="6043" spans="1:1" x14ac:dyDescent="0.2">
      <c r="A6043" s="66"/>
    </row>
    <row r="6044" spans="1:1" x14ac:dyDescent="0.2">
      <c r="A6044" s="66"/>
    </row>
    <row r="6045" spans="1:1" x14ac:dyDescent="0.2">
      <c r="A6045" s="66"/>
    </row>
    <row r="6046" spans="1:1" x14ac:dyDescent="0.2">
      <c r="A6046" s="66"/>
    </row>
    <row r="6047" spans="1:1" x14ac:dyDescent="0.2">
      <c r="A6047" s="66"/>
    </row>
    <row r="6048" spans="1:1" x14ac:dyDescent="0.2">
      <c r="A6048" s="66"/>
    </row>
    <row r="6049" spans="1:1" x14ac:dyDescent="0.2">
      <c r="A6049" s="66"/>
    </row>
    <row r="6050" spans="1:1" x14ac:dyDescent="0.2">
      <c r="A6050" s="66"/>
    </row>
    <row r="6051" spans="1:1" x14ac:dyDescent="0.2">
      <c r="A6051" s="66"/>
    </row>
    <row r="6052" spans="1:1" x14ac:dyDescent="0.2">
      <c r="A6052" s="66"/>
    </row>
    <row r="6053" spans="1:1" x14ac:dyDescent="0.2">
      <c r="A6053" s="66"/>
    </row>
    <row r="6054" spans="1:1" x14ac:dyDescent="0.2">
      <c r="A6054" s="66"/>
    </row>
    <row r="6055" spans="1:1" x14ac:dyDescent="0.2">
      <c r="A6055" s="66"/>
    </row>
    <row r="6056" spans="1:1" x14ac:dyDescent="0.2">
      <c r="A6056" s="66"/>
    </row>
    <row r="6057" spans="1:1" x14ac:dyDescent="0.2">
      <c r="A6057" s="66"/>
    </row>
    <row r="6058" spans="1:1" x14ac:dyDescent="0.2">
      <c r="A6058" s="66"/>
    </row>
    <row r="6059" spans="1:1" x14ac:dyDescent="0.2">
      <c r="A6059" s="66"/>
    </row>
    <row r="6060" spans="1:1" x14ac:dyDescent="0.2">
      <c r="A6060" s="66"/>
    </row>
    <row r="6061" spans="1:1" x14ac:dyDescent="0.2">
      <c r="A6061" s="66"/>
    </row>
    <row r="6062" spans="1:1" x14ac:dyDescent="0.2">
      <c r="A6062" s="66"/>
    </row>
    <row r="6063" spans="1:1" x14ac:dyDescent="0.2">
      <c r="A6063" s="66"/>
    </row>
    <row r="6064" spans="1:1" x14ac:dyDescent="0.2">
      <c r="A6064" s="66"/>
    </row>
    <row r="6065" spans="1:1" x14ac:dyDescent="0.2">
      <c r="A6065" s="66"/>
    </row>
    <row r="6066" spans="1:1" x14ac:dyDescent="0.2">
      <c r="A6066" s="66"/>
    </row>
    <row r="6067" spans="1:1" x14ac:dyDescent="0.2">
      <c r="A6067" s="66"/>
    </row>
    <row r="6068" spans="1:1" x14ac:dyDescent="0.2">
      <c r="A6068" s="66"/>
    </row>
    <row r="6069" spans="1:1" x14ac:dyDescent="0.2">
      <c r="A6069" s="66"/>
    </row>
    <row r="6070" spans="1:1" x14ac:dyDescent="0.2">
      <c r="A6070" s="66"/>
    </row>
    <row r="6071" spans="1:1" x14ac:dyDescent="0.2">
      <c r="A6071" s="66"/>
    </row>
    <row r="6072" spans="1:1" x14ac:dyDescent="0.2">
      <c r="A6072" s="66"/>
    </row>
    <row r="6073" spans="1:1" x14ac:dyDescent="0.2">
      <c r="A6073" s="66"/>
    </row>
    <row r="6074" spans="1:1" x14ac:dyDescent="0.2">
      <c r="A6074" s="66"/>
    </row>
    <row r="6075" spans="1:1" x14ac:dyDescent="0.2">
      <c r="A6075" s="66"/>
    </row>
    <row r="6076" spans="1:1" x14ac:dyDescent="0.2">
      <c r="A6076" s="66"/>
    </row>
    <row r="6077" spans="1:1" x14ac:dyDescent="0.2">
      <c r="A6077" s="66"/>
    </row>
    <row r="6078" spans="1:1" x14ac:dyDescent="0.2">
      <c r="A6078" s="66"/>
    </row>
    <row r="6079" spans="1:1" x14ac:dyDescent="0.2">
      <c r="A6079" s="66"/>
    </row>
    <row r="6080" spans="1:1" x14ac:dyDescent="0.2">
      <c r="A6080" s="66"/>
    </row>
    <row r="6081" spans="1:1" x14ac:dyDescent="0.2">
      <c r="A6081" s="66"/>
    </row>
    <row r="6082" spans="1:1" x14ac:dyDescent="0.2">
      <c r="A6082" s="66"/>
    </row>
    <row r="6083" spans="1:1" x14ac:dyDescent="0.2">
      <c r="A6083" s="66"/>
    </row>
    <row r="6084" spans="1:1" x14ac:dyDescent="0.2">
      <c r="A6084" s="66"/>
    </row>
    <row r="6085" spans="1:1" x14ac:dyDescent="0.2">
      <c r="A6085" s="66"/>
    </row>
    <row r="6086" spans="1:1" x14ac:dyDescent="0.2">
      <c r="A6086" s="66"/>
    </row>
    <row r="6087" spans="1:1" x14ac:dyDescent="0.2">
      <c r="A6087" s="66"/>
    </row>
    <row r="6088" spans="1:1" x14ac:dyDescent="0.2">
      <c r="A6088" s="66"/>
    </row>
    <row r="6089" spans="1:1" x14ac:dyDescent="0.2">
      <c r="A6089" s="66"/>
    </row>
    <row r="6090" spans="1:1" x14ac:dyDescent="0.2">
      <c r="A6090" s="66"/>
    </row>
    <row r="6091" spans="1:1" x14ac:dyDescent="0.2">
      <c r="A6091" s="66"/>
    </row>
    <row r="6092" spans="1:1" x14ac:dyDescent="0.2">
      <c r="A6092" s="66"/>
    </row>
    <row r="6093" spans="1:1" x14ac:dyDescent="0.2">
      <c r="A6093" s="66"/>
    </row>
    <row r="6094" spans="1:1" x14ac:dyDescent="0.2">
      <c r="A6094" s="66"/>
    </row>
    <row r="6095" spans="1:1" x14ac:dyDescent="0.2">
      <c r="A6095" s="66"/>
    </row>
    <row r="6096" spans="1:1" x14ac:dyDescent="0.2">
      <c r="A6096" s="66"/>
    </row>
    <row r="6097" spans="1:1" x14ac:dyDescent="0.2">
      <c r="A6097" s="66"/>
    </row>
    <row r="6098" spans="1:1" x14ac:dyDescent="0.2">
      <c r="A6098" s="66"/>
    </row>
    <row r="6099" spans="1:1" x14ac:dyDescent="0.2">
      <c r="A6099" s="66"/>
    </row>
    <row r="6100" spans="1:1" x14ac:dyDescent="0.2">
      <c r="A6100" s="66"/>
    </row>
    <row r="6101" spans="1:1" x14ac:dyDescent="0.2">
      <c r="A6101" s="66"/>
    </row>
    <row r="6102" spans="1:1" x14ac:dyDescent="0.2">
      <c r="A6102" s="66"/>
    </row>
    <row r="6103" spans="1:1" x14ac:dyDescent="0.2">
      <c r="A6103" s="66"/>
    </row>
    <row r="6104" spans="1:1" x14ac:dyDescent="0.2">
      <c r="A6104" s="66"/>
    </row>
    <row r="6105" spans="1:1" x14ac:dyDescent="0.2">
      <c r="A6105" s="66"/>
    </row>
    <row r="6106" spans="1:1" x14ac:dyDescent="0.2">
      <c r="A6106" s="66"/>
    </row>
    <row r="6107" spans="1:1" x14ac:dyDescent="0.2">
      <c r="A6107" s="66"/>
    </row>
    <row r="6108" spans="1:1" x14ac:dyDescent="0.2">
      <c r="A6108" s="66"/>
    </row>
    <row r="6109" spans="1:1" x14ac:dyDescent="0.2">
      <c r="A6109" s="66"/>
    </row>
    <row r="6110" spans="1:1" x14ac:dyDescent="0.2">
      <c r="A6110" s="66"/>
    </row>
    <row r="6111" spans="1:1" x14ac:dyDescent="0.2">
      <c r="A6111" s="66"/>
    </row>
    <row r="6112" spans="1:1" x14ac:dyDescent="0.2">
      <c r="A6112" s="66"/>
    </row>
    <row r="6113" spans="1:1" x14ac:dyDescent="0.2">
      <c r="A6113" s="66"/>
    </row>
    <row r="6114" spans="1:1" x14ac:dyDescent="0.2">
      <c r="A6114" s="66"/>
    </row>
    <row r="6115" spans="1:1" x14ac:dyDescent="0.2">
      <c r="A6115" s="66"/>
    </row>
    <row r="6116" spans="1:1" x14ac:dyDescent="0.2">
      <c r="A6116" s="66"/>
    </row>
    <row r="6117" spans="1:1" x14ac:dyDescent="0.2">
      <c r="A6117" s="66"/>
    </row>
    <row r="6118" spans="1:1" x14ac:dyDescent="0.2">
      <c r="A6118" s="66"/>
    </row>
    <row r="6119" spans="1:1" x14ac:dyDescent="0.2">
      <c r="A6119" s="66"/>
    </row>
    <row r="6120" spans="1:1" x14ac:dyDescent="0.2">
      <c r="A6120" s="66"/>
    </row>
    <row r="6121" spans="1:1" x14ac:dyDescent="0.2">
      <c r="A6121" s="66"/>
    </row>
    <row r="6122" spans="1:1" x14ac:dyDescent="0.2">
      <c r="A6122" s="66"/>
    </row>
    <row r="6123" spans="1:1" x14ac:dyDescent="0.2">
      <c r="A6123" s="66"/>
    </row>
    <row r="6124" spans="1:1" x14ac:dyDescent="0.2">
      <c r="A6124" s="66"/>
    </row>
    <row r="6125" spans="1:1" x14ac:dyDescent="0.2">
      <c r="A6125" s="66"/>
    </row>
    <row r="6126" spans="1:1" x14ac:dyDescent="0.2">
      <c r="A6126" s="66"/>
    </row>
    <row r="6127" spans="1:1" x14ac:dyDescent="0.2">
      <c r="A6127" s="66"/>
    </row>
    <row r="6128" spans="1:1" x14ac:dyDescent="0.2">
      <c r="A6128" s="66"/>
    </row>
    <row r="6129" spans="1:1" x14ac:dyDescent="0.2">
      <c r="A6129" s="66"/>
    </row>
    <row r="6130" spans="1:1" x14ac:dyDescent="0.2">
      <c r="A6130" s="66"/>
    </row>
    <row r="6131" spans="1:1" x14ac:dyDescent="0.2">
      <c r="A6131" s="66"/>
    </row>
    <row r="6132" spans="1:1" x14ac:dyDescent="0.2">
      <c r="A6132" s="66"/>
    </row>
    <row r="6133" spans="1:1" x14ac:dyDescent="0.2">
      <c r="A6133" s="66"/>
    </row>
    <row r="6134" spans="1:1" x14ac:dyDescent="0.2">
      <c r="A6134" s="66"/>
    </row>
    <row r="6135" spans="1:1" x14ac:dyDescent="0.2">
      <c r="A6135" s="66"/>
    </row>
    <row r="6136" spans="1:1" x14ac:dyDescent="0.2">
      <c r="A6136" s="66"/>
    </row>
    <row r="6137" spans="1:1" x14ac:dyDescent="0.2">
      <c r="A6137" s="66"/>
    </row>
    <row r="6138" spans="1:1" x14ac:dyDescent="0.2">
      <c r="A6138" s="66"/>
    </row>
    <row r="6139" spans="1:1" x14ac:dyDescent="0.2">
      <c r="A6139" s="66"/>
    </row>
    <row r="6140" spans="1:1" x14ac:dyDescent="0.2">
      <c r="A6140" s="66"/>
    </row>
    <row r="6141" spans="1:1" x14ac:dyDescent="0.2">
      <c r="A6141" s="66"/>
    </row>
    <row r="6142" spans="1:1" x14ac:dyDescent="0.2">
      <c r="A6142" s="66"/>
    </row>
    <row r="6143" spans="1:1" x14ac:dyDescent="0.2">
      <c r="A6143" s="66"/>
    </row>
    <row r="6144" spans="1:1" x14ac:dyDescent="0.2">
      <c r="A6144" s="66"/>
    </row>
    <row r="6145" spans="1:1" x14ac:dyDescent="0.2">
      <c r="A6145" s="66"/>
    </row>
    <row r="6146" spans="1:1" x14ac:dyDescent="0.2">
      <c r="A6146" s="66"/>
    </row>
    <row r="6147" spans="1:1" x14ac:dyDescent="0.2">
      <c r="A6147" s="66"/>
    </row>
    <row r="6148" spans="1:1" x14ac:dyDescent="0.2">
      <c r="A6148" s="66"/>
    </row>
    <row r="6149" spans="1:1" x14ac:dyDescent="0.2">
      <c r="A6149" s="66"/>
    </row>
    <row r="6150" spans="1:1" x14ac:dyDescent="0.2">
      <c r="A6150" s="66"/>
    </row>
    <row r="6151" spans="1:1" x14ac:dyDescent="0.2">
      <c r="A6151" s="66"/>
    </row>
    <row r="6152" spans="1:1" x14ac:dyDescent="0.2">
      <c r="A6152" s="66"/>
    </row>
    <row r="6153" spans="1:1" x14ac:dyDescent="0.2">
      <c r="A6153" s="66"/>
    </row>
    <row r="6154" spans="1:1" x14ac:dyDescent="0.2">
      <c r="A6154" s="66"/>
    </row>
    <row r="6155" spans="1:1" x14ac:dyDescent="0.2">
      <c r="A6155" s="66"/>
    </row>
    <row r="6156" spans="1:1" x14ac:dyDescent="0.2">
      <c r="A6156" s="66"/>
    </row>
    <row r="6157" spans="1:1" x14ac:dyDescent="0.2">
      <c r="A6157" s="66"/>
    </row>
    <row r="6158" spans="1:1" x14ac:dyDescent="0.2">
      <c r="A6158" s="66"/>
    </row>
    <row r="6159" spans="1:1" x14ac:dyDescent="0.2">
      <c r="A6159" s="66"/>
    </row>
    <row r="6160" spans="1:1" x14ac:dyDescent="0.2">
      <c r="A6160" s="66"/>
    </row>
    <row r="6161" spans="1:1" x14ac:dyDescent="0.2">
      <c r="A6161" s="66"/>
    </row>
    <row r="6162" spans="1:1" x14ac:dyDescent="0.2">
      <c r="A6162" s="66"/>
    </row>
    <row r="6163" spans="1:1" x14ac:dyDescent="0.2">
      <c r="A6163" s="66"/>
    </row>
    <row r="6164" spans="1:1" x14ac:dyDescent="0.2">
      <c r="A6164" s="66"/>
    </row>
    <row r="6165" spans="1:1" x14ac:dyDescent="0.2">
      <c r="A6165" s="66"/>
    </row>
    <row r="6166" spans="1:1" x14ac:dyDescent="0.2">
      <c r="A6166" s="66"/>
    </row>
    <row r="6167" spans="1:1" x14ac:dyDescent="0.2">
      <c r="A6167" s="66"/>
    </row>
    <row r="6168" spans="1:1" x14ac:dyDescent="0.2">
      <c r="A6168" s="66"/>
    </row>
    <row r="6169" spans="1:1" x14ac:dyDescent="0.2">
      <c r="A6169" s="66"/>
    </row>
    <row r="6170" spans="1:1" x14ac:dyDescent="0.2">
      <c r="A6170" s="66"/>
    </row>
    <row r="6171" spans="1:1" x14ac:dyDescent="0.2">
      <c r="A6171" s="66"/>
    </row>
    <row r="6172" spans="1:1" x14ac:dyDescent="0.2">
      <c r="A6172" s="66"/>
    </row>
    <row r="6173" spans="1:1" x14ac:dyDescent="0.2">
      <c r="A6173" s="66"/>
    </row>
    <row r="6174" spans="1:1" x14ac:dyDescent="0.2">
      <c r="A6174" s="66"/>
    </row>
    <row r="6175" spans="1:1" x14ac:dyDescent="0.2">
      <c r="A6175" s="66"/>
    </row>
    <row r="6176" spans="1:1" x14ac:dyDescent="0.2">
      <c r="A6176" s="66"/>
    </row>
    <row r="6177" spans="1:1" x14ac:dyDescent="0.2">
      <c r="A6177" s="66"/>
    </row>
    <row r="6178" spans="1:1" x14ac:dyDescent="0.2">
      <c r="A6178" s="66"/>
    </row>
    <row r="6179" spans="1:1" x14ac:dyDescent="0.2">
      <c r="A6179" s="66"/>
    </row>
    <row r="6180" spans="1:1" x14ac:dyDescent="0.2">
      <c r="A6180" s="66"/>
    </row>
    <row r="6181" spans="1:1" x14ac:dyDescent="0.2">
      <c r="A6181" s="66"/>
    </row>
    <row r="6182" spans="1:1" x14ac:dyDescent="0.2">
      <c r="A6182" s="66"/>
    </row>
    <row r="6183" spans="1:1" x14ac:dyDescent="0.2">
      <c r="A6183" s="66"/>
    </row>
    <row r="6184" spans="1:1" x14ac:dyDescent="0.2">
      <c r="A6184" s="66"/>
    </row>
    <row r="6185" spans="1:1" x14ac:dyDescent="0.2">
      <c r="A6185" s="66"/>
    </row>
    <row r="6186" spans="1:1" x14ac:dyDescent="0.2">
      <c r="A6186" s="66"/>
    </row>
    <row r="6187" spans="1:1" x14ac:dyDescent="0.2">
      <c r="A6187" s="66"/>
    </row>
    <row r="6188" spans="1:1" x14ac:dyDescent="0.2">
      <c r="A6188" s="66"/>
    </row>
    <row r="6189" spans="1:1" x14ac:dyDescent="0.2">
      <c r="A6189" s="66"/>
    </row>
    <row r="6190" spans="1:1" x14ac:dyDescent="0.2">
      <c r="A6190" s="66"/>
    </row>
    <row r="6191" spans="1:1" x14ac:dyDescent="0.2">
      <c r="A6191" s="66"/>
    </row>
    <row r="6192" spans="1:1" x14ac:dyDescent="0.2">
      <c r="A6192" s="66"/>
    </row>
    <row r="6193" spans="1:1" x14ac:dyDescent="0.2">
      <c r="A6193" s="66"/>
    </row>
    <row r="6194" spans="1:1" x14ac:dyDescent="0.2">
      <c r="A6194" s="66"/>
    </row>
    <row r="6195" spans="1:1" x14ac:dyDescent="0.2">
      <c r="A6195" s="66"/>
    </row>
    <row r="6196" spans="1:1" x14ac:dyDescent="0.2">
      <c r="A6196" s="66"/>
    </row>
    <row r="6197" spans="1:1" x14ac:dyDescent="0.2">
      <c r="A6197" s="66"/>
    </row>
    <row r="6198" spans="1:1" x14ac:dyDescent="0.2">
      <c r="A6198" s="66"/>
    </row>
    <row r="6199" spans="1:1" x14ac:dyDescent="0.2">
      <c r="A6199" s="66"/>
    </row>
    <row r="6200" spans="1:1" x14ac:dyDescent="0.2">
      <c r="A6200" s="66"/>
    </row>
    <row r="6201" spans="1:1" x14ac:dyDescent="0.2">
      <c r="A6201" s="66"/>
    </row>
    <row r="6202" spans="1:1" x14ac:dyDescent="0.2">
      <c r="A6202" s="66"/>
    </row>
    <row r="6203" spans="1:1" x14ac:dyDescent="0.2">
      <c r="A6203" s="66"/>
    </row>
    <row r="6204" spans="1:1" x14ac:dyDescent="0.2">
      <c r="A6204" s="66"/>
    </row>
    <row r="6205" spans="1:1" x14ac:dyDescent="0.2">
      <c r="A6205" s="66"/>
    </row>
    <row r="6206" spans="1:1" x14ac:dyDescent="0.2">
      <c r="A6206" s="66"/>
    </row>
    <row r="6207" spans="1:1" x14ac:dyDescent="0.2">
      <c r="A6207" s="66"/>
    </row>
    <row r="6208" spans="1:1" x14ac:dyDescent="0.2">
      <c r="A6208" s="66"/>
    </row>
    <row r="6209" spans="1:1" x14ac:dyDescent="0.2">
      <c r="A6209" s="66"/>
    </row>
    <row r="6210" spans="1:1" x14ac:dyDescent="0.2">
      <c r="A6210" s="66"/>
    </row>
    <row r="6211" spans="1:1" x14ac:dyDescent="0.2">
      <c r="A6211" s="66"/>
    </row>
    <row r="6212" spans="1:1" x14ac:dyDescent="0.2">
      <c r="A6212" s="66"/>
    </row>
    <row r="6213" spans="1:1" x14ac:dyDescent="0.2">
      <c r="A6213" s="66"/>
    </row>
    <row r="6214" spans="1:1" x14ac:dyDescent="0.2">
      <c r="A6214" s="66"/>
    </row>
    <row r="6215" spans="1:1" x14ac:dyDescent="0.2">
      <c r="A6215" s="66"/>
    </row>
    <row r="6216" spans="1:1" x14ac:dyDescent="0.2">
      <c r="A6216" s="66"/>
    </row>
    <row r="6217" spans="1:1" x14ac:dyDescent="0.2">
      <c r="A6217" s="66"/>
    </row>
    <row r="6218" spans="1:1" x14ac:dyDescent="0.2">
      <c r="A6218" s="66"/>
    </row>
    <row r="6219" spans="1:1" x14ac:dyDescent="0.2">
      <c r="A6219" s="66"/>
    </row>
    <row r="6220" spans="1:1" x14ac:dyDescent="0.2">
      <c r="A6220" s="66"/>
    </row>
    <row r="6221" spans="1:1" x14ac:dyDescent="0.2">
      <c r="A6221" s="66"/>
    </row>
    <row r="6222" spans="1:1" x14ac:dyDescent="0.2">
      <c r="A6222" s="66"/>
    </row>
    <row r="6223" spans="1:1" x14ac:dyDescent="0.2">
      <c r="A6223" s="66"/>
    </row>
    <row r="6224" spans="1:1" x14ac:dyDescent="0.2">
      <c r="A6224" s="66"/>
    </row>
    <row r="6225" spans="1:1" x14ac:dyDescent="0.2">
      <c r="A6225" s="66"/>
    </row>
    <row r="6226" spans="1:1" x14ac:dyDescent="0.2">
      <c r="A6226" s="66"/>
    </row>
    <row r="6227" spans="1:1" x14ac:dyDescent="0.2">
      <c r="A6227" s="66"/>
    </row>
    <row r="6228" spans="1:1" x14ac:dyDescent="0.2">
      <c r="A6228" s="66"/>
    </row>
    <row r="6229" spans="1:1" x14ac:dyDescent="0.2">
      <c r="A6229" s="66"/>
    </row>
    <row r="6230" spans="1:1" x14ac:dyDescent="0.2">
      <c r="A6230" s="66"/>
    </row>
    <row r="6231" spans="1:1" x14ac:dyDescent="0.2">
      <c r="A6231" s="66"/>
    </row>
    <row r="6232" spans="1:1" x14ac:dyDescent="0.2">
      <c r="A6232" s="66"/>
    </row>
    <row r="6233" spans="1:1" x14ac:dyDescent="0.2">
      <c r="A6233" s="66"/>
    </row>
    <row r="6234" spans="1:1" x14ac:dyDescent="0.2">
      <c r="A6234" s="66"/>
    </row>
    <row r="6235" spans="1:1" x14ac:dyDescent="0.2">
      <c r="A6235" s="66"/>
    </row>
    <row r="6236" spans="1:1" x14ac:dyDescent="0.2">
      <c r="A6236" s="66"/>
    </row>
    <row r="6237" spans="1:1" x14ac:dyDescent="0.2">
      <c r="A6237" s="66"/>
    </row>
    <row r="6238" spans="1:1" x14ac:dyDescent="0.2">
      <c r="A6238" s="66"/>
    </row>
    <row r="6239" spans="1:1" x14ac:dyDescent="0.2">
      <c r="A6239" s="66"/>
    </row>
    <row r="6240" spans="1:1" x14ac:dyDescent="0.2">
      <c r="A6240" s="66"/>
    </row>
    <row r="6241" spans="1:1" x14ac:dyDescent="0.2">
      <c r="A6241" s="66"/>
    </row>
    <row r="6242" spans="1:1" x14ac:dyDescent="0.2">
      <c r="A6242" s="66"/>
    </row>
    <row r="6243" spans="1:1" x14ac:dyDescent="0.2">
      <c r="A6243" s="66"/>
    </row>
    <row r="6244" spans="1:1" x14ac:dyDescent="0.2">
      <c r="A6244" s="66"/>
    </row>
    <row r="6245" spans="1:1" x14ac:dyDescent="0.2">
      <c r="A6245" s="66"/>
    </row>
    <row r="6246" spans="1:1" x14ac:dyDescent="0.2">
      <c r="A6246" s="66"/>
    </row>
    <row r="6247" spans="1:1" x14ac:dyDescent="0.2">
      <c r="A6247" s="66"/>
    </row>
    <row r="6248" spans="1:1" x14ac:dyDescent="0.2">
      <c r="A6248" s="66"/>
    </row>
    <row r="6249" spans="1:1" x14ac:dyDescent="0.2">
      <c r="A6249" s="66"/>
    </row>
    <row r="6250" spans="1:1" x14ac:dyDescent="0.2">
      <c r="A6250" s="66"/>
    </row>
    <row r="6251" spans="1:1" x14ac:dyDescent="0.2">
      <c r="A6251" s="66"/>
    </row>
    <row r="6252" spans="1:1" x14ac:dyDescent="0.2">
      <c r="A6252" s="66"/>
    </row>
    <row r="6253" spans="1:1" x14ac:dyDescent="0.2">
      <c r="A6253" s="66"/>
    </row>
    <row r="6254" spans="1:1" x14ac:dyDescent="0.2">
      <c r="A6254" s="66"/>
    </row>
    <row r="6255" spans="1:1" x14ac:dyDescent="0.2">
      <c r="A6255" s="66"/>
    </row>
    <row r="6256" spans="1:1" x14ac:dyDescent="0.2">
      <c r="A6256" s="66"/>
    </row>
    <row r="6257" spans="1:1" x14ac:dyDescent="0.2">
      <c r="A6257" s="66"/>
    </row>
    <row r="6258" spans="1:1" x14ac:dyDescent="0.2">
      <c r="A6258" s="66"/>
    </row>
    <row r="6259" spans="1:1" x14ac:dyDescent="0.2">
      <c r="A6259" s="66"/>
    </row>
    <row r="6260" spans="1:1" x14ac:dyDescent="0.2">
      <c r="A6260" s="66"/>
    </row>
    <row r="6261" spans="1:1" x14ac:dyDescent="0.2">
      <c r="A6261" s="66"/>
    </row>
    <row r="6262" spans="1:1" x14ac:dyDescent="0.2">
      <c r="A6262" s="66"/>
    </row>
    <row r="6263" spans="1:1" x14ac:dyDescent="0.2">
      <c r="A6263" s="66"/>
    </row>
    <row r="6264" spans="1:1" x14ac:dyDescent="0.2">
      <c r="A6264" s="66"/>
    </row>
    <row r="6265" spans="1:1" x14ac:dyDescent="0.2">
      <c r="A6265" s="66"/>
    </row>
    <row r="6266" spans="1:1" x14ac:dyDescent="0.2">
      <c r="A6266" s="66"/>
    </row>
    <row r="6267" spans="1:1" x14ac:dyDescent="0.2">
      <c r="A6267" s="66"/>
    </row>
    <row r="6268" spans="1:1" x14ac:dyDescent="0.2">
      <c r="A6268" s="66"/>
    </row>
    <row r="6269" spans="1:1" x14ac:dyDescent="0.2">
      <c r="A6269" s="66"/>
    </row>
    <row r="6270" spans="1:1" x14ac:dyDescent="0.2">
      <c r="A6270" s="66"/>
    </row>
    <row r="6271" spans="1:1" x14ac:dyDescent="0.2">
      <c r="A6271" s="66"/>
    </row>
    <row r="6272" spans="1:1" x14ac:dyDescent="0.2">
      <c r="A6272" s="66"/>
    </row>
    <row r="6273" spans="1:1" x14ac:dyDescent="0.2">
      <c r="A6273" s="66"/>
    </row>
    <row r="6274" spans="1:1" x14ac:dyDescent="0.2">
      <c r="A6274" s="66"/>
    </row>
    <row r="6275" spans="1:1" x14ac:dyDescent="0.2">
      <c r="A6275" s="66"/>
    </row>
    <row r="6276" spans="1:1" x14ac:dyDescent="0.2">
      <c r="A6276" s="66"/>
    </row>
    <row r="6277" spans="1:1" x14ac:dyDescent="0.2">
      <c r="A6277" s="66"/>
    </row>
    <row r="6278" spans="1:1" x14ac:dyDescent="0.2">
      <c r="A6278" s="66"/>
    </row>
    <row r="6279" spans="1:1" x14ac:dyDescent="0.2">
      <c r="A6279" s="66"/>
    </row>
    <row r="6280" spans="1:1" x14ac:dyDescent="0.2">
      <c r="A6280" s="66"/>
    </row>
    <row r="6281" spans="1:1" x14ac:dyDescent="0.2">
      <c r="A6281" s="66"/>
    </row>
    <row r="6282" spans="1:1" x14ac:dyDescent="0.2">
      <c r="A6282" s="66"/>
    </row>
    <row r="6283" spans="1:1" x14ac:dyDescent="0.2">
      <c r="A6283" s="66"/>
    </row>
    <row r="6284" spans="1:1" x14ac:dyDescent="0.2">
      <c r="A6284" s="66"/>
    </row>
    <row r="6285" spans="1:1" x14ac:dyDescent="0.2">
      <c r="A6285" s="66"/>
    </row>
    <row r="6286" spans="1:1" x14ac:dyDescent="0.2">
      <c r="A6286" s="66"/>
    </row>
    <row r="6287" spans="1:1" x14ac:dyDescent="0.2">
      <c r="A6287" s="66"/>
    </row>
    <row r="6288" spans="1:1" x14ac:dyDescent="0.2">
      <c r="A6288" s="66"/>
    </row>
    <row r="6289" spans="1:1" x14ac:dyDescent="0.2">
      <c r="A6289" s="66"/>
    </row>
    <row r="6290" spans="1:1" x14ac:dyDescent="0.2">
      <c r="A6290" s="66"/>
    </row>
    <row r="6291" spans="1:1" x14ac:dyDescent="0.2">
      <c r="A6291" s="66"/>
    </row>
    <row r="6292" spans="1:1" x14ac:dyDescent="0.2">
      <c r="A6292" s="66"/>
    </row>
    <row r="6293" spans="1:1" x14ac:dyDescent="0.2">
      <c r="A6293" s="66"/>
    </row>
    <row r="6294" spans="1:1" x14ac:dyDescent="0.2">
      <c r="A6294" s="66"/>
    </row>
    <row r="6295" spans="1:1" x14ac:dyDescent="0.2">
      <c r="A6295" s="66"/>
    </row>
    <row r="6296" spans="1:1" x14ac:dyDescent="0.2">
      <c r="A6296" s="66"/>
    </row>
    <row r="6297" spans="1:1" x14ac:dyDescent="0.2">
      <c r="A6297" s="66"/>
    </row>
    <row r="6298" spans="1:1" x14ac:dyDescent="0.2">
      <c r="A6298" s="66"/>
    </row>
    <row r="6299" spans="1:1" x14ac:dyDescent="0.2">
      <c r="A6299" s="66"/>
    </row>
    <row r="6300" spans="1:1" x14ac:dyDescent="0.2">
      <c r="A6300" s="66"/>
    </row>
    <row r="6301" spans="1:1" x14ac:dyDescent="0.2">
      <c r="A6301" s="66"/>
    </row>
    <row r="6302" spans="1:1" x14ac:dyDescent="0.2">
      <c r="A6302" s="66"/>
    </row>
    <row r="6303" spans="1:1" x14ac:dyDescent="0.2">
      <c r="A6303" s="66"/>
    </row>
    <row r="6304" spans="1:1" x14ac:dyDescent="0.2">
      <c r="A6304" s="66"/>
    </row>
    <row r="6305" spans="1:1" x14ac:dyDescent="0.2">
      <c r="A6305" s="66"/>
    </row>
    <row r="6306" spans="1:1" x14ac:dyDescent="0.2">
      <c r="A6306" s="66"/>
    </row>
    <row r="6307" spans="1:1" x14ac:dyDescent="0.2">
      <c r="A6307" s="66"/>
    </row>
    <row r="6308" spans="1:1" x14ac:dyDescent="0.2">
      <c r="A6308" s="66"/>
    </row>
    <row r="6309" spans="1:1" x14ac:dyDescent="0.2">
      <c r="A6309" s="66"/>
    </row>
    <row r="6310" spans="1:1" x14ac:dyDescent="0.2">
      <c r="A6310" s="66"/>
    </row>
    <row r="6311" spans="1:1" x14ac:dyDescent="0.2">
      <c r="A6311" s="66"/>
    </row>
    <row r="6312" spans="1:1" x14ac:dyDescent="0.2">
      <c r="A6312" s="66"/>
    </row>
    <row r="6313" spans="1:1" x14ac:dyDescent="0.2">
      <c r="A6313" s="66"/>
    </row>
    <row r="6314" spans="1:1" x14ac:dyDescent="0.2">
      <c r="A6314" s="66"/>
    </row>
    <row r="6315" spans="1:1" x14ac:dyDescent="0.2">
      <c r="A6315" s="66"/>
    </row>
    <row r="6316" spans="1:1" x14ac:dyDescent="0.2">
      <c r="A6316" s="66"/>
    </row>
    <row r="6317" spans="1:1" x14ac:dyDescent="0.2">
      <c r="A6317" s="66"/>
    </row>
    <row r="6318" spans="1:1" x14ac:dyDescent="0.2">
      <c r="A6318" s="66"/>
    </row>
    <row r="6319" spans="1:1" x14ac:dyDescent="0.2">
      <c r="A6319" s="66"/>
    </row>
    <row r="6320" spans="1:1" x14ac:dyDescent="0.2">
      <c r="A6320" s="66"/>
    </row>
    <row r="6321" spans="1:1" x14ac:dyDescent="0.2">
      <c r="A6321" s="66"/>
    </row>
    <row r="6322" spans="1:1" x14ac:dyDescent="0.2">
      <c r="A6322" s="66"/>
    </row>
    <row r="6323" spans="1:1" x14ac:dyDescent="0.2">
      <c r="A6323" s="66"/>
    </row>
    <row r="6324" spans="1:1" x14ac:dyDescent="0.2">
      <c r="A6324" s="66"/>
    </row>
    <row r="6325" spans="1:1" x14ac:dyDescent="0.2">
      <c r="A6325" s="66"/>
    </row>
    <row r="6326" spans="1:1" x14ac:dyDescent="0.2">
      <c r="A6326" s="66"/>
    </row>
    <row r="6327" spans="1:1" x14ac:dyDescent="0.2">
      <c r="A6327" s="66"/>
    </row>
    <row r="6328" spans="1:1" x14ac:dyDescent="0.2">
      <c r="A6328" s="66"/>
    </row>
    <row r="6329" spans="1:1" x14ac:dyDescent="0.2">
      <c r="A6329" s="66"/>
    </row>
    <row r="6330" spans="1:1" x14ac:dyDescent="0.2">
      <c r="A6330" s="66"/>
    </row>
    <row r="6331" spans="1:1" x14ac:dyDescent="0.2">
      <c r="A6331" s="66"/>
    </row>
    <row r="6332" spans="1:1" x14ac:dyDescent="0.2">
      <c r="A6332" s="66"/>
    </row>
    <row r="6333" spans="1:1" x14ac:dyDescent="0.2">
      <c r="A6333" s="66"/>
    </row>
    <row r="6334" spans="1:1" x14ac:dyDescent="0.2">
      <c r="A6334" s="66"/>
    </row>
    <row r="6335" spans="1:1" x14ac:dyDescent="0.2">
      <c r="A6335" s="66"/>
    </row>
    <row r="6336" spans="1:1" x14ac:dyDescent="0.2">
      <c r="A6336" s="66"/>
    </row>
    <row r="6337" spans="1:1" x14ac:dyDescent="0.2">
      <c r="A6337" s="66"/>
    </row>
    <row r="6338" spans="1:1" x14ac:dyDescent="0.2">
      <c r="A6338" s="66"/>
    </row>
    <row r="6339" spans="1:1" x14ac:dyDescent="0.2">
      <c r="A6339" s="66"/>
    </row>
    <row r="6340" spans="1:1" x14ac:dyDescent="0.2">
      <c r="A6340" s="66"/>
    </row>
    <row r="6341" spans="1:1" x14ac:dyDescent="0.2">
      <c r="A6341" s="66"/>
    </row>
    <row r="6342" spans="1:1" x14ac:dyDescent="0.2">
      <c r="A6342" s="66"/>
    </row>
    <row r="6343" spans="1:1" x14ac:dyDescent="0.2">
      <c r="A6343" s="66"/>
    </row>
    <row r="6344" spans="1:1" x14ac:dyDescent="0.2">
      <c r="A6344" s="66"/>
    </row>
    <row r="6345" spans="1:1" x14ac:dyDescent="0.2">
      <c r="A6345" s="66"/>
    </row>
    <row r="6346" spans="1:1" x14ac:dyDescent="0.2">
      <c r="A6346" s="66"/>
    </row>
    <row r="6347" spans="1:1" x14ac:dyDescent="0.2">
      <c r="A6347" s="66"/>
    </row>
    <row r="6348" spans="1:1" x14ac:dyDescent="0.2">
      <c r="A6348" s="66"/>
    </row>
    <row r="6349" spans="1:1" x14ac:dyDescent="0.2">
      <c r="A6349" s="66"/>
    </row>
    <row r="6350" spans="1:1" x14ac:dyDescent="0.2">
      <c r="A6350" s="66"/>
    </row>
    <row r="6351" spans="1:1" x14ac:dyDescent="0.2">
      <c r="A6351" s="66"/>
    </row>
    <row r="6352" spans="1:1" x14ac:dyDescent="0.2">
      <c r="A6352" s="66"/>
    </row>
    <row r="6353" spans="1:1" x14ac:dyDescent="0.2">
      <c r="A6353" s="66"/>
    </row>
    <row r="6354" spans="1:1" x14ac:dyDescent="0.2">
      <c r="A6354" s="66"/>
    </row>
    <row r="6355" spans="1:1" x14ac:dyDescent="0.2">
      <c r="A6355" s="66"/>
    </row>
    <row r="6356" spans="1:1" x14ac:dyDescent="0.2">
      <c r="A6356" s="66"/>
    </row>
    <row r="6357" spans="1:1" x14ac:dyDescent="0.2">
      <c r="A6357" s="66"/>
    </row>
    <row r="6358" spans="1:1" x14ac:dyDescent="0.2">
      <c r="A6358" s="66"/>
    </row>
    <row r="6359" spans="1:1" x14ac:dyDescent="0.2">
      <c r="A6359" s="66"/>
    </row>
    <row r="6360" spans="1:1" x14ac:dyDescent="0.2">
      <c r="A6360" s="66"/>
    </row>
    <row r="6361" spans="1:1" x14ac:dyDescent="0.2">
      <c r="A6361" s="66"/>
    </row>
    <row r="6362" spans="1:1" x14ac:dyDescent="0.2">
      <c r="A6362" s="66"/>
    </row>
    <row r="6363" spans="1:1" x14ac:dyDescent="0.2">
      <c r="A6363" s="66"/>
    </row>
    <row r="6364" spans="1:1" x14ac:dyDescent="0.2">
      <c r="A6364" s="66"/>
    </row>
    <row r="6365" spans="1:1" x14ac:dyDescent="0.2">
      <c r="A6365" s="66"/>
    </row>
    <row r="6366" spans="1:1" x14ac:dyDescent="0.2">
      <c r="A6366" s="66"/>
    </row>
    <row r="6367" spans="1:1" x14ac:dyDescent="0.2">
      <c r="A6367" s="66"/>
    </row>
    <row r="6368" spans="1:1" x14ac:dyDescent="0.2">
      <c r="A6368" s="66"/>
    </row>
    <row r="6369" spans="1:1" x14ac:dyDescent="0.2">
      <c r="A6369" s="66"/>
    </row>
    <row r="6370" spans="1:1" x14ac:dyDescent="0.2">
      <c r="A6370" s="66"/>
    </row>
    <row r="6371" spans="1:1" x14ac:dyDescent="0.2">
      <c r="A6371" s="66"/>
    </row>
    <row r="6372" spans="1:1" x14ac:dyDescent="0.2">
      <c r="A6372" s="66"/>
    </row>
    <row r="6373" spans="1:1" x14ac:dyDescent="0.2">
      <c r="A6373" s="66"/>
    </row>
    <row r="6374" spans="1:1" x14ac:dyDescent="0.2">
      <c r="A6374" s="66"/>
    </row>
    <row r="6375" spans="1:1" x14ac:dyDescent="0.2">
      <c r="A6375" s="66"/>
    </row>
    <row r="6376" spans="1:1" x14ac:dyDescent="0.2">
      <c r="A6376" s="66"/>
    </row>
    <row r="6377" spans="1:1" x14ac:dyDescent="0.2">
      <c r="A6377" s="66"/>
    </row>
    <row r="6378" spans="1:1" x14ac:dyDescent="0.2">
      <c r="A6378" s="66"/>
    </row>
    <row r="6379" spans="1:1" x14ac:dyDescent="0.2">
      <c r="A6379" s="66"/>
    </row>
    <row r="6380" spans="1:1" x14ac:dyDescent="0.2">
      <c r="A6380" s="66"/>
    </row>
    <row r="6381" spans="1:1" x14ac:dyDescent="0.2">
      <c r="A6381" s="66"/>
    </row>
    <row r="6382" spans="1:1" x14ac:dyDescent="0.2">
      <c r="A6382" s="66"/>
    </row>
    <row r="6383" spans="1:1" x14ac:dyDescent="0.2">
      <c r="A6383" s="66"/>
    </row>
    <row r="6384" spans="1:1" x14ac:dyDescent="0.2">
      <c r="A6384" s="66"/>
    </row>
    <row r="6385" spans="1:1" x14ac:dyDescent="0.2">
      <c r="A6385" s="66"/>
    </row>
    <row r="6386" spans="1:1" x14ac:dyDescent="0.2">
      <c r="A6386" s="66"/>
    </row>
    <row r="6387" spans="1:1" x14ac:dyDescent="0.2">
      <c r="A6387" s="66"/>
    </row>
    <row r="6388" spans="1:1" x14ac:dyDescent="0.2">
      <c r="A6388" s="66"/>
    </row>
    <row r="6389" spans="1:1" x14ac:dyDescent="0.2">
      <c r="A6389" s="66"/>
    </row>
    <row r="6390" spans="1:1" x14ac:dyDescent="0.2">
      <c r="A6390" s="66"/>
    </row>
    <row r="6391" spans="1:1" x14ac:dyDescent="0.2">
      <c r="A6391" s="66"/>
    </row>
    <row r="6392" spans="1:1" x14ac:dyDescent="0.2">
      <c r="A6392" s="66"/>
    </row>
    <row r="6393" spans="1:1" x14ac:dyDescent="0.2">
      <c r="A6393" s="66"/>
    </row>
    <row r="6394" spans="1:1" x14ac:dyDescent="0.2">
      <c r="A6394" s="66"/>
    </row>
    <row r="6395" spans="1:1" x14ac:dyDescent="0.2">
      <c r="A6395" s="66"/>
    </row>
    <row r="6396" spans="1:1" x14ac:dyDescent="0.2">
      <c r="A6396" s="66"/>
    </row>
    <row r="6397" spans="1:1" x14ac:dyDescent="0.2">
      <c r="A6397" s="66"/>
    </row>
    <row r="6398" spans="1:1" x14ac:dyDescent="0.2">
      <c r="A6398" s="66"/>
    </row>
    <row r="6399" spans="1:1" x14ac:dyDescent="0.2">
      <c r="A6399" s="66"/>
    </row>
    <row r="6400" spans="1:1" x14ac:dyDescent="0.2">
      <c r="A6400" s="66"/>
    </row>
    <row r="6401" spans="1:1" x14ac:dyDescent="0.2">
      <c r="A6401" s="66"/>
    </row>
    <row r="6402" spans="1:1" x14ac:dyDescent="0.2">
      <c r="A6402" s="66"/>
    </row>
    <row r="6403" spans="1:1" x14ac:dyDescent="0.2">
      <c r="A6403" s="66"/>
    </row>
    <row r="6404" spans="1:1" x14ac:dyDescent="0.2">
      <c r="A6404" s="66"/>
    </row>
    <row r="6405" spans="1:1" x14ac:dyDescent="0.2">
      <c r="A6405" s="66"/>
    </row>
    <row r="6406" spans="1:1" x14ac:dyDescent="0.2">
      <c r="A6406" s="66"/>
    </row>
    <row r="6407" spans="1:1" x14ac:dyDescent="0.2">
      <c r="A6407" s="66"/>
    </row>
    <row r="6408" spans="1:1" x14ac:dyDescent="0.2">
      <c r="A6408" s="66"/>
    </row>
    <row r="6409" spans="1:1" x14ac:dyDescent="0.2">
      <c r="A6409" s="66"/>
    </row>
    <row r="6410" spans="1:1" x14ac:dyDescent="0.2">
      <c r="A6410" s="66"/>
    </row>
    <row r="6411" spans="1:1" x14ac:dyDescent="0.2">
      <c r="A6411" s="66"/>
    </row>
    <row r="6412" spans="1:1" x14ac:dyDescent="0.2">
      <c r="A6412" s="66"/>
    </row>
    <row r="6413" spans="1:1" x14ac:dyDescent="0.2">
      <c r="A6413" s="66"/>
    </row>
    <row r="6414" spans="1:1" x14ac:dyDescent="0.2">
      <c r="A6414" s="66"/>
    </row>
    <row r="6415" spans="1:1" x14ac:dyDescent="0.2">
      <c r="A6415" s="66"/>
    </row>
    <row r="6416" spans="1:1" x14ac:dyDescent="0.2">
      <c r="A6416" s="66"/>
    </row>
    <row r="6417" spans="1:1" x14ac:dyDescent="0.2">
      <c r="A6417" s="66"/>
    </row>
    <row r="6418" spans="1:1" x14ac:dyDescent="0.2">
      <c r="A6418" s="66"/>
    </row>
    <row r="6419" spans="1:1" x14ac:dyDescent="0.2">
      <c r="A6419" s="66"/>
    </row>
    <row r="6420" spans="1:1" x14ac:dyDescent="0.2">
      <c r="A6420" s="66"/>
    </row>
    <row r="6421" spans="1:1" x14ac:dyDescent="0.2">
      <c r="A6421" s="66"/>
    </row>
    <row r="6422" spans="1:1" x14ac:dyDescent="0.2">
      <c r="A6422" s="66"/>
    </row>
    <row r="6423" spans="1:1" x14ac:dyDescent="0.2">
      <c r="A6423" s="66"/>
    </row>
    <row r="6424" spans="1:1" x14ac:dyDescent="0.2">
      <c r="A6424" s="66"/>
    </row>
    <row r="6425" spans="1:1" x14ac:dyDescent="0.2">
      <c r="A6425" s="66"/>
    </row>
    <row r="6426" spans="1:1" x14ac:dyDescent="0.2">
      <c r="A6426" s="66"/>
    </row>
    <row r="6427" spans="1:1" x14ac:dyDescent="0.2">
      <c r="A6427" s="66"/>
    </row>
    <row r="6428" spans="1:1" x14ac:dyDescent="0.2">
      <c r="A6428" s="66"/>
    </row>
    <row r="6429" spans="1:1" x14ac:dyDescent="0.2">
      <c r="A6429" s="66"/>
    </row>
    <row r="6430" spans="1:1" x14ac:dyDescent="0.2">
      <c r="A6430" s="66"/>
    </row>
    <row r="6431" spans="1:1" x14ac:dyDescent="0.2">
      <c r="A6431" s="66"/>
    </row>
    <row r="6432" spans="1:1" x14ac:dyDescent="0.2">
      <c r="A6432" s="66"/>
    </row>
    <row r="6433" spans="1:1" x14ac:dyDescent="0.2">
      <c r="A6433" s="66"/>
    </row>
    <row r="6434" spans="1:1" x14ac:dyDescent="0.2">
      <c r="A6434" s="66"/>
    </row>
    <row r="6435" spans="1:1" x14ac:dyDescent="0.2">
      <c r="A6435" s="66"/>
    </row>
    <row r="6436" spans="1:1" x14ac:dyDescent="0.2">
      <c r="A6436" s="66"/>
    </row>
    <row r="6437" spans="1:1" x14ac:dyDescent="0.2">
      <c r="A6437" s="66"/>
    </row>
    <row r="6438" spans="1:1" x14ac:dyDescent="0.2">
      <c r="A6438" s="66"/>
    </row>
    <row r="6439" spans="1:1" x14ac:dyDescent="0.2">
      <c r="A6439" s="66"/>
    </row>
    <row r="6440" spans="1:1" x14ac:dyDescent="0.2">
      <c r="A6440" s="66"/>
    </row>
    <row r="6441" spans="1:1" x14ac:dyDescent="0.2">
      <c r="A6441" s="66"/>
    </row>
    <row r="6442" spans="1:1" x14ac:dyDescent="0.2">
      <c r="A6442" s="66"/>
    </row>
    <row r="6443" spans="1:1" x14ac:dyDescent="0.2">
      <c r="A6443" s="66"/>
    </row>
    <row r="6444" spans="1:1" x14ac:dyDescent="0.2">
      <c r="A6444" s="66"/>
    </row>
    <row r="6445" spans="1:1" x14ac:dyDescent="0.2">
      <c r="A6445" s="66"/>
    </row>
    <row r="6446" spans="1:1" x14ac:dyDescent="0.2">
      <c r="A6446" s="66"/>
    </row>
    <row r="6447" spans="1:1" x14ac:dyDescent="0.2">
      <c r="A6447" s="66"/>
    </row>
    <row r="6448" spans="1:1" x14ac:dyDescent="0.2">
      <c r="A6448" s="66"/>
    </row>
    <row r="6449" spans="1:1" x14ac:dyDescent="0.2">
      <c r="A6449" s="66"/>
    </row>
    <row r="6450" spans="1:1" x14ac:dyDescent="0.2">
      <c r="A6450" s="66"/>
    </row>
    <row r="6451" spans="1:1" x14ac:dyDescent="0.2">
      <c r="A6451" s="66"/>
    </row>
    <row r="6452" spans="1:1" x14ac:dyDescent="0.2">
      <c r="A6452" s="66"/>
    </row>
    <row r="6453" spans="1:1" x14ac:dyDescent="0.2">
      <c r="A6453" s="66"/>
    </row>
    <row r="6454" spans="1:1" x14ac:dyDescent="0.2">
      <c r="A6454" s="66"/>
    </row>
    <row r="6455" spans="1:1" x14ac:dyDescent="0.2">
      <c r="A6455" s="66"/>
    </row>
    <row r="6456" spans="1:1" x14ac:dyDescent="0.2">
      <c r="A6456" s="66"/>
    </row>
    <row r="6457" spans="1:1" x14ac:dyDescent="0.2">
      <c r="A6457" s="66"/>
    </row>
    <row r="6458" spans="1:1" x14ac:dyDescent="0.2">
      <c r="A6458" s="66"/>
    </row>
    <row r="6459" spans="1:1" x14ac:dyDescent="0.2">
      <c r="A6459" s="66"/>
    </row>
    <row r="6460" spans="1:1" x14ac:dyDescent="0.2">
      <c r="A6460" s="66"/>
    </row>
    <row r="6461" spans="1:1" x14ac:dyDescent="0.2">
      <c r="A6461" s="66"/>
    </row>
    <row r="6462" spans="1:1" x14ac:dyDescent="0.2">
      <c r="A6462" s="66"/>
    </row>
    <row r="6463" spans="1:1" x14ac:dyDescent="0.2">
      <c r="A6463" s="66"/>
    </row>
    <row r="6464" spans="1:1" x14ac:dyDescent="0.2">
      <c r="A6464" s="66"/>
    </row>
    <row r="6465" spans="1:1" x14ac:dyDescent="0.2">
      <c r="A6465" s="66"/>
    </row>
    <row r="6466" spans="1:1" x14ac:dyDescent="0.2">
      <c r="A6466" s="66"/>
    </row>
    <row r="6467" spans="1:1" x14ac:dyDescent="0.2">
      <c r="A6467" s="66"/>
    </row>
    <row r="6468" spans="1:1" x14ac:dyDescent="0.2">
      <c r="A6468" s="66"/>
    </row>
    <row r="6469" spans="1:1" x14ac:dyDescent="0.2">
      <c r="A6469" s="66"/>
    </row>
    <row r="6470" spans="1:1" x14ac:dyDescent="0.2">
      <c r="A6470" s="66"/>
    </row>
    <row r="6471" spans="1:1" x14ac:dyDescent="0.2">
      <c r="A6471" s="66"/>
    </row>
    <row r="6472" spans="1:1" x14ac:dyDescent="0.2">
      <c r="A6472" s="66"/>
    </row>
    <row r="6473" spans="1:1" x14ac:dyDescent="0.2">
      <c r="A6473" s="66"/>
    </row>
    <row r="6474" spans="1:1" x14ac:dyDescent="0.2">
      <c r="A6474" s="66"/>
    </row>
    <row r="6475" spans="1:1" x14ac:dyDescent="0.2">
      <c r="A6475" s="66"/>
    </row>
    <row r="6476" spans="1:1" x14ac:dyDescent="0.2">
      <c r="A6476" s="66"/>
    </row>
    <row r="6477" spans="1:1" x14ac:dyDescent="0.2">
      <c r="A6477" s="66"/>
    </row>
    <row r="6478" spans="1:1" x14ac:dyDescent="0.2">
      <c r="A6478" s="66"/>
    </row>
    <row r="6479" spans="1:1" x14ac:dyDescent="0.2">
      <c r="A6479" s="66"/>
    </row>
    <row r="6480" spans="1:1" x14ac:dyDescent="0.2">
      <c r="A6480" s="66"/>
    </row>
    <row r="6481" spans="1:1" x14ac:dyDescent="0.2">
      <c r="A6481" s="66"/>
    </row>
    <row r="6482" spans="1:1" x14ac:dyDescent="0.2">
      <c r="A6482" s="66"/>
    </row>
    <row r="6483" spans="1:1" x14ac:dyDescent="0.2">
      <c r="A6483" s="66"/>
    </row>
    <row r="6484" spans="1:1" x14ac:dyDescent="0.2">
      <c r="A6484" s="66"/>
    </row>
    <row r="6485" spans="1:1" x14ac:dyDescent="0.2">
      <c r="A6485" s="66"/>
    </row>
    <row r="6486" spans="1:1" x14ac:dyDescent="0.2">
      <c r="A6486" s="66"/>
    </row>
    <row r="6487" spans="1:1" x14ac:dyDescent="0.2">
      <c r="A6487" s="66"/>
    </row>
    <row r="6488" spans="1:1" x14ac:dyDescent="0.2">
      <c r="A6488" s="66"/>
    </row>
    <row r="6489" spans="1:1" x14ac:dyDescent="0.2">
      <c r="A6489" s="66"/>
    </row>
    <row r="6490" spans="1:1" x14ac:dyDescent="0.2">
      <c r="A6490" s="66"/>
    </row>
    <row r="6491" spans="1:1" x14ac:dyDescent="0.2">
      <c r="A6491" s="66"/>
    </row>
    <row r="6492" spans="1:1" x14ac:dyDescent="0.2">
      <c r="A6492" s="66"/>
    </row>
    <row r="6493" spans="1:1" x14ac:dyDescent="0.2">
      <c r="A6493" s="66"/>
    </row>
    <row r="6494" spans="1:1" x14ac:dyDescent="0.2">
      <c r="A6494" s="66"/>
    </row>
    <row r="6495" spans="1:1" x14ac:dyDescent="0.2">
      <c r="A6495" s="66"/>
    </row>
    <row r="6496" spans="1:1" x14ac:dyDescent="0.2">
      <c r="A6496" s="66"/>
    </row>
    <row r="6497" spans="1:1" x14ac:dyDescent="0.2">
      <c r="A6497" s="66"/>
    </row>
    <row r="6498" spans="1:1" x14ac:dyDescent="0.2">
      <c r="A6498" s="66"/>
    </row>
    <row r="6499" spans="1:1" x14ac:dyDescent="0.2">
      <c r="A6499" s="66"/>
    </row>
    <row r="6500" spans="1:1" x14ac:dyDescent="0.2">
      <c r="A6500" s="66"/>
    </row>
    <row r="6501" spans="1:1" x14ac:dyDescent="0.2">
      <c r="A6501" s="66"/>
    </row>
    <row r="6502" spans="1:1" x14ac:dyDescent="0.2">
      <c r="A6502" s="66"/>
    </row>
    <row r="6503" spans="1:1" x14ac:dyDescent="0.2">
      <c r="A6503" s="66"/>
    </row>
    <row r="6504" spans="1:1" x14ac:dyDescent="0.2">
      <c r="A6504" s="66"/>
    </row>
    <row r="6505" spans="1:1" x14ac:dyDescent="0.2">
      <c r="A6505" s="66"/>
    </row>
    <row r="6506" spans="1:1" x14ac:dyDescent="0.2">
      <c r="A6506" s="66"/>
    </row>
    <row r="6507" spans="1:1" x14ac:dyDescent="0.2">
      <c r="A6507" s="66"/>
    </row>
    <row r="6508" spans="1:1" x14ac:dyDescent="0.2">
      <c r="A6508" s="66"/>
    </row>
    <row r="6509" spans="1:1" x14ac:dyDescent="0.2">
      <c r="A6509" s="66"/>
    </row>
    <row r="6510" spans="1:1" x14ac:dyDescent="0.2">
      <c r="A6510" s="66"/>
    </row>
    <row r="6511" spans="1:1" x14ac:dyDescent="0.2">
      <c r="A6511" s="66"/>
    </row>
    <row r="6512" spans="1:1" x14ac:dyDescent="0.2">
      <c r="A6512" s="66"/>
    </row>
    <row r="6513" spans="1:1" x14ac:dyDescent="0.2">
      <c r="A6513" s="66"/>
    </row>
    <row r="6514" spans="1:1" x14ac:dyDescent="0.2">
      <c r="A6514" s="66"/>
    </row>
    <row r="6515" spans="1:1" x14ac:dyDescent="0.2">
      <c r="A6515" s="66"/>
    </row>
    <row r="6516" spans="1:1" x14ac:dyDescent="0.2">
      <c r="A6516" s="66"/>
    </row>
    <row r="6517" spans="1:1" x14ac:dyDescent="0.2">
      <c r="A6517" s="66"/>
    </row>
    <row r="6518" spans="1:1" x14ac:dyDescent="0.2">
      <c r="A6518" s="66"/>
    </row>
    <row r="6519" spans="1:1" x14ac:dyDescent="0.2">
      <c r="A6519" s="66"/>
    </row>
    <row r="6520" spans="1:1" x14ac:dyDescent="0.2">
      <c r="A6520" s="66"/>
    </row>
    <row r="6521" spans="1:1" x14ac:dyDescent="0.2">
      <c r="A6521" s="66"/>
    </row>
    <row r="6522" spans="1:1" x14ac:dyDescent="0.2">
      <c r="A6522" s="66"/>
    </row>
    <row r="6523" spans="1:1" x14ac:dyDescent="0.2">
      <c r="A6523" s="66"/>
    </row>
    <row r="6524" spans="1:1" x14ac:dyDescent="0.2">
      <c r="A6524" s="66"/>
    </row>
    <row r="6525" spans="1:1" x14ac:dyDescent="0.2">
      <c r="A6525" s="66"/>
    </row>
    <row r="6526" spans="1:1" x14ac:dyDescent="0.2">
      <c r="A6526" s="66"/>
    </row>
    <row r="6527" spans="1:1" x14ac:dyDescent="0.2">
      <c r="A6527" s="66"/>
    </row>
    <row r="6528" spans="1:1" x14ac:dyDescent="0.2">
      <c r="A6528" s="66"/>
    </row>
    <row r="6529" spans="1:1" x14ac:dyDescent="0.2">
      <c r="A6529" s="66"/>
    </row>
    <row r="6530" spans="1:1" x14ac:dyDescent="0.2">
      <c r="A6530" s="66"/>
    </row>
    <row r="6531" spans="1:1" x14ac:dyDescent="0.2">
      <c r="A6531" s="66"/>
    </row>
    <row r="6532" spans="1:1" x14ac:dyDescent="0.2">
      <c r="A6532" s="66"/>
    </row>
    <row r="6533" spans="1:1" x14ac:dyDescent="0.2">
      <c r="A6533" s="66"/>
    </row>
    <row r="6534" spans="1:1" x14ac:dyDescent="0.2">
      <c r="A6534" s="66"/>
    </row>
    <row r="6535" spans="1:1" x14ac:dyDescent="0.2">
      <c r="A6535" s="66"/>
    </row>
    <row r="6536" spans="1:1" x14ac:dyDescent="0.2">
      <c r="A6536" s="66"/>
    </row>
    <row r="6537" spans="1:1" x14ac:dyDescent="0.2">
      <c r="A6537" s="66"/>
    </row>
    <row r="6538" spans="1:1" x14ac:dyDescent="0.2">
      <c r="A6538" s="66"/>
    </row>
    <row r="6539" spans="1:1" x14ac:dyDescent="0.2">
      <c r="A6539" s="66"/>
    </row>
    <row r="6540" spans="1:1" x14ac:dyDescent="0.2">
      <c r="A6540" s="66"/>
    </row>
    <row r="6541" spans="1:1" x14ac:dyDescent="0.2">
      <c r="A6541" s="66"/>
    </row>
    <row r="6542" spans="1:1" x14ac:dyDescent="0.2">
      <c r="A6542" s="66"/>
    </row>
    <row r="6543" spans="1:1" x14ac:dyDescent="0.2">
      <c r="A6543" s="66"/>
    </row>
    <row r="6544" spans="1:1" x14ac:dyDescent="0.2">
      <c r="A6544" s="66"/>
    </row>
    <row r="6545" spans="1:1" x14ac:dyDescent="0.2">
      <c r="A6545" s="66"/>
    </row>
    <row r="6546" spans="1:1" x14ac:dyDescent="0.2">
      <c r="A6546" s="66"/>
    </row>
    <row r="6547" spans="1:1" x14ac:dyDescent="0.2">
      <c r="A6547" s="66"/>
    </row>
    <row r="6548" spans="1:1" x14ac:dyDescent="0.2">
      <c r="A6548" s="66"/>
    </row>
    <row r="6549" spans="1:1" x14ac:dyDescent="0.2">
      <c r="A6549" s="66"/>
    </row>
    <row r="6550" spans="1:1" x14ac:dyDescent="0.2">
      <c r="A6550" s="66"/>
    </row>
    <row r="6551" spans="1:1" x14ac:dyDescent="0.2">
      <c r="A6551" s="66"/>
    </row>
    <row r="6552" spans="1:1" x14ac:dyDescent="0.2">
      <c r="A6552" s="66"/>
    </row>
    <row r="6553" spans="1:1" x14ac:dyDescent="0.2">
      <c r="A6553" s="66"/>
    </row>
    <row r="6554" spans="1:1" x14ac:dyDescent="0.2">
      <c r="A6554" s="66"/>
    </row>
    <row r="6555" spans="1:1" x14ac:dyDescent="0.2">
      <c r="A6555" s="66"/>
    </row>
    <row r="6556" spans="1:1" x14ac:dyDescent="0.2">
      <c r="A6556" s="66"/>
    </row>
    <row r="6557" spans="1:1" x14ac:dyDescent="0.2">
      <c r="A6557" s="66"/>
    </row>
    <row r="6558" spans="1:1" x14ac:dyDescent="0.2">
      <c r="A6558" s="66"/>
    </row>
    <row r="6559" spans="1:1" x14ac:dyDescent="0.2">
      <c r="A6559" s="66"/>
    </row>
    <row r="6560" spans="1:1" x14ac:dyDescent="0.2">
      <c r="A6560" s="66"/>
    </row>
    <row r="6561" spans="1:1" x14ac:dyDescent="0.2">
      <c r="A6561" s="66"/>
    </row>
    <row r="6562" spans="1:1" x14ac:dyDescent="0.2">
      <c r="A6562" s="66"/>
    </row>
    <row r="6563" spans="1:1" x14ac:dyDescent="0.2">
      <c r="A6563" s="66"/>
    </row>
    <row r="6564" spans="1:1" x14ac:dyDescent="0.2">
      <c r="A6564" s="66"/>
    </row>
    <row r="6565" spans="1:1" x14ac:dyDescent="0.2">
      <c r="A6565" s="66"/>
    </row>
    <row r="6566" spans="1:1" x14ac:dyDescent="0.2">
      <c r="A6566" s="66"/>
    </row>
    <row r="6567" spans="1:1" x14ac:dyDescent="0.2">
      <c r="A6567" s="66"/>
    </row>
    <row r="6568" spans="1:1" x14ac:dyDescent="0.2">
      <c r="A6568" s="66"/>
    </row>
    <row r="6569" spans="1:1" x14ac:dyDescent="0.2">
      <c r="A6569" s="66"/>
    </row>
    <row r="6570" spans="1:1" x14ac:dyDescent="0.2">
      <c r="A6570" s="66"/>
    </row>
    <row r="6571" spans="1:1" x14ac:dyDescent="0.2">
      <c r="A6571" s="66"/>
    </row>
    <row r="6572" spans="1:1" x14ac:dyDescent="0.2">
      <c r="A6572" s="66"/>
    </row>
    <row r="6573" spans="1:1" x14ac:dyDescent="0.2">
      <c r="A6573" s="66"/>
    </row>
    <row r="6574" spans="1:1" x14ac:dyDescent="0.2">
      <c r="A6574" s="66"/>
    </row>
    <row r="6575" spans="1:1" x14ac:dyDescent="0.2">
      <c r="A6575" s="66"/>
    </row>
    <row r="6576" spans="1:1" x14ac:dyDescent="0.2">
      <c r="A6576" s="66"/>
    </row>
    <row r="6577" spans="1:1" x14ac:dyDescent="0.2">
      <c r="A6577" s="66"/>
    </row>
    <row r="6578" spans="1:1" x14ac:dyDescent="0.2">
      <c r="A6578" s="66"/>
    </row>
    <row r="6579" spans="1:1" x14ac:dyDescent="0.2">
      <c r="A6579" s="66"/>
    </row>
    <row r="6580" spans="1:1" x14ac:dyDescent="0.2">
      <c r="A6580" s="66"/>
    </row>
    <row r="6581" spans="1:1" x14ac:dyDescent="0.2">
      <c r="A6581" s="66"/>
    </row>
    <row r="6582" spans="1:1" x14ac:dyDescent="0.2">
      <c r="A6582" s="66"/>
    </row>
    <row r="6583" spans="1:1" x14ac:dyDescent="0.2">
      <c r="A6583" s="66"/>
    </row>
    <row r="6584" spans="1:1" x14ac:dyDescent="0.2">
      <c r="A6584" s="66"/>
    </row>
    <row r="6585" spans="1:1" x14ac:dyDescent="0.2">
      <c r="A6585" s="66"/>
    </row>
    <row r="6586" spans="1:1" x14ac:dyDescent="0.2">
      <c r="A6586" s="66"/>
    </row>
    <row r="6587" spans="1:1" x14ac:dyDescent="0.2">
      <c r="A6587" s="66"/>
    </row>
    <row r="6588" spans="1:1" x14ac:dyDescent="0.2">
      <c r="A6588" s="66"/>
    </row>
    <row r="6589" spans="1:1" x14ac:dyDescent="0.2">
      <c r="A6589" s="66"/>
    </row>
    <row r="6590" spans="1:1" x14ac:dyDescent="0.2">
      <c r="A6590" s="66"/>
    </row>
    <row r="6591" spans="1:1" x14ac:dyDescent="0.2">
      <c r="A6591" s="66"/>
    </row>
    <row r="6592" spans="1:1" x14ac:dyDescent="0.2">
      <c r="A6592" s="66"/>
    </row>
    <row r="6593" spans="1:1" x14ac:dyDescent="0.2">
      <c r="A6593" s="66"/>
    </row>
    <row r="6594" spans="1:1" x14ac:dyDescent="0.2">
      <c r="A6594" s="66"/>
    </row>
    <row r="6595" spans="1:1" x14ac:dyDescent="0.2">
      <c r="A6595" s="66"/>
    </row>
    <row r="6596" spans="1:1" x14ac:dyDescent="0.2">
      <c r="A6596" s="66"/>
    </row>
    <row r="6597" spans="1:1" x14ac:dyDescent="0.2">
      <c r="A6597" s="66"/>
    </row>
    <row r="6598" spans="1:1" x14ac:dyDescent="0.2">
      <c r="A6598" s="66"/>
    </row>
    <row r="6599" spans="1:1" x14ac:dyDescent="0.2">
      <c r="A6599" s="66"/>
    </row>
    <row r="6600" spans="1:1" x14ac:dyDescent="0.2">
      <c r="A6600" s="66"/>
    </row>
    <row r="6601" spans="1:1" x14ac:dyDescent="0.2">
      <c r="A6601" s="66"/>
    </row>
    <row r="6602" spans="1:1" x14ac:dyDescent="0.2">
      <c r="A6602" s="66"/>
    </row>
    <row r="6603" spans="1:1" x14ac:dyDescent="0.2">
      <c r="A6603" s="66"/>
    </row>
    <row r="6604" spans="1:1" x14ac:dyDescent="0.2">
      <c r="A6604" s="66"/>
    </row>
    <row r="6605" spans="1:1" x14ac:dyDescent="0.2">
      <c r="A6605" s="66"/>
    </row>
    <row r="6606" spans="1:1" x14ac:dyDescent="0.2">
      <c r="A6606" s="66"/>
    </row>
    <row r="6607" spans="1:1" x14ac:dyDescent="0.2">
      <c r="A6607" s="66"/>
    </row>
    <row r="6608" spans="1:1" x14ac:dyDescent="0.2">
      <c r="A6608" s="66"/>
    </row>
    <row r="6609" spans="1:1" x14ac:dyDescent="0.2">
      <c r="A6609" s="66"/>
    </row>
    <row r="6610" spans="1:1" x14ac:dyDescent="0.2">
      <c r="A6610" s="66"/>
    </row>
    <row r="6611" spans="1:1" x14ac:dyDescent="0.2">
      <c r="A6611" s="66"/>
    </row>
    <row r="6612" spans="1:1" x14ac:dyDescent="0.2">
      <c r="A6612" s="66"/>
    </row>
    <row r="6613" spans="1:1" x14ac:dyDescent="0.2">
      <c r="A6613" s="66"/>
    </row>
    <row r="6614" spans="1:1" x14ac:dyDescent="0.2">
      <c r="A6614" s="66"/>
    </row>
    <row r="6615" spans="1:1" x14ac:dyDescent="0.2">
      <c r="A6615" s="66"/>
    </row>
    <row r="6616" spans="1:1" x14ac:dyDescent="0.2">
      <c r="A6616" s="66"/>
    </row>
    <row r="6617" spans="1:1" x14ac:dyDescent="0.2">
      <c r="A6617" s="66"/>
    </row>
    <row r="6618" spans="1:1" x14ac:dyDescent="0.2">
      <c r="A6618" s="66"/>
    </row>
    <row r="6619" spans="1:1" x14ac:dyDescent="0.2">
      <c r="A6619" s="66"/>
    </row>
    <row r="6620" spans="1:1" x14ac:dyDescent="0.2">
      <c r="A6620" s="66"/>
    </row>
    <row r="6621" spans="1:1" x14ac:dyDescent="0.2">
      <c r="A6621" s="66"/>
    </row>
    <row r="6622" spans="1:1" x14ac:dyDescent="0.2">
      <c r="A6622" s="66"/>
    </row>
    <row r="6623" spans="1:1" x14ac:dyDescent="0.2">
      <c r="A6623" s="66"/>
    </row>
    <row r="6624" spans="1:1" x14ac:dyDescent="0.2">
      <c r="A6624" s="66"/>
    </row>
    <row r="6625" spans="1:1" x14ac:dyDescent="0.2">
      <c r="A6625" s="66"/>
    </row>
    <row r="6626" spans="1:1" x14ac:dyDescent="0.2">
      <c r="A6626" s="66"/>
    </row>
    <row r="6627" spans="1:1" x14ac:dyDescent="0.2">
      <c r="A6627" s="66"/>
    </row>
    <row r="6628" spans="1:1" x14ac:dyDescent="0.2">
      <c r="A6628" s="66"/>
    </row>
    <row r="6629" spans="1:1" x14ac:dyDescent="0.2">
      <c r="A6629" s="66"/>
    </row>
    <row r="6630" spans="1:1" x14ac:dyDescent="0.2">
      <c r="A6630" s="66"/>
    </row>
    <row r="6631" spans="1:1" x14ac:dyDescent="0.2">
      <c r="A6631" s="66"/>
    </row>
    <row r="6632" spans="1:1" x14ac:dyDescent="0.2">
      <c r="A6632" s="66"/>
    </row>
    <row r="6633" spans="1:1" x14ac:dyDescent="0.2">
      <c r="A6633" s="66"/>
    </row>
    <row r="6634" spans="1:1" x14ac:dyDescent="0.2">
      <c r="A6634" s="66"/>
    </row>
    <row r="6635" spans="1:1" x14ac:dyDescent="0.2">
      <c r="A6635" s="66"/>
    </row>
    <row r="6636" spans="1:1" x14ac:dyDescent="0.2">
      <c r="A6636" s="66"/>
    </row>
    <row r="6637" spans="1:1" x14ac:dyDescent="0.2">
      <c r="A6637" s="66"/>
    </row>
    <row r="6638" spans="1:1" x14ac:dyDescent="0.2">
      <c r="A6638" s="66"/>
    </row>
    <row r="6639" spans="1:1" x14ac:dyDescent="0.2">
      <c r="A6639" s="66"/>
    </row>
    <row r="6640" spans="1:1" x14ac:dyDescent="0.2">
      <c r="A6640" s="66"/>
    </row>
    <row r="6641" spans="1:1" x14ac:dyDescent="0.2">
      <c r="A6641" s="66"/>
    </row>
    <row r="6642" spans="1:1" x14ac:dyDescent="0.2">
      <c r="A6642" s="66"/>
    </row>
    <row r="6643" spans="1:1" x14ac:dyDescent="0.2">
      <c r="A6643" s="66"/>
    </row>
    <row r="6644" spans="1:1" x14ac:dyDescent="0.2">
      <c r="A6644" s="66"/>
    </row>
    <row r="6645" spans="1:1" x14ac:dyDescent="0.2">
      <c r="A6645" s="66"/>
    </row>
    <row r="6646" spans="1:1" x14ac:dyDescent="0.2">
      <c r="A6646" s="66"/>
    </row>
    <row r="6647" spans="1:1" x14ac:dyDescent="0.2">
      <c r="A6647" s="66"/>
    </row>
    <row r="6648" spans="1:1" x14ac:dyDescent="0.2">
      <c r="A6648" s="66"/>
    </row>
    <row r="6649" spans="1:1" x14ac:dyDescent="0.2">
      <c r="A6649" s="66"/>
    </row>
    <row r="6650" spans="1:1" x14ac:dyDescent="0.2">
      <c r="A6650" s="66"/>
    </row>
    <row r="6651" spans="1:1" x14ac:dyDescent="0.2">
      <c r="A6651" s="66"/>
    </row>
    <row r="6652" spans="1:1" x14ac:dyDescent="0.2">
      <c r="A6652" s="66"/>
    </row>
    <row r="6653" spans="1:1" x14ac:dyDescent="0.2">
      <c r="A6653" s="66"/>
    </row>
    <row r="6654" spans="1:1" x14ac:dyDescent="0.2">
      <c r="A6654" s="66"/>
    </row>
    <row r="6655" spans="1:1" x14ac:dyDescent="0.2">
      <c r="A6655" s="66"/>
    </row>
    <row r="6656" spans="1:1" x14ac:dyDescent="0.2">
      <c r="A6656" s="66"/>
    </row>
    <row r="6657" spans="1:1" x14ac:dyDescent="0.2">
      <c r="A6657" s="66"/>
    </row>
    <row r="6658" spans="1:1" x14ac:dyDescent="0.2">
      <c r="A6658" s="66"/>
    </row>
    <row r="6659" spans="1:1" x14ac:dyDescent="0.2">
      <c r="A6659" s="66"/>
    </row>
    <row r="6660" spans="1:1" x14ac:dyDescent="0.2">
      <c r="A6660" s="66"/>
    </row>
    <row r="6661" spans="1:1" x14ac:dyDescent="0.2">
      <c r="A6661" s="66"/>
    </row>
    <row r="6662" spans="1:1" x14ac:dyDescent="0.2">
      <c r="A6662" s="66"/>
    </row>
    <row r="6663" spans="1:1" x14ac:dyDescent="0.2">
      <c r="A6663" s="66"/>
    </row>
    <row r="6664" spans="1:1" x14ac:dyDescent="0.2">
      <c r="A6664" s="66"/>
    </row>
    <row r="6665" spans="1:1" x14ac:dyDescent="0.2">
      <c r="A6665" s="66"/>
    </row>
    <row r="6666" spans="1:1" x14ac:dyDescent="0.2">
      <c r="A6666" s="66"/>
    </row>
    <row r="6667" spans="1:1" x14ac:dyDescent="0.2">
      <c r="A6667" s="66"/>
    </row>
    <row r="6668" spans="1:1" x14ac:dyDescent="0.2">
      <c r="A6668" s="66"/>
    </row>
    <row r="6669" spans="1:1" x14ac:dyDescent="0.2">
      <c r="A6669" s="66"/>
    </row>
    <row r="6670" spans="1:1" x14ac:dyDescent="0.2">
      <c r="A6670" s="66"/>
    </row>
    <row r="6671" spans="1:1" x14ac:dyDescent="0.2">
      <c r="A6671" s="66"/>
    </row>
    <row r="6672" spans="1:1" x14ac:dyDescent="0.2">
      <c r="A6672" s="66"/>
    </row>
    <row r="6673" spans="1:1" x14ac:dyDescent="0.2">
      <c r="A6673" s="66"/>
    </row>
    <row r="6674" spans="1:1" x14ac:dyDescent="0.2">
      <c r="A6674" s="66"/>
    </row>
    <row r="6675" spans="1:1" x14ac:dyDescent="0.2">
      <c r="A6675" s="66"/>
    </row>
    <row r="6676" spans="1:1" x14ac:dyDescent="0.2">
      <c r="A6676" s="66"/>
    </row>
    <row r="6677" spans="1:1" x14ac:dyDescent="0.2">
      <c r="A6677" s="66"/>
    </row>
    <row r="6678" spans="1:1" x14ac:dyDescent="0.2">
      <c r="A6678" s="66"/>
    </row>
    <row r="6679" spans="1:1" x14ac:dyDescent="0.2">
      <c r="A6679" s="66"/>
    </row>
    <row r="6680" spans="1:1" x14ac:dyDescent="0.2">
      <c r="A6680" s="66"/>
    </row>
    <row r="6681" spans="1:1" x14ac:dyDescent="0.2">
      <c r="A6681" s="66"/>
    </row>
    <row r="6682" spans="1:1" x14ac:dyDescent="0.2">
      <c r="A6682" s="66"/>
    </row>
    <row r="6683" spans="1:1" x14ac:dyDescent="0.2">
      <c r="A6683" s="66"/>
    </row>
    <row r="6684" spans="1:1" x14ac:dyDescent="0.2">
      <c r="A6684" s="66"/>
    </row>
    <row r="6685" spans="1:1" x14ac:dyDescent="0.2">
      <c r="A6685" s="66"/>
    </row>
    <row r="6686" spans="1:1" x14ac:dyDescent="0.2">
      <c r="A6686" s="66"/>
    </row>
    <row r="6687" spans="1:1" x14ac:dyDescent="0.2">
      <c r="A6687" s="66"/>
    </row>
    <row r="6688" spans="1:1" x14ac:dyDescent="0.2">
      <c r="A6688" s="66"/>
    </row>
    <row r="6689" spans="1:1" x14ac:dyDescent="0.2">
      <c r="A6689" s="66"/>
    </row>
    <row r="6690" spans="1:1" x14ac:dyDescent="0.2">
      <c r="A6690" s="66"/>
    </row>
    <row r="6691" spans="1:1" x14ac:dyDescent="0.2">
      <c r="A6691" s="66"/>
    </row>
    <row r="6692" spans="1:1" x14ac:dyDescent="0.2">
      <c r="A6692" s="66"/>
    </row>
    <row r="6693" spans="1:1" x14ac:dyDescent="0.2">
      <c r="A6693" s="66"/>
    </row>
    <row r="6694" spans="1:1" x14ac:dyDescent="0.2">
      <c r="A6694" s="66"/>
    </row>
    <row r="6695" spans="1:1" x14ac:dyDescent="0.2">
      <c r="A6695" s="66"/>
    </row>
    <row r="6696" spans="1:1" x14ac:dyDescent="0.2">
      <c r="A6696" s="66"/>
    </row>
    <row r="6697" spans="1:1" x14ac:dyDescent="0.2">
      <c r="A6697" s="66"/>
    </row>
    <row r="6698" spans="1:1" x14ac:dyDescent="0.2">
      <c r="A6698" s="66"/>
    </row>
    <row r="6699" spans="1:1" x14ac:dyDescent="0.2">
      <c r="A6699" s="66"/>
    </row>
    <row r="6700" spans="1:1" x14ac:dyDescent="0.2">
      <c r="A6700" s="66"/>
    </row>
    <row r="6701" spans="1:1" x14ac:dyDescent="0.2">
      <c r="A6701" s="66"/>
    </row>
    <row r="6702" spans="1:1" x14ac:dyDescent="0.2">
      <c r="A6702" s="66"/>
    </row>
    <row r="6703" spans="1:1" x14ac:dyDescent="0.2">
      <c r="A6703" s="66"/>
    </row>
    <row r="6704" spans="1:1" x14ac:dyDescent="0.2">
      <c r="A6704" s="66"/>
    </row>
    <row r="6705" spans="1:1" x14ac:dyDescent="0.2">
      <c r="A6705" s="66"/>
    </row>
    <row r="6706" spans="1:1" x14ac:dyDescent="0.2">
      <c r="A6706" s="66"/>
    </row>
    <row r="6707" spans="1:1" x14ac:dyDescent="0.2">
      <c r="A6707" s="66"/>
    </row>
    <row r="6708" spans="1:1" x14ac:dyDescent="0.2">
      <c r="A6708" s="66"/>
    </row>
    <row r="6709" spans="1:1" x14ac:dyDescent="0.2">
      <c r="A6709" s="66"/>
    </row>
    <row r="6710" spans="1:1" x14ac:dyDescent="0.2">
      <c r="A6710" s="66"/>
    </row>
    <row r="6711" spans="1:1" x14ac:dyDescent="0.2">
      <c r="A6711" s="66"/>
    </row>
    <row r="6712" spans="1:1" x14ac:dyDescent="0.2">
      <c r="A6712" s="66"/>
    </row>
    <row r="6713" spans="1:1" x14ac:dyDescent="0.2">
      <c r="A6713" s="66"/>
    </row>
    <row r="6714" spans="1:1" x14ac:dyDescent="0.2">
      <c r="A6714" s="66"/>
    </row>
    <row r="6715" spans="1:1" x14ac:dyDescent="0.2">
      <c r="A6715" s="66"/>
    </row>
    <row r="6716" spans="1:1" x14ac:dyDescent="0.2">
      <c r="A6716" s="66"/>
    </row>
    <row r="6717" spans="1:1" x14ac:dyDescent="0.2">
      <c r="A6717" s="66"/>
    </row>
    <row r="6718" spans="1:1" x14ac:dyDescent="0.2">
      <c r="A6718" s="66"/>
    </row>
    <row r="6719" spans="1:1" x14ac:dyDescent="0.2">
      <c r="A6719" s="66"/>
    </row>
    <row r="6720" spans="1:1" x14ac:dyDescent="0.2">
      <c r="A6720" s="66"/>
    </row>
    <row r="6721" spans="1:1" x14ac:dyDescent="0.2">
      <c r="A6721" s="66"/>
    </row>
    <row r="6722" spans="1:1" x14ac:dyDescent="0.2">
      <c r="A6722" s="66"/>
    </row>
    <row r="6723" spans="1:1" x14ac:dyDescent="0.2">
      <c r="A6723" s="66"/>
    </row>
    <row r="6724" spans="1:1" x14ac:dyDescent="0.2">
      <c r="A6724" s="66"/>
    </row>
    <row r="6725" spans="1:1" x14ac:dyDescent="0.2">
      <c r="A6725" s="66"/>
    </row>
    <row r="6726" spans="1:1" x14ac:dyDescent="0.2">
      <c r="A6726" s="66"/>
    </row>
    <row r="6727" spans="1:1" x14ac:dyDescent="0.2">
      <c r="A6727" s="66"/>
    </row>
    <row r="6728" spans="1:1" x14ac:dyDescent="0.2">
      <c r="A6728" s="66"/>
    </row>
    <row r="6729" spans="1:1" x14ac:dyDescent="0.2">
      <c r="A6729" s="66"/>
    </row>
    <row r="6730" spans="1:1" x14ac:dyDescent="0.2">
      <c r="A6730" s="66"/>
    </row>
    <row r="6731" spans="1:1" x14ac:dyDescent="0.2">
      <c r="A6731" s="66"/>
    </row>
    <row r="6732" spans="1:1" x14ac:dyDescent="0.2">
      <c r="A6732" s="66"/>
    </row>
    <row r="6733" spans="1:1" x14ac:dyDescent="0.2">
      <c r="A6733" s="66"/>
    </row>
    <row r="6734" spans="1:1" x14ac:dyDescent="0.2">
      <c r="A6734" s="66"/>
    </row>
    <row r="6735" spans="1:1" x14ac:dyDescent="0.2">
      <c r="A6735" s="66"/>
    </row>
    <row r="6736" spans="1:1" x14ac:dyDescent="0.2">
      <c r="A6736" s="66"/>
    </row>
    <row r="6737" spans="1:1" x14ac:dyDescent="0.2">
      <c r="A6737" s="66"/>
    </row>
    <row r="6738" spans="1:1" x14ac:dyDescent="0.2">
      <c r="A6738" s="66"/>
    </row>
    <row r="6739" spans="1:1" x14ac:dyDescent="0.2">
      <c r="A6739" s="66"/>
    </row>
    <row r="6740" spans="1:1" x14ac:dyDescent="0.2">
      <c r="A6740" s="66"/>
    </row>
    <row r="6741" spans="1:1" x14ac:dyDescent="0.2">
      <c r="A6741" s="66"/>
    </row>
    <row r="6742" spans="1:1" x14ac:dyDescent="0.2">
      <c r="A6742" s="66"/>
    </row>
    <row r="6743" spans="1:1" x14ac:dyDescent="0.2">
      <c r="A6743" s="66"/>
    </row>
    <row r="6744" spans="1:1" x14ac:dyDescent="0.2">
      <c r="A6744" s="66"/>
    </row>
    <row r="6745" spans="1:1" x14ac:dyDescent="0.2">
      <c r="A6745" s="66"/>
    </row>
    <row r="6746" spans="1:1" x14ac:dyDescent="0.2">
      <c r="A6746" s="66"/>
    </row>
    <row r="6747" spans="1:1" x14ac:dyDescent="0.2">
      <c r="A6747" s="66"/>
    </row>
    <row r="6748" spans="1:1" x14ac:dyDescent="0.2">
      <c r="A6748" s="66"/>
    </row>
    <row r="6749" spans="1:1" x14ac:dyDescent="0.2">
      <c r="A6749" s="66"/>
    </row>
    <row r="6750" spans="1:1" x14ac:dyDescent="0.2">
      <c r="A6750" s="66"/>
    </row>
    <row r="6751" spans="1:1" x14ac:dyDescent="0.2">
      <c r="A6751" s="66"/>
    </row>
    <row r="6752" spans="1:1" x14ac:dyDescent="0.2">
      <c r="A6752" s="66"/>
    </row>
    <row r="6753" spans="1:1" x14ac:dyDescent="0.2">
      <c r="A6753" s="66"/>
    </row>
    <row r="6754" spans="1:1" x14ac:dyDescent="0.2">
      <c r="A6754" s="66"/>
    </row>
    <row r="6755" spans="1:1" x14ac:dyDescent="0.2">
      <c r="A6755" s="66"/>
    </row>
    <row r="6756" spans="1:1" x14ac:dyDescent="0.2">
      <c r="A6756" s="66"/>
    </row>
    <row r="6757" spans="1:1" x14ac:dyDescent="0.2">
      <c r="A6757" s="66"/>
    </row>
    <row r="6758" spans="1:1" x14ac:dyDescent="0.2">
      <c r="A6758" s="66"/>
    </row>
    <row r="6759" spans="1:1" x14ac:dyDescent="0.2">
      <c r="A6759" s="66"/>
    </row>
    <row r="6760" spans="1:1" x14ac:dyDescent="0.2">
      <c r="A6760" s="66"/>
    </row>
    <row r="6761" spans="1:1" x14ac:dyDescent="0.2">
      <c r="A6761" s="66"/>
    </row>
    <row r="6762" spans="1:1" x14ac:dyDescent="0.2">
      <c r="A6762" s="66"/>
    </row>
    <row r="6763" spans="1:1" x14ac:dyDescent="0.2">
      <c r="A6763" s="66"/>
    </row>
    <row r="6764" spans="1:1" x14ac:dyDescent="0.2">
      <c r="A6764" s="66"/>
    </row>
    <row r="6765" spans="1:1" x14ac:dyDescent="0.2">
      <c r="A6765" s="66"/>
    </row>
    <row r="6766" spans="1:1" x14ac:dyDescent="0.2">
      <c r="A6766" s="66"/>
    </row>
    <row r="6767" spans="1:1" x14ac:dyDescent="0.2">
      <c r="A6767" s="66"/>
    </row>
    <row r="6768" spans="1:1" x14ac:dyDescent="0.2">
      <c r="A6768" s="66"/>
    </row>
    <row r="6769" spans="1:1" x14ac:dyDescent="0.2">
      <c r="A6769" s="66"/>
    </row>
    <row r="6770" spans="1:1" x14ac:dyDescent="0.2">
      <c r="A6770" s="66"/>
    </row>
    <row r="6771" spans="1:1" x14ac:dyDescent="0.2">
      <c r="A6771" s="66"/>
    </row>
    <row r="6772" spans="1:1" x14ac:dyDescent="0.2">
      <c r="A6772" s="66"/>
    </row>
    <row r="6773" spans="1:1" x14ac:dyDescent="0.2">
      <c r="A6773" s="66"/>
    </row>
    <row r="6774" spans="1:1" x14ac:dyDescent="0.2">
      <c r="A6774" s="66"/>
    </row>
    <row r="6775" spans="1:1" x14ac:dyDescent="0.2">
      <c r="A6775" s="66"/>
    </row>
    <row r="6776" spans="1:1" x14ac:dyDescent="0.2">
      <c r="A6776" s="66"/>
    </row>
    <row r="6777" spans="1:1" x14ac:dyDescent="0.2">
      <c r="A6777" s="66"/>
    </row>
    <row r="6778" spans="1:1" x14ac:dyDescent="0.2">
      <c r="A6778" s="66"/>
    </row>
    <row r="6779" spans="1:1" x14ac:dyDescent="0.2">
      <c r="A6779" s="66"/>
    </row>
    <row r="6780" spans="1:1" x14ac:dyDescent="0.2">
      <c r="A6780" s="66"/>
    </row>
    <row r="6781" spans="1:1" x14ac:dyDescent="0.2">
      <c r="A6781" s="66"/>
    </row>
    <row r="6782" spans="1:1" x14ac:dyDescent="0.2">
      <c r="A6782" s="66"/>
    </row>
    <row r="6783" spans="1:1" x14ac:dyDescent="0.2">
      <c r="A6783" s="66"/>
    </row>
    <row r="6784" spans="1:1" x14ac:dyDescent="0.2">
      <c r="A6784" s="66"/>
    </row>
    <row r="6785" spans="1:1" x14ac:dyDescent="0.2">
      <c r="A6785" s="66"/>
    </row>
    <row r="6786" spans="1:1" x14ac:dyDescent="0.2">
      <c r="A6786" s="66"/>
    </row>
    <row r="6787" spans="1:1" x14ac:dyDescent="0.2">
      <c r="A6787" s="66"/>
    </row>
    <row r="6788" spans="1:1" x14ac:dyDescent="0.2">
      <c r="A6788" s="66"/>
    </row>
    <row r="6789" spans="1:1" x14ac:dyDescent="0.2">
      <c r="A6789" s="66"/>
    </row>
    <row r="6790" spans="1:1" x14ac:dyDescent="0.2">
      <c r="A6790" s="66"/>
    </row>
    <row r="6791" spans="1:1" x14ac:dyDescent="0.2">
      <c r="A6791" s="66"/>
    </row>
    <row r="6792" spans="1:1" x14ac:dyDescent="0.2">
      <c r="A6792" s="66"/>
    </row>
    <row r="6793" spans="1:1" x14ac:dyDescent="0.2">
      <c r="A6793" s="66"/>
    </row>
    <row r="6794" spans="1:1" x14ac:dyDescent="0.2">
      <c r="A6794" s="66"/>
    </row>
    <row r="6795" spans="1:1" x14ac:dyDescent="0.2">
      <c r="A6795" s="66"/>
    </row>
    <row r="6796" spans="1:1" x14ac:dyDescent="0.2">
      <c r="A6796" s="66"/>
    </row>
    <row r="6797" spans="1:1" x14ac:dyDescent="0.2">
      <c r="A6797" s="66"/>
    </row>
    <row r="6798" spans="1:1" x14ac:dyDescent="0.2">
      <c r="A6798" s="66"/>
    </row>
    <row r="6799" spans="1:1" x14ac:dyDescent="0.2">
      <c r="A6799" s="66"/>
    </row>
    <row r="6800" spans="1:1" x14ac:dyDescent="0.2">
      <c r="A6800" s="66"/>
    </row>
    <row r="6801" spans="1:1" x14ac:dyDescent="0.2">
      <c r="A6801" s="66"/>
    </row>
    <row r="6802" spans="1:1" x14ac:dyDescent="0.2">
      <c r="A6802" s="66"/>
    </row>
    <row r="6803" spans="1:1" x14ac:dyDescent="0.2">
      <c r="A6803" s="66"/>
    </row>
    <row r="6804" spans="1:1" x14ac:dyDescent="0.2">
      <c r="A6804" s="66"/>
    </row>
    <row r="6805" spans="1:1" x14ac:dyDescent="0.2">
      <c r="A6805" s="66"/>
    </row>
    <row r="6806" spans="1:1" x14ac:dyDescent="0.2">
      <c r="A6806" s="66"/>
    </row>
    <row r="6807" spans="1:1" x14ac:dyDescent="0.2">
      <c r="A6807" s="66"/>
    </row>
    <row r="6808" spans="1:1" x14ac:dyDescent="0.2">
      <c r="A6808" s="66"/>
    </row>
    <row r="6809" spans="1:1" x14ac:dyDescent="0.2">
      <c r="A6809" s="66"/>
    </row>
    <row r="6810" spans="1:1" x14ac:dyDescent="0.2">
      <c r="A6810" s="66"/>
    </row>
    <row r="6811" spans="1:1" x14ac:dyDescent="0.2">
      <c r="A6811" s="66"/>
    </row>
    <row r="6812" spans="1:1" x14ac:dyDescent="0.2">
      <c r="A6812" s="66"/>
    </row>
    <row r="6813" spans="1:1" x14ac:dyDescent="0.2">
      <c r="A6813" s="66"/>
    </row>
    <row r="6814" spans="1:1" x14ac:dyDescent="0.2">
      <c r="A6814" s="66"/>
    </row>
    <row r="6815" spans="1:1" x14ac:dyDescent="0.2">
      <c r="A6815" s="66"/>
    </row>
    <row r="6816" spans="1:1" x14ac:dyDescent="0.2">
      <c r="A6816" s="66"/>
    </row>
    <row r="6817" spans="1:1" x14ac:dyDescent="0.2">
      <c r="A6817" s="66"/>
    </row>
    <row r="6818" spans="1:1" x14ac:dyDescent="0.2">
      <c r="A6818" s="66"/>
    </row>
    <row r="6819" spans="1:1" x14ac:dyDescent="0.2">
      <c r="A6819" s="66"/>
    </row>
    <row r="6820" spans="1:1" x14ac:dyDescent="0.2">
      <c r="A6820" s="66"/>
    </row>
    <row r="6821" spans="1:1" x14ac:dyDescent="0.2">
      <c r="A6821" s="66"/>
    </row>
    <row r="6822" spans="1:1" x14ac:dyDescent="0.2">
      <c r="A6822" s="66"/>
    </row>
    <row r="6823" spans="1:1" x14ac:dyDescent="0.2">
      <c r="A6823" s="66"/>
    </row>
    <row r="6824" spans="1:1" x14ac:dyDescent="0.2">
      <c r="A6824" s="66"/>
    </row>
    <row r="6825" spans="1:1" x14ac:dyDescent="0.2">
      <c r="A6825" s="66"/>
    </row>
    <row r="6826" spans="1:1" x14ac:dyDescent="0.2">
      <c r="A6826" s="66"/>
    </row>
    <row r="6827" spans="1:1" x14ac:dyDescent="0.2">
      <c r="A6827" s="66"/>
    </row>
    <row r="6828" spans="1:1" x14ac:dyDescent="0.2">
      <c r="A6828" s="66"/>
    </row>
    <row r="6829" spans="1:1" x14ac:dyDescent="0.2">
      <c r="A6829" s="66"/>
    </row>
    <row r="6830" spans="1:1" x14ac:dyDescent="0.2">
      <c r="A6830" s="66"/>
    </row>
    <row r="6831" spans="1:1" x14ac:dyDescent="0.2">
      <c r="A6831" s="66"/>
    </row>
    <row r="6832" spans="1:1" x14ac:dyDescent="0.2">
      <c r="A6832" s="66"/>
    </row>
    <row r="6833" spans="1:1" x14ac:dyDescent="0.2">
      <c r="A6833" s="66"/>
    </row>
    <row r="6834" spans="1:1" x14ac:dyDescent="0.2">
      <c r="A6834" s="66"/>
    </row>
    <row r="6835" spans="1:1" x14ac:dyDescent="0.2">
      <c r="A6835" s="66"/>
    </row>
    <row r="6836" spans="1:1" x14ac:dyDescent="0.2">
      <c r="A6836" s="66"/>
    </row>
    <row r="6837" spans="1:1" x14ac:dyDescent="0.2">
      <c r="A6837" s="66"/>
    </row>
    <row r="6838" spans="1:1" x14ac:dyDescent="0.2">
      <c r="A6838" s="66"/>
    </row>
    <row r="6839" spans="1:1" x14ac:dyDescent="0.2">
      <c r="A6839" s="66"/>
    </row>
    <row r="6840" spans="1:1" x14ac:dyDescent="0.2">
      <c r="A6840" s="66"/>
    </row>
    <row r="6841" spans="1:1" x14ac:dyDescent="0.2">
      <c r="A6841" s="66"/>
    </row>
    <row r="6842" spans="1:1" x14ac:dyDescent="0.2">
      <c r="A6842" s="66"/>
    </row>
    <row r="6843" spans="1:1" x14ac:dyDescent="0.2">
      <c r="A6843" s="66"/>
    </row>
    <row r="6844" spans="1:1" x14ac:dyDescent="0.2">
      <c r="A6844" s="66"/>
    </row>
    <row r="6845" spans="1:1" x14ac:dyDescent="0.2">
      <c r="A6845" s="66"/>
    </row>
    <row r="6846" spans="1:1" x14ac:dyDescent="0.2">
      <c r="A6846" s="66"/>
    </row>
    <row r="6847" spans="1:1" x14ac:dyDescent="0.2">
      <c r="A6847" s="66"/>
    </row>
    <row r="6848" spans="1:1" x14ac:dyDescent="0.2">
      <c r="A6848" s="66"/>
    </row>
    <row r="6849" spans="1:1" x14ac:dyDescent="0.2">
      <c r="A6849" s="66"/>
    </row>
    <row r="6850" spans="1:1" x14ac:dyDescent="0.2">
      <c r="A6850" s="66"/>
    </row>
    <row r="6851" spans="1:1" x14ac:dyDescent="0.2">
      <c r="A6851" s="66"/>
    </row>
    <row r="6852" spans="1:1" x14ac:dyDescent="0.2">
      <c r="A6852" s="66"/>
    </row>
    <row r="6853" spans="1:1" x14ac:dyDescent="0.2">
      <c r="A6853" s="66"/>
    </row>
    <row r="6854" spans="1:1" x14ac:dyDescent="0.2">
      <c r="A6854" s="66"/>
    </row>
    <row r="6855" spans="1:1" x14ac:dyDescent="0.2">
      <c r="A6855" s="66"/>
    </row>
    <row r="6856" spans="1:1" x14ac:dyDescent="0.2">
      <c r="A6856" s="66"/>
    </row>
    <row r="6857" spans="1:1" x14ac:dyDescent="0.2">
      <c r="A6857" s="66"/>
    </row>
    <row r="6858" spans="1:1" x14ac:dyDescent="0.2">
      <c r="A6858" s="66"/>
    </row>
    <row r="6859" spans="1:1" x14ac:dyDescent="0.2">
      <c r="A6859" s="66"/>
    </row>
    <row r="6860" spans="1:1" x14ac:dyDescent="0.2">
      <c r="A6860" s="66"/>
    </row>
    <row r="6861" spans="1:1" x14ac:dyDescent="0.2">
      <c r="A6861" s="66"/>
    </row>
    <row r="6862" spans="1:1" x14ac:dyDescent="0.2">
      <c r="A6862" s="66"/>
    </row>
    <row r="6863" spans="1:1" x14ac:dyDescent="0.2">
      <c r="A6863" s="66"/>
    </row>
    <row r="6864" spans="1:1" x14ac:dyDescent="0.2">
      <c r="A6864" s="66"/>
    </row>
    <row r="6865" spans="1:1" x14ac:dyDescent="0.2">
      <c r="A6865" s="66"/>
    </row>
    <row r="6866" spans="1:1" x14ac:dyDescent="0.2">
      <c r="A6866" s="66"/>
    </row>
    <row r="6867" spans="1:1" x14ac:dyDescent="0.2">
      <c r="A6867" s="66"/>
    </row>
    <row r="6868" spans="1:1" x14ac:dyDescent="0.2">
      <c r="A6868" s="66"/>
    </row>
    <row r="6869" spans="1:1" x14ac:dyDescent="0.2">
      <c r="A6869" s="66"/>
    </row>
    <row r="6870" spans="1:1" x14ac:dyDescent="0.2">
      <c r="A6870" s="66"/>
    </row>
    <row r="6871" spans="1:1" x14ac:dyDescent="0.2">
      <c r="A6871" s="66"/>
    </row>
    <row r="6872" spans="1:1" x14ac:dyDescent="0.2">
      <c r="A6872" s="66"/>
    </row>
    <row r="6873" spans="1:1" x14ac:dyDescent="0.2">
      <c r="A6873" s="66"/>
    </row>
    <row r="6874" spans="1:1" x14ac:dyDescent="0.2">
      <c r="A6874" s="66"/>
    </row>
    <row r="6875" spans="1:1" x14ac:dyDescent="0.2">
      <c r="A6875" s="66"/>
    </row>
    <row r="6876" spans="1:1" x14ac:dyDescent="0.2">
      <c r="A6876" s="66"/>
    </row>
    <row r="6877" spans="1:1" x14ac:dyDescent="0.2">
      <c r="A6877" s="66"/>
    </row>
    <row r="6878" spans="1:1" x14ac:dyDescent="0.2">
      <c r="A6878" s="66"/>
    </row>
    <row r="6879" spans="1:1" x14ac:dyDescent="0.2">
      <c r="A6879" s="66"/>
    </row>
    <row r="6880" spans="1:1" x14ac:dyDescent="0.2">
      <c r="A6880" s="66"/>
    </row>
    <row r="6881" spans="1:1" x14ac:dyDescent="0.2">
      <c r="A6881" s="66"/>
    </row>
    <row r="6882" spans="1:1" x14ac:dyDescent="0.2">
      <c r="A6882" s="66"/>
    </row>
    <row r="6883" spans="1:1" x14ac:dyDescent="0.2">
      <c r="A6883" s="66"/>
    </row>
    <row r="6884" spans="1:1" x14ac:dyDescent="0.2">
      <c r="A6884" s="66"/>
    </row>
    <row r="6885" spans="1:1" x14ac:dyDescent="0.2">
      <c r="A6885" s="66"/>
    </row>
    <row r="6886" spans="1:1" x14ac:dyDescent="0.2">
      <c r="A6886" s="66"/>
    </row>
    <row r="6887" spans="1:1" x14ac:dyDescent="0.2">
      <c r="A6887" s="66"/>
    </row>
    <row r="6888" spans="1:1" x14ac:dyDescent="0.2">
      <c r="A6888" s="66"/>
    </row>
    <row r="6889" spans="1:1" x14ac:dyDescent="0.2">
      <c r="A6889" s="66"/>
    </row>
    <row r="6890" spans="1:1" x14ac:dyDescent="0.2">
      <c r="A6890" s="66"/>
    </row>
    <row r="6891" spans="1:1" x14ac:dyDescent="0.2">
      <c r="A6891" s="66"/>
    </row>
    <row r="6892" spans="1:1" x14ac:dyDescent="0.2">
      <c r="A6892" s="66"/>
    </row>
    <row r="6893" spans="1:1" x14ac:dyDescent="0.2">
      <c r="A6893" s="66"/>
    </row>
    <row r="6894" spans="1:1" x14ac:dyDescent="0.2">
      <c r="A6894" s="66"/>
    </row>
    <row r="6895" spans="1:1" x14ac:dyDescent="0.2">
      <c r="A6895" s="66"/>
    </row>
    <row r="6896" spans="1:1" x14ac:dyDescent="0.2">
      <c r="A6896" s="66"/>
    </row>
    <row r="6897" spans="1:1" x14ac:dyDescent="0.2">
      <c r="A6897" s="66"/>
    </row>
    <row r="6898" spans="1:1" x14ac:dyDescent="0.2">
      <c r="A6898" s="66"/>
    </row>
    <row r="6899" spans="1:1" x14ac:dyDescent="0.2">
      <c r="A6899" s="66"/>
    </row>
    <row r="6900" spans="1:1" x14ac:dyDescent="0.2">
      <c r="A6900" s="66"/>
    </row>
    <row r="6901" spans="1:1" x14ac:dyDescent="0.2">
      <c r="A6901" s="66"/>
    </row>
    <row r="6902" spans="1:1" x14ac:dyDescent="0.2">
      <c r="A6902" s="66"/>
    </row>
    <row r="6903" spans="1:1" x14ac:dyDescent="0.2">
      <c r="A6903" s="66"/>
    </row>
    <row r="6904" spans="1:1" x14ac:dyDescent="0.2">
      <c r="A6904" s="66"/>
    </row>
    <row r="6905" spans="1:1" x14ac:dyDescent="0.2">
      <c r="A6905" s="66"/>
    </row>
    <row r="6906" spans="1:1" x14ac:dyDescent="0.2">
      <c r="A6906" s="66"/>
    </row>
    <row r="6907" spans="1:1" x14ac:dyDescent="0.2">
      <c r="A6907" s="66"/>
    </row>
    <row r="6908" spans="1:1" x14ac:dyDescent="0.2">
      <c r="A6908" s="66"/>
    </row>
    <row r="6909" spans="1:1" x14ac:dyDescent="0.2">
      <c r="A6909" s="66"/>
    </row>
    <row r="6910" spans="1:1" x14ac:dyDescent="0.2">
      <c r="A6910" s="66"/>
    </row>
    <row r="6911" spans="1:1" x14ac:dyDescent="0.2">
      <c r="A6911" s="66"/>
    </row>
    <row r="6912" spans="1:1" x14ac:dyDescent="0.2">
      <c r="A6912" s="66"/>
    </row>
    <row r="6913" spans="1:1" x14ac:dyDescent="0.2">
      <c r="A6913" s="66"/>
    </row>
    <row r="6914" spans="1:1" x14ac:dyDescent="0.2">
      <c r="A6914" s="66"/>
    </row>
    <row r="6915" spans="1:1" x14ac:dyDescent="0.2">
      <c r="A6915" s="66"/>
    </row>
    <row r="6916" spans="1:1" x14ac:dyDescent="0.2">
      <c r="A6916" s="66"/>
    </row>
    <row r="6917" spans="1:1" x14ac:dyDescent="0.2">
      <c r="A6917" s="66"/>
    </row>
    <row r="6918" spans="1:1" x14ac:dyDescent="0.2">
      <c r="A6918" s="66"/>
    </row>
    <row r="6919" spans="1:1" x14ac:dyDescent="0.2">
      <c r="A6919" s="66"/>
    </row>
    <row r="6920" spans="1:1" x14ac:dyDescent="0.2">
      <c r="A6920" s="66"/>
    </row>
    <row r="6921" spans="1:1" x14ac:dyDescent="0.2">
      <c r="A6921" s="66"/>
    </row>
    <row r="6922" spans="1:1" x14ac:dyDescent="0.2">
      <c r="A6922" s="66"/>
    </row>
    <row r="6923" spans="1:1" x14ac:dyDescent="0.2">
      <c r="A6923" s="66"/>
    </row>
    <row r="6924" spans="1:1" x14ac:dyDescent="0.2">
      <c r="A6924" s="66"/>
    </row>
    <row r="6925" spans="1:1" x14ac:dyDescent="0.2">
      <c r="A6925" s="66"/>
    </row>
    <row r="6926" spans="1:1" x14ac:dyDescent="0.2">
      <c r="A6926" s="66"/>
    </row>
    <row r="6927" spans="1:1" x14ac:dyDescent="0.2">
      <c r="A6927" s="66"/>
    </row>
    <row r="6928" spans="1:1" x14ac:dyDescent="0.2">
      <c r="A6928" s="66"/>
    </row>
    <row r="6929" spans="1:1" x14ac:dyDescent="0.2">
      <c r="A6929" s="66"/>
    </row>
    <row r="6930" spans="1:1" x14ac:dyDescent="0.2">
      <c r="A6930" s="66"/>
    </row>
    <row r="6931" spans="1:1" x14ac:dyDescent="0.2">
      <c r="A6931" s="66"/>
    </row>
    <row r="6932" spans="1:1" x14ac:dyDescent="0.2">
      <c r="A6932" s="66"/>
    </row>
    <row r="6933" spans="1:1" x14ac:dyDescent="0.2">
      <c r="A6933" s="66"/>
    </row>
    <row r="6934" spans="1:1" x14ac:dyDescent="0.2">
      <c r="A6934" s="66"/>
    </row>
    <row r="6935" spans="1:1" x14ac:dyDescent="0.2">
      <c r="A6935" s="66"/>
    </row>
    <row r="6936" spans="1:1" x14ac:dyDescent="0.2">
      <c r="A6936" s="66"/>
    </row>
    <row r="6937" spans="1:1" x14ac:dyDescent="0.2">
      <c r="A6937" s="66"/>
    </row>
    <row r="6938" spans="1:1" x14ac:dyDescent="0.2">
      <c r="A6938" s="66"/>
    </row>
    <row r="6939" spans="1:1" x14ac:dyDescent="0.2">
      <c r="A6939" s="66"/>
    </row>
    <row r="6940" spans="1:1" x14ac:dyDescent="0.2">
      <c r="A6940" s="66"/>
    </row>
    <row r="6941" spans="1:1" x14ac:dyDescent="0.2">
      <c r="A6941" s="66"/>
    </row>
    <row r="6942" spans="1:1" x14ac:dyDescent="0.2">
      <c r="A6942" s="66"/>
    </row>
    <row r="6943" spans="1:1" x14ac:dyDescent="0.2">
      <c r="A6943" s="66"/>
    </row>
    <row r="6944" spans="1:1" x14ac:dyDescent="0.2">
      <c r="A6944" s="66"/>
    </row>
    <row r="6945" spans="1:1" x14ac:dyDescent="0.2">
      <c r="A6945" s="66"/>
    </row>
    <row r="6946" spans="1:1" x14ac:dyDescent="0.2">
      <c r="A6946" s="66"/>
    </row>
    <row r="6947" spans="1:1" x14ac:dyDescent="0.2">
      <c r="A6947" s="66"/>
    </row>
    <row r="6948" spans="1:1" x14ac:dyDescent="0.2">
      <c r="A6948" s="66"/>
    </row>
    <row r="6949" spans="1:1" x14ac:dyDescent="0.2">
      <c r="A6949" s="66"/>
    </row>
    <row r="6950" spans="1:1" x14ac:dyDescent="0.2">
      <c r="A6950" s="66"/>
    </row>
    <row r="6951" spans="1:1" x14ac:dyDescent="0.2">
      <c r="A6951" s="66"/>
    </row>
    <row r="6952" spans="1:1" x14ac:dyDescent="0.2">
      <c r="A6952" s="66"/>
    </row>
    <row r="6953" spans="1:1" x14ac:dyDescent="0.2">
      <c r="A6953" s="66"/>
    </row>
    <row r="6954" spans="1:1" x14ac:dyDescent="0.2">
      <c r="A6954" s="66"/>
    </row>
    <row r="6955" spans="1:1" x14ac:dyDescent="0.2">
      <c r="A6955" s="66"/>
    </row>
    <row r="6956" spans="1:1" x14ac:dyDescent="0.2">
      <c r="A6956" s="66"/>
    </row>
    <row r="6957" spans="1:1" x14ac:dyDescent="0.2">
      <c r="A6957" s="66"/>
    </row>
    <row r="6958" spans="1:1" x14ac:dyDescent="0.2">
      <c r="A6958" s="66"/>
    </row>
    <row r="6959" spans="1:1" x14ac:dyDescent="0.2">
      <c r="A6959" s="66"/>
    </row>
    <row r="6960" spans="1:1" x14ac:dyDescent="0.2">
      <c r="A6960" s="66"/>
    </row>
    <row r="6961" spans="1:1" x14ac:dyDescent="0.2">
      <c r="A6961" s="66"/>
    </row>
    <row r="6962" spans="1:1" x14ac:dyDescent="0.2">
      <c r="A6962" s="66"/>
    </row>
    <row r="6963" spans="1:1" x14ac:dyDescent="0.2">
      <c r="A6963" s="66"/>
    </row>
    <row r="6964" spans="1:1" x14ac:dyDescent="0.2">
      <c r="A6964" s="66"/>
    </row>
    <row r="6965" spans="1:1" x14ac:dyDescent="0.2">
      <c r="A6965" s="66"/>
    </row>
    <row r="6966" spans="1:1" x14ac:dyDescent="0.2">
      <c r="A6966" s="66"/>
    </row>
    <row r="6967" spans="1:1" x14ac:dyDescent="0.2">
      <c r="A6967" s="66"/>
    </row>
    <row r="6968" spans="1:1" x14ac:dyDescent="0.2">
      <c r="A6968" s="66"/>
    </row>
    <row r="6969" spans="1:1" x14ac:dyDescent="0.2">
      <c r="A6969" s="66"/>
    </row>
    <row r="6970" spans="1:1" x14ac:dyDescent="0.2">
      <c r="A6970" s="66"/>
    </row>
    <row r="6971" spans="1:1" x14ac:dyDescent="0.2">
      <c r="A6971" s="66"/>
    </row>
    <row r="6972" spans="1:1" x14ac:dyDescent="0.2">
      <c r="A6972" s="66"/>
    </row>
    <row r="6973" spans="1:1" x14ac:dyDescent="0.2">
      <c r="A6973" s="66"/>
    </row>
    <row r="6974" spans="1:1" x14ac:dyDescent="0.2">
      <c r="A6974" s="66"/>
    </row>
    <row r="6975" spans="1:1" x14ac:dyDescent="0.2">
      <c r="A6975" s="66"/>
    </row>
    <row r="6976" spans="1:1" x14ac:dyDescent="0.2">
      <c r="A6976" s="66"/>
    </row>
    <row r="6977" spans="1:1" x14ac:dyDescent="0.2">
      <c r="A6977" s="66"/>
    </row>
    <row r="6978" spans="1:1" x14ac:dyDescent="0.2">
      <c r="A6978" s="66"/>
    </row>
    <row r="6979" spans="1:1" x14ac:dyDescent="0.2">
      <c r="A6979" s="66"/>
    </row>
    <row r="6980" spans="1:1" x14ac:dyDescent="0.2">
      <c r="A6980" s="66"/>
    </row>
    <row r="6981" spans="1:1" x14ac:dyDescent="0.2">
      <c r="A6981" s="66"/>
    </row>
    <row r="6982" spans="1:1" x14ac:dyDescent="0.2">
      <c r="A6982" s="66"/>
    </row>
    <row r="6983" spans="1:1" x14ac:dyDescent="0.2">
      <c r="A6983" s="66"/>
    </row>
    <row r="6984" spans="1:1" x14ac:dyDescent="0.2">
      <c r="A6984" s="66"/>
    </row>
    <row r="6985" spans="1:1" x14ac:dyDescent="0.2">
      <c r="A6985" s="66"/>
    </row>
    <row r="6986" spans="1:1" x14ac:dyDescent="0.2">
      <c r="A6986" s="66"/>
    </row>
    <row r="6987" spans="1:1" x14ac:dyDescent="0.2">
      <c r="A6987" s="66"/>
    </row>
    <row r="6988" spans="1:1" x14ac:dyDescent="0.2">
      <c r="A6988" s="66"/>
    </row>
    <row r="6989" spans="1:1" x14ac:dyDescent="0.2">
      <c r="A6989" s="66"/>
    </row>
    <row r="6990" spans="1:1" x14ac:dyDescent="0.2">
      <c r="A6990" s="66"/>
    </row>
    <row r="6991" spans="1:1" x14ac:dyDescent="0.2">
      <c r="A6991" s="66"/>
    </row>
    <row r="6992" spans="1:1" x14ac:dyDescent="0.2">
      <c r="A6992" s="66"/>
    </row>
    <row r="6993" spans="1:1" x14ac:dyDescent="0.2">
      <c r="A6993" s="66"/>
    </row>
    <row r="6994" spans="1:1" x14ac:dyDescent="0.2">
      <c r="A6994" s="66"/>
    </row>
    <row r="6995" spans="1:1" x14ac:dyDescent="0.2">
      <c r="A6995" s="66"/>
    </row>
    <row r="6996" spans="1:1" x14ac:dyDescent="0.2">
      <c r="A6996" s="66"/>
    </row>
    <row r="6997" spans="1:1" x14ac:dyDescent="0.2">
      <c r="A6997" s="66"/>
    </row>
    <row r="6998" spans="1:1" x14ac:dyDescent="0.2">
      <c r="A6998" s="66"/>
    </row>
    <row r="6999" spans="1:1" x14ac:dyDescent="0.2">
      <c r="A6999" s="66"/>
    </row>
    <row r="7000" spans="1:1" x14ac:dyDescent="0.2">
      <c r="A7000" s="66"/>
    </row>
    <row r="7001" spans="1:1" x14ac:dyDescent="0.2">
      <c r="A7001" s="66"/>
    </row>
    <row r="7002" spans="1:1" x14ac:dyDescent="0.2">
      <c r="A7002" s="66"/>
    </row>
    <row r="7003" spans="1:1" x14ac:dyDescent="0.2">
      <c r="A7003" s="66"/>
    </row>
    <row r="7004" spans="1:1" x14ac:dyDescent="0.2">
      <c r="A7004" s="66"/>
    </row>
    <row r="7005" spans="1:1" x14ac:dyDescent="0.2">
      <c r="A7005" s="66"/>
    </row>
    <row r="7006" spans="1:1" x14ac:dyDescent="0.2">
      <c r="A7006" s="66"/>
    </row>
    <row r="7007" spans="1:1" x14ac:dyDescent="0.2">
      <c r="A7007" s="66"/>
    </row>
    <row r="7008" spans="1:1" x14ac:dyDescent="0.2">
      <c r="A7008" s="66"/>
    </row>
    <row r="7009" spans="1:1" x14ac:dyDescent="0.2">
      <c r="A7009" s="66"/>
    </row>
    <row r="7010" spans="1:1" x14ac:dyDescent="0.2">
      <c r="A7010" s="66"/>
    </row>
    <row r="7011" spans="1:1" x14ac:dyDescent="0.2">
      <c r="A7011" s="66"/>
    </row>
    <row r="7012" spans="1:1" x14ac:dyDescent="0.2">
      <c r="A7012" s="66"/>
    </row>
    <row r="7013" spans="1:1" x14ac:dyDescent="0.2">
      <c r="A7013" s="66"/>
    </row>
    <row r="7014" spans="1:1" x14ac:dyDescent="0.2">
      <c r="A7014" s="66"/>
    </row>
    <row r="7015" spans="1:1" x14ac:dyDescent="0.2">
      <c r="A7015" s="66"/>
    </row>
    <row r="7016" spans="1:1" x14ac:dyDescent="0.2">
      <c r="A7016" s="66"/>
    </row>
    <row r="7017" spans="1:1" x14ac:dyDescent="0.2">
      <c r="A7017" s="66"/>
    </row>
    <row r="7018" spans="1:1" x14ac:dyDescent="0.2">
      <c r="A7018" s="66"/>
    </row>
    <row r="7019" spans="1:1" x14ac:dyDescent="0.2">
      <c r="A7019" s="66"/>
    </row>
    <row r="7020" spans="1:1" x14ac:dyDescent="0.2">
      <c r="A7020" s="66"/>
    </row>
    <row r="7021" spans="1:1" x14ac:dyDescent="0.2">
      <c r="A7021" s="66"/>
    </row>
    <row r="7022" spans="1:1" x14ac:dyDescent="0.2">
      <c r="A7022" s="66"/>
    </row>
    <row r="7023" spans="1:1" x14ac:dyDescent="0.2">
      <c r="A7023" s="66"/>
    </row>
    <row r="7024" spans="1:1" x14ac:dyDescent="0.2">
      <c r="A7024" s="66"/>
    </row>
    <row r="7025" spans="1:1" x14ac:dyDescent="0.2">
      <c r="A7025" s="66"/>
    </row>
    <row r="7026" spans="1:1" x14ac:dyDescent="0.2">
      <c r="A7026" s="66"/>
    </row>
    <row r="7027" spans="1:1" x14ac:dyDescent="0.2">
      <c r="A7027" s="66"/>
    </row>
    <row r="7028" spans="1:1" x14ac:dyDescent="0.2">
      <c r="A7028" s="66"/>
    </row>
    <row r="7029" spans="1:1" x14ac:dyDescent="0.2">
      <c r="A7029" s="66"/>
    </row>
    <row r="7030" spans="1:1" x14ac:dyDescent="0.2">
      <c r="A7030" s="66"/>
    </row>
    <row r="7031" spans="1:1" x14ac:dyDescent="0.2">
      <c r="A7031" s="66"/>
    </row>
    <row r="7032" spans="1:1" x14ac:dyDescent="0.2">
      <c r="A7032" s="66"/>
    </row>
    <row r="7033" spans="1:1" x14ac:dyDescent="0.2">
      <c r="A7033" s="66"/>
    </row>
    <row r="7034" spans="1:1" x14ac:dyDescent="0.2">
      <c r="A7034" s="66"/>
    </row>
    <row r="7035" spans="1:1" x14ac:dyDescent="0.2">
      <c r="A7035" s="66"/>
    </row>
    <row r="7036" spans="1:1" x14ac:dyDescent="0.2">
      <c r="A7036" s="66"/>
    </row>
    <row r="7037" spans="1:1" x14ac:dyDescent="0.2">
      <c r="A7037" s="66"/>
    </row>
    <row r="7038" spans="1:1" x14ac:dyDescent="0.2">
      <c r="A7038" s="66"/>
    </row>
    <row r="7039" spans="1:1" x14ac:dyDescent="0.2">
      <c r="A7039" s="66"/>
    </row>
    <row r="7040" spans="1:1" x14ac:dyDescent="0.2">
      <c r="A7040" s="66"/>
    </row>
    <row r="7041" spans="1:1" x14ac:dyDescent="0.2">
      <c r="A7041" s="66"/>
    </row>
    <row r="7042" spans="1:1" x14ac:dyDescent="0.2">
      <c r="A7042" s="66"/>
    </row>
    <row r="7043" spans="1:1" x14ac:dyDescent="0.2">
      <c r="A7043" s="66"/>
    </row>
    <row r="7044" spans="1:1" x14ac:dyDescent="0.2">
      <c r="A7044" s="66"/>
    </row>
    <row r="7045" spans="1:1" x14ac:dyDescent="0.2">
      <c r="A7045" s="66"/>
    </row>
    <row r="7046" spans="1:1" x14ac:dyDescent="0.2">
      <c r="A7046" s="66"/>
    </row>
    <row r="7047" spans="1:1" x14ac:dyDescent="0.2">
      <c r="A7047" s="66"/>
    </row>
    <row r="7048" spans="1:1" x14ac:dyDescent="0.2">
      <c r="A7048" s="66"/>
    </row>
    <row r="7049" spans="1:1" x14ac:dyDescent="0.2">
      <c r="A7049" s="66"/>
    </row>
    <row r="7050" spans="1:1" x14ac:dyDescent="0.2">
      <c r="A7050" s="66"/>
    </row>
    <row r="7051" spans="1:1" x14ac:dyDescent="0.2">
      <c r="A7051" s="66"/>
    </row>
    <row r="7052" spans="1:1" x14ac:dyDescent="0.2">
      <c r="A7052" s="66"/>
    </row>
    <row r="7053" spans="1:1" x14ac:dyDescent="0.2">
      <c r="A7053" s="66"/>
    </row>
    <row r="7054" spans="1:1" x14ac:dyDescent="0.2">
      <c r="A7054" s="66"/>
    </row>
    <row r="7055" spans="1:1" x14ac:dyDescent="0.2">
      <c r="A7055" s="66"/>
    </row>
    <row r="7056" spans="1:1" x14ac:dyDescent="0.2">
      <c r="A7056" s="66"/>
    </row>
    <row r="7057" spans="1:1" x14ac:dyDescent="0.2">
      <c r="A7057" s="66"/>
    </row>
    <row r="7058" spans="1:1" x14ac:dyDescent="0.2">
      <c r="A7058" s="66"/>
    </row>
    <row r="7059" spans="1:1" x14ac:dyDescent="0.2">
      <c r="A7059" s="66"/>
    </row>
    <row r="7060" spans="1:1" x14ac:dyDescent="0.2">
      <c r="A7060" s="66"/>
    </row>
    <row r="7061" spans="1:1" x14ac:dyDescent="0.2">
      <c r="A7061" s="66"/>
    </row>
    <row r="7062" spans="1:1" x14ac:dyDescent="0.2">
      <c r="A7062" s="66"/>
    </row>
    <row r="7063" spans="1:1" x14ac:dyDescent="0.2">
      <c r="A7063" s="66"/>
    </row>
    <row r="7064" spans="1:1" x14ac:dyDescent="0.2">
      <c r="A7064" s="66"/>
    </row>
    <row r="7065" spans="1:1" x14ac:dyDescent="0.2">
      <c r="A7065" s="66"/>
    </row>
    <row r="7066" spans="1:1" x14ac:dyDescent="0.2">
      <c r="A7066" s="66"/>
    </row>
    <row r="7067" spans="1:1" x14ac:dyDescent="0.2">
      <c r="A7067" s="66"/>
    </row>
    <row r="7068" spans="1:1" x14ac:dyDescent="0.2">
      <c r="A7068" s="66"/>
    </row>
    <row r="7069" spans="1:1" x14ac:dyDescent="0.2">
      <c r="A7069" s="66"/>
    </row>
    <row r="7070" spans="1:1" x14ac:dyDescent="0.2">
      <c r="A7070" s="66"/>
    </row>
    <row r="7071" spans="1:1" x14ac:dyDescent="0.2">
      <c r="A7071" s="66"/>
    </row>
    <row r="7072" spans="1:1" x14ac:dyDescent="0.2">
      <c r="A7072" s="66"/>
    </row>
    <row r="7073" spans="1:1" x14ac:dyDescent="0.2">
      <c r="A7073" s="66"/>
    </row>
    <row r="7074" spans="1:1" x14ac:dyDescent="0.2">
      <c r="A7074" s="66"/>
    </row>
    <row r="7075" spans="1:1" x14ac:dyDescent="0.2">
      <c r="A7075" s="66"/>
    </row>
    <row r="7076" spans="1:1" x14ac:dyDescent="0.2">
      <c r="A7076" s="66"/>
    </row>
    <row r="7077" spans="1:1" x14ac:dyDescent="0.2">
      <c r="A7077" s="66"/>
    </row>
    <row r="7078" spans="1:1" x14ac:dyDescent="0.2">
      <c r="A7078" s="66"/>
    </row>
    <row r="7079" spans="1:1" x14ac:dyDescent="0.2">
      <c r="A7079" s="66"/>
    </row>
    <row r="7080" spans="1:1" x14ac:dyDescent="0.2">
      <c r="A7080" s="66"/>
    </row>
    <row r="7081" spans="1:1" x14ac:dyDescent="0.2">
      <c r="A7081" s="66"/>
    </row>
    <row r="7082" spans="1:1" x14ac:dyDescent="0.2">
      <c r="A7082" s="66"/>
    </row>
    <row r="7083" spans="1:1" x14ac:dyDescent="0.2">
      <c r="A7083" s="66"/>
    </row>
    <row r="7084" spans="1:1" x14ac:dyDescent="0.2">
      <c r="A7084" s="66"/>
    </row>
    <row r="7085" spans="1:1" x14ac:dyDescent="0.2">
      <c r="A7085" s="66"/>
    </row>
    <row r="7086" spans="1:1" x14ac:dyDescent="0.2">
      <c r="A7086" s="66"/>
    </row>
    <row r="7087" spans="1:1" x14ac:dyDescent="0.2">
      <c r="A7087" s="66"/>
    </row>
    <row r="7088" spans="1:1" x14ac:dyDescent="0.2">
      <c r="A7088" s="66"/>
    </row>
    <row r="7089" spans="1:1" x14ac:dyDescent="0.2">
      <c r="A7089" s="66"/>
    </row>
    <row r="7090" spans="1:1" x14ac:dyDescent="0.2">
      <c r="A7090" s="66"/>
    </row>
    <row r="7091" spans="1:1" x14ac:dyDescent="0.2">
      <c r="A7091" s="66"/>
    </row>
    <row r="7092" spans="1:1" x14ac:dyDescent="0.2">
      <c r="A7092" s="66"/>
    </row>
    <row r="7093" spans="1:1" x14ac:dyDescent="0.2">
      <c r="A7093" s="66"/>
    </row>
    <row r="7094" spans="1:1" x14ac:dyDescent="0.2">
      <c r="A7094" s="66"/>
    </row>
    <row r="7095" spans="1:1" x14ac:dyDescent="0.2">
      <c r="A7095" s="66"/>
    </row>
    <row r="7096" spans="1:1" x14ac:dyDescent="0.2">
      <c r="A7096" s="66"/>
    </row>
    <row r="7097" spans="1:1" x14ac:dyDescent="0.2">
      <c r="A7097" s="66"/>
    </row>
    <row r="7098" spans="1:1" x14ac:dyDescent="0.2">
      <c r="A7098" s="66"/>
    </row>
    <row r="7099" spans="1:1" x14ac:dyDescent="0.2">
      <c r="A7099" s="66"/>
    </row>
    <row r="7100" spans="1:1" x14ac:dyDescent="0.2">
      <c r="A7100" s="66"/>
    </row>
    <row r="7101" spans="1:1" x14ac:dyDescent="0.2">
      <c r="A7101" s="66"/>
    </row>
    <row r="7102" spans="1:1" x14ac:dyDescent="0.2">
      <c r="A7102" s="66"/>
    </row>
    <row r="7103" spans="1:1" x14ac:dyDescent="0.2">
      <c r="A7103" s="66"/>
    </row>
    <row r="7104" spans="1:1" x14ac:dyDescent="0.2">
      <c r="A7104" s="66"/>
    </row>
    <row r="7105" spans="1:1" x14ac:dyDescent="0.2">
      <c r="A7105" s="66"/>
    </row>
    <row r="7106" spans="1:1" x14ac:dyDescent="0.2">
      <c r="A7106" s="66"/>
    </row>
    <row r="7107" spans="1:1" x14ac:dyDescent="0.2">
      <c r="A7107" s="66"/>
    </row>
    <row r="7108" spans="1:1" x14ac:dyDescent="0.2">
      <c r="A7108" s="66"/>
    </row>
    <row r="7109" spans="1:1" x14ac:dyDescent="0.2">
      <c r="A7109" s="66"/>
    </row>
    <row r="7110" spans="1:1" x14ac:dyDescent="0.2">
      <c r="A7110" s="66"/>
    </row>
    <row r="7111" spans="1:1" x14ac:dyDescent="0.2">
      <c r="A7111" s="66"/>
    </row>
    <row r="7112" spans="1:1" x14ac:dyDescent="0.2">
      <c r="A7112" s="66"/>
    </row>
    <row r="7113" spans="1:1" x14ac:dyDescent="0.2">
      <c r="A7113" s="66"/>
    </row>
    <row r="7114" spans="1:1" x14ac:dyDescent="0.2">
      <c r="A7114" s="66"/>
    </row>
    <row r="7115" spans="1:1" x14ac:dyDescent="0.2">
      <c r="A7115" s="66"/>
    </row>
    <row r="7116" spans="1:1" x14ac:dyDescent="0.2">
      <c r="A7116" s="66"/>
    </row>
    <row r="7117" spans="1:1" x14ac:dyDescent="0.2">
      <c r="A7117" s="66"/>
    </row>
    <row r="7118" spans="1:1" x14ac:dyDescent="0.2">
      <c r="A7118" s="66"/>
    </row>
    <row r="7119" spans="1:1" x14ac:dyDescent="0.2">
      <c r="A7119" s="66"/>
    </row>
    <row r="7120" spans="1:1" x14ac:dyDescent="0.2">
      <c r="A7120" s="66"/>
    </row>
    <row r="7121" spans="1:1" x14ac:dyDescent="0.2">
      <c r="A7121" s="66"/>
    </row>
    <row r="7122" spans="1:1" x14ac:dyDescent="0.2">
      <c r="A7122" s="66"/>
    </row>
    <row r="7123" spans="1:1" x14ac:dyDescent="0.2">
      <c r="A7123" s="66"/>
    </row>
    <row r="7124" spans="1:1" x14ac:dyDescent="0.2">
      <c r="A7124" s="66"/>
    </row>
    <row r="7125" spans="1:1" x14ac:dyDescent="0.2">
      <c r="A7125" s="66"/>
    </row>
    <row r="7126" spans="1:1" x14ac:dyDescent="0.2">
      <c r="A7126" s="66"/>
    </row>
    <row r="7127" spans="1:1" x14ac:dyDescent="0.2">
      <c r="A7127" s="66"/>
    </row>
    <row r="7128" spans="1:1" x14ac:dyDescent="0.2">
      <c r="A7128" s="66"/>
    </row>
    <row r="7129" spans="1:1" x14ac:dyDescent="0.2">
      <c r="A7129" s="66"/>
    </row>
    <row r="7130" spans="1:1" x14ac:dyDescent="0.2">
      <c r="A7130" s="66"/>
    </row>
    <row r="7131" spans="1:1" x14ac:dyDescent="0.2">
      <c r="A7131" s="66"/>
    </row>
    <row r="7132" spans="1:1" x14ac:dyDescent="0.2">
      <c r="A7132" s="66"/>
    </row>
    <row r="7133" spans="1:1" x14ac:dyDescent="0.2">
      <c r="A7133" s="66"/>
    </row>
    <row r="7134" spans="1:1" x14ac:dyDescent="0.2">
      <c r="A7134" s="66"/>
    </row>
    <row r="7135" spans="1:1" x14ac:dyDescent="0.2">
      <c r="A7135" s="66"/>
    </row>
    <row r="7136" spans="1:1" x14ac:dyDescent="0.2">
      <c r="A7136" s="66"/>
    </row>
    <row r="7137" spans="1:1" x14ac:dyDescent="0.2">
      <c r="A7137" s="66"/>
    </row>
    <row r="7138" spans="1:1" x14ac:dyDescent="0.2">
      <c r="A7138" s="66"/>
    </row>
    <row r="7139" spans="1:1" x14ac:dyDescent="0.2">
      <c r="A7139" s="66"/>
    </row>
    <row r="7140" spans="1:1" x14ac:dyDescent="0.2">
      <c r="A7140" s="66"/>
    </row>
    <row r="7141" spans="1:1" x14ac:dyDescent="0.2">
      <c r="A7141" s="66"/>
    </row>
    <row r="7142" spans="1:1" x14ac:dyDescent="0.2">
      <c r="A7142" s="66"/>
    </row>
    <row r="7143" spans="1:1" x14ac:dyDescent="0.2">
      <c r="A7143" s="66"/>
    </row>
    <row r="7144" spans="1:1" x14ac:dyDescent="0.2">
      <c r="A7144" s="66"/>
    </row>
    <row r="7145" spans="1:1" x14ac:dyDescent="0.2">
      <c r="A7145" s="66"/>
    </row>
    <row r="7146" spans="1:1" x14ac:dyDescent="0.2">
      <c r="A7146" s="66"/>
    </row>
    <row r="7147" spans="1:1" x14ac:dyDescent="0.2">
      <c r="A7147" s="66"/>
    </row>
    <row r="7148" spans="1:1" x14ac:dyDescent="0.2">
      <c r="A7148" s="66"/>
    </row>
    <row r="7149" spans="1:1" x14ac:dyDescent="0.2">
      <c r="A7149" s="66"/>
    </row>
    <row r="7150" spans="1:1" x14ac:dyDescent="0.2">
      <c r="A7150" s="66"/>
    </row>
    <row r="7151" spans="1:1" x14ac:dyDescent="0.2">
      <c r="A7151" s="66"/>
    </row>
    <row r="7152" spans="1:1" x14ac:dyDescent="0.2">
      <c r="A7152" s="66"/>
    </row>
    <row r="7153" spans="1:1" x14ac:dyDescent="0.2">
      <c r="A7153" s="66"/>
    </row>
    <row r="7154" spans="1:1" x14ac:dyDescent="0.2">
      <c r="A7154" s="66"/>
    </row>
    <row r="7155" spans="1:1" x14ac:dyDescent="0.2">
      <c r="A7155" s="66"/>
    </row>
    <row r="7156" spans="1:1" x14ac:dyDescent="0.2">
      <c r="A7156" s="66"/>
    </row>
    <row r="7157" spans="1:1" x14ac:dyDescent="0.2">
      <c r="A7157" s="66"/>
    </row>
    <row r="7158" spans="1:1" x14ac:dyDescent="0.2">
      <c r="A7158" s="66"/>
    </row>
    <row r="7159" spans="1:1" x14ac:dyDescent="0.2">
      <c r="A7159" s="66"/>
    </row>
    <row r="7160" spans="1:1" x14ac:dyDescent="0.2">
      <c r="A7160" s="66"/>
    </row>
    <row r="7161" spans="1:1" x14ac:dyDescent="0.2">
      <c r="A7161" s="66"/>
    </row>
    <row r="7162" spans="1:1" x14ac:dyDescent="0.2">
      <c r="A7162" s="66"/>
    </row>
    <row r="7163" spans="1:1" x14ac:dyDescent="0.2">
      <c r="A7163" s="66"/>
    </row>
    <row r="7164" spans="1:1" x14ac:dyDescent="0.2">
      <c r="A7164" s="66"/>
    </row>
    <row r="7165" spans="1:1" x14ac:dyDescent="0.2">
      <c r="A7165" s="66"/>
    </row>
    <row r="7166" spans="1:1" x14ac:dyDescent="0.2">
      <c r="A7166" s="66"/>
    </row>
    <row r="7167" spans="1:1" x14ac:dyDescent="0.2">
      <c r="A7167" s="66"/>
    </row>
    <row r="7168" spans="1:1" x14ac:dyDescent="0.2">
      <c r="A7168" s="66"/>
    </row>
    <row r="7169" spans="1:1" x14ac:dyDescent="0.2">
      <c r="A7169" s="66"/>
    </row>
    <row r="7170" spans="1:1" x14ac:dyDescent="0.2">
      <c r="A7170" s="66"/>
    </row>
    <row r="7171" spans="1:1" x14ac:dyDescent="0.2">
      <c r="A7171" s="66"/>
    </row>
    <row r="7172" spans="1:1" x14ac:dyDescent="0.2">
      <c r="A7172" s="66"/>
    </row>
    <row r="7173" spans="1:1" x14ac:dyDescent="0.2">
      <c r="A7173" s="66"/>
    </row>
    <row r="7174" spans="1:1" x14ac:dyDescent="0.2">
      <c r="A7174" s="66"/>
    </row>
    <row r="7175" spans="1:1" x14ac:dyDescent="0.2">
      <c r="A7175" s="66"/>
    </row>
    <row r="7176" spans="1:1" x14ac:dyDescent="0.2">
      <c r="A7176" s="66"/>
    </row>
    <row r="7177" spans="1:1" x14ac:dyDescent="0.2">
      <c r="A7177" s="66"/>
    </row>
    <row r="7178" spans="1:1" x14ac:dyDescent="0.2">
      <c r="A7178" s="66"/>
    </row>
    <row r="7179" spans="1:1" x14ac:dyDescent="0.2">
      <c r="A7179" s="66"/>
    </row>
    <row r="7180" spans="1:1" x14ac:dyDescent="0.2">
      <c r="A7180" s="66"/>
    </row>
    <row r="7181" spans="1:1" x14ac:dyDescent="0.2">
      <c r="A7181" s="66"/>
    </row>
    <row r="7182" spans="1:1" x14ac:dyDescent="0.2">
      <c r="A7182" s="66"/>
    </row>
    <row r="7183" spans="1:1" x14ac:dyDescent="0.2">
      <c r="A7183" s="66"/>
    </row>
    <row r="7184" spans="1:1" x14ac:dyDescent="0.2">
      <c r="A7184" s="66"/>
    </row>
    <row r="7185" spans="1:1" x14ac:dyDescent="0.2">
      <c r="A7185" s="66"/>
    </row>
    <row r="7186" spans="1:1" x14ac:dyDescent="0.2">
      <c r="A7186" s="66"/>
    </row>
    <row r="7187" spans="1:1" x14ac:dyDescent="0.2">
      <c r="A7187" s="66"/>
    </row>
    <row r="7188" spans="1:1" x14ac:dyDescent="0.2">
      <c r="A7188" s="66"/>
    </row>
    <row r="7189" spans="1:1" x14ac:dyDescent="0.2">
      <c r="A7189" s="66"/>
    </row>
    <row r="7190" spans="1:1" x14ac:dyDescent="0.2">
      <c r="A7190" s="66"/>
    </row>
    <row r="7191" spans="1:1" x14ac:dyDescent="0.2">
      <c r="A7191" s="66"/>
    </row>
    <row r="7192" spans="1:1" x14ac:dyDescent="0.2">
      <c r="A7192" s="66"/>
    </row>
    <row r="7193" spans="1:1" x14ac:dyDescent="0.2">
      <c r="A7193" s="66"/>
    </row>
    <row r="7194" spans="1:1" x14ac:dyDescent="0.2">
      <c r="A7194" s="66"/>
    </row>
    <row r="7195" spans="1:1" x14ac:dyDescent="0.2">
      <c r="A7195" s="66"/>
    </row>
    <row r="7196" spans="1:1" x14ac:dyDescent="0.2">
      <c r="A7196" s="66"/>
    </row>
    <row r="7197" spans="1:1" x14ac:dyDescent="0.2">
      <c r="A7197" s="66"/>
    </row>
    <row r="7198" spans="1:1" x14ac:dyDescent="0.2">
      <c r="A7198" s="66"/>
    </row>
    <row r="7199" spans="1:1" x14ac:dyDescent="0.2">
      <c r="A7199" s="66"/>
    </row>
    <row r="7200" spans="1:1" x14ac:dyDescent="0.2">
      <c r="A7200" s="66"/>
    </row>
    <row r="7201" spans="1:1" x14ac:dyDescent="0.2">
      <c r="A7201" s="66"/>
    </row>
    <row r="7202" spans="1:1" x14ac:dyDescent="0.2">
      <c r="A7202" s="66"/>
    </row>
    <row r="7203" spans="1:1" x14ac:dyDescent="0.2">
      <c r="A7203" s="66"/>
    </row>
    <row r="7204" spans="1:1" x14ac:dyDescent="0.2">
      <c r="A7204" s="66"/>
    </row>
    <row r="7205" spans="1:1" x14ac:dyDescent="0.2">
      <c r="A7205" s="66"/>
    </row>
    <row r="7206" spans="1:1" x14ac:dyDescent="0.2">
      <c r="A7206" s="66"/>
    </row>
    <row r="7207" spans="1:1" x14ac:dyDescent="0.2">
      <c r="A7207" s="66"/>
    </row>
    <row r="7208" spans="1:1" x14ac:dyDescent="0.2">
      <c r="A7208" s="66"/>
    </row>
    <row r="7209" spans="1:1" x14ac:dyDescent="0.2">
      <c r="A7209" s="66"/>
    </row>
    <row r="7210" spans="1:1" x14ac:dyDescent="0.2">
      <c r="A7210" s="66"/>
    </row>
    <row r="7211" spans="1:1" x14ac:dyDescent="0.2">
      <c r="A7211" s="66"/>
    </row>
    <row r="7212" spans="1:1" x14ac:dyDescent="0.2">
      <c r="A7212" s="66"/>
    </row>
    <row r="7213" spans="1:1" x14ac:dyDescent="0.2">
      <c r="A7213" s="66"/>
    </row>
    <row r="7214" spans="1:1" x14ac:dyDescent="0.2">
      <c r="A7214" s="66"/>
    </row>
    <row r="7215" spans="1:1" x14ac:dyDescent="0.2">
      <c r="A7215" s="66"/>
    </row>
    <row r="7216" spans="1:1" x14ac:dyDescent="0.2">
      <c r="A7216" s="66"/>
    </row>
    <row r="7217" spans="1:1" x14ac:dyDescent="0.2">
      <c r="A7217" s="66"/>
    </row>
    <row r="7218" spans="1:1" x14ac:dyDescent="0.2">
      <c r="A7218" s="66"/>
    </row>
    <row r="7219" spans="1:1" x14ac:dyDescent="0.2">
      <c r="A7219" s="66"/>
    </row>
    <row r="7220" spans="1:1" x14ac:dyDescent="0.2">
      <c r="A7220" s="66"/>
    </row>
    <row r="7221" spans="1:1" x14ac:dyDescent="0.2">
      <c r="A7221" s="66"/>
    </row>
    <row r="7222" spans="1:1" x14ac:dyDescent="0.2">
      <c r="A7222" s="66"/>
    </row>
    <row r="7223" spans="1:1" x14ac:dyDescent="0.2">
      <c r="A7223" s="66"/>
    </row>
    <row r="7224" spans="1:1" x14ac:dyDescent="0.2">
      <c r="A7224" s="66"/>
    </row>
    <row r="7225" spans="1:1" x14ac:dyDescent="0.2">
      <c r="A7225" s="66"/>
    </row>
    <row r="7226" spans="1:1" x14ac:dyDescent="0.2">
      <c r="A7226" s="66"/>
    </row>
    <row r="7227" spans="1:1" x14ac:dyDescent="0.2">
      <c r="A7227" s="66"/>
    </row>
    <row r="7228" spans="1:1" x14ac:dyDescent="0.2">
      <c r="A7228" s="66"/>
    </row>
    <row r="7229" spans="1:1" x14ac:dyDescent="0.2">
      <c r="A7229" s="66"/>
    </row>
    <row r="7230" spans="1:1" x14ac:dyDescent="0.2">
      <c r="A7230" s="66"/>
    </row>
    <row r="7231" spans="1:1" x14ac:dyDescent="0.2">
      <c r="A7231" s="66"/>
    </row>
    <row r="7232" spans="1:1" x14ac:dyDescent="0.2">
      <c r="A7232" s="66"/>
    </row>
    <row r="7233" spans="1:1" x14ac:dyDescent="0.2">
      <c r="A7233" s="66"/>
    </row>
    <row r="7234" spans="1:1" x14ac:dyDescent="0.2">
      <c r="A7234" s="66"/>
    </row>
    <row r="7235" spans="1:1" x14ac:dyDescent="0.2">
      <c r="A7235" s="66"/>
    </row>
    <row r="7236" spans="1:1" x14ac:dyDescent="0.2">
      <c r="A7236" s="66"/>
    </row>
    <row r="7237" spans="1:1" x14ac:dyDescent="0.2">
      <c r="A7237" s="66"/>
    </row>
    <row r="7238" spans="1:1" x14ac:dyDescent="0.2">
      <c r="A7238" s="66"/>
    </row>
    <row r="7239" spans="1:1" x14ac:dyDescent="0.2">
      <c r="A7239" s="66"/>
    </row>
    <row r="7240" spans="1:1" x14ac:dyDescent="0.2">
      <c r="A7240" s="66"/>
    </row>
    <row r="7241" spans="1:1" x14ac:dyDescent="0.2">
      <c r="A7241" s="66"/>
    </row>
    <row r="7242" spans="1:1" x14ac:dyDescent="0.2">
      <c r="A7242" s="66"/>
    </row>
    <row r="7243" spans="1:1" x14ac:dyDescent="0.2">
      <c r="A7243" s="66"/>
    </row>
    <row r="7244" spans="1:1" x14ac:dyDescent="0.2">
      <c r="A7244" s="66"/>
    </row>
    <row r="7245" spans="1:1" x14ac:dyDescent="0.2">
      <c r="A7245" s="66"/>
    </row>
    <row r="7246" spans="1:1" x14ac:dyDescent="0.2">
      <c r="A7246" s="66"/>
    </row>
    <row r="7247" spans="1:1" x14ac:dyDescent="0.2">
      <c r="A7247" s="66"/>
    </row>
    <row r="7248" spans="1:1" x14ac:dyDescent="0.2">
      <c r="A7248" s="66"/>
    </row>
    <row r="7249" spans="1:1" x14ac:dyDescent="0.2">
      <c r="A7249" s="66"/>
    </row>
    <row r="7250" spans="1:1" x14ac:dyDescent="0.2">
      <c r="A7250" s="66"/>
    </row>
    <row r="7251" spans="1:1" x14ac:dyDescent="0.2">
      <c r="A7251" s="66"/>
    </row>
    <row r="7252" spans="1:1" x14ac:dyDescent="0.2">
      <c r="A7252" s="66"/>
    </row>
    <row r="7253" spans="1:1" x14ac:dyDescent="0.2">
      <c r="A7253" s="66"/>
    </row>
    <row r="7254" spans="1:1" x14ac:dyDescent="0.2">
      <c r="A7254" s="66"/>
    </row>
    <row r="7255" spans="1:1" x14ac:dyDescent="0.2">
      <c r="A7255" s="66"/>
    </row>
    <row r="7256" spans="1:1" x14ac:dyDescent="0.2">
      <c r="A7256" s="66"/>
    </row>
    <row r="7257" spans="1:1" x14ac:dyDescent="0.2">
      <c r="A7257" s="66"/>
    </row>
    <row r="7258" spans="1:1" x14ac:dyDescent="0.2">
      <c r="A7258" s="66"/>
    </row>
    <row r="7259" spans="1:1" x14ac:dyDescent="0.2">
      <c r="A7259" s="66"/>
    </row>
    <row r="7260" spans="1:1" x14ac:dyDescent="0.2">
      <c r="A7260" s="66"/>
    </row>
    <row r="7261" spans="1:1" x14ac:dyDescent="0.2">
      <c r="A7261" s="66"/>
    </row>
    <row r="7262" spans="1:1" x14ac:dyDescent="0.2">
      <c r="A7262" s="66"/>
    </row>
    <row r="7263" spans="1:1" x14ac:dyDescent="0.2">
      <c r="A7263" s="66"/>
    </row>
    <row r="7264" spans="1:1" x14ac:dyDescent="0.2">
      <c r="A7264" s="66"/>
    </row>
    <row r="7265" spans="1:1" x14ac:dyDescent="0.2">
      <c r="A7265" s="66"/>
    </row>
    <row r="7266" spans="1:1" x14ac:dyDescent="0.2">
      <c r="A7266" s="66"/>
    </row>
    <row r="7267" spans="1:1" x14ac:dyDescent="0.2">
      <c r="A7267" s="66"/>
    </row>
    <row r="7268" spans="1:1" x14ac:dyDescent="0.2">
      <c r="A7268" s="66"/>
    </row>
    <row r="7269" spans="1:1" x14ac:dyDescent="0.2">
      <c r="A7269" s="66"/>
    </row>
    <row r="7270" spans="1:1" x14ac:dyDescent="0.2">
      <c r="A7270" s="66"/>
    </row>
    <row r="7271" spans="1:1" x14ac:dyDescent="0.2">
      <c r="A7271" s="66"/>
    </row>
    <row r="7272" spans="1:1" x14ac:dyDescent="0.2">
      <c r="A7272" s="66"/>
    </row>
    <row r="7273" spans="1:1" x14ac:dyDescent="0.2">
      <c r="A7273" s="66"/>
    </row>
    <row r="7274" spans="1:1" x14ac:dyDescent="0.2">
      <c r="A7274" s="66"/>
    </row>
    <row r="7275" spans="1:1" x14ac:dyDescent="0.2">
      <c r="A7275" s="66"/>
    </row>
    <row r="7276" spans="1:1" x14ac:dyDescent="0.2">
      <c r="A7276" s="66"/>
    </row>
    <row r="7277" spans="1:1" x14ac:dyDescent="0.2">
      <c r="A7277" s="66"/>
    </row>
    <row r="7278" spans="1:1" x14ac:dyDescent="0.2">
      <c r="A7278" s="66"/>
    </row>
    <row r="7279" spans="1:1" x14ac:dyDescent="0.2">
      <c r="A7279" s="66"/>
    </row>
    <row r="7280" spans="1:1" x14ac:dyDescent="0.2">
      <c r="A7280" s="66"/>
    </row>
    <row r="7281" spans="1:1" x14ac:dyDescent="0.2">
      <c r="A7281" s="66"/>
    </row>
    <row r="7282" spans="1:1" x14ac:dyDescent="0.2">
      <c r="A7282" s="66"/>
    </row>
    <row r="7283" spans="1:1" x14ac:dyDescent="0.2">
      <c r="A7283" s="66"/>
    </row>
    <row r="7284" spans="1:1" x14ac:dyDescent="0.2">
      <c r="A7284" s="66"/>
    </row>
    <row r="7285" spans="1:1" x14ac:dyDescent="0.2">
      <c r="A7285" s="66"/>
    </row>
    <row r="7286" spans="1:1" x14ac:dyDescent="0.2">
      <c r="A7286" s="66"/>
    </row>
    <row r="7287" spans="1:1" x14ac:dyDescent="0.2">
      <c r="A7287" s="66"/>
    </row>
    <row r="7288" spans="1:1" x14ac:dyDescent="0.2">
      <c r="A7288" s="66"/>
    </row>
    <row r="7289" spans="1:1" x14ac:dyDescent="0.2">
      <c r="A7289" s="66"/>
    </row>
    <row r="7290" spans="1:1" x14ac:dyDescent="0.2">
      <c r="A7290" s="66"/>
    </row>
    <row r="7291" spans="1:1" x14ac:dyDescent="0.2">
      <c r="A7291" s="66"/>
    </row>
    <row r="7292" spans="1:1" x14ac:dyDescent="0.2">
      <c r="A7292" s="66"/>
    </row>
    <row r="7293" spans="1:1" x14ac:dyDescent="0.2">
      <c r="A7293" s="66"/>
    </row>
    <row r="7294" spans="1:1" x14ac:dyDescent="0.2">
      <c r="A7294" s="66"/>
    </row>
    <row r="7295" spans="1:1" x14ac:dyDescent="0.2">
      <c r="A7295" s="66"/>
    </row>
    <row r="7296" spans="1:1" x14ac:dyDescent="0.2">
      <c r="A7296" s="66"/>
    </row>
    <row r="7297" spans="1:1" x14ac:dyDescent="0.2">
      <c r="A7297" s="66"/>
    </row>
    <row r="7298" spans="1:1" x14ac:dyDescent="0.2">
      <c r="A7298" s="66"/>
    </row>
    <row r="7299" spans="1:1" x14ac:dyDescent="0.2">
      <c r="A7299" s="66"/>
    </row>
    <row r="7300" spans="1:1" x14ac:dyDescent="0.2">
      <c r="A7300" s="66"/>
    </row>
    <row r="7301" spans="1:1" x14ac:dyDescent="0.2">
      <c r="A7301" s="66"/>
    </row>
    <row r="7302" spans="1:1" x14ac:dyDescent="0.2">
      <c r="A7302" s="66"/>
    </row>
    <row r="7303" spans="1:1" x14ac:dyDescent="0.2">
      <c r="A7303" s="66"/>
    </row>
    <row r="7304" spans="1:1" x14ac:dyDescent="0.2">
      <c r="A7304" s="66"/>
    </row>
    <row r="7305" spans="1:1" x14ac:dyDescent="0.2">
      <c r="A7305" s="66"/>
    </row>
    <row r="7306" spans="1:1" x14ac:dyDescent="0.2">
      <c r="A7306" s="66"/>
    </row>
    <row r="7307" spans="1:1" x14ac:dyDescent="0.2">
      <c r="A7307" s="66"/>
    </row>
    <row r="7308" spans="1:1" x14ac:dyDescent="0.2">
      <c r="A7308" s="66"/>
    </row>
    <row r="7309" spans="1:1" x14ac:dyDescent="0.2">
      <c r="A7309" s="66"/>
    </row>
    <row r="7310" spans="1:1" x14ac:dyDescent="0.2">
      <c r="A7310" s="66"/>
    </row>
    <row r="7311" spans="1:1" x14ac:dyDescent="0.2">
      <c r="A7311" s="66"/>
    </row>
    <row r="7312" spans="1:1" x14ac:dyDescent="0.2">
      <c r="A7312" s="66"/>
    </row>
    <row r="7313" spans="1:1" x14ac:dyDescent="0.2">
      <c r="A7313" s="66"/>
    </row>
    <row r="7314" spans="1:1" x14ac:dyDescent="0.2">
      <c r="A7314" s="66"/>
    </row>
    <row r="7315" spans="1:1" x14ac:dyDescent="0.2">
      <c r="A7315" s="66"/>
    </row>
    <row r="7316" spans="1:1" x14ac:dyDescent="0.2">
      <c r="A7316" s="66"/>
    </row>
    <row r="7317" spans="1:1" x14ac:dyDescent="0.2">
      <c r="A7317" s="66"/>
    </row>
    <row r="7318" spans="1:1" x14ac:dyDescent="0.2">
      <c r="A7318" s="66"/>
    </row>
    <row r="7319" spans="1:1" x14ac:dyDescent="0.2">
      <c r="A7319" s="66"/>
    </row>
    <row r="7320" spans="1:1" x14ac:dyDescent="0.2">
      <c r="A7320" s="66"/>
    </row>
    <row r="7321" spans="1:1" x14ac:dyDescent="0.2">
      <c r="A7321" s="66"/>
    </row>
    <row r="7322" spans="1:1" x14ac:dyDescent="0.2">
      <c r="A7322" s="66"/>
    </row>
    <row r="7323" spans="1:1" x14ac:dyDescent="0.2">
      <c r="A7323" s="66"/>
    </row>
    <row r="7324" spans="1:1" x14ac:dyDescent="0.2">
      <c r="A7324" s="66"/>
    </row>
    <row r="7325" spans="1:1" x14ac:dyDescent="0.2">
      <c r="A7325" s="66"/>
    </row>
    <row r="7326" spans="1:1" x14ac:dyDescent="0.2">
      <c r="A7326" s="66"/>
    </row>
    <row r="7327" spans="1:1" x14ac:dyDescent="0.2">
      <c r="A7327" s="66"/>
    </row>
    <row r="7328" spans="1:1" x14ac:dyDescent="0.2">
      <c r="A7328" s="66"/>
    </row>
    <row r="7329" spans="1:1" x14ac:dyDescent="0.2">
      <c r="A7329" s="66"/>
    </row>
    <row r="7330" spans="1:1" x14ac:dyDescent="0.2">
      <c r="A7330" s="66"/>
    </row>
    <row r="7331" spans="1:1" x14ac:dyDescent="0.2">
      <c r="A7331" s="66"/>
    </row>
    <row r="7332" spans="1:1" x14ac:dyDescent="0.2">
      <c r="A7332" s="66"/>
    </row>
    <row r="7333" spans="1:1" x14ac:dyDescent="0.2">
      <c r="A7333" s="66"/>
    </row>
    <row r="7334" spans="1:1" x14ac:dyDescent="0.2">
      <c r="A7334" s="66"/>
    </row>
    <row r="7335" spans="1:1" x14ac:dyDescent="0.2">
      <c r="A7335" s="66"/>
    </row>
    <row r="7336" spans="1:1" x14ac:dyDescent="0.2">
      <c r="A7336" s="66"/>
    </row>
    <row r="7337" spans="1:1" x14ac:dyDescent="0.2">
      <c r="A7337" s="66"/>
    </row>
    <row r="7338" spans="1:1" x14ac:dyDescent="0.2">
      <c r="A7338" s="66"/>
    </row>
    <row r="7339" spans="1:1" x14ac:dyDescent="0.2">
      <c r="A7339" s="66"/>
    </row>
    <row r="7340" spans="1:1" x14ac:dyDescent="0.2">
      <c r="A7340" s="66"/>
    </row>
    <row r="7341" spans="1:1" x14ac:dyDescent="0.2">
      <c r="A7341" s="66"/>
    </row>
    <row r="7342" spans="1:1" x14ac:dyDescent="0.2">
      <c r="A7342" s="66"/>
    </row>
    <row r="7343" spans="1:1" x14ac:dyDescent="0.2">
      <c r="A7343" s="66"/>
    </row>
    <row r="7344" spans="1:1" x14ac:dyDescent="0.2">
      <c r="A7344" s="66"/>
    </row>
    <row r="7345" spans="1:1" x14ac:dyDescent="0.2">
      <c r="A7345" s="66"/>
    </row>
    <row r="7346" spans="1:1" x14ac:dyDescent="0.2">
      <c r="A7346" s="66"/>
    </row>
    <row r="7347" spans="1:1" x14ac:dyDescent="0.2">
      <c r="A7347" s="66"/>
    </row>
    <row r="7348" spans="1:1" x14ac:dyDescent="0.2">
      <c r="A7348" s="66"/>
    </row>
    <row r="7349" spans="1:1" x14ac:dyDescent="0.2">
      <c r="A7349" s="66"/>
    </row>
    <row r="7350" spans="1:1" x14ac:dyDescent="0.2">
      <c r="A7350" s="66"/>
    </row>
    <row r="7351" spans="1:1" x14ac:dyDescent="0.2">
      <c r="A7351" s="66"/>
    </row>
    <row r="7352" spans="1:1" x14ac:dyDescent="0.2">
      <c r="A7352" s="66"/>
    </row>
    <row r="7353" spans="1:1" x14ac:dyDescent="0.2">
      <c r="A7353" s="66"/>
    </row>
    <row r="7354" spans="1:1" x14ac:dyDescent="0.2">
      <c r="A7354" s="66"/>
    </row>
    <row r="7355" spans="1:1" x14ac:dyDescent="0.2">
      <c r="A7355" s="66"/>
    </row>
    <row r="7356" spans="1:1" x14ac:dyDescent="0.2">
      <c r="A7356" s="66"/>
    </row>
    <row r="7357" spans="1:1" x14ac:dyDescent="0.2">
      <c r="A7357" s="66"/>
    </row>
    <row r="7358" spans="1:1" x14ac:dyDescent="0.2">
      <c r="A7358" s="66"/>
    </row>
    <row r="7359" spans="1:1" x14ac:dyDescent="0.2">
      <c r="A7359" s="66"/>
    </row>
    <row r="7360" spans="1:1" x14ac:dyDescent="0.2">
      <c r="A7360" s="66"/>
    </row>
    <row r="7361" spans="1:1" x14ac:dyDescent="0.2">
      <c r="A7361" s="66"/>
    </row>
    <row r="7362" spans="1:1" x14ac:dyDescent="0.2">
      <c r="A7362" s="66"/>
    </row>
    <row r="7363" spans="1:1" x14ac:dyDescent="0.2">
      <c r="A7363" s="66"/>
    </row>
    <row r="7364" spans="1:1" x14ac:dyDescent="0.2">
      <c r="A7364" s="66"/>
    </row>
    <row r="7365" spans="1:1" x14ac:dyDescent="0.2">
      <c r="A7365" s="66"/>
    </row>
    <row r="7366" spans="1:1" x14ac:dyDescent="0.2">
      <c r="A7366" s="66"/>
    </row>
    <row r="7367" spans="1:1" x14ac:dyDescent="0.2">
      <c r="A7367" s="66"/>
    </row>
    <row r="7368" spans="1:1" x14ac:dyDescent="0.2">
      <c r="A7368" s="66"/>
    </row>
    <row r="7369" spans="1:1" x14ac:dyDescent="0.2">
      <c r="A7369" s="66"/>
    </row>
    <row r="7370" spans="1:1" x14ac:dyDescent="0.2">
      <c r="A7370" s="66"/>
    </row>
    <row r="7371" spans="1:1" x14ac:dyDescent="0.2">
      <c r="A7371" s="66"/>
    </row>
    <row r="7372" spans="1:1" x14ac:dyDescent="0.2">
      <c r="A7372" s="66"/>
    </row>
    <row r="7373" spans="1:1" x14ac:dyDescent="0.2">
      <c r="A7373" s="66"/>
    </row>
    <row r="7374" spans="1:1" x14ac:dyDescent="0.2">
      <c r="A7374" s="66"/>
    </row>
    <row r="7375" spans="1:1" x14ac:dyDescent="0.2">
      <c r="A7375" s="66"/>
    </row>
    <row r="7376" spans="1:1" x14ac:dyDescent="0.2">
      <c r="A7376" s="66"/>
    </row>
    <row r="7377" spans="1:1" x14ac:dyDescent="0.2">
      <c r="A7377" s="66"/>
    </row>
    <row r="7378" spans="1:1" x14ac:dyDescent="0.2">
      <c r="A7378" s="66"/>
    </row>
    <row r="7379" spans="1:1" x14ac:dyDescent="0.2">
      <c r="A7379" s="66"/>
    </row>
    <row r="7380" spans="1:1" x14ac:dyDescent="0.2">
      <c r="A7380" s="66"/>
    </row>
    <row r="7381" spans="1:1" x14ac:dyDescent="0.2">
      <c r="A7381" s="66"/>
    </row>
    <row r="7382" spans="1:1" x14ac:dyDescent="0.2">
      <c r="A7382" s="66"/>
    </row>
    <row r="7383" spans="1:1" x14ac:dyDescent="0.2">
      <c r="A7383" s="66"/>
    </row>
    <row r="7384" spans="1:1" x14ac:dyDescent="0.2">
      <c r="A7384" s="66"/>
    </row>
    <row r="7385" spans="1:1" x14ac:dyDescent="0.2">
      <c r="A7385" s="66"/>
    </row>
    <row r="7386" spans="1:1" x14ac:dyDescent="0.2">
      <c r="A7386" s="66"/>
    </row>
    <row r="7387" spans="1:1" x14ac:dyDescent="0.2">
      <c r="A7387" s="66"/>
    </row>
    <row r="7388" spans="1:1" x14ac:dyDescent="0.2">
      <c r="A7388" s="66"/>
    </row>
    <row r="7389" spans="1:1" x14ac:dyDescent="0.2">
      <c r="A7389" s="66"/>
    </row>
    <row r="7390" spans="1:1" x14ac:dyDescent="0.2">
      <c r="A7390" s="66"/>
    </row>
    <row r="7391" spans="1:1" x14ac:dyDescent="0.2">
      <c r="A7391" s="66"/>
    </row>
    <row r="7392" spans="1:1" x14ac:dyDescent="0.2">
      <c r="A7392" s="66"/>
    </row>
    <row r="7393" spans="1:1" x14ac:dyDescent="0.2">
      <c r="A7393" s="66"/>
    </row>
    <row r="7394" spans="1:1" x14ac:dyDescent="0.2">
      <c r="A7394" s="66"/>
    </row>
    <row r="7395" spans="1:1" x14ac:dyDescent="0.2">
      <c r="A7395" s="66"/>
    </row>
    <row r="7396" spans="1:1" x14ac:dyDescent="0.2">
      <c r="A7396" s="66"/>
    </row>
    <row r="7397" spans="1:1" x14ac:dyDescent="0.2">
      <c r="A7397" s="66"/>
    </row>
    <row r="7398" spans="1:1" x14ac:dyDescent="0.2">
      <c r="A7398" s="66"/>
    </row>
    <row r="7399" spans="1:1" x14ac:dyDescent="0.2">
      <c r="A7399" s="66"/>
    </row>
    <row r="7400" spans="1:1" x14ac:dyDescent="0.2">
      <c r="A7400" s="66"/>
    </row>
    <row r="7401" spans="1:1" x14ac:dyDescent="0.2">
      <c r="A7401" s="66"/>
    </row>
    <row r="7402" spans="1:1" x14ac:dyDescent="0.2">
      <c r="A7402" s="66"/>
    </row>
    <row r="7403" spans="1:1" x14ac:dyDescent="0.2">
      <c r="A7403" s="66"/>
    </row>
    <row r="7404" spans="1:1" x14ac:dyDescent="0.2">
      <c r="A7404" s="66"/>
    </row>
    <row r="7405" spans="1:1" x14ac:dyDescent="0.2">
      <c r="A7405" s="66"/>
    </row>
    <row r="7406" spans="1:1" x14ac:dyDescent="0.2">
      <c r="A7406" s="66"/>
    </row>
    <row r="7407" spans="1:1" x14ac:dyDescent="0.2">
      <c r="A7407" s="66"/>
    </row>
    <row r="7408" spans="1:1" x14ac:dyDescent="0.2">
      <c r="A7408" s="66"/>
    </row>
    <row r="7409" spans="1:1" x14ac:dyDescent="0.2">
      <c r="A7409" s="66"/>
    </row>
    <row r="7410" spans="1:1" x14ac:dyDescent="0.2">
      <c r="A7410" s="66"/>
    </row>
    <row r="7411" spans="1:1" x14ac:dyDescent="0.2">
      <c r="A7411" s="66"/>
    </row>
    <row r="7412" spans="1:1" x14ac:dyDescent="0.2">
      <c r="A7412" s="66"/>
    </row>
    <row r="7413" spans="1:1" x14ac:dyDescent="0.2">
      <c r="A7413" s="66"/>
    </row>
    <row r="7414" spans="1:1" x14ac:dyDescent="0.2">
      <c r="A7414" s="66"/>
    </row>
    <row r="7415" spans="1:1" x14ac:dyDescent="0.2">
      <c r="A7415" s="66"/>
    </row>
    <row r="7416" spans="1:1" x14ac:dyDescent="0.2">
      <c r="A7416" s="66"/>
    </row>
    <row r="7417" spans="1:1" x14ac:dyDescent="0.2">
      <c r="A7417" s="66"/>
    </row>
    <row r="7418" spans="1:1" x14ac:dyDescent="0.2">
      <c r="A7418" s="66"/>
    </row>
    <row r="7419" spans="1:1" x14ac:dyDescent="0.2">
      <c r="A7419" s="66"/>
    </row>
    <row r="7420" spans="1:1" x14ac:dyDescent="0.2">
      <c r="A7420" s="66"/>
    </row>
    <row r="7421" spans="1:1" x14ac:dyDescent="0.2">
      <c r="A7421" s="66"/>
    </row>
    <row r="7422" spans="1:1" x14ac:dyDescent="0.2">
      <c r="A7422" s="66"/>
    </row>
    <row r="7423" spans="1:1" x14ac:dyDescent="0.2">
      <c r="A7423" s="66"/>
    </row>
    <row r="7424" spans="1:1" x14ac:dyDescent="0.2">
      <c r="A7424" s="66"/>
    </row>
    <row r="7425" spans="1:1" x14ac:dyDescent="0.2">
      <c r="A7425" s="66"/>
    </row>
    <row r="7426" spans="1:1" x14ac:dyDescent="0.2">
      <c r="A7426" s="66"/>
    </row>
    <row r="7427" spans="1:1" x14ac:dyDescent="0.2">
      <c r="A7427" s="66"/>
    </row>
    <row r="7428" spans="1:1" x14ac:dyDescent="0.2">
      <c r="A7428" s="66"/>
    </row>
    <row r="7429" spans="1:1" x14ac:dyDescent="0.2">
      <c r="A7429" s="66"/>
    </row>
    <row r="7430" spans="1:1" x14ac:dyDescent="0.2">
      <c r="A7430" s="66"/>
    </row>
    <row r="7431" spans="1:1" x14ac:dyDescent="0.2">
      <c r="A7431" s="66"/>
    </row>
    <row r="7432" spans="1:1" x14ac:dyDescent="0.2">
      <c r="A7432" s="66"/>
    </row>
    <row r="7433" spans="1:1" x14ac:dyDescent="0.2">
      <c r="A7433" s="66"/>
    </row>
    <row r="7434" spans="1:1" x14ac:dyDescent="0.2">
      <c r="A7434" s="66"/>
    </row>
    <row r="7435" spans="1:1" x14ac:dyDescent="0.2">
      <c r="A7435" s="66"/>
    </row>
    <row r="7436" spans="1:1" x14ac:dyDescent="0.2">
      <c r="A7436" s="66"/>
    </row>
    <row r="7437" spans="1:1" x14ac:dyDescent="0.2">
      <c r="A7437" s="66"/>
    </row>
    <row r="7438" spans="1:1" x14ac:dyDescent="0.2">
      <c r="A7438" s="66"/>
    </row>
    <row r="7439" spans="1:1" x14ac:dyDescent="0.2">
      <c r="A7439" s="66"/>
    </row>
    <row r="7440" spans="1:1" x14ac:dyDescent="0.2">
      <c r="A7440" s="66"/>
    </row>
    <row r="7441" spans="1:1" x14ac:dyDescent="0.2">
      <c r="A7441" s="66"/>
    </row>
    <row r="7442" spans="1:1" x14ac:dyDescent="0.2">
      <c r="A7442" s="66"/>
    </row>
    <row r="7443" spans="1:1" x14ac:dyDescent="0.2">
      <c r="A7443" s="66"/>
    </row>
    <row r="7444" spans="1:1" x14ac:dyDescent="0.2">
      <c r="A7444" s="66"/>
    </row>
    <row r="7445" spans="1:1" x14ac:dyDescent="0.2">
      <c r="A7445" s="66"/>
    </row>
    <row r="7446" spans="1:1" x14ac:dyDescent="0.2">
      <c r="A7446" s="66"/>
    </row>
    <row r="7447" spans="1:1" x14ac:dyDescent="0.2">
      <c r="A7447" s="66"/>
    </row>
    <row r="7448" spans="1:1" x14ac:dyDescent="0.2">
      <c r="A7448" s="66"/>
    </row>
    <row r="7449" spans="1:1" x14ac:dyDescent="0.2">
      <c r="A7449" s="66"/>
    </row>
    <row r="7450" spans="1:1" x14ac:dyDescent="0.2">
      <c r="A7450" s="66"/>
    </row>
    <row r="7451" spans="1:1" x14ac:dyDescent="0.2">
      <c r="A7451" s="66"/>
    </row>
    <row r="7452" spans="1:1" x14ac:dyDescent="0.2">
      <c r="A7452" s="66"/>
    </row>
    <row r="7453" spans="1:1" x14ac:dyDescent="0.2">
      <c r="A7453" s="66"/>
    </row>
    <row r="7454" spans="1:1" x14ac:dyDescent="0.2">
      <c r="A7454" s="66"/>
    </row>
    <row r="7455" spans="1:1" x14ac:dyDescent="0.2">
      <c r="A7455" s="66"/>
    </row>
    <row r="7456" spans="1:1" x14ac:dyDescent="0.2">
      <c r="A7456" s="66"/>
    </row>
    <row r="7457" spans="1:1" x14ac:dyDescent="0.2">
      <c r="A7457" s="66"/>
    </row>
    <row r="7458" spans="1:1" x14ac:dyDescent="0.2">
      <c r="A7458" s="66"/>
    </row>
    <row r="7459" spans="1:1" x14ac:dyDescent="0.2">
      <c r="A7459" s="66"/>
    </row>
    <row r="7460" spans="1:1" x14ac:dyDescent="0.2">
      <c r="A7460" s="66"/>
    </row>
    <row r="7461" spans="1:1" x14ac:dyDescent="0.2">
      <c r="A7461" s="66"/>
    </row>
    <row r="7462" spans="1:1" x14ac:dyDescent="0.2">
      <c r="A7462" s="66"/>
    </row>
    <row r="7463" spans="1:1" x14ac:dyDescent="0.2">
      <c r="A7463" s="66"/>
    </row>
    <row r="7464" spans="1:1" x14ac:dyDescent="0.2">
      <c r="A7464" s="66"/>
    </row>
    <row r="7465" spans="1:1" x14ac:dyDescent="0.2">
      <c r="A7465" s="66"/>
    </row>
    <row r="7466" spans="1:1" x14ac:dyDescent="0.2">
      <c r="A7466" s="66"/>
    </row>
    <row r="7467" spans="1:1" x14ac:dyDescent="0.2">
      <c r="A7467" s="66"/>
    </row>
    <row r="7468" spans="1:1" x14ac:dyDescent="0.2">
      <c r="A7468" s="66"/>
    </row>
    <row r="7469" spans="1:1" x14ac:dyDescent="0.2">
      <c r="A7469" s="66"/>
    </row>
    <row r="7470" spans="1:1" x14ac:dyDescent="0.2">
      <c r="A7470" s="66"/>
    </row>
    <row r="7471" spans="1:1" x14ac:dyDescent="0.2">
      <c r="A7471" s="66"/>
    </row>
    <row r="7472" spans="1:1" x14ac:dyDescent="0.2">
      <c r="A7472" s="66"/>
    </row>
    <row r="7473" spans="1:1" x14ac:dyDescent="0.2">
      <c r="A7473" s="66"/>
    </row>
    <row r="7474" spans="1:1" x14ac:dyDescent="0.2">
      <c r="A7474" s="66"/>
    </row>
    <row r="7475" spans="1:1" x14ac:dyDescent="0.2">
      <c r="A7475" s="66"/>
    </row>
    <row r="7476" spans="1:1" x14ac:dyDescent="0.2">
      <c r="A7476" s="66"/>
    </row>
    <row r="7477" spans="1:1" x14ac:dyDescent="0.2">
      <c r="A7477" s="66"/>
    </row>
    <row r="7478" spans="1:1" x14ac:dyDescent="0.2">
      <c r="A7478" s="66"/>
    </row>
    <row r="7479" spans="1:1" x14ac:dyDescent="0.2">
      <c r="A7479" s="66"/>
    </row>
    <row r="7480" spans="1:1" x14ac:dyDescent="0.2">
      <c r="A7480" s="66"/>
    </row>
    <row r="7481" spans="1:1" x14ac:dyDescent="0.2">
      <c r="A7481" s="66"/>
    </row>
    <row r="7482" spans="1:1" x14ac:dyDescent="0.2">
      <c r="A7482" s="66"/>
    </row>
    <row r="7483" spans="1:1" x14ac:dyDescent="0.2">
      <c r="A7483" s="66"/>
    </row>
    <row r="7484" spans="1:1" x14ac:dyDescent="0.2">
      <c r="A7484" s="66"/>
    </row>
    <row r="7485" spans="1:1" x14ac:dyDescent="0.2">
      <c r="A7485" s="66"/>
    </row>
    <row r="7486" spans="1:1" x14ac:dyDescent="0.2">
      <c r="A7486" s="66"/>
    </row>
    <row r="7487" spans="1:1" x14ac:dyDescent="0.2">
      <c r="A7487" s="66"/>
    </row>
    <row r="7488" spans="1:1" x14ac:dyDescent="0.2">
      <c r="A7488" s="66"/>
    </row>
    <row r="7489" spans="1:1" x14ac:dyDescent="0.2">
      <c r="A7489" s="66"/>
    </row>
    <row r="7490" spans="1:1" x14ac:dyDescent="0.2">
      <c r="A7490" s="66"/>
    </row>
    <row r="7491" spans="1:1" x14ac:dyDescent="0.2">
      <c r="A7491" s="66"/>
    </row>
    <row r="7492" spans="1:1" x14ac:dyDescent="0.2">
      <c r="A7492" s="66"/>
    </row>
    <row r="7493" spans="1:1" x14ac:dyDescent="0.2">
      <c r="A7493" s="66"/>
    </row>
    <row r="7494" spans="1:1" x14ac:dyDescent="0.2">
      <c r="A7494" s="66"/>
    </row>
    <row r="7495" spans="1:1" x14ac:dyDescent="0.2">
      <c r="A7495" s="66"/>
    </row>
    <row r="7496" spans="1:1" x14ac:dyDescent="0.2">
      <c r="A7496" s="66"/>
    </row>
    <row r="7497" spans="1:1" x14ac:dyDescent="0.2">
      <c r="A7497" s="66"/>
    </row>
    <row r="7498" spans="1:1" x14ac:dyDescent="0.2">
      <c r="A7498" s="66"/>
    </row>
    <row r="7499" spans="1:1" x14ac:dyDescent="0.2">
      <c r="A7499" s="66"/>
    </row>
    <row r="7500" spans="1:1" x14ac:dyDescent="0.2">
      <c r="A7500" s="66"/>
    </row>
    <row r="7501" spans="1:1" x14ac:dyDescent="0.2">
      <c r="A7501" s="66"/>
    </row>
    <row r="7502" spans="1:1" x14ac:dyDescent="0.2">
      <c r="A7502" s="66"/>
    </row>
    <row r="7503" spans="1:1" x14ac:dyDescent="0.2">
      <c r="A7503" s="66"/>
    </row>
    <row r="7504" spans="1:1" x14ac:dyDescent="0.2">
      <c r="A7504" s="66"/>
    </row>
    <row r="7505" spans="1:1" x14ac:dyDescent="0.2">
      <c r="A7505" s="66"/>
    </row>
    <row r="7506" spans="1:1" x14ac:dyDescent="0.2">
      <c r="A7506" s="66"/>
    </row>
    <row r="7507" spans="1:1" x14ac:dyDescent="0.2">
      <c r="A7507" s="66"/>
    </row>
    <row r="7508" spans="1:1" x14ac:dyDescent="0.2">
      <c r="A7508" s="66"/>
    </row>
    <row r="7509" spans="1:1" x14ac:dyDescent="0.2">
      <c r="A7509" s="66"/>
    </row>
    <row r="7510" spans="1:1" x14ac:dyDescent="0.2">
      <c r="A7510" s="66"/>
    </row>
    <row r="7511" spans="1:1" x14ac:dyDescent="0.2">
      <c r="A7511" s="66"/>
    </row>
    <row r="7512" spans="1:1" x14ac:dyDescent="0.2">
      <c r="A7512" s="66"/>
    </row>
    <row r="7513" spans="1:1" x14ac:dyDescent="0.2">
      <c r="A7513" s="66"/>
    </row>
    <row r="7514" spans="1:1" x14ac:dyDescent="0.2">
      <c r="A7514" s="66"/>
    </row>
    <row r="7515" spans="1:1" x14ac:dyDescent="0.2">
      <c r="A7515" s="66"/>
    </row>
    <row r="7516" spans="1:1" x14ac:dyDescent="0.2">
      <c r="A7516" s="66"/>
    </row>
    <row r="7517" spans="1:1" x14ac:dyDescent="0.2">
      <c r="A7517" s="66"/>
    </row>
    <row r="7518" spans="1:1" x14ac:dyDescent="0.2">
      <c r="A7518" s="66"/>
    </row>
    <row r="7519" spans="1:1" x14ac:dyDescent="0.2">
      <c r="A7519" s="66"/>
    </row>
    <row r="7520" spans="1:1" x14ac:dyDescent="0.2">
      <c r="A7520" s="66"/>
    </row>
    <row r="7521" spans="1:1" x14ac:dyDescent="0.2">
      <c r="A7521" s="66"/>
    </row>
    <row r="7522" spans="1:1" x14ac:dyDescent="0.2">
      <c r="A7522" s="66"/>
    </row>
    <row r="7523" spans="1:1" x14ac:dyDescent="0.2">
      <c r="A7523" s="66"/>
    </row>
    <row r="7524" spans="1:1" x14ac:dyDescent="0.2">
      <c r="A7524" s="66"/>
    </row>
    <row r="7525" spans="1:1" x14ac:dyDescent="0.2">
      <c r="A7525" s="66"/>
    </row>
    <row r="7526" spans="1:1" x14ac:dyDescent="0.2">
      <c r="A7526" s="66"/>
    </row>
    <row r="7527" spans="1:1" x14ac:dyDescent="0.2">
      <c r="A7527" s="66"/>
    </row>
    <row r="7528" spans="1:1" x14ac:dyDescent="0.2">
      <c r="A7528" s="66"/>
    </row>
    <row r="7529" spans="1:1" x14ac:dyDescent="0.2">
      <c r="A7529" s="66"/>
    </row>
    <row r="7530" spans="1:1" x14ac:dyDescent="0.2">
      <c r="A7530" s="66"/>
    </row>
    <row r="7531" spans="1:1" x14ac:dyDescent="0.2">
      <c r="A7531" s="66"/>
    </row>
    <row r="7532" spans="1:1" x14ac:dyDescent="0.2">
      <c r="A7532" s="66"/>
    </row>
    <row r="7533" spans="1:1" x14ac:dyDescent="0.2">
      <c r="A7533" s="66"/>
    </row>
    <row r="7534" spans="1:1" x14ac:dyDescent="0.2">
      <c r="A7534" s="66"/>
    </row>
    <row r="7535" spans="1:1" x14ac:dyDescent="0.2">
      <c r="A7535" s="66"/>
    </row>
    <row r="7536" spans="1:1" x14ac:dyDescent="0.2">
      <c r="A7536" s="66"/>
    </row>
    <row r="7537" spans="1:1" x14ac:dyDescent="0.2">
      <c r="A7537" s="66"/>
    </row>
    <row r="7538" spans="1:1" x14ac:dyDescent="0.2">
      <c r="A7538" s="66"/>
    </row>
    <row r="7539" spans="1:1" x14ac:dyDescent="0.2">
      <c r="A7539" s="66"/>
    </row>
    <row r="7540" spans="1:1" x14ac:dyDescent="0.2">
      <c r="A7540" s="66"/>
    </row>
    <row r="7541" spans="1:1" x14ac:dyDescent="0.2">
      <c r="A7541" s="66"/>
    </row>
    <row r="7542" spans="1:1" x14ac:dyDescent="0.2">
      <c r="A7542" s="66"/>
    </row>
    <row r="7543" spans="1:1" x14ac:dyDescent="0.2">
      <c r="A7543" s="66"/>
    </row>
    <row r="7544" spans="1:1" x14ac:dyDescent="0.2">
      <c r="A7544" s="66"/>
    </row>
    <row r="7545" spans="1:1" x14ac:dyDescent="0.2">
      <c r="A7545" s="66"/>
    </row>
    <row r="7546" spans="1:1" x14ac:dyDescent="0.2">
      <c r="A7546" s="66"/>
    </row>
    <row r="7547" spans="1:1" x14ac:dyDescent="0.2">
      <c r="A7547" s="66"/>
    </row>
    <row r="7548" spans="1:1" x14ac:dyDescent="0.2">
      <c r="A7548" s="66"/>
    </row>
    <row r="7549" spans="1:1" x14ac:dyDescent="0.2">
      <c r="A7549" s="66"/>
    </row>
    <row r="7550" spans="1:1" x14ac:dyDescent="0.2">
      <c r="A7550" s="66"/>
    </row>
    <row r="7551" spans="1:1" x14ac:dyDescent="0.2">
      <c r="A7551" s="66"/>
    </row>
    <row r="7552" spans="1:1" x14ac:dyDescent="0.2">
      <c r="A7552" s="66"/>
    </row>
    <row r="7553" spans="1:1" x14ac:dyDescent="0.2">
      <c r="A7553" s="66"/>
    </row>
    <row r="7554" spans="1:1" x14ac:dyDescent="0.2">
      <c r="A7554" s="66"/>
    </row>
    <row r="7555" spans="1:1" x14ac:dyDescent="0.2">
      <c r="A7555" s="66"/>
    </row>
    <row r="7556" spans="1:1" x14ac:dyDescent="0.2">
      <c r="A7556" s="66"/>
    </row>
    <row r="7557" spans="1:1" x14ac:dyDescent="0.2">
      <c r="A7557" s="66"/>
    </row>
    <row r="7558" spans="1:1" x14ac:dyDescent="0.2">
      <c r="A7558" s="66"/>
    </row>
    <row r="7559" spans="1:1" x14ac:dyDescent="0.2">
      <c r="A7559" s="66"/>
    </row>
    <row r="7560" spans="1:1" x14ac:dyDescent="0.2">
      <c r="A7560" s="66"/>
    </row>
    <row r="7561" spans="1:1" x14ac:dyDescent="0.2">
      <c r="A7561" s="66"/>
    </row>
    <row r="7562" spans="1:1" x14ac:dyDescent="0.2">
      <c r="A7562" s="66"/>
    </row>
    <row r="7563" spans="1:1" x14ac:dyDescent="0.2">
      <c r="A7563" s="66"/>
    </row>
    <row r="7564" spans="1:1" x14ac:dyDescent="0.2">
      <c r="A7564" s="66"/>
    </row>
    <row r="7565" spans="1:1" x14ac:dyDescent="0.2">
      <c r="A7565" s="66"/>
    </row>
    <row r="7566" spans="1:1" x14ac:dyDescent="0.2">
      <c r="A7566" s="66"/>
    </row>
    <row r="7567" spans="1:1" x14ac:dyDescent="0.2">
      <c r="A7567" s="66"/>
    </row>
    <row r="7568" spans="1:1" x14ac:dyDescent="0.2">
      <c r="A7568" s="66"/>
    </row>
    <row r="7569" spans="1:1" x14ac:dyDescent="0.2">
      <c r="A7569" s="66"/>
    </row>
    <row r="7570" spans="1:1" x14ac:dyDescent="0.2">
      <c r="A7570" s="66"/>
    </row>
    <row r="7571" spans="1:1" x14ac:dyDescent="0.2">
      <c r="A7571" s="66"/>
    </row>
    <row r="7572" spans="1:1" x14ac:dyDescent="0.2">
      <c r="A7572" s="66"/>
    </row>
    <row r="7573" spans="1:1" x14ac:dyDescent="0.2">
      <c r="A7573" s="66"/>
    </row>
    <row r="7574" spans="1:1" x14ac:dyDescent="0.2">
      <c r="A7574" s="66"/>
    </row>
    <row r="7575" spans="1:1" x14ac:dyDescent="0.2">
      <c r="A7575" s="66"/>
    </row>
    <row r="7576" spans="1:1" x14ac:dyDescent="0.2">
      <c r="A7576" s="66"/>
    </row>
    <row r="7577" spans="1:1" x14ac:dyDescent="0.2">
      <c r="A7577" s="66"/>
    </row>
    <row r="7578" spans="1:1" x14ac:dyDescent="0.2">
      <c r="A7578" s="66"/>
    </row>
    <row r="7579" spans="1:1" x14ac:dyDescent="0.2">
      <c r="A7579" s="66"/>
    </row>
    <row r="7580" spans="1:1" x14ac:dyDescent="0.2">
      <c r="A7580" s="66"/>
    </row>
    <row r="7581" spans="1:1" x14ac:dyDescent="0.2">
      <c r="A7581" s="66"/>
    </row>
    <row r="7582" spans="1:1" x14ac:dyDescent="0.2">
      <c r="A7582" s="66"/>
    </row>
    <row r="7583" spans="1:1" x14ac:dyDescent="0.2">
      <c r="A7583" s="66"/>
    </row>
    <row r="7584" spans="1:1" x14ac:dyDescent="0.2">
      <c r="A7584" s="66"/>
    </row>
    <row r="7585" spans="1:1" x14ac:dyDescent="0.2">
      <c r="A7585" s="66"/>
    </row>
    <row r="7586" spans="1:1" x14ac:dyDescent="0.2">
      <c r="A7586" s="66"/>
    </row>
    <row r="7587" spans="1:1" x14ac:dyDescent="0.2">
      <c r="A7587" s="66"/>
    </row>
    <row r="7588" spans="1:1" x14ac:dyDescent="0.2">
      <c r="A7588" s="66"/>
    </row>
    <row r="7589" spans="1:1" x14ac:dyDescent="0.2">
      <c r="A7589" s="66"/>
    </row>
    <row r="7590" spans="1:1" x14ac:dyDescent="0.2">
      <c r="A7590" s="66"/>
    </row>
    <row r="7591" spans="1:1" x14ac:dyDescent="0.2">
      <c r="A7591" s="66"/>
    </row>
    <row r="7592" spans="1:1" x14ac:dyDescent="0.2">
      <c r="A7592" s="66"/>
    </row>
    <row r="7593" spans="1:1" x14ac:dyDescent="0.2">
      <c r="A7593" s="66"/>
    </row>
    <row r="7594" spans="1:1" x14ac:dyDescent="0.2">
      <c r="A7594" s="66"/>
    </row>
    <row r="7595" spans="1:1" x14ac:dyDescent="0.2">
      <c r="A7595" s="66"/>
    </row>
    <row r="7596" spans="1:1" x14ac:dyDescent="0.2">
      <c r="A7596" s="66"/>
    </row>
    <row r="7597" spans="1:1" x14ac:dyDescent="0.2">
      <c r="A7597" s="66"/>
    </row>
    <row r="7598" spans="1:1" x14ac:dyDescent="0.2">
      <c r="A7598" s="66"/>
    </row>
    <row r="7599" spans="1:1" x14ac:dyDescent="0.2">
      <c r="A7599" s="66"/>
    </row>
    <row r="7600" spans="1:1" x14ac:dyDescent="0.2">
      <c r="A7600" s="66"/>
    </row>
    <row r="7601" spans="1:1" x14ac:dyDescent="0.2">
      <c r="A7601" s="66"/>
    </row>
    <row r="7602" spans="1:1" x14ac:dyDescent="0.2">
      <c r="A7602" s="66"/>
    </row>
    <row r="7603" spans="1:1" x14ac:dyDescent="0.2">
      <c r="A7603" s="66"/>
    </row>
    <row r="7604" spans="1:1" x14ac:dyDescent="0.2">
      <c r="A7604" s="66"/>
    </row>
    <row r="7605" spans="1:1" x14ac:dyDescent="0.2">
      <c r="A7605" s="66"/>
    </row>
    <row r="7606" spans="1:1" x14ac:dyDescent="0.2">
      <c r="A7606" s="66"/>
    </row>
    <row r="7607" spans="1:1" x14ac:dyDescent="0.2">
      <c r="A7607" s="66"/>
    </row>
    <row r="7608" spans="1:1" x14ac:dyDescent="0.2">
      <c r="A7608" s="66"/>
    </row>
    <row r="7609" spans="1:1" x14ac:dyDescent="0.2">
      <c r="A7609" s="66"/>
    </row>
    <row r="7610" spans="1:1" x14ac:dyDescent="0.2">
      <c r="A7610" s="66"/>
    </row>
    <row r="7611" spans="1:1" x14ac:dyDescent="0.2">
      <c r="A7611" s="66"/>
    </row>
    <row r="7612" spans="1:1" x14ac:dyDescent="0.2">
      <c r="A7612" s="66"/>
    </row>
    <row r="7613" spans="1:1" x14ac:dyDescent="0.2">
      <c r="A7613" s="66"/>
    </row>
    <row r="7614" spans="1:1" x14ac:dyDescent="0.2">
      <c r="A7614" s="66"/>
    </row>
    <row r="7615" spans="1:1" x14ac:dyDescent="0.2">
      <c r="A7615" s="66"/>
    </row>
    <row r="7616" spans="1:1" x14ac:dyDescent="0.2">
      <c r="A7616" s="66"/>
    </row>
    <row r="7617" spans="1:1" x14ac:dyDescent="0.2">
      <c r="A7617" s="66"/>
    </row>
    <row r="7618" spans="1:1" x14ac:dyDescent="0.2">
      <c r="A7618" s="66"/>
    </row>
    <row r="7619" spans="1:1" x14ac:dyDescent="0.2">
      <c r="A7619" s="66"/>
    </row>
    <row r="7620" spans="1:1" x14ac:dyDescent="0.2">
      <c r="A7620" s="66"/>
    </row>
    <row r="7621" spans="1:1" x14ac:dyDescent="0.2">
      <c r="A7621" s="66"/>
    </row>
    <row r="7622" spans="1:1" x14ac:dyDescent="0.2">
      <c r="A7622" s="66"/>
    </row>
    <row r="7623" spans="1:1" x14ac:dyDescent="0.2">
      <c r="A7623" s="66"/>
    </row>
    <row r="7624" spans="1:1" x14ac:dyDescent="0.2">
      <c r="A7624" s="66"/>
    </row>
    <row r="7625" spans="1:1" x14ac:dyDescent="0.2">
      <c r="A7625" s="66"/>
    </row>
    <row r="7626" spans="1:1" x14ac:dyDescent="0.2">
      <c r="A7626" s="66"/>
    </row>
    <row r="7627" spans="1:1" x14ac:dyDescent="0.2">
      <c r="A7627" s="66"/>
    </row>
    <row r="7628" spans="1:1" x14ac:dyDescent="0.2">
      <c r="A7628" s="66"/>
    </row>
    <row r="7629" spans="1:1" x14ac:dyDescent="0.2">
      <c r="A7629" s="66"/>
    </row>
    <row r="7630" spans="1:1" x14ac:dyDescent="0.2">
      <c r="A7630" s="66"/>
    </row>
    <row r="7631" spans="1:1" x14ac:dyDescent="0.2">
      <c r="A7631" s="66"/>
    </row>
    <row r="7632" spans="1:1" x14ac:dyDescent="0.2">
      <c r="A7632" s="66"/>
    </row>
    <row r="7633" spans="1:1" x14ac:dyDescent="0.2">
      <c r="A7633" s="66"/>
    </row>
    <row r="7634" spans="1:1" x14ac:dyDescent="0.2">
      <c r="A7634" s="66"/>
    </row>
    <row r="7635" spans="1:1" x14ac:dyDescent="0.2">
      <c r="A7635" s="66"/>
    </row>
    <row r="7636" spans="1:1" x14ac:dyDescent="0.2">
      <c r="A7636" s="66"/>
    </row>
    <row r="7637" spans="1:1" x14ac:dyDescent="0.2">
      <c r="A7637" s="66"/>
    </row>
    <row r="7638" spans="1:1" x14ac:dyDescent="0.2">
      <c r="A7638" s="66"/>
    </row>
    <row r="7639" spans="1:1" x14ac:dyDescent="0.2">
      <c r="A7639" s="66"/>
    </row>
    <row r="7640" spans="1:1" x14ac:dyDescent="0.2">
      <c r="A7640" s="66"/>
    </row>
    <row r="7641" spans="1:1" x14ac:dyDescent="0.2">
      <c r="A7641" s="66"/>
    </row>
    <row r="7642" spans="1:1" x14ac:dyDescent="0.2">
      <c r="A7642" s="66"/>
    </row>
    <row r="7643" spans="1:1" x14ac:dyDescent="0.2">
      <c r="A7643" s="66"/>
    </row>
    <row r="7644" spans="1:1" x14ac:dyDescent="0.2">
      <c r="A7644" s="66"/>
    </row>
    <row r="7645" spans="1:1" x14ac:dyDescent="0.2">
      <c r="A7645" s="66"/>
    </row>
    <row r="7646" spans="1:1" x14ac:dyDescent="0.2">
      <c r="A7646" s="66"/>
    </row>
    <row r="7647" spans="1:1" x14ac:dyDescent="0.2">
      <c r="A7647" s="66"/>
    </row>
    <row r="7648" spans="1:1" x14ac:dyDescent="0.2">
      <c r="A7648" s="66"/>
    </row>
    <row r="7649" spans="1:1" x14ac:dyDescent="0.2">
      <c r="A7649" s="66"/>
    </row>
    <row r="7650" spans="1:1" x14ac:dyDescent="0.2">
      <c r="A7650" s="66"/>
    </row>
    <row r="7651" spans="1:1" x14ac:dyDescent="0.2">
      <c r="A7651" s="66"/>
    </row>
    <row r="7652" spans="1:1" x14ac:dyDescent="0.2">
      <c r="A7652" s="66"/>
    </row>
    <row r="7653" spans="1:1" x14ac:dyDescent="0.2">
      <c r="A7653" s="66"/>
    </row>
    <row r="7654" spans="1:1" x14ac:dyDescent="0.2">
      <c r="A7654" s="66"/>
    </row>
    <row r="7655" spans="1:1" x14ac:dyDescent="0.2">
      <c r="A7655" s="66"/>
    </row>
    <row r="7656" spans="1:1" x14ac:dyDescent="0.2">
      <c r="A7656" s="66"/>
    </row>
    <row r="7657" spans="1:1" x14ac:dyDescent="0.2">
      <c r="A7657" s="66"/>
    </row>
    <row r="7658" spans="1:1" x14ac:dyDescent="0.2">
      <c r="A7658" s="66"/>
    </row>
    <row r="7659" spans="1:1" x14ac:dyDescent="0.2">
      <c r="A7659" s="66"/>
    </row>
    <row r="7660" spans="1:1" x14ac:dyDescent="0.2">
      <c r="A7660" s="66"/>
    </row>
    <row r="7661" spans="1:1" x14ac:dyDescent="0.2">
      <c r="A7661" s="66"/>
    </row>
    <row r="7662" spans="1:1" x14ac:dyDescent="0.2">
      <c r="A7662" s="66"/>
    </row>
    <row r="7663" spans="1:1" x14ac:dyDescent="0.2">
      <c r="A7663" s="66"/>
    </row>
    <row r="7664" spans="1:1" x14ac:dyDescent="0.2">
      <c r="A7664" s="66"/>
    </row>
    <row r="7665" spans="1:1" x14ac:dyDescent="0.2">
      <c r="A7665" s="66"/>
    </row>
    <row r="7666" spans="1:1" x14ac:dyDescent="0.2">
      <c r="A7666" s="66"/>
    </row>
    <row r="7667" spans="1:1" x14ac:dyDescent="0.2">
      <c r="A7667" s="66"/>
    </row>
    <row r="7668" spans="1:1" x14ac:dyDescent="0.2">
      <c r="A7668" s="66"/>
    </row>
    <row r="7669" spans="1:1" x14ac:dyDescent="0.2">
      <c r="A7669" s="66"/>
    </row>
    <row r="7670" spans="1:1" x14ac:dyDescent="0.2">
      <c r="A7670" s="66"/>
    </row>
    <row r="7671" spans="1:1" x14ac:dyDescent="0.2">
      <c r="A7671" s="66"/>
    </row>
    <row r="7672" spans="1:1" x14ac:dyDescent="0.2">
      <c r="A7672" s="66"/>
    </row>
    <row r="7673" spans="1:1" x14ac:dyDescent="0.2">
      <c r="A7673" s="66"/>
    </row>
    <row r="7674" spans="1:1" x14ac:dyDescent="0.2">
      <c r="A7674" s="66"/>
    </row>
    <row r="7675" spans="1:1" x14ac:dyDescent="0.2">
      <c r="A7675" s="66"/>
    </row>
    <row r="7676" spans="1:1" x14ac:dyDescent="0.2">
      <c r="A7676" s="66"/>
    </row>
    <row r="7677" spans="1:1" x14ac:dyDescent="0.2">
      <c r="A7677" s="66"/>
    </row>
    <row r="7678" spans="1:1" x14ac:dyDescent="0.2">
      <c r="A7678" s="66"/>
    </row>
    <row r="7679" spans="1:1" x14ac:dyDescent="0.2">
      <c r="A7679" s="66"/>
    </row>
    <row r="7680" spans="1:1" x14ac:dyDescent="0.2">
      <c r="A7680" s="66"/>
    </row>
    <row r="7681" spans="1:1" x14ac:dyDescent="0.2">
      <c r="A7681" s="66"/>
    </row>
    <row r="7682" spans="1:1" x14ac:dyDescent="0.2">
      <c r="A7682" s="66"/>
    </row>
    <row r="7683" spans="1:1" x14ac:dyDescent="0.2">
      <c r="A7683" s="66"/>
    </row>
    <row r="7684" spans="1:1" x14ac:dyDescent="0.2">
      <c r="A7684" s="66"/>
    </row>
    <row r="7685" spans="1:1" x14ac:dyDescent="0.2">
      <c r="A7685" s="66"/>
    </row>
    <row r="7686" spans="1:1" x14ac:dyDescent="0.2">
      <c r="A7686" s="66"/>
    </row>
    <row r="7687" spans="1:1" x14ac:dyDescent="0.2">
      <c r="A7687" s="66"/>
    </row>
    <row r="7688" spans="1:1" x14ac:dyDescent="0.2">
      <c r="A7688" s="66"/>
    </row>
    <row r="7689" spans="1:1" x14ac:dyDescent="0.2">
      <c r="A7689" s="66"/>
    </row>
    <row r="7690" spans="1:1" x14ac:dyDescent="0.2">
      <c r="A7690" s="66"/>
    </row>
    <row r="7691" spans="1:1" x14ac:dyDescent="0.2">
      <c r="A7691" s="66"/>
    </row>
    <row r="7692" spans="1:1" x14ac:dyDescent="0.2">
      <c r="A7692" s="66"/>
    </row>
    <row r="7693" spans="1:1" x14ac:dyDescent="0.2">
      <c r="A7693" s="66"/>
    </row>
    <row r="7694" spans="1:1" x14ac:dyDescent="0.2">
      <c r="A7694" s="66"/>
    </row>
    <row r="7695" spans="1:1" x14ac:dyDescent="0.2">
      <c r="A7695" s="66"/>
    </row>
    <row r="7696" spans="1:1" x14ac:dyDescent="0.2">
      <c r="A7696" s="66"/>
    </row>
    <row r="7697" spans="1:1" x14ac:dyDescent="0.2">
      <c r="A7697" s="66"/>
    </row>
    <row r="7698" spans="1:1" x14ac:dyDescent="0.2">
      <c r="A7698" s="66"/>
    </row>
    <row r="7699" spans="1:1" x14ac:dyDescent="0.2">
      <c r="A7699" s="66"/>
    </row>
    <row r="7700" spans="1:1" x14ac:dyDescent="0.2">
      <c r="A7700" s="66"/>
    </row>
    <row r="7701" spans="1:1" x14ac:dyDescent="0.2">
      <c r="A7701" s="66"/>
    </row>
    <row r="7702" spans="1:1" x14ac:dyDescent="0.2">
      <c r="A7702" s="66"/>
    </row>
    <row r="7703" spans="1:1" x14ac:dyDescent="0.2">
      <c r="A7703" s="66"/>
    </row>
    <row r="7704" spans="1:1" x14ac:dyDescent="0.2">
      <c r="A7704" s="66"/>
    </row>
    <row r="7705" spans="1:1" x14ac:dyDescent="0.2">
      <c r="A7705" s="66"/>
    </row>
    <row r="7706" spans="1:1" x14ac:dyDescent="0.2">
      <c r="A7706" s="66"/>
    </row>
    <row r="7707" spans="1:1" x14ac:dyDescent="0.2">
      <c r="A7707" s="66"/>
    </row>
    <row r="7708" spans="1:1" x14ac:dyDescent="0.2">
      <c r="A7708" s="66"/>
    </row>
    <row r="7709" spans="1:1" x14ac:dyDescent="0.2">
      <c r="A7709" s="66"/>
    </row>
    <row r="7710" spans="1:1" x14ac:dyDescent="0.2">
      <c r="A7710" s="66"/>
    </row>
    <row r="7711" spans="1:1" x14ac:dyDescent="0.2">
      <c r="A7711" s="66"/>
    </row>
    <row r="7712" spans="1:1" x14ac:dyDescent="0.2">
      <c r="A7712" s="66"/>
    </row>
    <row r="7713" spans="1:1" x14ac:dyDescent="0.2">
      <c r="A7713" s="66"/>
    </row>
    <row r="7714" spans="1:1" x14ac:dyDescent="0.2">
      <c r="A7714" s="66"/>
    </row>
    <row r="7715" spans="1:1" x14ac:dyDescent="0.2">
      <c r="A7715" s="66"/>
    </row>
    <row r="7716" spans="1:1" x14ac:dyDescent="0.2">
      <c r="A7716" s="66"/>
    </row>
    <row r="7717" spans="1:1" x14ac:dyDescent="0.2">
      <c r="A7717" s="66"/>
    </row>
    <row r="7718" spans="1:1" x14ac:dyDescent="0.2">
      <c r="A7718" s="66"/>
    </row>
    <row r="7719" spans="1:1" x14ac:dyDescent="0.2">
      <c r="A7719" s="66"/>
    </row>
    <row r="7720" spans="1:1" x14ac:dyDescent="0.2">
      <c r="A7720" s="66"/>
    </row>
    <row r="7721" spans="1:1" x14ac:dyDescent="0.2">
      <c r="A7721" s="66"/>
    </row>
    <row r="7722" spans="1:1" x14ac:dyDescent="0.2">
      <c r="A7722" s="66"/>
    </row>
    <row r="7723" spans="1:1" x14ac:dyDescent="0.2">
      <c r="A7723" s="66"/>
    </row>
    <row r="7724" spans="1:1" x14ac:dyDescent="0.2">
      <c r="A7724" s="66"/>
    </row>
    <row r="7725" spans="1:1" x14ac:dyDescent="0.2">
      <c r="A7725" s="66"/>
    </row>
    <row r="7726" spans="1:1" x14ac:dyDescent="0.2">
      <c r="A7726" s="66"/>
    </row>
    <row r="7727" spans="1:1" x14ac:dyDescent="0.2">
      <c r="A7727" s="66"/>
    </row>
    <row r="7728" spans="1:1" x14ac:dyDescent="0.2">
      <c r="A7728" s="66"/>
    </row>
    <row r="7729" spans="1:1" x14ac:dyDescent="0.2">
      <c r="A7729" s="66"/>
    </row>
    <row r="7730" spans="1:1" x14ac:dyDescent="0.2">
      <c r="A7730" s="66"/>
    </row>
    <row r="7731" spans="1:1" x14ac:dyDescent="0.2">
      <c r="A7731" s="66"/>
    </row>
    <row r="7732" spans="1:1" x14ac:dyDescent="0.2">
      <c r="A7732" s="66"/>
    </row>
    <row r="7733" spans="1:1" x14ac:dyDescent="0.2">
      <c r="A7733" s="66"/>
    </row>
    <row r="7734" spans="1:1" x14ac:dyDescent="0.2">
      <c r="A7734" s="66"/>
    </row>
    <row r="7735" spans="1:1" x14ac:dyDescent="0.2">
      <c r="A7735" s="66"/>
    </row>
    <row r="7736" spans="1:1" x14ac:dyDescent="0.2">
      <c r="A7736" s="66"/>
    </row>
    <row r="7737" spans="1:1" x14ac:dyDescent="0.2">
      <c r="A7737" s="66"/>
    </row>
    <row r="7738" spans="1:1" x14ac:dyDescent="0.2">
      <c r="A7738" s="66"/>
    </row>
    <row r="7739" spans="1:1" x14ac:dyDescent="0.2">
      <c r="A7739" s="66"/>
    </row>
    <row r="7740" spans="1:1" x14ac:dyDescent="0.2">
      <c r="A7740" s="66"/>
    </row>
    <row r="7741" spans="1:1" x14ac:dyDescent="0.2">
      <c r="A7741" s="66"/>
    </row>
    <row r="7742" spans="1:1" x14ac:dyDescent="0.2">
      <c r="A7742" s="66"/>
    </row>
    <row r="7743" spans="1:1" x14ac:dyDescent="0.2">
      <c r="A7743" s="66"/>
    </row>
    <row r="7744" spans="1:1" x14ac:dyDescent="0.2">
      <c r="A7744" s="66"/>
    </row>
    <row r="7745" spans="1:1" x14ac:dyDescent="0.2">
      <c r="A7745" s="66"/>
    </row>
    <row r="7746" spans="1:1" x14ac:dyDescent="0.2">
      <c r="A7746" s="66"/>
    </row>
    <row r="7747" spans="1:1" x14ac:dyDescent="0.2">
      <c r="A7747" s="66"/>
    </row>
    <row r="7748" spans="1:1" x14ac:dyDescent="0.2">
      <c r="A7748" s="66"/>
    </row>
    <row r="7749" spans="1:1" x14ac:dyDescent="0.2">
      <c r="A7749" s="66"/>
    </row>
    <row r="7750" spans="1:1" x14ac:dyDescent="0.2">
      <c r="A7750" s="66"/>
    </row>
    <row r="7751" spans="1:1" x14ac:dyDescent="0.2">
      <c r="A7751" s="66"/>
    </row>
    <row r="7752" spans="1:1" x14ac:dyDescent="0.2">
      <c r="A7752" s="66"/>
    </row>
    <row r="7753" spans="1:1" x14ac:dyDescent="0.2">
      <c r="A7753" s="66"/>
    </row>
    <row r="7754" spans="1:1" x14ac:dyDescent="0.2">
      <c r="A7754" s="66"/>
    </row>
    <row r="7755" spans="1:1" x14ac:dyDescent="0.2">
      <c r="A7755" s="66"/>
    </row>
    <row r="7756" spans="1:1" x14ac:dyDescent="0.2">
      <c r="A7756" s="66"/>
    </row>
    <row r="7757" spans="1:1" x14ac:dyDescent="0.2">
      <c r="A7757" s="66"/>
    </row>
    <row r="7758" spans="1:1" x14ac:dyDescent="0.2">
      <c r="A7758" s="66"/>
    </row>
    <row r="7759" spans="1:1" x14ac:dyDescent="0.2">
      <c r="A7759" s="66"/>
    </row>
    <row r="7760" spans="1:1" x14ac:dyDescent="0.2">
      <c r="A7760" s="66"/>
    </row>
    <row r="7761" spans="1:1" x14ac:dyDescent="0.2">
      <c r="A7761" s="66"/>
    </row>
    <row r="7762" spans="1:1" x14ac:dyDescent="0.2">
      <c r="A7762" s="66"/>
    </row>
    <row r="7763" spans="1:1" x14ac:dyDescent="0.2">
      <c r="A7763" s="66"/>
    </row>
    <row r="7764" spans="1:1" x14ac:dyDescent="0.2">
      <c r="A7764" s="66"/>
    </row>
    <row r="7765" spans="1:1" x14ac:dyDescent="0.2">
      <c r="A7765" s="66"/>
    </row>
    <row r="7766" spans="1:1" x14ac:dyDescent="0.2">
      <c r="A7766" s="66"/>
    </row>
    <row r="7767" spans="1:1" x14ac:dyDescent="0.2">
      <c r="A7767" s="66"/>
    </row>
    <row r="7768" spans="1:1" x14ac:dyDescent="0.2">
      <c r="A7768" s="66"/>
    </row>
    <row r="7769" spans="1:1" x14ac:dyDescent="0.2">
      <c r="A7769" s="66"/>
    </row>
    <row r="7770" spans="1:1" x14ac:dyDescent="0.2">
      <c r="A7770" s="66"/>
    </row>
    <row r="7771" spans="1:1" x14ac:dyDescent="0.2">
      <c r="A7771" s="66"/>
    </row>
    <row r="7772" spans="1:1" x14ac:dyDescent="0.2">
      <c r="A7772" s="66"/>
    </row>
    <row r="7773" spans="1:1" x14ac:dyDescent="0.2">
      <c r="A7773" s="66"/>
    </row>
    <row r="7774" spans="1:1" x14ac:dyDescent="0.2">
      <c r="A7774" s="66"/>
    </row>
    <row r="7775" spans="1:1" x14ac:dyDescent="0.2">
      <c r="A7775" s="66"/>
    </row>
    <row r="7776" spans="1:1" x14ac:dyDescent="0.2">
      <c r="A7776" s="66"/>
    </row>
    <row r="7777" spans="1:1" x14ac:dyDescent="0.2">
      <c r="A7777" s="66"/>
    </row>
    <row r="7778" spans="1:1" x14ac:dyDescent="0.2">
      <c r="A7778" s="66"/>
    </row>
    <row r="7779" spans="1:1" x14ac:dyDescent="0.2">
      <c r="A7779" s="66"/>
    </row>
    <row r="7780" spans="1:1" x14ac:dyDescent="0.2">
      <c r="A7780" s="66"/>
    </row>
    <row r="7781" spans="1:1" x14ac:dyDescent="0.2">
      <c r="A7781" s="66"/>
    </row>
    <row r="7782" spans="1:1" x14ac:dyDescent="0.2">
      <c r="A7782" s="66"/>
    </row>
    <row r="7783" spans="1:1" x14ac:dyDescent="0.2">
      <c r="A7783" s="66"/>
    </row>
    <row r="7784" spans="1:1" x14ac:dyDescent="0.2">
      <c r="A7784" s="66"/>
    </row>
    <row r="7785" spans="1:1" x14ac:dyDescent="0.2">
      <c r="A7785" s="66"/>
    </row>
    <row r="7786" spans="1:1" x14ac:dyDescent="0.2">
      <c r="A7786" s="66"/>
    </row>
    <row r="7787" spans="1:1" x14ac:dyDescent="0.2">
      <c r="A7787" s="66"/>
    </row>
    <row r="7788" spans="1:1" x14ac:dyDescent="0.2">
      <c r="A7788" s="66"/>
    </row>
    <row r="7789" spans="1:1" x14ac:dyDescent="0.2">
      <c r="A7789" s="66"/>
    </row>
    <row r="7790" spans="1:1" x14ac:dyDescent="0.2">
      <c r="A7790" s="66"/>
    </row>
    <row r="7791" spans="1:1" x14ac:dyDescent="0.2">
      <c r="A7791" s="66"/>
    </row>
    <row r="7792" spans="1:1" x14ac:dyDescent="0.2">
      <c r="A7792" s="66"/>
    </row>
    <row r="7793" spans="1:1" x14ac:dyDescent="0.2">
      <c r="A7793" s="66"/>
    </row>
    <row r="7794" spans="1:1" x14ac:dyDescent="0.2">
      <c r="A7794" s="66"/>
    </row>
    <row r="7795" spans="1:1" x14ac:dyDescent="0.2">
      <c r="A7795" s="66"/>
    </row>
    <row r="7796" spans="1:1" x14ac:dyDescent="0.2">
      <c r="A7796" s="66"/>
    </row>
    <row r="7797" spans="1:1" x14ac:dyDescent="0.2">
      <c r="A7797" s="66"/>
    </row>
    <row r="7798" spans="1:1" x14ac:dyDescent="0.2">
      <c r="A7798" s="66"/>
    </row>
    <row r="7799" spans="1:1" x14ac:dyDescent="0.2">
      <c r="A7799" s="66"/>
    </row>
    <row r="7800" spans="1:1" x14ac:dyDescent="0.2">
      <c r="A7800" s="66"/>
    </row>
    <row r="7801" spans="1:1" x14ac:dyDescent="0.2">
      <c r="A7801" s="66"/>
    </row>
    <row r="7802" spans="1:1" x14ac:dyDescent="0.2">
      <c r="A7802" s="66"/>
    </row>
    <row r="7803" spans="1:1" x14ac:dyDescent="0.2">
      <c r="A7803" s="66"/>
    </row>
    <row r="7804" spans="1:1" x14ac:dyDescent="0.2">
      <c r="A7804" s="66"/>
    </row>
    <row r="7805" spans="1:1" x14ac:dyDescent="0.2">
      <c r="A7805" s="66"/>
    </row>
    <row r="7806" spans="1:1" x14ac:dyDescent="0.2">
      <c r="A7806" s="66"/>
    </row>
    <row r="7807" spans="1:1" x14ac:dyDescent="0.2">
      <c r="A7807" s="66"/>
    </row>
    <row r="7808" spans="1:1" x14ac:dyDescent="0.2">
      <c r="A7808" s="66"/>
    </row>
    <row r="7809" spans="1:1" x14ac:dyDescent="0.2">
      <c r="A7809" s="66"/>
    </row>
    <row r="7810" spans="1:1" x14ac:dyDescent="0.2">
      <c r="A7810" s="66"/>
    </row>
    <row r="7811" spans="1:1" x14ac:dyDescent="0.2">
      <c r="A7811" s="66"/>
    </row>
    <row r="7812" spans="1:1" x14ac:dyDescent="0.2">
      <c r="A7812" s="66"/>
    </row>
    <row r="7813" spans="1:1" x14ac:dyDescent="0.2">
      <c r="A7813" s="66"/>
    </row>
    <row r="7814" spans="1:1" x14ac:dyDescent="0.2">
      <c r="A7814" s="66"/>
    </row>
    <row r="7815" spans="1:1" x14ac:dyDescent="0.2">
      <c r="A7815" s="66"/>
    </row>
    <row r="7816" spans="1:1" x14ac:dyDescent="0.2">
      <c r="A7816" s="66"/>
    </row>
    <row r="7817" spans="1:1" x14ac:dyDescent="0.2">
      <c r="A7817" s="66"/>
    </row>
    <row r="7818" spans="1:1" x14ac:dyDescent="0.2">
      <c r="A7818" s="66"/>
    </row>
    <row r="7819" spans="1:1" x14ac:dyDescent="0.2">
      <c r="A7819" s="66"/>
    </row>
    <row r="7820" spans="1:1" x14ac:dyDescent="0.2">
      <c r="A7820" s="66"/>
    </row>
    <row r="7821" spans="1:1" x14ac:dyDescent="0.2">
      <c r="A7821" s="66"/>
    </row>
    <row r="7822" spans="1:1" x14ac:dyDescent="0.2">
      <c r="A7822" s="66"/>
    </row>
    <row r="7823" spans="1:1" x14ac:dyDescent="0.2">
      <c r="A7823" s="66"/>
    </row>
    <row r="7824" spans="1:1" x14ac:dyDescent="0.2">
      <c r="A7824" s="66"/>
    </row>
    <row r="7825" spans="1:1" x14ac:dyDescent="0.2">
      <c r="A7825" s="66"/>
    </row>
    <row r="7826" spans="1:1" x14ac:dyDescent="0.2">
      <c r="A7826" s="66"/>
    </row>
    <row r="7827" spans="1:1" x14ac:dyDescent="0.2">
      <c r="A7827" s="66"/>
    </row>
    <row r="7828" spans="1:1" x14ac:dyDescent="0.2">
      <c r="A7828" s="66"/>
    </row>
    <row r="7829" spans="1:1" x14ac:dyDescent="0.2">
      <c r="A7829" s="66"/>
    </row>
    <row r="7830" spans="1:1" x14ac:dyDescent="0.2">
      <c r="A7830" s="66"/>
    </row>
    <row r="7831" spans="1:1" x14ac:dyDescent="0.2">
      <c r="A7831" s="66"/>
    </row>
    <row r="7832" spans="1:1" x14ac:dyDescent="0.2">
      <c r="A7832" s="66"/>
    </row>
    <row r="7833" spans="1:1" x14ac:dyDescent="0.2">
      <c r="A7833" s="66"/>
    </row>
    <row r="7834" spans="1:1" x14ac:dyDescent="0.2">
      <c r="A7834" s="66"/>
    </row>
    <row r="7835" spans="1:1" x14ac:dyDescent="0.2">
      <c r="A7835" s="66"/>
    </row>
    <row r="7836" spans="1:1" x14ac:dyDescent="0.2">
      <c r="A7836" s="66"/>
    </row>
    <row r="7837" spans="1:1" x14ac:dyDescent="0.2">
      <c r="A7837" s="66"/>
    </row>
    <row r="7838" spans="1:1" x14ac:dyDescent="0.2">
      <c r="A7838" s="66"/>
    </row>
    <row r="7839" spans="1:1" x14ac:dyDescent="0.2">
      <c r="A7839" s="66"/>
    </row>
    <row r="7840" spans="1:1" x14ac:dyDescent="0.2">
      <c r="A7840" s="66"/>
    </row>
    <row r="7841" spans="1:1" x14ac:dyDescent="0.2">
      <c r="A7841" s="66"/>
    </row>
    <row r="7842" spans="1:1" x14ac:dyDescent="0.2">
      <c r="A7842" s="66"/>
    </row>
    <row r="7843" spans="1:1" x14ac:dyDescent="0.2">
      <c r="A7843" s="66"/>
    </row>
    <row r="7844" spans="1:1" x14ac:dyDescent="0.2">
      <c r="A7844" s="66"/>
    </row>
    <row r="7845" spans="1:1" x14ac:dyDescent="0.2">
      <c r="A7845" s="66"/>
    </row>
    <row r="7846" spans="1:1" x14ac:dyDescent="0.2">
      <c r="A7846" s="66"/>
    </row>
    <row r="7847" spans="1:1" x14ac:dyDescent="0.2">
      <c r="A7847" s="66"/>
    </row>
    <row r="7848" spans="1:1" x14ac:dyDescent="0.2">
      <c r="A7848" s="66"/>
    </row>
    <row r="7849" spans="1:1" x14ac:dyDescent="0.2">
      <c r="A7849" s="66"/>
    </row>
    <row r="7850" spans="1:1" x14ac:dyDescent="0.2">
      <c r="A7850" s="66"/>
    </row>
    <row r="7851" spans="1:1" x14ac:dyDescent="0.2">
      <c r="A7851" s="66"/>
    </row>
    <row r="7852" spans="1:1" x14ac:dyDescent="0.2">
      <c r="A7852" s="66"/>
    </row>
    <row r="7853" spans="1:1" x14ac:dyDescent="0.2">
      <c r="A7853" s="66"/>
    </row>
    <row r="7854" spans="1:1" x14ac:dyDescent="0.2">
      <c r="A7854" s="66"/>
    </row>
    <row r="7855" spans="1:1" x14ac:dyDescent="0.2">
      <c r="A7855" s="66"/>
    </row>
    <row r="7856" spans="1:1" x14ac:dyDescent="0.2">
      <c r="A7856" s="66"/>
    </row>
    <row r="7857" spans="1:1" x14ac:dyDescent="0.2">
      <c r="A7857" s="66"/>
    </row>
    <row r="7858" spans="1:1" x14ac:dyDescent="0.2">
      <c r="A7858" s="66"/>
    </row>
    <row r="7859" spans="1:1" x14ac:dyDescent="0.2">
      <c r="A7859" s="66"/>
    </row>
    <row r="7860" spans="1:1" x14ac:dyDescent="0.2">
      <c r="A7860" s="66"/>
    </row>
    <row r="7861" spans="1:1" x14ac:dyDescent="0.2">
      <c r="A7861" s="66"/>
    </row>
    <row r="7862" spans="1:1" x14ac:dyDescent="0.2">
      <c r="A7862" s="66"/>
    </row>
    <row r="7863" spans="1:1" x14ac:dyDescent="0.2">
      <c r="A7863" s="66"/>
    </row>
    <row r="7864" spans="1:1" x14ac:dyDescent="0.2">
      <c r="A7864" s="66"/>
    </row>
    <row r="7865" spans="1:1" x14ac:dyDescent="0.2">
      <c r="A7865" s="66"/>
    </row>
    <row r="7866" spans="1:1" x14ac:dyDescent="0.2">
      <c r="A7866" s="66"/>
    </row>
    <row r="7867" spans="1:1" x14ac:dyDescent="0.2">
      <c r="A7867" s="66"/>
    </row>
    <row r="7868" spans="1:1" x14ac:dyDescent="0.2">
      <c r="A7868" s="66"/>
    </row>
    <row r="7869" spans="1:1" x14ac:dyDescent="0.2">
      <c r="A7869" s="66"/>
    </row>
    <row r="7870" spans="1:1" x14ac:dyDescent="0.2">
      <c r="A7870" s="66"/>
    </row>
    <row r="7871" spans="1:1" x14ac:dyDescent="0.2">
      <c r="A7871" s="66"/>
    </row>
    <row r="7872" spans="1:1" x14ac:dyDescent="0.2">
      <c r="A7872" s="66"/>
    </row>
    <row r="7873" spans="1:1" x14ac:dyDescent="0.2">
      <c r="A7873" s="66"/>
    </row>
    <row r="7874" spans="1:1" x14ac:dyDescent="0.2">
      <c r="A7874" s="66"/>
    </row>
    <row r="7875" spans="1:1" x14ac:dyDescent="0.2">
      <c r="A7875" s="66"/>
    </row>
    <row r="7876" spans="1:1" x14ac:dyDescent="0.2">
      <c r="A7876" s="66"/>
    </row>
    <row r="7877" spans="1:1" x14ac:dyDescent="0.2">
      <c r="A7877" s="66"/>
    </row>
    <row r="7878" spans="1:1" x14ac:dyDescent="0.2">
      <c r="A7878" s="66"/>
    </row>
    <row r="7879" spans="1:1" x14ac:dyDescent="0.2">
      <c r="A7879" s="66"/>
    </row>
    <row r="7880" spans="1:1" x14ac:dyDescent="0.2">
      <c r="A7880" s="66"/>
    </row>
    <row r="7881" spans="1:1" x14ac:dyDescent="0.2">
      <c r="A7881" s="66"/>
    </row>
    <row r="7882" spans="1:1" x14ac:dyDescent="0.2">
      <c r="A7882" s="66"/>
    </row>
    <row r="7883" spans="1:1" x14ac:dyDescent="0.2">
      <c r="A7883" s="66"/>
    </row>
    <row r="7884" spans="1:1" x14ac:dyDescent="0.2">
      <c r="A7884" s="66"/>
    </row>
    <row r="7885" spans="1:1" x14ac:dyDescent="0.2">
      <c r="A7885" s="66"/>
    </row>
    <row r="7886" spans="1:1" x14ac:dyDescent="0.2">
      <c r="A7886" s="66"/>
    </row>
    <row r="7887" spans="1:1" x14ac:dyDescent="0.2">
      <c r="A7887" s="66"/>
    </row>
    <row r="7888" spans="1:1" x14ac:dyDescent="0.2">
      <c r="A7888" s="66"/>
    </row>
    <row r="7889" spans="1:1" x14ac:dyDescent="0.2">
      <c r="A7889" s="66"/>
    </row>
    <row r="7890" spans="1:1" x14ac:dyDescent="0.2">
      <c r="A7890" s="66"/>
    </row>
    <row r="7891" spans="1:1" x14ac:dyDescent="0.2">
      <c r="A7891" s="66"/>
    </row>
    <row r="7892" spans="1:1" x14ac:dyDescent="0.2">
      <c r="A7892" s="66"/>
    </row>
    <row r="7893" spans="1:1" x14ac:dyDescent="0.2">
      <c r="A7893" s="66"/>
    </row>
    <row r="7894" spans="1:1" x14ac:dyDescent="0.2">
      <c r="A7894" s="66"/>
    </row>
    <row r="7895" spans="1:1" x14ac:dyDescent="0.2">
      <c r="A7895" s="66"/>
    </row>
    <row r="7896" spans="1:1" x14ac:dyDescent="0.2">
      <c r="A7896" s="66"/>
    </row>
    <row r="7897" spans="1:1" x14ac:dyDescent="0.2">
      <c r="A7897" s="66"/>
    </row>
    <row r="7898" spans="1:1" x14ac:dyDescent="0.2">
      <c r="A7898" s="66"/>
    </row>
    <row r="7899" spans="1:1" x14ac:dyDescent="0.2">
      <c r="A7899" s="66"/>
    </row>
    <row r="7900" spans="1:1" x14ac:dyDescent="0.2">
      <c r="A7900" s="66"/>
    </row>
    <row r="7901" spans="1:1" x14ac:dyDescent="0.2">
      <c r="A7901" s="66"/>
    </row>
    <row r="7902" spans="1:1" x14ac:dyDescent="0.2">
      <c r="A7902" s="66"/>
    </row>
    <row r="7903" spans="1:1" x14ac:dyDescent="0.2">
      <c r="A7903" s="66"/>
    </row>
    <row r="7904" spans="1:1" x14ac:dyDescent="0.2">
      <c r="A7904" s="66"/>
    </row>
    <row r="7905" spans="1:1" x14ac:dyDescent="0.2">
      <c r="A7905" s="66"/>
    </row>
    <row r="7906" spans="1:1" x14ac:dyDescent="0.2">
      <c r="A7906" s="66"/>
    </row>
    <row r="7907" spans="1:1" x14ac:dyDescent="0.2">
      <c r="A7907" s="66"/>
    </row>
    <row r="7908" spans="1:1" x14ac:dyDescent="0.2">
      <c r="A7908" s="66"/>
    </row>
    <row r="7909" spans="1:1" x14ac:dyDescent="0.2">
      <c r="A7909" s="66"/>
    </row>
    <row r="7910" spans="1:1" x14ac:dyDescent="0.2">
      <c r="A7910" s="66"/>
    </row>
    <row r="7911" spans="1:1" x14ac:dyDescent="0.2">
      <c r="A7911" s="66"/>
    </row>
    <row r="7912" spans="1:1" x14ac:dyDescent="0.2">
      <c r="A7912" s="66"/>
    </row>
    <row r="7913" spans="1:1" x14ac:dyDescent="0.2">
      <c r="A7913" s="66"/>
    </row>
    <row r="7914" spans="1:1" x14ac:dyDescent="0.2">
      <c r="A7914" s="66"/>
    </row>
    <row r="7915" spans="1:1" x14ac:dyDescent="0.2">
      <c r="A7915" s="66"/>
    </row>
    <row r="7916" spans="1:1" x14ac:dyDescent="0.2">
      <c r="A7916" s="66"/>
    </row>
    <row r="7917" spans="1:1" x14ac:dyDescent="0.2">
      <c r="A7917" s="66"/>
    </row>
    <row r="7918" spans="1:1" x14ac:dyDescent="0.2">
      <c r="A7918" s="66"/>
    </row>
    <row r="7919" spans="1:1" x14ac:dyDescent="0.2">
      <c r="A7919" s="66"/>
    </row>
    <row r="7920" spans="1:1" x14ac:dyDescent="0.2">
      <c r="A7920" s="66"/>
    </row>
    <row r="7921" spans="1:1" x14ac:dyDescent="0.2">
      <c r="A7921" s="66"/>
    </row>
    <row r="7922" spans="1:1" x14ac:dyDescent="0.2">
      <c r="A7922" s="66"/>
    </row>
    <row r="7923" spans="1:1" x14ac:dyDescent="0.2">
      <c r="A7923" s="66"/>
    </row>
    <row r="7924" spans="1:1" x14ac:dyDescent="0.2">
      <c r="A7924" s="66"/>
    </row>
    <row r="7925" spans="1:1" x14ac:dyDescent="0.2">
      <c r="A7925" s="66"/>
    </row>
    <row r="7926" spans="1:1" x14ac:dyDescent="0.2">
      <c r="A7926" s="66"/>
    </row>
    <row r="7927" spans="1:1" x14ac:dyDescent="0.2">
      <c r="A7927" s="66"/>
    </row>
    <row r="7928" spans="1:1" x14ac:dyDescent="0.2">
      <c r="A7928" s="66"/>
    </row>
    <row r="7929" spans="1:1" x14ac:dyDescent="0.2">
      <c r="A7929" s="66"/>
    </row>
    <row r="7930" spans="1:1" x14ac:dyDescent="0.2">
      <c r="A7930" s="66"/>
    </row>
    <row r="7931" spans="1:1" x14ac:dyDescent="0.2">
      <c r="A7931" s="66"/>
    </row>
    <row r="7932" spans="1:1" x14ac:dyDescent="0.2">
      <c r="A7932" s="66"/>
    </row>
    <row r="7933" spans="1:1" x14ac:dyDescent="0.2">
      <c r="A7933" s="66"/>
    </row>
    <row r="7934" spans="1:1" x14ac:dyDescent="0.2">
      <c r="A7934" s="66"/>
    </row>
    <row r="7935" spans="1:1" x14ac:dyDescent="0.2">
      <c r="A7935" s="66"/>
    </row>
    <row r="7936" spans="1:1" x14ac:dyDescent="0.2">
      <c r="A7936" s="66"/>
    </row>
    <row r="7937" spans="1:1" x14ac:dyDescent="0.2">
      <c r="A7937" s="66"/>
    </row>
    <row r="7938" spans="1:1" x14ac:dyDescent="0.2">
      <c r="A7938" s="66"/>
    </row>
    <row r="7939" spans="1:1" x14ac:dyDescent="0.2">
      <c r="A7939" s="66"/>
    </row>
    <row r="7940" spans="1:1" x14ac:dyDescent="0.2">
      <c r="A7940" s="66"/>
    </row>
    <row r="7941" spans="1:1" x14ac:dyDescent="0.2">
      <c r="A7941" s="66"/>
    </row>
    <row r="7942" spans="1:1" x14ac:dyDescent="0.2">
      <c r="A7942" s="66"/>
    </row>
    <row r="7943" spans="1:1" x14ac:dyDescent="0.2">
      <c r="A7943" s="66"/>
    </row>
    <row r="7944" spans="1:1" x14ac:dyDescent="0.2">
      <c r="A7944" s="66"/>
    </row>
    <row r="7945" spans="1:1" x14ac:dyDescent="0.2">
      <c r="A7945" s="66"/>
    </row>
    <row r="7946" spans="1:1" x14ac:dyDescent="0.2">
      <c r="A7946" s="66"/>
    </row>
    <row r="7947" spans="1:1" x14ac:dyDescent="0.2">
      <c r="A7947" s="66"/>
    </row>
    <row r="7948" spans="1:1" x14ac:dyDescent="0.2">
      <c r="A7948" s="66"/>
    </row>
    <row r="7949" spans="1:1" x14ac:dyDescent="0.2">
      <c r="A7949" s="66"/>
    </row>
    <row r="7950" spans="1:1" x14ac:dyDescent="0.2">
      <c r="A7950" s="66"/>
    </row>
    <row r="7951" spans="1:1" x14ac:dyDescent="0.2">
      <c r="A7951" s="66"/>
    </row>
    <row r="7952" spans="1:1" x14ac:dyDescent="0.2">
      <c r="A7952" s="66"/>
    </row>
    <row r="7953" spans="1:1" x14ac:dyDescent="0.2">
      <c r="A7953" s="66"/>
    </row>
    <row r="7954" spans="1:1" x14ac:dyDescent="0.2">
      <c r="A7954" s="66"/>
    </row>
    <row r="7955" spans="1:1" x14ac:dyDescent="0.2">
      <c r="A7955" s="66"/>
    </row>
    <row r="7956" spans="1:1" x14ac:dyDescent="0.2">
      <c r="A7956" s="66"/>
    </row>
    <row r="7957" spans="1:1" x14ac:dyDescent="0.2">
      <c r="A7957" s="66"/>
    </row>
    <row r="7958" spans="1:1" x14ac:dyDescent="0.2">
      <c r="A7958" s="66"/>
    </row>
    <row r="7959" spans="1:1" x14ac:dyDescent="0.2">
      <c r="A7959" s="66"/>
    </row>
    <row r="7960" spans="1:1" x14ac:dyDescent="0.2">
      <c r="A7960" s="66"/>
    </row>
    <row r="7961" spans="1:1" x14ac:dyDescent="0.2">
      <c r="A7961" s="66"/>
    </row>
    <row r="7962" spans="1:1" x14ac:dyDescent="0.2">
      <c r="A7962" s="66"/>
    </row>
    <row r="7963" spans="1:1" x14ac:dyDescent="0.2">
      <c r="A7963" s="66"/>
    </row>
    <row r="7964" spans="1:1" x14ac:dyDescent="0.2">
      <c r="A7964" s="66"/>
    </row>
    <row r="7965" spans="1:1" x14ac:dyDescent="0.2">
      <c r="A7965" s="66"/>
    </row>
    <row r="7966" spans="1:1" x14ac:dyDescent="0.2">
      <c r="A7966" s="66"/>
    </row>
    <row r="7967" spans="1:1" x14ac:dyDescent="0.2">
      <c r="A7967" s="66"/>
    </row>
    <row r="7968" spans="1:1" x14ac:dyDescent="0.2">
      <c r="A7968" s="66"/>
    </row>
    <row r="7969" spans="1:1" x14ac:dyDescent="0.2">
      <c r="A7969" s="66"/>
    </row>
    <row r="7970" spans="1:1" x14ac:dyDescent="0.2">
      <c r="A7970" s="66"/>
    </row>
    <row r="7971" spans="1:1" x14ac:dyDescent="0.2">
      <c r="A7971" s="66"/>
    </row>
    <row r="7972" spans="1:1" x14ac:dyDescent="0.2">
      <c r="A7972" s="66"/>
    </row>
    <row r="7973" spans="1:1" x14ac:dyDescent="0.2">
      <c r="A7973" s="66"/>
    </row>
    <row r="7974" spans="1:1" x14ac:dyDescent="0.2">
      <c r="A7974" s="66"/>
    </row>
    <row r="7975" spans="1:1" x14ac:dyDescent="0.2">
      <c r="A7975" s="66"/>
    </row>
    <row r="7976" spans="1:1" x14ac:dyDescent="0.2">
      <c r="A7976" s="66"/>
    </row>
    <row r="7977" spans="1:1" x14ac:dyDescent="0.2">
      <c r="A7977" s="66"/>
    </row>
    <row r="7978" spans="1:1" x14ac:dyDescent="0.2">
      <c r="A7978" s="66"/>
    </row>
    <row r="7979" spans="1:1" x14ac:dyDescent="0.2">
      <c r="A7979" s="66"/>
    </row>
    <row r="7980" spans="1:1" x14ac:dyDescent="0.2">
      <c r="A7980" s="66"/>
    </row>
    <row r="7981" spans="1:1" x14ac:dyDescent="0.2">
      <c r="A7981" s="66"/>
    </row>
    <row r="7982" spans="1:1" x14ac:dyDescent="0.2">
      <c r="A7982" s="66"/>
    </row>
    <row r="7983" spans="1:1" x14ac:dyDescent="0.2">
      <c r="A7983" s="66"/>
    </row>
    <row r="7984" spans="1:1" x14ac:dyDescent="0.2">
      <c r="A7984" s="66"/>
    </row>
    <row r="7985" spans="1:1" x14ac:dyDescent="0.2">
      <c r="A7985" s="66"/>
    </row>
    <row r="7986" spans="1:1" x14ac:dyDescent="0.2">
      <c r="A7986" s="66"/>
    </row>
    <row r="7987" spans="1:1" x14ac:dyDescent="0.2">
      <c r="A7987" s="66"/>
    </row>
    <row r="7988" spans="1:1" x14ac:dyDescent="0.2">
      <c r="A7988" s="66"/>
    </row>
    <row r="7989" spans="1:1" x14ac:dyDescent="0.2">
      <c r="A7989" s="66"/>
    </row>
    <row r="7990" spans="1:1" x14ac:dyDescent="0.2">
      <c r="A7990" s="66"/>
    </row>
    <row r="7991" spans="1:1" x14ac:dyDescent="0.2">
      <c r="A7991" s="66"/>
    </row>
    <row r="7992" spans="1:1" x14ac:dyDescent="0.2">
      <c r="A7992" s="66"/>
    </row>
    <row r="7993" spans="1:1" x14ac:dyDescent="0.2">
      <c r="A7993" s="66"/>
    </row>
    <row r="7994" spans="1:1" x14ac:dyDescent="0.2">
      <c r="A7994" s="66"/>
    </row>
    <row r="7995" spans="1:1" x14ac:dyDescent="0.2">
      <c r="A7995" s="66"/>
    </row>
    <row r="7996" spans="1:1" x14ac:dyDescent="0.2">
      <c r="A7996" s="66"/>
    </row>
    <row r="7997" spans="1:1" x14ac:dyDescent="0.2">
      <c r="A7997" s="66"/>
    </row>
    <row r="7998" spans="1:1" x14ac:dyDescent="0.2">
      <c r="A7998" s="66"/>
    </row>
    <row r="7999" spans="1:1" x14ac:dyDescent="0.2">
      <c r="A7999" s="66"/>
    </row>
    <row r="8000" spans="1:1" x14ac:dyDescent="0.2">
      <c r="A8000" s="66"/>
    </row>
    <row r="8001" spans="1:1" x14ac:dyDescent="0.2">
      <c r="A8001" s="66"/>
    </row>
    <row r="8002" spans="1:1" x14ac:dyDescent="0.2">
      <c r="A8002" s="66"/>
    </row>
    <row r="8003" spans="1:1" x14ac:dyDescent="0.2">
      <c r="A8003" s="66"/>
    </row>
    <row r="8004" spans="1:1" x14ac:dyDescent="0.2">
      <c r="A8004" s="66"/>
    </row>
    <row r="8005" spans="1:1" x14ac:dyDescent="0.2">
      <c r="A8005" s="66"/>
    </row>
    <row r="8006" spans="1:1" x14ac:dyDescent="0.2">
      <c r="A8006" s="66"/>
    </row>
    <row r="8007" spans="1:1" x14ac:dyDescent="0.2">
      <c r="A8007" s="66"/>
    </row>
    <row r="8008" spans="1:1" x14ac:dyDescent="0.2">
      <c r="A8008" s="66"/>
    </row>
    <row r="8009" spans="1:1" x14ac:dyDescent="0.2">
      <c r="A8009" s="66"/>
    </row>
    <row r="8010" spans="1:1" x14ac:dyDescent="0.2">
      <c r="A8010" s="66"/>
    </row>
    <row r="8011" spans="1:1" x14ac:dyDescent="0.2">
      <c r="A8011" s="66"/>
    </row>
    <row r="8012" spans="1:1" x14ac:dyDescent="0.2">
      <c r="A8012" s="66"/>
    </row>
    <row r="8013" spans="1:1" x14ac:dyDescent="0.2">
      <c r="A8013" s="66"/>
    </row>
    <row r="8014" spans="1:1" x14ac:dyDescent="0.2">
      <c r="A8014" s="66"/>
    </row>
    <row r="8015" spans="1:1" x14ac:dyDescent="0.2">
      <c r="A8015" s="66"/>
    </row>
    <row r="8016" spans="1:1" x14ac:dyDescent="0.2">
      <c r="A8016" s="66"/>
    </row>
    <row r="8017" spans="1:1" x14ac:dyDescent="0.2">
      <c r="A8017" s="66"/>
    </row>
    <row r="8018" spans="1:1" x14ac:dyDescent="0.2">
      <c r="A8018" s="66"/>
    </row>
    <row r="8019" spans="1:1" x14ac:dyDescent="0.2">
      <c r="A8019" s="66"/>
    </row>
    <row r="8020" spans="1:1" x14ac:dyDescent="0.2">
      <c r="A8020" s="66"/>
    </row>
    <row r="8021" spans="1:1" x14ac:dyDescent="0.2">
      <c r="A8021" s="66"/>
    </row>
    <row r="8022" spans="1:1" x14ac:dyDescent="0.2">
      <c r="A8022" s="66"/>
    </row>
    <row r="8023" spans="1:1" x14ac:dyDescent="0.2">
      <c r="A8023" s="66"/>
    </row>
    <row r="8024" spans="1:1" x14ac:dyDescent="0.2">
      <c r="A8024" s="66"/>
    </row>
    <row r="8025" spans="1:1" x14ac:dyDescent="0.2">
      <c r="A8025" s="66"/>
    </row>
    <row r="8026" spans="1:1" x14ac:dyDescent="0.2">
      <c r="A8026" s="66"/>
    </row>
    <row r="8027" spans="1:1" x14ac:dyDescent="0.2">
      <c r="A8027" s="66"/>
    </row>
    <row r="8028" spans="1:1" x14ac:dyDescent="0.2">
      <c r="A8028" s="66"/>
    </row>
    <row r="8029" spans="1:1" x14ac:dyDescent="0.2">
      <c r="A8029" s="66"/>
    </row>
    <row r="8030" spans="1:1" x14ac:dyDescent="0.2">
      <c r="A8030" s="66"/>
    </row>
    <row r="8031" spans="1:1" x14ac:dyDescent="0.2">
      <c r="A8031" s="66"/>
    </row>
    <row r="8032" spans="1:1" x14ac:dyDescent="0.2">
      <c r="A8032" s="66"/>
    </row>
    <row r="8033" spans="1:1" x14ac:dyDescent="0.2">
      <c r="A8033" s="66"/>
    </row>
    <row r="8034" spans="1:1" x14ac:dyDescent="0.2">
      <c r="A8034" s="66"/>
    </row>
    <row r="8035" spans="1:1" x14ac:dyDescent="0.2">
      <c r="A8035" s="66"/>
    </row>
    <row r="8036" spans="1:1" x14ac:dyDescent="0.2">
      <c r="A8036" s="66"/>
    </row>
    <row r="8037" spans="1:1" x14ac:dyDescent="0.2">
      <c r="A8037" s="66"/>
    </row>
    <row r="8038" spans="1:1" x14ac:dyDescent="0.2">
      <c r="A8038" s="66"/>
    </row>
    <row r="8039" spans="1:1" x14ac:dyDescent="0.2">
      <c r="A8039" s="66"/>
    </row>
    <row r="8040" spans="1:1" x14ac:dyDescent="0.2">
      <c r="A8040" s="66"/>
    </row>
    <row r="8041" spans="1:1" x14ac:dyDescent="0.2">
      <c r="A8041" s="66"/>
    </row>
    <row r="8042" spans="1:1" x14ac:dyDescent="0.2">
      <c r="A8042" s="66"/>
    </row>
    <row r="8043" spans="1:1" x14ac:dyDescent="0.2">
      <c r="A8043" s="66"/>
    </row>
    <row r="8044" spans="1:1" x14ac:dyDescent="0.2">
      <c r="A8044" s="66"/>
    </row>
    <row r="8045" spans="1:1" x14ac:dyDescent="0.2">
      <c r="A8045" s="66"/>
    </row>
    <row r="8046" spans="1:1" x14ac:dyDescent="0.2">
      <c r="A8046" s="66"/>
    </row>
    <row r="8047" spans="1:1" x14ac:dyDescent="0.2">
      <c r="A8047" s="66"/>
    </row>
    <row r="8048" spans="1:1" x14ac:dyDescent="0.2">
      <c r="A8048" s="66"/>
    </row>
    <row r="8049" spans="1:1" x14ac:dyDescent="0.2">
      <c r="A8049" s="66"/>
    </row>
    <row r="8050" spans="1:1" x14ac:dyDescent="0.2">
      <c r="A8050" s="66"/>
    </row>
    <row r="8051" spans="1:1" x14ac:dyDescent="0.2">
      <c r="A8051" s="66"/>
    </row>
    <row r="8052" spans="1:1" x14ac:dyDescent="0.2">
      <c r="A8052" s="66"/>
    </row>
    <row r="8053" spans="1:1" x14ac:dyDescent="0.2">
      <c r="A8053" s="66"/>
    </row>
    <row r="8054" spans="1:1" x14ac:dyDescent="0.2">
      <c r="A8054" s="66"/>
    </row>
    <row r="8055" spans="1:1" x14ac:dyDescent="0.2">
      <c r="A8055" s="66"/>
    </row>
    <row r="8056" spans="1:1" x14ac:dyDescent="0.2">
      <c r="A8056" s="66"/>
    </row>
    <row r="8057" spans="1:1" x14ac:dyDescent="0.2">
      <c r="A8057" s="66"/>
    </row>
    <row r="8058" spans="1:1" x14ac:dyDescent="0.2">
      <c r="A8058" s="66"/>
    </row>
    <row r="8059" spans="1:1" x14ac:dyDescent="0.2">
      <c r="A8059" s="66"/>
    </row>
    <row r="8060" spans="1:1" x14ac:dyDescent="0.2">
      <c r="A8060" s="66"/>
    </row>
    <row r="8061" spans="1:1" x14ac:dyDescent="0.2">
      <c r="A8061" s="66"/>
    </row>
    <row r="8062" spans="1:1" x14ac:dyDescent="0.2">
      <c r="A8062" s="66"/>
    </row>
    <row r="8063" spans="1:1" x14ac:dyDescent="0.2">
      <c r="A8063" s="66"/>
    </row>
    <row r="8064" spans="1:1" x14ac:dyDescent="0.2">
      <c r="A8064" s="66"/>
    </row>
    <row r="8065" spans="1:1" x14ac:dyDescent="0.2">
      <c r="A8065" s="66"/>
    </row>
    <row r="8066" spans="1:1" x14ac:dyDescent="0.2">
      <c r="A8066" s="66"/>
    </row>
    <row r="8067" spans="1:1" x14ac:dyDescent="0.2">
      <c r="A8067" s="66"/>
    </row>
    <row r="8068" spans="1:1" x14ac:dyDescent="0.2">
      <c r="A8068" s="66"/>
    </row>
    <row r="8069" spans="1:1" x14ac:dyDescent="0.2">
      <c r="A8069" s="66"/>
    </row>
    <row r="8070" spans="1:1" x14ac:dyDescent="0.2">
      <c r="A8070" s="66"/>
    </row>
    <row r="8071" spans="1:1" x14ac:dyDescent="0.2">
      <c r="A8071" s="66"/>
    </row>
    <row r="8072" spans="1:1" x14ac:dyDescent="0.2">
      <c r="A8072" s="66"/>
    </row>
    <row r="8073" spans="1:1" x14ac:dyDescent="0.2">
      <c r="A8073" s="66"/>
    </row>
    <row r="8074" spans="1:1" x14ac:dyDescent="0.2">
      <c r="A8074" s="66"/>
    </row>
    <row r="8075" spans="1:1" x14ac:dyDescent="0.2">
      <c r="A8075" s="66"/>
    </row>
    <row r="8076" spans="1:1" x14ac:dyDescent="0.2">
      <c r="A8076" s="66"/>
    </row>
    <row r="8077" spans="1:1" x14ac:dyDescent="0.2">
      <c r="A8077" s="66"/>
    </row>
    <row r="8078" spans="1:1" x14ac:dyDescent="0.2">
      <c r="A8078" s="66"/>
    </row>
    <row r="8079" spans="1:1" x14ac:dyDescent="0.2">
      <c r="A8079" s="66"/>
    </row>
    <row r="8080" spans="1:1" x14ac:dyDescent="0.2">
      <c r="A8080" s="66"/>
    </row>
    <row r="8081" spans="1:1" x14ac:dyDescent="0.2">
      <c r="A8081" s="66"/>
    </row>
    <row r="8082" spans="1:1" x14ac:dyDescent="0.2">
      <c r="A8082" s="66"/>
    </row>
    <row r="8083" spans="1:1" x14ac:dyDescent="0.2">
      <c r="A8083" s="66"/>
    </row>
    <row r="8084" spans="1:1" x14ac:dyDescent="0.2">
      <c r="A8084" s="66"/>
    </row>
    <row r="8085" spans="1:1" x14ac:dyDescent="0.2">
      <c r="A8085" s="66"/>
    </row>
    <row r="8086" spans="1:1" x14ac:dyDescent="0.2">
      <c r="A8086" s="66"/>
    </row>
    <row r="8087" spans="1:1" x14ac:dyDescent="0.2">
      <c r="A8087" s="66"/>
    </row>
    <row r="8088" spans="1:1" x14ac:dyDescent="0.2">
      <c r="A8088" s="66"/>
    </row>
    <row r="8089" spans="1:1" x14ac:dyDescent="0.2">
      <c r="A8089" s="66"/>
    </row>
    <row r="8090" spans="1:1" x14ac:dyDescent="0.2">
      <c r="A8090" s="66"/>
    </row>
    <row r="8091" spans="1:1" x14ac:dyDescent="0.2">
      <c r="A8091" s="66"/>
    </row>
    <row r="8092" spans="1:1" x14ac:dyDescent="0.2">
      <c r="A8092" s="66"/>
    </row>
    <row r="8093" spans="1:1" x14ac:dyDescent="0.2">
      <c r="A8093" s="66"/>
    </row>
    <row r="8094" spans="1:1" x14ac:dyDescent="0.2">
      <c r="A8094" s="66"/>
    </row>
    <row r="8095" spans="1:1" x14ac:dyDescent="0.2">
      <c r="A8095" s="66"/>
    </row>
    <row r="8096" spans="1:1" x14ac:dyDescent="0.2">
      <c r="A8096" s="66"/>
    </row>
    <row r="8097" spans="1:1" x14ac:dyDescent="0.2">
      <c r="A8097" s="66"/>
    </row>
    <row r="8098" spans="1:1" x14ac:dyDescent="0.2">
      <c r="A8098" s="66"/>
    </row>
    <row r="8099" spans="1:1" x14ac:dyDescent="0.2">
      <c r="A8099" s="66"/>
    </row>
    <row r="8100" spans="1:1" x14ac:dyDescent="0.2">
      <c r="A8100" s="66"/>
    </row>
    <row r="8101" spans="1:1" x14ac:dyDescent="0.2">
      <c r="A8101" s="66"/>
    </row>
    <row r="8102" spans="1:1" x14ac:dyDescent="0.2">
      <c r="A8102" s="66"/>
    </row>
    <row r="8103" spans="1:1" x14ac:dyDescent="0.2">
      <c r="A8103" s="66"/>
    </row>
    <row r="8104" spans="1:1" x14ac:dyDescent="0.2">
      <c r="A8104" s="66"/>
    </row>
    <row r="8105" spans="1:1" x14ac:dyDescent="0.2">
      <c r="A8105" s="66"/>
    </row>
    <row r="8106" spans="1:1" x14ac:dyDescent="0.2">
      <c r="A8106" s="66"/>
    </row>
    <row r="8107" spans="1:1" x14ac:dyDescent="0.2">
      <c r="A8107" s="66"/>
    </row>
    <row r="8108" spans="1:1" x14ac:dyDescent="0.2">
      <c r="A8108" s="66"/>
    </row>
    <row r="8109" spans="1:1" x14ac:dyDescent="0.2">
      <c r="A8109" s="66"/>
    </row>
    <row r="8110" spans="1:1" x14ac:dyDescent="0.2">
      <c r="A8110" s="66"/>
    </row>
    <row r="8111" spans="1:1" x14ac:dyDescent="0.2">
      <c r="A8111" s="66"/>
    </row>
    <row r="8112" spans="1:1" x14ac:dyDescent="0.2">
      <c r="A8112" s="66"/>
    </row>
    <row r="8113" spans="1:1" x14ac:dyDescent="0.2">
      <c r="A8113" s="66"/>
    </row>
    <row r="8114" spans="1:1" x14ac:dyDescent="0.2">
      <c r="A8114" s="66"/>
    </row>
    <row r="8115" spans="1:1" x14ac:dyDescent="0.2">
      <c r="A8115" s="66"/>
    </row>
    <row r="8116" spans="1:1" x14ac:dyDescent="0.2">
      <c r="A8116" s="66"/>
    </row>
    <row r="8117" spans="1:1" x14ac:dyDescent="0.2">
      <c r="A8117" s="66"/>
    </row>
    <row r="8118" spans="1:1" x14ac:dyDescent="0.2">
      <c r="A8118" s="66"/>
    </row>
    <row r="8119" spans="1:1" x14ac:dyDescent="0.2">
      <c r="A8119" s="66"/>
    </row>
    <row r="8120" spans="1:1" x14ac:dyDescent="0.2">
      <c r="A8120" s="66"/>
    </row>
    <row r="8121" spans="1:1" x14ac:dyDescent="0.2">
      <c r="A8121" s="66"/>
    </row>
    <row r="8122" spans="1:1" x14ac:dyDescent="0.2">
      <c r="A8122" s="66"/>
    </row>
    <row r="8123" spans="1:1" x14ac:dyDescent="0.2">
      <c r="A8123" s="66"/>
    </row>
    <row r="8124" spans="1:1" x14ac:dyDescent="0.2">
      <c r="A8124" s="66"/>
    </row>
    <row r="8125" spans="1:1" x14ac:dyDescent="0.2">
      <c r="A8125" s="66"/>
    </row>
    <row r="8126" spans="1:1" x14ac:dyDescent="0.2">
      <c r="A8126" s="66"/>
    </row>
    <row r="8127" spans="1:1" x14ac:dyDescent="0.2">
      <c r="A8127" s="66"/>
    </row>
    <row r="8128" spans="1:1" x14ac:dyDescent="0.2">
      <c r="A8128" s="66"/>
    </row>
    <row r="8129" spans="1:1" x14ac:dyDescent="0.2">
      <c r="A8129" s="66"/>
    </row>
    <row r="8130" spans="1:1" x14ac:dyDescent="0.2">
      <c r="A8130" s="66"/>
    </row>
    <row r="8131" spans="1:1" x14ac:dyDescent="0.2">
      <c r="A8131" s="66"/>
    </row>
    <row r="8132" spans="1:1" x14ac:dyDescent="0.2">
      <c r="A8132" s="66"/>
    </row>
    <row r="8133" spans="1:1" x14ac:dyDescent="0.2">
      <c r="A8133" s="66"/>
    </row>
    <row r="8134" spans="1:1" x14ac:dyDescent="0.2">
      <c r="A8134" s="66"/>
    </row>
    <row r="8135" spans="1:1" x14ac:dyDescent="0.2">
      <c r="A8135" s="66"/>
    </row>
    <row r="8136" spans="1:1" x14ac:dyDescent="0.2">
      <c r="A8136" s="66"/>
    </row>
    <row r="8137" spans="1:1" x14ac:dyDescent="0.2">
      <c r="A8137" s="66"/>
    </row>
    <row r="8138" spans="1:1" x14ac:dyDescent="0.2">
      <c r="A8138" s="66"/>
    </row>
    <row r="8139" spans="1:1" x14ac:dyDescent="0.2">
      <c r="A8139" s="66"/>
    </row>
    <row r="8140" spans="1:1" x14ac:dyDescent="0.2">
      <c r="A8140" s="66"/>
    </row>
    <row r="8141" spans="1:1" x14ac:dyDescent="0.2">
      <c r="A8141" s="66"/>
    </row>
    <row r="8142" spans="1:1" x14ac:dyDescent="0.2">
      <c r="A8142" s="66"/>
    </row>
    <row r="8143" spans="1:1" x14ac:dyDescent="0.2">
      <c r="A8143" s="66"/>
    </row>
    <row r="8144" spans="1:1" x14ac:dyDescent="0.2">
      <c r="A8144" s="66"/>
    </row>
    <row r="8145" spans="1:1" x14ac:dyDescent="0.2">
      <c r="A8145" s="66"/>
    </row>
    <row r="8146" spans="1:1" x14ac:dyDescent="0.2">
      <c r="A8146" s="66"/>
    </row>
    <row r="8147" spans="1:1" x14ac:dyDescent="0.2">
      <c r="A8147" s="66"/>
    </row>
    <row r="8148" spans="1:1" x14ac:dyDescent="0.2">
      <c r="A8148" s="66"/>
    </row>
    <row r="8149" spans="1:1" x14ac:dyDescent="0.2">
      <c r="A8149" s="66"/>
    </row>
    <row r="8150" spans="1:1" x14ac:dyDescent="0.2">
      <c r="A8150" s="66"/>
    </row>
    <row r="8151" spans="1:1" x14ac:dyDescent="0.2">
      <c r="A8151" s="66"/>
    </row>
    <row r="8152" spans="1:1" x14ac:dyDescent="0.2">
      <c r="A8152" s="66"/>
    </row>
    <row r="8153" spans="1:1" x14ac:dyDescent="0.2">
      <c r="A8153" s="66"/>
    </row>
    <row r="8154" spans="1:1" x14ac:dyDescent="0.2">
      <c r="A8154" s="66"/>
    </row>
    <row r="8155" spans="1:1" x14ac:dyDescent="0.2">
      <c r="A8155" s="66"/>
    </row>
    <row r="8156" spans="1:1" x14ac:dyDescent="0.2">
      <c r="A8156" s="66"/>
    </row>
    <row r="8157" spans="1:1" x14ac:dyDescent="0.2">
      <c r="A8157" s="66"/>
    </row>
    <row r="8158" spans="1:1" x14ac:dyDescent="0.2">
      <c r="A8158" s="66"/>
    </row>
    <row r="8159" spans="1:1" x14ac:dyDescent="0.2">
      <c r="A8159" s="66"/>
    </row>
    <row r="8160" spans="1:1" x14ac:dyDescent="0.2">
      <c r="A8160" s="66"/>
    </row>
    <row r="8161" spans="1:1" x14ac:dyDescent="0.2">
      <c r="A8161" s="66"/>
    </row>
    <row r="8162" spans="1:1" x14ac:dyDescent="0.2">
      <c r="A8162" s="66"/>
    </row>
    <row r="8163" spans="1:1" x14ac:dyDescent="0.2">
      <c r="A8163" s="66"/>
    </row>
    <row r="8164" spans="1:1" x14ac:dyDescent="0.2">
      <c r="A8164" s="66"/>
    </row>
    <row r="8165" spans="1:1" x14ac:dyDescent="0.2">
      <c r="A8165" s="66"/>
    </row>
    <row r="8166" spans="1:1" x14ac:dyDescent="0.2">
      <c r="A8166" s="66"/>
    </row>
    <row r="8167" spans="1:1" x14ac:dyDescent="0.2">
      <c r="A8167" s="66"/>
    </row>
    <row r="8168" spans="1:1" x14ac:dyDescent="0.2">
      <c r="A8168" s="66"/>
    </row>
    <row r="8169" spans="1:1" x14ac:dyDescent="0.2">
      <c r="A8169" s="66"/>
    </row>
    <row r="8170" spans="1:1" x14ac:dyDescent="0.2">
      <c r="A8170" s="66"/>
    </row>
    <row r="8171" spans="1:1" x14ac:dyDescent="0.2">
      <c r="A8171" s="66"/>
    </row>
    <row r="8172" spans="1:1" x14ac:dyDescent="0.2">
      <c r="A8172" s="66"/>
    </row>
    <row r="8173" spans="1:1" x14ac:dyDescent="0.2">
      <c r="A8173" s="66"/>
    </row>
    <row r="8174" spans="1:1" x14ac:dyDescent="0.2">
      <c r="A8174" s="66"/>
    </row>
    <row r="8175" spans="1:1" x14ac:dyDescent="0.2">
      <c r="A8175" s="66"/>
    </row>
    <row r="8176" spans="1:1" x14ac:dyDescent="0.2">
      <c r="A8176" s="66"/>
    </row>
    <row r="8177" spans="1:1" x14ac:dyDescent="0.2">
      <c r="A8177" s="66"/>
    </row>
    <row r="8178" spans="1:1" x14ac:dyDescent="0.2">
      <c r="A8178" s="66"/>
    </row>
    <row r="8179" spans="1:1" x14ac:dyDescent="0.2">
      <c r="A8179" s="66"/>
    </row>
    <row r="8180" spans="1:1" x14ac:dyDescent="0.2">
      <c r="A8180" s="66"/>
    </row>
    <row r="8181" spans="1:1" x14ac:dyDescent="0.2">
      <c r="A8181" s="66"/>
    </row>
    <row r="8182" spans="1:1" x14ac:dyDescent="0.2">
      <c r="A8182" s="66"/>
    </row>
    <row r="8183" spans="1:1" x14ac:dyDescent="0.2">
      <c r="A8183" s="66"/>
    </row>
    <row r="8184" spans="1:1" x14ac:dyDescent="0.2">
      <c r="A8184" s="66"/>
    </row>
    <row r="8185" spans="1:1" x14ac:dyDescent="0.2">
      <c r="A8185" s="66"/>
    </row>
    <row r="8186" spans="1:1" x14ac:dyDescent="0.2">
      <c r="A8186" s="66"/>
    </row>
    <row r="8187" spans="1:1" x14ac:dyDescent="0.2">
      <c r="A8187" s="66"/>
    </row>
    <row r="8188" spans="1:1" x14ac:dyDescent="0.2">
      <c r="A8188" s="66"/>
    </row>
    <row r="8189" spans="1:1" x14ac:dyDescent="0.2">
      <c r="A8189" s="66"/>
    </row>
    <row r="8190" spans="1:1" x14ac:dyDescent="0.2">
      <c r="A8190" s="66"/>
    </row>
    <row r="8191" spans="1:1" x14ac:dyDescent="0.2">
      <c r="A8191" s="66"/>
    </row>
    <row r="8192" spans="1:1" x14ac:dyDescent="0.2">
      <c r="A8192" s="66"/>
    </row>
    <row r="8193" spans="1:1" x14ac:dyDescent="0.2">
      <c r="A8193" s="66"/>
    </row>
    <row r="8194" spans="1:1" x14ac:dyDescent="0.2">
      <c r="A8194" s="66"/>
    </row>
    <row r="8195" spans="1:1" x14ac:dyDescent="0.2">
      <c r="A8195" s="66"/>
    </row>
    <row r="8196" spans="1:1" x14ac:dyDescent="0.2">
      <c r="A8196" s="66"/>
    </row>
    <row r="8197" spans="1:1" x14ac:dyDescent="0.2">
      <c r="A8197" s="66"/>
    </row>
    <row r="8198" spans="1:1" x14ac:dyDescent="0.2">
      <c r="A8198" s="66"/>
    </row>
    <row r="8199" spans="1:1" x14ac:dyDescent="0.2">
      <c r="A8199" s="66"/>
    </row>
    <row r="8200" spans="1:1" x14ac:dyDescent="0.2">
      <c r="A8200" s="66"/>
    </row>
    <row r="8201" spans="1:1" x14ac:dyDescent="0.2">
      <c r="A8201" s="66"/>
    </row>
    <row r="8202" spans="1:1" x14ac:dyDescent="0.2">
      <c r="A8202" s="66"/>
    </row>
    <row r="8203" spans="1:1" x14ac:dyDescent="0.2">
      <c r="A8203" s="66"/>
    </row>
    <row r="8204" spans="1:1" x14ac:dyDescent="0.2">
      <c r="A8204" s="66"/>
    </row>
    <row r="8205" spans="1:1" x14ac:dyDescent="0.2">
      <c r="A8205" s="66"/>
    </row>
    <row r="8206" spans="1:1" x14ac:dyDescent="0.2">
      <c r="A8206" s="66"/>
    </row>
    <row r="8207" spans="1:1" x14ac:dyDescent="0.2">
      <c r="A8207" s="66"/>
    </row>
    <row r="8208" spans="1:1" x14ac:dyDescent="0.2">
      <c r="A8208" s="66"/>
    </row>
    <row r="8209" spans="1:1" x14ac:dyDescent="0.2">
      <c r="A8209" s="66"/>
    </row>
    <row r="8210" spans="1:1" x14ac:dyDescent="0.2">
      <c r="A8210" s="66"/>
    </row>
    <row r="8211" spans="1:1" x14ac:dyDescent="0.2">
      <c r="A8211" s="66"/>
    </row>
    <row r="8212" spans="1:1" x14ac:dyDescent="0.2">
      <c r="A8212" s="66"/>
    </row>
    <row r="8213" spans="1:1" x14ac:dyDescent="0.2">
      <c r="A8213" s="66"/>
    </row>
    <row r="8214" spans="1:1" x14ac:dyDescent="0.2">
      <c r="A8214" s="66"/>
    </row>
    <row r="8215" spans="1:1" x14ac:dyDescent="0.2">
      <c r="A8215" s="66"/>
    </row>
    <row r="8216" spans="1:1" x14ac:dyDescent="0.2">
      <c r="A8216" s="66"/>
    </row>
    <row r="8217" spans="1:1" x14ac:dyDescent="0.2">
      <c r="A8217" s="66"/>
    </row>
    <row r="8218" spans="1:1" x14ac:dyDescent="0.2">
      <c r="A8218" s="66"/>
    </row>
    <row r="8219" spans="1:1" x14ac:dyDescent="0.2">
      <c r="A8219" s="66"/>
    </row>
    <row r="8220" spans="1:1" x14ac:dyDescent="0.2">
      <c r="A8220" s="66"/>
    </row>
    <row r="8221" spans="1:1" x14ac:dyDescent="0.2">
      <c r="A8221" s="66"/>
    </row>
    <row r="8222" spans="1:1" x14ac:dyDescent="0.2">
      <c r="A8222" s="66"/>
    </row>
    <row r="8223" spans="1:1" x14ac:dyDescent="0.2">
      <c r="A8223" s="66"/>
    </row>
    <row r="8224" spans="1:1" x14ac:dyDescent="0.2">
      <c r="A8224" s="66"/>
    </row>
    <row r="8225" spans="1:1" x14ac:dyDescent="0.2">
      <c r="A8225" s="66"/>
    </row>
    <row r="8226" spans="1:1" x14ac:dyDescent="0.2">
      <c r="A8226" s="66"/>
    </row>
    <row r="8227" spans="1:1" x14ac:dyDescent="0.2">
      <c r="A8227" s="66"/>
    </row>
    <row r="8228" spans="1:1" x14ac:dyDescent="0.2">
      <c r="A8228" s="66"/>
    </row>
    <row r="8229" spans="1:1" x14ac:dyDescent="0.2">
      <c r="A8229" s="66"/>
    </row>
    <row r="8230" spans="1:1" x14ac:dyDescent="0.2">
      <c r="A8230" s="66"/>
    </row>
    <row r="8231" spans="1:1" x14ac:dyDescent="0.2">
      <c r="A8231" s="66"/>
    </row>
    <row r="8232" spans="1:1" x14ac:dyDescent="0.2">
      <c r="A8232" s="66"/>
    </row>
    <row r="8233" spans="1:1" x14ac:dyDescent="0.2">
      <c r="A8233" s="66"/>
    </row>
    <row r="8234" spans="1:1" x14ac:dyDescent="0.2">
      <c r="A8234" s="66"/>
    </row>
    <row r="8235" spans="1:1" x14ac:dyDescent="0.2">
      <c r="A8235" s="66"/>
    </row>
    <row r="8236" spans="1:1" x14ac:dyDescent="0.2">
      <c r="A8236" s="66"/>
    </row>
    <row r="8237" spans="1:1" x14ac:dyDescent="0.2">
      <c r="A8237" s="66"/>
    </row>
    <row r="8238" spans="1:1" x14ac:dyDescent="0.2">
      <c r="A8238" s="66"/>
    </row>
    <row r="8239" spans="1:1" x14ac:dyDescent="0.2">
      <c r="A8239" s="66"/>
    </row>
    <row r="8240" spans="1:1" x14ac:dyDescent="0.2">
      <c r="A8240" s="66"/>
    </row>
    <row r="8241" spans="1:1" x14ac:dyDescent="0.2">
      <c r="A8241" s="66"/>
    </row>
    <row r="8242" spans="1:1" x14ac:dyDescent="0.2">
      <c r="A8242" s="66"/>
    </row>
    <row r="8243" spans="1:1" x14ac:dyDescent="0.2">
      <c r="A8243" s="66"/>
    </row>
    <row r="8244" spans="1:1" x14ac:dyDescent="0.2">
      <c r="A8244" s="66"/>
    </row>
    <row r="8245" spans="1:1" x14ac:dyDescent="0.2">
      <c r="A8245" s="66"/>
    </row>
    <row r="8246" spans="1:1" x14ac:dyDescent="0.2">
      <c r="A8246" s="66"/>
    </row>
    <row r="8247" spans="1:1" x14ac:dyDescent="0.2">
      <c r="A8247" s="66"/>
    </row>
    <row r="8248" spans="1:1" x14ac:dyDescent="0.2">
      <c r="A8248" s="66"/>
    </row>
    <row r="8249" spans="1:1" x14ac:dyDescent="0.2">
      <c r="A8249" s="66"/>
    </row>
    <row r="8250" spans="1:1" x14ac:dyDescent="0.2">
      <c r="A8250" s="66"/>
    </row>
    <row r="8251" spans="1:1" x14ac:dyDescent="0.2">
      <c r="A8251" s="66"/>
    </row>
    <row r="8252" spans="1:1" x14ac:dyDescent="0.2">
      <c r="A8252" s="66"/>
    </row>
    <row r="8253" spans="1:1" x14ac:dyDescent="0.2">
      <c r="A8253" s="66"/>
    </row>
    <row r="8254" spans="1:1" x14ac:dyDescent="0.2">
      <c r="A8254" s="66"/>
    </row>
    <row r="8255" spans="1:1" x14ac:dyDescent="0.2">
      <c r="A8255" s="66"/>
    </row>
    <row r="8256" spans="1:1" x14ac:dyDescent="0.2">
      <c r="A8256" s="66"/>
    </row>
    <row r="8257" spans="1:1" x14ac:dyDescent="0.2">
      <c r="A8257" s="66"/>
    </row>
    <row r="8258" spans="1:1" x14ac:dyDescent="0.2">
      <c r="A8258" s="66"/>
    </row>
    <row r="8259" spans="1:1" x14ac:dyDescent="0.2">
      <c r="A8259" s="66"/>
    </row>
    <row r="8260" spans="1:1" x14ac:dyDescent="0.2">
      <c r="A8260" s="66"/>
    </row>
    <row r="8261" spans="1:1" x14ac:dyDescent="0.2">
      <c r="A8261" s="66"/>
    </row>
    <row r="8262" spans="1:1" x14ac:dyDescent="0.2">
      <c r="A8262" s="66"/>
    </row>
    <row r="8263" spans="1:1" x14ac:dyDescent="0.2">
      <c r="A8263" s="66"/>
    </row>
    <row r="8264" spans="1:1" x14ac:dyDescent="0.2">
      <c r="A8264" s="66"/>
    </row>
    <row r="8265" spans="1:1" x14ac:dyDescent="0.2">
      <c r="A8265" s="66"/>
    </row>
    <row r="8266" spans="1:1" x14ac:dyDescent="0.2">
      <c r="A8266" s="66"/>
    </row>
    <row r="8267" spans="1:1" x14ac:dyDescent="0.2">
      <c r="A8267" s="66"/>
    </row>
    <row r="8268" spans="1:1" x14ac:dyDescent="0.2">
      <c r="A8268" s="66"/>
    </row>
    <row r="8269" spans="1:1" x14ac:dyDescent="0.2">
      <c r="A8269" s="66"/>
    </row>
    <row r="8270" spans="1:1" x14ac:dyDescent="0.2">
      <c r="A8270" s="66"/>
    </row>
    <row r="8271" spans="1:1" x14ac:dyDescent="0.2">
      <c r="A8271" s="66"/>
    </row>
    <row r="8272" spans="1:1" x14ac:dyDescent="0.2">
      <c r="A8272" s="66"/>
    </row>
    <row r="8273" spans="1:1" x14ac:dyDescent="0.2">
      <c r="A8273" s="66"/>
    </row>
    <row r="8274" spans="1:1" x14ac:dyDescent="0.2">
      <c r="A8274" s="66"/>
    </row>
    <row r="8275" spans="1:1" x14ac:dyDescent="0.2">
      <c r="A8275" s="66"/>
    </row>
    <row r="8276" spans="1:1" x14ac:dyDescent="0.2">
      <c r="A8276" s="66"/>
    </row>
    <row r="8277" spans="1:1" x14ac:dyDescent="0.2">
      <c r="A8277" s="66"/>
    </row>
    <row r="8278" spans="1:1" x14ac:dyDescent="0.2">
      <c r="A8278" s="66"/>
    </row>
    <row r="8279" spans="1:1" x14ac:dyDescent="0.2">
      <c r="A8279" s="66"/>
    </row>
    <row r="8280" spans="1:1" x14ac:dyDescent="0.2">
      <c r="A8280" s="66"/>
    </row>
    <row r="8281" spans="1:1" x14ac:dyDescent="0.2">
      <c r="A8281" s="66"/>
    </row>
    <row r="8282" spans="1:1" x14ac:dyDescent="0.2">
      <c r="A8282" s="66"/>
    </row>
    <row r="8283" spans="1:1" x14ac:dyDescent="0.2">
      <c r="A8283" s="66"/>
    </row>
    <row r="8284" spans="1:1" x14ac:dyDescent="0.2">
      <c r="A8284" s="66"/>
    </row>
    <row r="8285" spans="1:1" x14ac:dyDescent="0.2">
      <c r="A8285" s="66"/>
    </row>
    <row r="8286" spans="1:1" x14ac:dyDescent="0.2">
      <c r="A8286" s="66"/>
    </row>
    <row r="8287" spans="1:1" x14ac:dyDescent="0.2">
      <c r="A8287" s="66"/>
    </row>
    <row r="8288" spans="1:1" x14ac:dyDescent="0.2">
      <c r="A8288" s="66"/>
    </row>
    <row r="8289" spans="1:1" x14ac:dyDescent="0.2">
      <c r="A8289" s="66"/>
    </row>
    <row r="8290" spans="1:1" x14ac:dyDescent="0.2">
      <c r="A8290" s="66"/>
    </row>
    <row r="8291" spans="1:1" x14ac:dyDescent="0.2">
      <c r="A8291" s="66"/>
    </row>
    <row r="8292" spans="1:1" x14ac:dyDescent="0.2">
      <c r="A8292" s="66"/>
    </row>
    <row r="8293" spans="1:1" x14ac:dyDescent="0.2">
      <c r="A8293" s="66"/>
    </row>
    <row r="8294" spans="1:1" x14ac:dyDescent="0.2">
      <c r="A8294" s="66"/>
    </row>
    <row r="8295" spans="1:1" x14ac:dyDescent="0.2">
      <c r="A8295" s="66"/>
    </row>
    <row r="8296" spans="1:1" x14ac:dyDescent="0.2">
      <c r="A8296" s="66"/>
    </row>
    <row r="8297" spans="1:1" x14ac:dyDescent="0.2">
      <c r="A8297" s="66"/>
    </row>
    <row r="8298" spans="1:1" x14ac:dyDescent="0.2">
      <c r="A8298" s="66"/>
    </row>
    <row r="8299" spans="1:1" x14ac:dyDescent="0.2">
      <c r="A8299" s="66"/>
    </row>
    <row r="8300" spans="1:1" x14ac:dyDescent="0.2">
      <c r="A8300" s="66"/>
    </row>
    <row r="8301" spans="1:1" x14ac:dyDescent="0.2">
      <c r="A8301" s="66"/>
    </row>
    <row r="8302" spans="1:1" x14ac:dyDescent="0.2">
      <c r="A8302" s="66"/>
    </row>
    <row r="8303" spans="1:1" x14ac:dyDescent="0.2">
      <c r="A8303" s="66"/>
    </row>
    <row r="8304" spans="1:1" x14ac:dyDescent="0.2">
      <c r="A8304" s="66"/>
    </row>
    <row r="8305" spans="1:1" x14ac:dyDescent="0.2">
      <c r="A8305" s="66"/>
    </row>
    <row r="8306" spans="1:1" x14ac:dyDescent="0.2">
      <c r="A8306" s="66"/>
    </row>
    <row r="8307" spans="1:1" x14ac:dyDescent="0.2">
      <c r="A8307" s="66"/>
    </row>
    <row r="8308" spans="1:1" x14ac:dyDescent="0.2">
      <c r="A8308" s="66"/>
    </row>
    <row r="8309" spans="1:1" x14ac:dyDescent="0.2">
      <c r="A8309" s="66"/>
    </row>
    <row r="8310" spans="1:1" x14ac:dyDescent="0.2">
      <c r="A8310" s="66"/>
    </row>
    <row r="8311" spans="1:1" x14ac:dyDescent="0.2">
      <c r="A8311" s="66"/>
    </row>
    <row r="8312" spans="1:1" x14ac:dyDescent="0.2">
      <c r="A8312" s="66"/>
    </row>
    <row r="8313" spans="1:1" x14ac:dyDescent="0.2">
      <c r="A8313" s="66"/>
    </row>
    <row r="8314" spans="1:1" x14ac:dyDescent="0.2">
      <c r="A8314" s="66"/>
    </row>
    <row r="8315" spans="1:1" x14ac:dyDescent="0.2">
      <c r="A8315" s="66"/>
    </row>
    <row r="8316" spans="1:1" x14ac:dyDescent="0.2">
      <c r="A8316" s="66"/>
    </row>
    <row r="8317" spans="1:1" x14ac:dyDescent="0.2">
      <c r="A8317" s="66"/>
    </row>
    <row r="8318" spans="1:1" x14ac:dyDescent="0.2">
      <c r="A8318" s="66"/>
    </row>
    <row r="8319" spans="1:1" x14ac:dyDescent="0.2">
      <c r="A8319" s="66"/>
    </row>
    <row r="8320" spans="1:1" x14ac:dyDescent="0.2">
      <c r="A8320" s="66"/>
    </row>
    <row r="8321" spans="1:1" x14ac:dyDescent="0.2">
      <c r="A8321" s="66"/>
    </row>
    <row r="8322" spans="1:1" x14ac:dyDescent="0.2">
      <c r="A8322" s="66"/>
    </row>
    <row r="8323" spans="1:1" x14ac:dyDescent="0.2">
      <c r="A8323" s="66"/>
    </row>
    <row r="8324" spans="1:1" x14ac:dyDescent="0.2">
      <c r="A8324" s="66"/>
    </row>
    <row r="8325" spans="1:1" x14ac:dyDescent="0.2">
      <c r="A8325" s="66"/>
    </row>
    <row r="8326" spans="1:1" x14ac:dyDescent="0.2">
      <c r="A8326" s="66"/>
    </row>
    <row r="8327" spans="1:1" x14ac:dyDescent="0.2">
      <c r="A8327" s="66"/>
    </row>
    <row r="8328" spans="1:1" x14ac:dyDescent="0.2">
      <c r="A8328" s="66"/>
    </row>
    <row r="8329" spans="1:1" x14ac:dyDescent="0.2">
      <c r="A8329" s="66"/>
    </row>
    <row r="8330" spans="1:1" x14ac:dyDescent="0.2">
      <c r="A8330" s="66"/>
    </row>
    <row r="8331" spans="1:1" x14ac:dyDescent="0.2">
      <c r="A8331" s="66"/>
    </row>
    <row r="8332" spans="1:1" x14ac:dyDescent="0.2">
      <c r="A8332" s="66"/>
    </row>
    <row r="8333" spans="1:1" x14ac:dyDescent="0.2">
      <c r="A8333" s="66"/>
    </row>
    <row r="8334" spans="1:1" x14ac:dyDescent="0.2">
      <c r="A8334" s="66"/>
    </row>
    <row r="8335" spans="1:1" x14ac:dyDescent="0.2">
      <c r="A8335" s="66"/>
    </row>
    <row r="8336" spans="1:1" x14ac:dyDescent="0.2">
      <c r="A8336" s="66"/>
    </row>
    <row r="8337" spans="1:1" x14ac:dyDescent="0.2">
      <c r="A8337" s="66"/>
    </row>
    <row r="8338" spans="1:1" x14ac:dyDescent="0.2">
      <c r="A8338" s="66"/>
    </row>
    <row r="8339" spans="1:1" x14ac:dyDescent="0.2">
      <c r="A8339" s="66"/>
    </row>
    <row r="8340" spans="1:1" x14ac:dyDescent="0.2">
      <c r="A8340" s="66"/>
    </row>
    <row r="8341" spans="1:1" x14ac:dyDescent="0.2">
      <c r="A8341" s="66"/>
    </row>
    <row r="8342" spans="1:1" x14ac:dyDescent="0.2">
      <c r="A8342" s="66"/>
    </row>
    <row r="8343" spans="1:1" x14ac:dyDescent="0.2">
      <c r="A8343" s="66"/>
    </row>
    <row r="8344" spans="1:1" x14ac:dyDescent="0.2">
      <c r="A8344" s="66"/>
    </row>
    <row r="8345" spans="1:1" x14ac:dyDescent="0.2">
      <c r="A8345" s="66"/>
    </row>
    <row r="8346" spans="1:1" x14ac:dyDescent="0.2">
      <c r="A8346" s="66"/>
    </row>
    <row r="8347" spans="1:1" x14ac:dyDescent="0.2">
      <c r="A8347" s="66"/>
    </row>
    <row r="8348" spans="1:1" x14ac:dyDescent="0.2">
      <c r="A8348" s="66"/>
    </row>
    <row r="8349" spans="1:1" x14ac:dyDescent="0.2">
      <c r="A8349" s="66"/>
    </row>
    <row r="8350" spans="1:1" x14ac:dyDescent="0.2">
      <c r="A8350" s="66"/>
    </row>
    <row r="8351" spans="1:1" x14ac:dyDescent="0.2">
      <c r="A8351" s="66"/>
    </row>
    <row r="8352" spans="1:1" x14ac:dyDescent="0.2">
      <c r="A8352" s="66"/>
    </row>
    <row r="8353" spans="1:1" x14ac:dyDescent="0.2">
      <c r="A8353" s="66"/>
    </row>
    <row r="8354" spans="1:1" x14ac:dyDescent="0.2">
      <c r="A8354" s="66"/>
    </row>
    <row r="8355" spans="1:1" x14ac:dyDescent="0.2">
      <c r="A8355" s="66"/>
    </row>
    <row r="8356" spans="1:1" x14ac:dyDescent="0.2">
      <c r="A8356" s="66"/>
    </row>
    <row r="8357" spans="1:1" x14ac:dyDescent="0.2">
      <c r="A8357" s="66"/>
    </row>
    <row r="8358" spans="1:1" x14ac:dyDescent="0.2">
      <c r="A8358" s="66"/>
    </row>
    <row r="8359" spans="1:1" x14ac:dyDescent="0.2">
      <c r="A8359" s="66"/>
    </row>
    <row r="8360" spans="1:1" x14ac:dyDescent="0.2">
      <c r="A8360" s="66"/>
    </row>
    <row r="8361" spans="1:1" x14ac:dyDescent="0.2">
      <c r="A8361" s="66"/>
    </row>
    <row r="8362" spans="1:1" x14ac:dyDescent="0.2">
      <c r="A8362" s="66"/>
    </row>
    <row r="8363" spans="1:1" x14ac:dyDescent="0.2">
      <c r="A8363" s="66"/>
    </row>
    <row r="8364" spans="1:1" x14ac:dyDescent="0.2">
      <c r="A8364" s="66"/>
    </row>
    <row r="8365" spans="1:1" x14ac:dyDescent="0.2">
      <c r="A8365" s="66"/>
    </row>
    <row r="8366" spans="1:1" x14ac:dyDescent="0.2">
      <c r="A8366" s="66"/>
    </row>
    <row r="8367" spans="1:1" x14ac:dyDescent="0.2">
      <c r="A8367" s="66"/>
    </row>
    <row r="8368" spans="1:1" x14ac:dyDescent="0.2">
      <c r="A8368" s="66"/>
    </row>
    <row r="8369" spans="1:1" x14ac:dyDescent="0.2">
      <c r="A8369" s="66"/>
    </row>
    <row r="8370" spans="1:1" x14ac:dyDescent="0.2">
      <c r="A8370" s="66"/>
    </row>
    <row r="8371" spans="1:1" x14ac:dyDescent="0.2">
      <c r="A8371" s="66"/>
    </row>
    <row r="8372" spans="1:1" x14ac:dyDescent="0.2">
      <c r="A8372" s="66"/>
    </row>
    <row r="8373" spans="1:1" x14ac:dyDescent="0.2">
      <c r="A8373" s="66"/>
    </row>
    <row r="8374" spans="1:1" x14ac:dyDescent="0.2">
      <c r="A8374" s="66"/>
    </row>
    <row r="8375" spans="1:1" x14ac:dyDescent="0.2">
      <c r="A8375" s="66"/>
    </row>
    <row r="8376" spans="1:1" x14ac:dyDescent="0.2">
      <c r="A8376" s="66"/>
    </row>
    <row r="8377" spans="1:1" x14ac:dyDescent="0.2">
      <c r="A8377" s="66"/>
    </row>
    <row r="8378" spans="1:1" x14ac:dyDescent="0.2">
      <c r="A8378" s="66"/>
    </row>
    <row r="8379" spans="1:1" x14ac:dyDescent="0.2">
      <c r="A8379" s="66"/>
    </row>
    <row r="8380" spans="1:1" x14ac:dyDescent="0.2">
      <c r="A8380" s="66"/>
    </row>
    <row r="8381" spans="1:1" x14ac:dyDescent="0.2">
      <c r="A8381" s="66"/>
    </row>
    <row r="8382" spans="1:1" x14ac:dyDescent="0.2">
      <c r="A8382" s="66"/>
    </row>
    <row r="8383" spans="1:1" x14ac:dyDescent="0.2">
      <c r="A8383" s="66"/>
    </row>
    <row r="8384" spans="1:1" x14ac:dyDescent="0.2">
      <c r="A8384" s="66"/>
    </row>
    <row r="8385" spans="1:1" x14ac:dyDescent="0.2">
      <c r="A8385" s="66"/>
    </row>
    <row r="8386" spans="1:1" x14ac:dyDescent="0.2">
      <c r="A8386" s="66"/>
    </row>
    <row r="8387" spans="1:1" x14ac:dyDescent="0.2">
      <c r="A8387" s="66"/>
    </row>
    <row r="8388" spans="1:1" x14ac:dyDescent="0.2">
      <c r="A8388" s="66"/>
    </row>
    <row r="8389" spans="1:1" x14ac:dyDescent="0.2">
      <c r="A8389" s="66"/>
    </row>
    <row r="8390" spans="1:1" x14ac:dyDescent="0.2">
      <c r="A8390" s="66"/>
    </row>
    <row r="8391" spans="1:1" x14ac:dyDescent="0.2">
      <c r="A8391" s="66"/>
    </row>
    <row r="8392" spans="1:1" x14ac:dyDescent="0.2">
      <c r="A8392" s="66"/>
    </row>
    <row r="8393" spans="1:1" x14ac:dyDescent="0.2">
      <c r="A8393" s="66"/>
    </row>
    <row r="8394" spans="1:1" x14ac:dyDescent="0.2">
      <c r="A8394" s="66"/>
    </row>
    <row r="8395" spans="1:1" x14ac:dyDescent="0.2">
      <c r="A8395" s="66"/>
    </row>
    <row r="8396" spans="1:1" x14ac:dyDescent="0.2">
      <c r="A8396" s="66"/>
    </row>
    <row r="8397" spans="1:1" x14ac:dyDescent="0.2">
      <c r="A8397" s="66"/>
    </row>
    <row r="8398" spans="1:1" x14ac:dyDescent="0.2">
      <c r="A8398" s="66"/>
    </row>
    <row r="8399" spans="1:1" x14ac:dyDescent="0.2">
      <c r="A8399" s="66"/>
    </row>
    <row r="8400" spans="1:1" x14ac:dyDescent="0.2">
      <c r="A8400" s="66"/>
    </row>
    <row r="8401" spans="1:1" x14ac:dyDescent="0.2">
      <c r="A8401" s="66"/>
    </row>
    <row r="8402" spans="1:1" x14ac:dyDescent="0.2">
      <c r="A8402" s="66"/>
    </row>
    <row r="8403" spans="1:1" x14ac:dyDescent="0.2">
      <c r="A8403" s="66"/>
    </row>
    <row r="8404" spans="1:1" x14ac:dyDescent="0.2">
      <c r="A8404" s="66"/>
    </row>
    <row r="8405" spans="1:1" x14ac:dyDescent="0.2">
      <c r="A8405" s="66"/>
    </row>
    <row r="8406" spans="1:1" x14ac:dyDescent="0.2">
      <c r="A8406" s="66"/>
    </row>
    <row r="8407" spans="1:1" x14ac:dyDescent="0.2">
      <c r="A8407" s="66"/>
    </row>
    <row r="8408" spans="1:1" x14ac:dyDescent="0.2">
      <c r="A8408" s="66"/>
    </row>
    <row r="8409" spans="1:1" x14ac:dyDescent="0.2">
      <c r="A8409" s="66"/>
    </row>
    <row r="8410" spans="1:1" x14ac:dyDescent="0.2">
      <c r="A8410" s="66"/>
    </row>
    <row r="8411" spans="1:1" x14ac:dyDescent="0.2">
      <c r="A8411" s="66"/>
    </row>
    <row r="8412" spans="1:1" x14ac:dyDescent="0.2">
      <c r="A8412" s="66"/>
    </row>
    <row r="8413" spans="1:1" x14ac:dyDescent="0.2">
      <c r="A8413" s="66"/>
    </row>
    <row r="8414" spans="1:1" x14ac:dyDescent="0.2">
      <c r="A8414" s="66"/>
    </row>
    <row r="8415" spans="1:1" x14ac:dyDescent="0.2">
      <c r="A8415" s="66"/>
    </row>
    <row r="8416" spans="1:1" x14ac:dyDescent="0.2">
      <c r="A8416" s="66"/>
    </row>
    <row r="8417" spans="1:1" x14ac:dyDescent="0.2">
      <c r="A8417" s="66"/>
    </row>
    <row r="8418" spans="1:1" x14ac:dyDescent="0.2">
      <c r="A8418" s="66"/>
    </row>
    <row r="8419" spans="1:1" x14ac:dyDescent="0.2">
      <c r="A8419" s="66"/>
    </row>
    <row r="8420" spans="1:1" x14ac:dyDescent="0.2">
      <c r="A8420" s="66"/>
    </row>
    <row r="8421" spans="1:1" x14ac:dyDescent="0.2">
      <c r="A8421" s="66"/>
    </row>
    <row r="8422" spans="1:1" x14ac:dyDescent="0.2">
      <c r="A8422" s="66"/>
    </row>
    <row r="8423" spans="1:1" x14ac:dyDescent="0.2">
      <c r="A8423" s="66"/>
    </row>
    <row r="8424" spans="1:1" x14ac:dyDescent="0.2">
      <c r="A8424" s="66"/>
    </row>
    <row r="8425" spans="1:1" x14ac:dyDescent="0.2">
      <c r="A8425" s="66"/>
    </row>
    <row r="8426" spans="1:1" x14ac:dyDescent="0.2">
      <c r="A8426" s="66"/>
    </row>
    <row r="8427" spans="1:1" x14ac:dyDescent="0.2">
      <c r="A8427" s="66"/>
    </row>
    <row r="8428" spans="1:1" x14ac:dyDescent="0.2">
      <c r="A8428" s="66"/>
    </row>
    <row r="8429" spans="1:1" x14ac:dyDescent="0.2">
      <c r="A8429" s="66"/>
    </row>
    <row r="8430" spans="1:1" x14ac:dyDescent="0.2">
      <c r="A8430" s="66"/>
    </row>
    <row r="8431" spans="1:1" x14ac:dyDescent="0.2">
      <c r="A8431" s="66"/>
    </row>
    <row r="8432" spans="1:1" x14ac:dyDescent="0.2">
      <c r="A8432" s="66"/>
    </row>
    <row r="8433" spans="1:1" x14ac:dyDescent="0.2">
      <c r="A8433" s="66"/>
    </row>
    <row r="8434" spans="1:1" x14ac:dyDescent="0.2">
      <c r="A8434" s="66"/>
    </row>
    <row r="8435" spans="1:1" x14ac:dyDescent="0.2">
      <c r="A8435" s="66"/>
    </row>
    <row r="8436" spans="1:1" x14ac:dyDescent="0.2">
      <c r="A8436" s="66"/>
    </row>
    <row r="8437" spans="1:1" x14ac:dyDescent="0.2">
      <c r="A8437" s="66"/>
    </row>
    <row r="8438" spans="1:1" x14ac:dyDescent="0.2">
      <c r="A8438" s="66"/>
    </row>
    <row r="8439" spans="1:1" x14ac:dyDescent="0.2">
      <c r="A8439" s="66"/>
    </row>
    <row r="8440" spans="1:1" x14ac:dyDescent="0.2">
      <c r="A8440" s="66"/>
    </row>
    <row r="8441" spans="1:1" x14ac:dyDescent="0.2">
      <c r="A8441" s="66"/>
    </row>
    <row r="8442" spans="1:1" x14ac:dyDescent="0.2">
      <c r="A8442" s="66"/>
    </row>
    <row r="8443" spans="1:1" x14ac:dyDescent="0.2">
      <c r="A8443" s="66"/>
    </row>
    <row r="8444" spans="1:1" x14ac:dyDescent="0.2">
      <c r="A8444" s="66"/>
    </row>
    <row r="8445" spans="1:1" x14ac:dyDescent="0.2">
      <c r="A8445" s="66"/>
    </row>
    <row r="8446" spans="1:1" x14ac:dyDescent="0.2">
      <c r="A8446" s="66"/>
    </row>
    <row r="8447" spans="1:1" x14ac:dyDescent="0.2">
      <c r="A8447" s="66"/>
    </row>
    <row r="8448" spans="1:1" x14ac:dyDescent="0.2">
      <c r="A8448" s="66"/>
    </row>
    <row r="8449" spans="1:1" x14ac:dyDescent="0.2">
      <c r="A8449" s="66"/>
    </row>
    <row r="8450" spans="1:1" x14ac:dyDescent="0.2">
      <c r="A8450" s="66"/>
    </row>
    <row r="8451" spans="1:1" x14ac:dyDescent="0.2">
      <c r="A8451" s="66"/>
    </row>
    <row r="8452" spans="1:1" x14ac:dyDescent="0.2">
      <c r="A8452" s="66"/>
    </row>
    <row r="8453" spans="1:1" x14ac:dyDescent="0.2">
      <c r="A8453" s="66"/>
    </row>
    <row r="8454" spans="1:1" x14ac:dyDescent="0.2">
      <c r="A8454" s="66"/>
    </row>
    <row r="8455" spans="1:1" x14ac:dyDescent="0.2">
      <c r="A8455" s="66"/>
    </row>
    <row r="8456" spans="1:1" x14ac:dyDescent="0.2">
      <c r="A8456" s="66"/>
    </row>
    <row r="8457" spans="1:1" x14ac:dyDescent="0.2">
      <c r="A8457" s="66"/>
    </row>
    <row r="8458" spans="1:1" x14ac:dyDescent="0.2">
      <c r="A8458" s="66"/>
    </row>
    <row r="8459" spans="1:1" x14ac:dyDescent="0.2">
      <c r="A8459" s="66"/>
    </row>
    <row r="8460" spans="1:1" x14ac:dyDescent="0.2">
      <c r="A8460" s="66"/>
    </row>
    <row r="8461" spans="1:1" x14ac:dyDescent="0.2">
      <c r="A8461" s="66"/>
    </row>
    <row r="8462" spans="1:1" x14ac:dyDescent="0.2">
      <c r="A8462" s="66"/>
    </row>
    <row r="8463" spans="1:1" x14ac:dyDescent="0.2">
      <c r="A8463" s="66"/>
    </row>
    <row r="8464" spans="1:1" x14ac:dyDescent="0.2">
      <c r="A8464" s="66"/>
    </row>
    <row r="8465" spans="1:1" x14ac:dyDescent="0.2">
      <c r="A8465" s="66"/>
    </row>
    <row r="8466" spans="1:1" x14ac:dyDescent="0.2">
      <c r="A8466" s="66"/>
    </row>
    <row r="8467" spans="1:1" x14ac:dyDescent="0.2">
      <c r="A8467" s="66"/>
    </row>
    <row r="8468" spans="1:1" x14ac:dyDescent="0.2">
      <c r="A8468" s="66"/>
    </row>
    <row r="8469" spans="1:1" x14ac:dyDescent="0.2">
      <c r="A8469" s="66"/>
    </row>
    <row r="8470" spans="1:1" x14ac:dyDescent="0.2">
      <c r="A8470" s="66"/>
    </row>
    <row r="8471" spans="1:1" x14ac:dyDescent="0.2">
      <c r="A8471" s="66"/>
    </row>
    <row r="8472" spans="1:1" x14ac:dyDescent="0.2">
      <c r="A8472" s="66"/>
    </row>
    <row r="8473" spans="1:1" x14ac:dyDescent="0.2">
      <c r="A8473" s="66"/>
    </row>
    <row r="8474" spans="1:1" x14ac:dyDescent="0.2">
      <c r="A8474" s="66"/>
    </row>
    <row r="8475" spans="1:1" x14ac:dyDescent="0.2">
      <c r="A8475" s="66"/>
    </row>
    <row r="8476" spans="1:1" x14ac:dyDescent="0.2">
      <c r="A8476" s="66"/>
    </row>
    <row r="8477" spans="1:1" x14ac:dyDescent="0.2">
      <c r="A8477" s="66"/>
    </row>
    <row r="8478" spans="1:1" x14ac:dyDescent="0.2">
      <c r="A8478" s="66"/>
    </row>
    <row r="8479" spans="1:1" x14ac:dyDescent="0.2">
      <c r="A8479" s="66"/>
    </row>
    <row r="8480" spans="1:1" x14ac:dyDescent="0.2">
      <c r="A8480" s="66"/>
    </row>
    <row r="8481" spans="1:1" x14ac:dyDescent="0.2">
      <c r="A8481" s="66"/>
    </row>
    <row r="8482" spans="1:1" x14ac:dyDescent="0.2">
      <c r="A8482" s="66"/>
    </row>
    <row r="8483" spans="1:1" x14ac:dyDescent="0.2">
      <c r="A8483" s="66"/>
    </row>
    <row r="8484" spans="1:1" x14ac:dyDescent="0.2">
      <c r="A8484" s="66"/>
    </row>
    <row r="8485" spans="1:1" x14ac:dyDescent="0.2">
      <c r="A8485" s="66"/>
    </row>
    <row r="8486" spans="1:1" x14ac:dyDescent="0.2">
      <c r="A8486" s="66"/>
    </row>
    <row r="8487" spans="1:1" x14ac:dyDescent="0.2">
      <c r="A8487" s="66"/>
    </row>
    <row r="8488" spans="1:1" x14ac:dyDescent="0.2">
      <c r="A8488" s="66"/>
    </row>
    <row r="8489" spans="1:1" x14ac:dyDescent="0.2">
      <c r="A8489" s="66"/>
    </row>
    <row r="8490" spans="1:1" x14ac:dyDescent="0.2">
      <c r="A8490" s="66"/>
    </row>
    <row r="8491" spans="1:1" x14ac:dyDescent="0.2">
      <c r="A8491" s="66"/>
    </row>
    <row r="8492" spans="1:1" x14ac:dyDescent="0.2">
      <c r="A8492" s="66"/>
    </row>
    <row r="8493" spans="1:1" x14ac:dyDescent="0.2">
      <c r="A8493" s="66"/>
    </row>
    <row r="8494" spans="1:1" x14ac:dyDescent="0.2">
      <c r="A8494" s="66"/>
    </row>
    <row r="8495" spans="1:1" x14ac:dyDescent="0.2">
      <c r="A8495" s="66"/>
    </row>
    <row r="8496" spans="1:1" x14ac:dyDescent="0.2">
      <c r="A8496" s="66"/>
    </row>
    <row r="8497" spans="1:1" x14ac:dyDescent="0.2">
      <c r="A8497" s="66"/>
    </row>
    <row r="8498" spans="1:1" x14ac:dyDescent="0.2">
      <c r="A8498" s="66"/>
    </row>
    <row r="8499" spans="1:1" x14ac:dyDescent="0.2">
      <c r="A8499" s="66"/>
    </row>
    <row r="8500" spans="1:1" x14ac:dyDescent="0.2">
      <c r="A8500" s="66"/>
    </row>
    <row r="8501" spans="1:1" x14ac:dyDescent="0.2">
      <c r="A8501" s="66"/>
    </row>
    <row r="8502" spans="1:1" x14ac:dyDescent="0.2">
      <c r="A8502" s="66"/>
    </row>
    <row r="8503" spans="1:1" x14ac:dyDescent="0.2">
      <c r="A8503" s="66"/>
    </row>
    <row r="8504" spans="1:1" x14ac:dyDescent="0.2">
      <c r="A8504" s="66"/>
    </row>
    <row r="8505" spans="1:1" x14ac:dyDescent="0.2">
      <c r="A8505" s="66"/>
    </row>
    <row r="8506" spans="1:1" x14ac:dyDescent="0.2">
      <c r="A8506" s="66"/>
    </row>
    <row r="8507" spans="1:1" x14ac:dyDescent="0.2">
      <c r="A8507" s="66"/>
    </row>
    <row r="8508" spans="1:1" x14ac:dyDescent="0.2">
      <c r="A8508" s="66"/>
    </row>
    <row r="8509" spans="1:1" x14ac:dyDescent="0.2">
      <c r="A8509" s="66"/>
    </row>
    <row r="8510" spans="1:1" x14ac:dyDescent="0.2">
      <c r="A8510" s="66"/>
    </row>
    <row r="8511" spans="1:1" x14ac:dyDescent="0.2">
      <c r="A8511" s="66"/>
    </row>
    <row r="8512" spans="1:1" x14ac:dyDescent="0.2">
      <c r="A8512" s="66"/>
    </row>
    <row r="8513" spans="1:1" x14ac:dyDescent="0.2">
      <c r="A8513" s="66"/>
    </row>
    <row r="8514" spans="1:1" x14ac:dyDescent="0.2">
      <c r="A8514" s="66"/>
    </row>
    <row r="8515" spans="1:1" x14ac:dyDescent="0.2">
      <c r="A8515" s="66"/>
    </row>
    <row r="8516" spans="1:1" x14ac:dyDescent="0.2">
      <c r="A8516" s="66"/>
    </row>
    <row r="8517" spans="1:1" x14ac:dyDescent="0.2">
      <c r="A8517" s="66"/>
    </row>
    <row r="8518" spans="1:1" x14ac:dyDescent="0.2">
      <c r="A8518" s="66"/>
    </row>
    <row r="8519" spans="1:1" x14ac:dyDescent="0.2">
      <c r="A8519" s="66"/>
    </row>
    <row r="8520" spans="1:1" x14ac:dyDescent="0.2">
      <c r="A8520" s="66"/>
    </row>
    <row r="8521" spans="1:1" x14ac:dyDescent="0.2">
      <c r="A8521" s="66"/>
    </row>
    <row r="8522" spans="1:1" x14ac:dyDescent="0.2">
      <c r="A8522" s="66"/>
    </row>
    <row r="8523" spans="1:1" x14ac:dyDescent="0.2">
      <c r="A8523" s="66"/>
    </row>
    <row r="8524" spans="1:1" x14ac:dyDescent="0.2">
      <c r="A8524" s="66"/>
    </row>
    <row r="8525" spans="1:1" x14ac:dyDescent="0.2">
      <c r="A8525" s="66"/>
    </row>
    <row r="8526" spans="1:1" x14ac:dyDescent="0.2">
      <c r="A8526" s="66"/>
    </row>
    <row r="8527" spans="1:1" x14ac:dyDescent="0.2">
      <c r="A8527" s="66"/>
    </row>
    <row r="8528" spans="1:1" x14ac:dyDescent="0.2">
      <c r="A8528" s="66"/>
    </row>
    <row r="8529" spans="1:1" x14ac:dyDescent="0.2">
      <c r="A8529" s="66"/>
    </row>
    <row r="8530" spans="1:1" x14ac:dyDescent="0.2">
      <c r="A8530" s="66"/>
    </row>
    <row r="8531" spans="1:1" x14ac:dyDescent="0.2">
      <c r="A8531" s="66"/>
    </row>
    <row r="8532" spans="1:1" x14ac:dyDescent="0.2">
      <c r="A8532" s="66"/>
    </row>
    <row r="8533" spans="1:1" x14ac:dyDescent="0.2">
      <c r="A8533" s="66"/>
    </row>
    <row r="8534" spans="1:1" x14ac:dyDescent="0.2">
      <c r="A8534" s="66"/>
    </row>
    <row r="8535" spans="1:1" x14ac:dyDescent="0.2">
      <c r="A8535" s="66"/>
    </row>
    <row r="8536" spans="1:1" x14ac:dyDescent="0.2">
      <c r="A8536" s="66"/>
    </row>
    <row r="8537" spans="1:1" x14ac:dyDescent="0.2">
      <c r="A8537" s="66"/>
    </row>
    <row r="8538" spans="1:1" x14ac:dyDescent="0.2">
      <c r="A8538" s="66"/>
    </row>
    <row r="8539" spans="1:1" x14ac:dyDescent="0.2">
      <c r="A8539" s="66"/>
    </row>
    <row r="8540" spans="1:1" x14ac:dyDescent="0.2">
      <c r="A8540" s="66"/>
    </row>
    <row r="8541" spans="1:1" x14ac:dyDescent="0.2">
      <c r="A8541" s="66"/>
    </row>
    <row r="8542" spans="1:1" x14ac:dyDescent="0.2">
      <c r="A8542" s="66"/>
    </row>
    <row r="8543" spans="1:1" x14ac:dyDescent="0.2">
      <c r="A8543" s="66"/>
    </row>
    <row r="8544" spans="1:1" x14ac:dyDescent="0.2">
      <c r="A8544" s="66"/>
    </row>
    <row r="8545" spans="1:1" x14ac:dyDescent="0.2">
      <c r="A8545" s="66"/>
    </row>
    <row r="8546" spans="1:1" x14ac:dyDescent="0.2">
      <c r="A8546" s="66"/>
    </row>
    <row r="8547" spans="1:1" x14ac:dyDescent="0.2">
      <c r="A8547" s="66"/>
    </row>
    <row r="8548" spans="1:1" x14ac:dyDescent="0.2">
      <c r="A8548" s="66"/>
    </row>
    <row r="8549" spans="1:1" x14ac:dyDescent="0.2">
      <c r="A8549" s="66"/>
    </row>
    <row r="8550" spans="1:1" x14ac:dyDescent="0.2">
      <c r="A8550" s="66"/>
    </row>
    <row r="8551" spans="1:1" x14ac:dyDescent="0.2">
      <c r="A8551" s="66"/>
    </row>
    <row r="8552" spans="1:1" x14ac:dyDescent="0.2">
      <c r="A8552" s="66"/>
    </row>
    <row r="8553" spans="1:1" x14ac:dyDescent="0.2">
      <c r="A8553" s="66"/>
    </row>
    <row r="8554" spans="1:1" x14ac:dyDescent="0.2">
      <c r="A8554" s="66"/>
    </row>
    <row r="8555" spans="1:1" x14ac:dyDescent="0.2">
      <c r="A8555" s="66"/>
    </row>
    <row r="8556" spans="1:1" x14ac:dyDescent="0.2">
      <c r="A8556" s="66"/>
    </row>
    <row r="8557" spans="1:1" x14ac:dyDescent="0.2">
      <c r="A8557" s="66"/>
    </row>
    <row r="8558" spans="1:1" x14ac:dyDescent="0.2">
      <c r="A8558" s="66"/>
    </row>
    <row r="8559" spans="1:1" x14ac:dyDescent="0.2">
      <c r="A8559" s="66"/>
    </row>
    <row r="8560" spans="1:1" x14ac:dyDescent="0.2">
      <c r="A8560" s="66"/>
    </row>
    <row r="8561" spans="1:1" x14ac:dyDescent="0.2">
      <c r="A8561" s="66"/>
    </row>
    <row r="8562" spans="1:1" x14ac:dyDescent="0.2">
      <c r="A8562" s="66"/>
    </row>
    <row r="8563" spans="1:1" x14ac:dyDescent="0.2">
      <c r="A8563" s="66"/>
    </row>
    <row r="8564" spans="1:1" x14ac:dyDescent="0.2">
      <c r="A8564" s="66"/>
    </row>
    <row r="8565" spans="1:1" x14ac:dyDescent="0.2">
      <c r="A8565" s="66"/>
    </row>
    <row r="8566" spans="1:1" x14ac:dyDescent="0.2">
      <c r="A8566" s="66"/>
    </row>
    <row r="8567" spans="1:1" x14ac:dyDescent="0.2">
      <c r="A8567" s="66"/>
    </row>
    <row r="8568" spans="1:1" x14ac:dyDescent="0.2">
      <c r="A8568" s="66"/>
    </row>
    <row r="8569" spans="1:1" x14ac:dyDescent="0.2">
      <c r="A8569" s="66"/>
    </row>
    <row r="8570" spans="1:1" x14ac:dyDescent="0.2">
      <c r="A8570" s="66"/>
    </row>
    <row r="8571" spans="1:1" x14ac:dyDescent="0.2">
      <c r="A8571" s="66"/>
    </row>
    <row r="8572" spans="1:1" x14ac:dyDescent="0.2">
      <c r="A8572" s="66"/>
    </row>
    <row r="8573" spans="1:1" x14ac:dyDescent="0.2">
      <c r="A8573" s="66"/>
    </row>
    <row r="8574" spans="1:1" x14ac:dyDescent="0.2">
      <c r="A8574" s="66"/>
    </row>
    <row r="8575" spans="1:1" x14ac:dyDescent="0.2">
      <c r="A8575" s="66"/>
    </row>
    <row r="8576" spans="1:1" x14ac:dyDescent="0.2">
      <c r="A8576" s="66"/>
    </row>
    <row r="8577" spans="1:1" x14ac:dyDescent="0.2">
      <c r="A8577" s="66"/>
    </row>
    <row r="8578" spans="1:1" x14ac:dyDescent="0.2">
      <c r="A8578" s="66"/>
    </row>
    <row r="8579" spans="1:1" x14ac:dyDescent="0.2">
      <c r="A8579" s="66"/>
    </row>
    <row r="8580" spans="1:1" x14ac:dyDescent="0.2">
      <c r="A8580" s="66"/>
    </row>
    <row r="8581" spans="1:1" x14ac:dyDescent="0.2">
      <c r="A8581" s="66"/>
    </row>
    <row r="8582" spans="1:1" x14ac:dyDescent="0.2">
      <c r="A8582" s="66"/>
    </row>
    <row r="8583" spans="1:1" x14ac:dyDescent="0.2">
      <c r="A8583" s="66"/>
    </row>
    <row r="8584" spans="1:1" x14ac:dyDescent="0.2">
      <c r="A8584" s="66"/>
    </row>
    <row r="8585" spans="1:1" x14ac:dyDescent="0.2">
      <c r="A8585" s="66"/>
    </row>
    <row r="8586" spans="1:1" x14ac:dyDescent="0.2">
      <c r="A8586" s="66"/>
    </row>
    <row r="8587" spans="1:1" x14ac:dyDescent="0.2">
      <c r="A8587" s="66"/>
    </row>
    <row r="8588" spans="1:1" x14ac:dyDescent="0.2">
      <c r="A8588" s="66"/>
    </row>
    <row r="8589" spans="1:1" x14ac:dyDescent="0.2">
      <c r="A8589" s="66"/>
    </row>
    <row r="8590" spans="1:1" x14ac:dyDescent="0.2">
      <c r="A8590" s="66"/>
    </row>
    <row r="8591" spans="1:1" x14ac:dyDescent="0.2">
      <c r="A8591" s="66"/>
    </row>
    <row r="8592" spans="1:1" x14ac:dyDescent="0.2">
      <c r="A8592" s="66"/>
    </row>
    <row r="8593" spans="1:1" x14ac:dyDescent="0.2">
      <c r="A8593" s="66"/>
    </row>
    <row r="8594" spans="1:1" x14ac:dyDescent="0.2">
      <c r="A8594" s="66"/>
    </row>
    <row r="8595" spans="1:1" x14ac:dyDescent="0.2">
      <c r="A8595" s="66"/>
    </row>
    <row r="8596" spans="1:1" x14ac:dyDescent="0.2">
      <c r="A8596" s="66"/>
    </row>
    <row r="8597" spans="1:1" x14ac:dyDescent="0.2">
      <c r="A8597" s="66"/>
    </row>
    <row r="8598" spans="1:1" x14ac:dyDescent="0.2">
      <c r="A8598" s="66"/>
    </row>
    <row r="8599" spans="1:1" x14ac:dyDescent="0.2">
      <c r="A8599" s="66"/>
    </row>
    <row r="8600" spans="1:1" x14ac:dyDescent="0.2">
      <c r="A8600" s="66"/>
    </row>
    <row r="8601" spans="1:1" x14ac:dyDescent="0.2">
      <c r="A8601" s="66"/>
    </row>
    <row r="8602" spans="1:1" x14ac:dyDescent="0.2">
      <c r="A8602" s="66"/>
    </row>
    <row r="8603" spans="1:1" x14ac:dyDescent="0.2">
      <c r="A8603" s="66"/>
    </row>
    <row r="8604" spans="1:1" x14ac:dyDescent="0.2">
      <c r="A8604" s="66"/>
    </row>
    <row r="8605" spans="1:1" x14ac:dyDescent="0.2">
      <c r="A8605" s="66"/>
    </row>
    <row r="8606" spans="1:1" x14ac:dyDescent="0.2">
      <c r="A8606" s="66"/>
    </row>
    <row r="8607" spans="1:1" x14ac:dyDescent="0.2">
      <c r="A8607" s="66"/>
    </row>
    <row r="8608" spans="1:1" x14ac:dyDescent="0.2">
      <c r="A8608" s="66"/>
    </row>
    <row r="8609" spans="1:1" x14ac:dyDescent="0.2">
      <c r="A8609" s="66"/>
    </row>
    <row r="8610" spans="1:1" x14ac:dyDescent="0.2">
      <c r="A8610" s="66"/>
    </row>
    <row r="8611" spans="1:1" x14ac:dyDescent="0.2">
      <c r="A8611" s="66"/>
    </row>
    <row r="8612" spans="1:1" x14ac:dyDescent="0.2">
      <c r="A8612" s="66"/>
    </row>
    <row r="8613" spans="1:1" x14ac:dyDescent="0.2">
      <c r="A8613" s="66"/>
    </row>
    <row r="8614" spans="1:1" x14ac:dyDescent="0.2">
      <c r="A8614" s="66"/>
    </row>
    <row r="8615" spans="1:1" x14ac:dyDescent="0.2">
      <c r="A8615" s="66"/>
    </row>
    <row r="8616" spans="1:1" x14ac:dyDescent="0.2">
      <c r="A8616" s="66"/>
    </row>
    <row r="8617" spans="1:1" x14ac:dyDescent="0.2">
      <c r="A8617" s="66"/>
    </row>
    <row r="8618" spans="1:1" x14ac:dyDescent="0.2">
      <c r="A8618" s="66"/>
    </row>
    <row r="8619" spans="1:1" x14ac:dyDescent="0.2">
      <c r="A8619" s="66"/>
    </row>
    <row r="8620" spans="1:1" x14ac:dyDescent="0.2">
      <c r="A8620" s="66"/>
    </row>
    <row r="8621" spans="1:1" x14ac:dyDescent="0.2">
      <c r="A8621" s="66"/>
    </row>
    <row r="8622" spans="1:1" x14ac:dyDescent="0.2">
      <c r="A8622" s="66"/>
    </row>
    <row r="8623" spans="1:1" x14ac:dyDescent="0.2">
      <c r="A8623" s="66"/>
    </row>
    <row r="8624" spans="1:1" x14ac:dyDescent="0.2">
      <c r="A8624" s="66"/>
    </row>
    <row r="8625" spans="1:1" x14ac:dyDescent="0.2">
      <c r="A8625" s="66"/>
    </row>
    <row r="8626" spans="1:1" x14ac:dyDescent="0.2">
      <c r="A8626" s="66"/>
    </row>
    <row r="8627" spans="1:1" x14ac:dyDescent="0.2">
      <c r="A8627" s="66"/>
    </row>
    <row r="8628" spans="1:1" x14ac:dyDescent="0.2">
      <c r="A8628" s="66"/>
    </row>
    <row r="8629" spans="1:1" x14ac:dyDescent="0.2">
      <c r="A8629" s="66"/>
    </row>
    <row r="8630" spans="1:1" x14ac:dyDescent="0.2">
      <c r="A8630" s="66"/>
    </row>
    <row r="8631" spans="1:1" x14ac:dyDescent="0.2">
      <c r="A8631" s="66"/>
    </row>
    <row r="8632" spans="1:1" x14ac:dyDescent="0.2">
      <c r="A8632" s="66"/>
    </row>
    <row r="8633" spans="1:1" x14ac:dyDescent="0.2">
      <c r="A8633" s="66"/>
    </row>
    <row r="8634" spans="1:1" x14ac:dyDescent="0.2">
      <c r="A8634" s="66"/>
    </row>
    <row r="8635" spans="1:1" x14ac:dyDescent="0.2">
      <c r="A8635" s="66"/>
    </row>
    <row r="8636" spans="1:1" x14ac:dyDescent="0.2">
      <c r="A8636" s="66"/>
    </row>
    <row r="8637" spans="1:1" x14ac:dyDescent="0.2">
      <c r="A8637" s="66"/>
    </row>
    <row r="8638" spans="1:1" x14ac:dyDescent="0.2">
      <c r="A8638" s="66"/>
    </row>
    <row r="8639" spans="1:1" x14ac:dyDescent="0.2">
      <c r="A8639" s="66"/>
    </row>
    <row r="8640" spans="1:1" x14ac:dyDescent="0.2">
      <c r="A8640" s="66"/>
    </row>
    <row r="8641" spans="1:1" x14ac:dyDescent="0.2">
      <c r="A8641" s="66"/>
    </row>
    <row r="8642" spans="1:1" x14ac:dyDescent="0.2">
      <c r="A8642" s="66"/>
    </row>
    <row r="8643" spans="1:1" x14ac:dyDescent="0.2">
      <c r="A8643" s="66"/>
    </row>
    <row r="8644" spans="1:1" x14ac:dyDescent="0.2">
      <c r="A8644" s="66"/>
    </row>
    <row r="8645" spans="1:1" x14ac:dyDescent="0.2">
      <c r="A8645" s="66"/>
    </row>
    <row r="8646" spans="1:1" x14ac:dyDescent="0.2">
      <c r="A8646" s="66"/>
    </row>
    <row r="8647" spans="1:1" x14ac:dyDescent="0.2">
      <c r="A8647" s="66"/>
    </row>
    <row r="8648" spans="1:1" x14ac:dyDescent="0.2">
      <c r="A8648" s="66"/>
    </row>
    <row r="8649" spans="1:1" x14ac:dyDescent="0.2">
      <c r="A8649" s="66"/>
    </row>
    <row r="8650" spans="1:1" x14ac:dyDescent="0.2">
      <c r="A8650" s="66"/>
    </row>
    <row r="8651" spans="1:1" x14ac:dyDescent="0.2">
      <c r="A8651" s="66"/>
    </row>
    <row r="8652" spans="1:1" x14ac:dyDescent="0.2">
      <c r="A8652" s="66"/>
    </row>
    <row r="8653" spans="1:1" x14ac:dyDescent="0.2">
      <c r="A8653" s="66"/>
    </row>
    <row r="8654" spans="1:1" x14ac:dyDescent="0.2">
      <c r="A8654" s="66"/>
    </row>
    <row r="8655" spans="1:1" x14ac:dyDescent="0.2">
      <c r="A8655" s="66"/>
    </row>
    <row r="8656" spans="1:1" x14ac:dyDescent="0.2">
      <c r="A8656" s="66"/>
    </row>
    <row r="8657" spans="1:1" x14ac:dyDescent="0.2">
      <c r="A8657" s="66"/>
    </row>
    <row r="8658" spans="1:1" x14ac:dyDescent="0.2">
      <c r="A8658" s="66"/>
    </row>
    <row r="8659" spans="1:1" x14ac:dyDescent="0.2">
      <c r="A8659" s="66"/>
    </row>
    <row r="8660" spans="1:1" x14ac:dyDescent="0.2">
      <c r="A8660" s="66"/>
    </row>
    <row r="8661" spans="1:1" x14ac:dyDescent="0.2">
      <c r="A8661" s="66"/>
    </row>
    <row r="8662" spans="1:1" x14ac:dyDescent="0.2">
      <c r="A8662" s="66"/>
    </row>
    <row r="8663" spans="1:1" x14ac:dyDescent="0.2">
      <c r="A8663" s="66"/>
    </row>
    <row r="8664" spans="1:1" x14ac:dyDescent="0.2">
      <c r="A8664" s="66"/>
    </row>
    <row r="8665" spans="1:1" x14ac:dyDescent="0.2">
      <c r="A8665" s="66"/>
    </row>
    <row r="8666" spans="1:1" x14ac:dyDescent="0.2">
      <c r="A8666" s="66"/>
    </row>
    <row r="8667" spans="1:1" x14ac:dyDescent="0.2">
      <c r="A8667" s="66"/>
    </row>
    <row r="8668" spans="1:1" x14ac:dyDescent="0.2">
      <c r="A8668" s="66"/>
    </row>
    <row r="8669" spans="1:1" x14ac:dyDescent="0.2">
      <c r="A8669" s="66"/>
    </row>
    <row r="8670" spans="1:1" x14ac:dyDescent="0.2">
      <c r="A8670" s="66"/>
    </row>
    <row r="8671" spans="1:1" x14ac:dyDescent="0.2">
      <c r="A8671" s="66"/>
    </row>
    <row r="8672" spans="1:1" x14ac:dyDescent="0.2">
      <c r="A8672" s="66"/>
    </row>
    <row r="8673" spans="1:1" x14ac:dyDescent="0.2">
      <c r="A8673" s="66"/>
    </row>
    <row r="8674" spans="1:1" x14ac:dyDescent="0.2">
      <c r="A8674" s="66"/>
    </row>
    <row r="8675" spans="1:1" x14ac:dyDescent="0.2">
      <c r="A8675" s="66"/>
    </row>
    <row r="8676" spans="1:1" x14ac:dyDescent="0.2">
      <c r="A8676" s="66"/>
    </row>
    <row r="8677" spans="1:1" x14ac:dyDescent="0.2">
      <c r="A8677" s="66"/>
    </row>
    <row r="8678" spans="1:1" x14ac:dyDescent="0.2">
      <c r="A8678" s="66"/>
    </row>
    <row r="8679" spans="1:1" x14ac:dyDescent="0.2">
      <c r="A8679" s="66"/>
    </row>
    <row r="8680" spans="1:1" x14ac:dyDescent="0.2">
      <c r="A8680" s="66"/>
    </row>
    <row r="8681" spans="1:1" x14ac:dyDescent="0.2">
      <c r="A8681" s="66"/>
    </row>
    <row r="8682" spans="1:1" x14ac:dyDescent="0.2">
      <c r="A8682" s="66"/>
    </row>
    <row r="8683" spans="1:1" x14ac:dyDescent="0.2">
      <c r="A8683" s="66"/>
    </row>
    <row r="8684" spans="1:1" x14ac:dyDescent="0.2">
      <c r="A8684" s="66"/>
    </row>
    <row r="8685" spans="1:1" x14ac:dyDescent="0.2">
      <c r="A8685" s="66"/>
    </row>
    <row r="8686" spans="1:1" x14ac:dyDescent="0.2">
      <c r="A8686" s="66"/>
    </row>
    <row r="8687" spans="1:1" x14ac:dyDescent="0.2">
      <c r="A8687" s="66"/>
    </row>
    <row r="8688" spans="1:1" x14ac:dyDescent="0.2">
      <c r="A8688" s="66"/>
    </row>
    <row r="8689" spans="1:1" x14ac:dyDescent="0.2">
      <c r="A8689" s="66"/>
    </row>
    <row r="8690" spans="1:1" x14ac:dyDescent="0.2">
      <c r="A8690" s="66"/>
    </row>
    <row r="8691" spans="1:1" x14ac:dyDescent="0.2">
      <c r="A8691" s="66"/>
    </row>
    <row r="8692" spans="1:1" x14ac:dyDescent="0.2">
      <c r="A8692" s="66"/>
    </row>
    <row r="8693" spans="1:1" x14ac:dyDescent="0.2">
      <c r="A8693" s="66"/>
    </row>
    <row r="8694" spans="1:1" x14ac:dyDescent="0.2">
      <c r="A8694" s="66"/>
    </row>
    <row r="8695" spans="1:1" x14ac:dyDescent="0.2">
      <c r="A8695" s="66"/>
    </row>
    <row r="8696" spans="1:1" x14ac:dyDescent="0.2">
      <c r="A8696" s="66"/>
    </row>
    <row r="8697" spans="1:1" x14ac:dyDescent="0.2">
      <c r="A8697" s="66"/>
    </row>
    <row r="8698" spans="1:1" x14ac:dyDescent="0.2">
      <c r="A8698" s="66"/>
    </row>
    <row r="8699" spans="1:1" x14ac:dyDescent="0.2">
      <c r="A8699" s="66"/>
    </row>
    <row r="8700" spans="1:1" x14ac:dyDescent="0.2">
      <c r="A8700" s="66"/>
    </row>
    <row r="8701" spans="1:1" x14ac:dyDescent="0.2">
      <c r="A8701" s="66"/>
    </row>
    <row r="8702" spans="1:1" x14ac:dyDescent="0.2">
      <c r="A8702" s="66"/>
    </row>
    <row r="8703" spans="1:1" x14ac:dyDescent="0.2">
      <c r="A8703" s="66"/>
    </row>
    <row r="8704" spans="1:1" x14ac:dyDescent="0.2">
      <c r="A8704" s="66"/>
    </row>
    <row r="8705" spans="1:1" x14ac:dyDescent="0.2">
      <c r="A8705" s="66"/>
    </row>
    <row r="8706" spans="1:1" x14ac:dyDescent="0.2">
      <c r="A8706" s="66"/>
    </row>
    <row r="8707" spans="1:1" x14ac:dyDescent="0.2">
      <c r="A8707" s="66"/>
    </row>
    <row r="8708" spans="1:1" x14ac:dyDescent="0.2">
      <c r="A8708" s="66"/>
    </row>
    <row r="8709" spans="1:1" x14ac:dyDescent="0.2">
      <c r="A8709" s="66"/>
    </row>
    <row r="8710" spans="1:1" x14ac:dyDescent="0.2">
      <c r="A8710" s="66"/>
    </row>
    <row r="8711" spans="1:1" x14ac:dyDescent="0.2">
      <c r="A8711" s="66"/>
    </row>
    <row r="8712" spans="1:1" x14ac:dyDescent="0.2">
      <c r="A8712" s="66"/>
    </row>
    <row r="8713" spans="1:1" x14ac:dyDescent="0.2">
      <c r="A8713" s="66"/>
    </row>
    <row r="8714" spans="1:1" x14ac:dyDescent="0.2">
      <c r="A8714" s="66"/>
    </row>
    <row r="8715" spans="1:1" x14ac:dyDescent="0.2">
      <c r="A8715" s="66"/>
    </row>
    <row r="8716" spans="1:1" x14ac:dyDescent="0.2">
      <c r="A8716" s="66"/>
    </row>
    <row r="8717" spans="1:1" x14ac:dyDescent="0.2">
      <c r="A8717" s="66"/>
    </row>
    <row r="8718" spans="1:1" x14ac:dyDescent="0.2">
      <c r="A8718" s="66"/>
    </row>
    <row r="8719" spans="1:1" x14ac:dyDescent="0.2">
      <c r="A8719" s="66"/>
    </row>
    <row r="8720" spans="1:1" x14ac:dyDescent="0.2">
      <c r="A8720" s="66"/>
    </row>
    <row r="8721" spans="1:1" x14ac:dyDescent="0.2">
      <c r="A8721" s="66"/>
    </row>
    <row r="8722" spans="1:1" x14ac:dyDescent="0.2">
      <c r="A8722" s="66"/>
    </row>
    <row r="8723" spans="1:1" x14ac:dyDescent="0.2">
      <c r="A8723" s="66"/>
    </row>
    <row r="8724" spans="1:1" x14ac:dyDescent="0.2">
      <c r="A8724" s="66"/>
    </row>
    <row r="8725" spans="1:1" x14ac:dyDescent="0.2">
      <c r="A8725" s="66"/>
    </row>
    <row r="8726" spans="1:1" x14ac:dyDescent="0.2">
      <c r="A8726" s="66"/>
    </row>
    <row r="8727" spans="1:1" x14ac:dyDescent="0.2">
      <c r="A8727" s="66"/>
    </row>
    <row r="8728" spans="1:1" x14ac:dyDescent="0.2">
      <c r="A8728" s="66"/>
    </row>
    <row r="8729" spans="1:1" x14ac:dyDescent="0.2">
      <c r="A8729" s="66"/>
    </row>
    <row r="8730" spans="1:1" x14ac:dyDescent="0.2">
      <c r="A8730" s="66"/>
    </row>
    <row r="8731" spans="1:1" x14ac:dyDescent="0.2">
      <c r="A8731" s="66"/>
    </row>
    <row r="8732" spans="1:1" x14ac:dyDescent="0.2">
      <c r="A8732" s="66"/>
    </row>
    <row r="8733" spans="1:1" x14ac:dyDescent="0.2">
      <c r="A8733" s="66"/>
    </row>
    <row r="8734" spans="1:1" x14ac:dyDescent="0.2">
      <c r="A8734" s="66"/>
    </row>
    <row r="8735" spans="1:1" x14ac:dyDescent="0.2">
      <c r="A8735" s="66"/>
    </row>
    <row r="8736" spans="1:1" x14ac:dyDescent="0.2">
      <c r="A8736" s="66"/>
    </row>
    <row r="8737" spans="1:1" x14ac:dyDescent="0.2">
      <c r="A8737" s="66"/>
    </row>
    <row r="8738" spans="1:1" x14ac:dyDescent="0.2">
      <c r="A8738" s="66"/>
    </row>
    <row r="8739" spans="1:1" x14ac:dyDescent="0.2">
      <c r="A8739" s="66"/>
    </row>
    <row r="8740" spans="1:1" x14ac:dyDescent="0.2">
      <c r="A8740" s="66"/>
    </row>
    <row r="8741" spans="1:1" x14ac:dyDescent="0.2">
      <c r="A8741" s="66"/>
    </row>
    <row r="8742" spans="1:1" x14ac:dyDescent="0.2">
      <c r="A8742" s="66"/>
    </row>
    <row r="8743" spans="1:1" x14ac:dyDescent="0.2">
      <c r="A8743" s="66"/>
    </row>
    <row r="8744" spans="1:1" x14ac:dyDescent="0.2">
      <c r="A8744" s="66"/>
    </row>
    <row r="8745" spans="1:1" x14ac:dyDescent="0.2">
      <c r="A8745" s="66"/>
    </row>
    <row r="8746" spans="1:1" x14ac:dyDescent="0.2">
      <c r="A8746" s="66"/>
    </row>
    <row r="8747" spans="1:1" x14ac:dyDescent="0.2">
      <c r="A8747" s="66"/>
    </row>
    <row r="8748" spans="1:1" x14ac:dyDescent="0.2">
      <c r="A8748" s="66"/>
    </row>
    <row r="8749" spans="1:1" x14ac:dyDescent="0.2">
      <c r="A8749" s="66"/>
    </row>
    <row r="8750" spans="1:1" x14ac:dyDescent="0.2">
      <c r="A8750" s="66"/>
    </row>
    <row r="8751" spans="1:1" x14ac:dyDescent="0.2">
      <c r="A8751" s="66"/>
    </row>
    <row r="8752" spans="1:1" x14ac:dyDescent="0.2">
      <c r="A8752" s="66"/>
    </row>
    <row r="8753" spans="1:1" x14ac:dyDescent="0.2">
      <c r="A8753" s="66"/>
    </row>
    <row r="8754" spans="1:1" x14ac:dyDescent="0.2">
      <c r="A8754" s="66"/>
    </row>
    <row r="8755" spans="1:1" x14ac:dyDescent="0.2">
      <c r="A8755" s="66"/>
    </row>
    <row r="8756" spans="1:1" x14ac:dyDescent="0.2">
      <c r="A8756" s="66"/>
    </row>
    <row r="8757" spans="1:1" x14ac:dyDescent="0.2">
      <c r="A8757" s="66"/>
    </row>
    <row r="8758" spans="1:1" x14ac:dyDescent="0.2">
      <c r="A8758" s="66"/>
    </row>
    <row r="8759" spans="1:1" x14ac:dyDescent="0.2">
      <c r="A8759" s="66"/>
    </row>
    <row r="8760" spans="1:1" x14ac:dyDescent="0.2">
      <c r="A8760" s="66"/>
    </row>
    <row r="8761" spans="1:1" x14ac:dyDescent="0.2">
      <c r="A8761" s="66"/>
    </row>
    <row r="8762" spans="1:1" x14ac:dyDescent="0.2">
      <c r="A8762" s="66"/>
    </row>
    <row r="8763" spans="1:1" x14ac:dyDescent="0.2">
      <c r="A8763" s="66"/>
    </row>
    <row r="8764" spans="1:1" x14ac:dyDescent="0.2">
      <c r="A8764" s="66"/>
    </row>
    <row r="8765" spans="1:1" x14ac:dyDescent="0.2">
      <c r="A8765" s="66"/>
    </row>
    <row r="8766" spans="1:1" x14ac:dyDescent="0.2">
      <c r="A8766" s="66"/>
    </row>
    <row r="8767" spans="1:1" x14ac:dyDescent="0.2">
      <c r="A8767" s="66"/>
    </row>
    <row r="8768" spans="1:1" x14ac:dyDescent="0.2">
      <c r="A8768" s="66"/>
    </row>
    <row r="8769" spans="1:1" x14ac:dyDescent="0.2">
      <c r="A8769" s="66"/>
    </row>
    <row r="8770" spans="1:1" x14ac:dyDescent="0.2">
      <c r="A8770" s="66"/>
    </row>
    <row r="8771" spans="1:1" x14ac:dyDescent="0.2">
      <c r="A8771" s="66"/>
    </row>
    <row r="8772" spans="1:1" x14ac:dyDescent="0.2">
      <c r="A8772" s="66"/>
    </row>
    <row r="8773" spans="1:1" x14ac:dyDescent="0.2">
      <c r="A8773" s="66"/>
    </row>
    <row r="8774" spans="1:1" x14ac:dyDescent="0.2">
      <c r="A8774" s="66"/>
    </row>
    <row r="8775" spans="1:1" x14ac:dyDescent="0.2">
      <c r="A8775" s="66"/>
    </row>
    <row r="8776" spans="1:1" x14ac:dyDescent="0.2">
      <c r="A8776" s="66"/>
    </row>
    <row r="8777" spans="1:1" x14ac:dyDescent="0.2">
      <c r="A8777" s="66"/>
    </row>
    <row r="8778" spans="1:1" x14ac:dyDescent="0.2">
      <c r="A8778" s="66"/>
    </row>
    <row r="8779" spans="1:1" x14ac:dyDescent="0.2">
      <c r="A8779" s="66"/>
    </row>
    <row r="8780" spans="1:1" x14ac:dyDescent="0.2">
      <c r="A8780" s="66"/>
    </row>
    <row r="8781" spans="1:1" x14ac:dyDescent="0.2">
      <c r="A8781" s="66"/>
    </row>
    <row r="8782" spans="1:1" x14ac:dyDescent="0.2">
      <c r="A8782" s="66"/>
    </row>
    <row r="8783" spans="1:1" x14ac:dyDescent="0.2">
      <c r="A8783" s="66"/>
    </row>
    <row r="8784" spans="1:1" x14ac:dyDescent="0.2">
      <c r="A8784" s="66"/>
    </row>
    <row r="8785" spans="1:1" x14ac:dyDescent="0.2">
      <c r="A8785" s="66"/>
    </row>
    <row r="8786" spans="1:1" x14ac:dyDescent="0.2">
      <c r="A8786" s="66"/>
    </row>
    <row r="8787" spans="1:1" x14ac:dyDescent="0.2">
      <c r="A8787" s="66"/>
    </row>
    <row r="8788" spans="1:1" x14ac:dyDescent="0.2">
      <c r="A8788" s="66"/>
    </row>
    <row r="8789" spans="1:1" x14ac:dyDescent="0.2">
      <c r="A8789" s="66"/>
    </row>
    <row r="8790" spans="1:1" x14ac:dyDescent="0.2">
      <c r="A8790" s="66"/>
    </row>
    <row r="8791" spans="1:1" x14ac:dyDescent="0.2">
      <c r="A8791" s="66"/>
    </row>
    <row r="8792" spans="1:1" x14ac:dyDescent="0.2">
      <c r="A8792" s="66"/>
    </row>
    <row r="8793" spans="1:1" x14ac:dyDescent="0.2">
      <c r="A8793" s="66"/>
    </row>
    <row r="8794" spans="1:1" x14ac:dyDescent="0.2">
      <c r="A8794" s="66"/>
    </row>
    <row r="8795" spans="1:1" x14ac:dyDescent="0.2">
      <c r="A8795" s="66"/>
    </row>
    <row r="8796" spans="1:1" x14ac:dyDescent="0.2">
      <c r="A8796" s="66"/>
    </row>
    <row r="8797" spans="1:1" x14ac:dyDescent="0.2">
      <c r="A8797" s="66"/>
    </row>
    <row r="8798" spans="1:1" x14ac:dyDescent="0.2">
      <c r="A8798" s="66"/>
    </row>
    <row r="8799" spans="1:1" x14ac:dyDescent="0.2">
      <c r="A8799" s="66"/>
    </row>
    <row r="8800" spans="1:1" x14ac:dyDescent="0.2">
      <c r="A8800" s="66"/>
    </row>
    <row r="8801" spans="1:1" x14ac:dyDescent="0.2">
      <c r="A8801" s="66"/>
    </row>
    <row r="8802" spans="1:1" x14ac:dyDescent="0.2">
      <c r="A8802" s="66"/>
    </row>
    <row r="8803" spans="1:1" x14ac:dyDescent="0.2">
      <c r="A8803" s="66"/>
    </row>
    <row r="8804" spans="1:1" x14ac:dyDescent="0.2">
      <c r="A8804" s="66"/>
    </row>
    <row r="8805" spans="1:1" x14ac:dyDescent="0.2">
      <c r="A8805" s="66"/>
    </row>
    <row r="8806" spans="1:1" x14ac:dyDescent="0.2">
      <c r="A8806" s="66"/>
    </row>
    <row r="8807" spans="1:1" x14ac:dyDescent="0.2">
      <c r="A8807" s="66"/>
    </row>
    <row r="8808" spans="1:1" x14ac:dyDescent="0.2">
      <c r="A8808" s="66"/>
    </row>
    <row r="8809" spans="1:1" x14ac:dyDescent="0.2">
      <c r="A8809" s="66"/>
    </row>
    <row r="8810" spans="1:1" x14ac:dyDescent="0.2">
      <c r="A8810" s="66"/>
    </row>
    <row r="8811" spans="1:1" x14ac:dyDescent="0.2">
      <c r="A8811" s="66"/>
    </row>
    <row r="8812" spans="1:1" x14ac:dyDescent="0.2">
      <c r="A8812" s="66"/>
    </row>
    <row r="8813" spans="1:1" x14ac:dyDescent="0.2">
      <c r="A8813" s="66"/>
    </row>
    <row r="8814" spans="1:1" x14ac:dyDescent="0.2">
      <c r="A8814" s="66"/>
    </row>
    <row r="8815" spans="1:1" x14ac:dyDescent="0.2">
      <c r="A8815" s="66"/>
    </row>
    <row r="8816" spans="1:1" x14ac:dyDescent="0.2">
      <c r="A8816" s="66"/>
    </row>
    <row r="8817" spans="1:1" x14ac:dyDescent="0.2">
      <c r="A8817" s="66"/>
    </row>
    <row r="8818" spans="1:1" x14ac:dyDescent="0.2">
      <c r="A8818" s="66"/>
    </row>
    <row r="8819" spans="1:1" x14ac:dyDescent="0.2">
      <c r="A8819" s="66"/>
    </row>
    <row r="8820" spans="1:1" x14ac:dyDescent="0.2">
      <c r="A8820" s="66"/>
    </row>
    <row r="8821" spans="1:1" x14ac:dyDescent="0.2">
      <c r="A8821" s="66"/>
    </row>
    <row r="8822" spans="1:1" x14ac:dyDescent="0.2">
      <c r="A8822" s="66"/>
    </row>
    <row r="8823" spans="1:1" x14ac:dyDescent="0.2">
      <c r="A8823" s="66"/>
    </row>
    <row r="8824" spans="1:1" x14ac:dyDescent="0.2">
      <c r="A8824" s="66"/>
    </row>
    <row r="8825" spans="1:1" x14ac:dyDescent="0.2">
      <c r="A8825" s="66"/>
    </row>
    <row r="8826" spans="1:1" x14ac:dyDescent="0.2">
      <c r="A8826" s="66"/>
    </row>
    <row r="8827" spans="1:1" x14ac:dyDescent="0.2">
      <c r="A8827" s="66"/>
    </row>
    <row r="8828" spans="1:1" x14ac:dyDescent="0.2">
      <c r="A8828" s="66"/>
    </row>
    <row r="8829" spans="1:1" x14ac:dyDescent="0.2">
      <c r="A8829" s="66"/>
    </row>
    <row r="8830" spans="1:1" x14ac:dyDescent="0.2">
      <c r="A8830" s="66"/>
    </row>
    <row r="8831" spans="1:1" x14ac:dyDescent="0.2">
      <c r="A8831" s="66"/>
    </row>
    <row r="8832" spans="1:1" x14ac:dyDescent="0.2">
      <c r="A8832" s="66"/>
    </row>
    <row r="8833" spans="1:1" x14ac:dyDescent="0.2">
      <c r="A8833" s="66"/>
    </row>
    <row r="8834" spans="1:1" x14ac:dyDescent="0.2">
      <c r="A8834" s="66"/>
    </row>
    <row r="8835" spans="1:1" x14ac:dyDescent="0.2">
      <c r="A8835" s="66"/>
    </row>
    <row r="8836" spans="1:1" x14ac:dyDescent="0.2">
      <c r="A8836" s="66"/>
    </row>
    <row r="8837" spans="1:1" x14ac:dyDescent="0.2">
      <c r="A8837" s="66"/>
    </row>
    <row r="8838" spans="1:1" x14ac:dyDescent="0.2">
      <c r="A8838" s="66"/>
    </row>
    <row r="8839" spans="1:1" x14ac:dyDescent="0.2">
      <c r="A8839" s="66"/>
    </row>
    <row r="8840" spans="1:1" x14ac:dyDescent="0.2">
      <c r="A8840" s="66"/>
    </row>
    <row r="8841" spans="1:1" x14ac:dyDescent="0.2">
      <c r="A8841" s="66"/>
    </row>
    <row r="8842" spans="1:1" x14ac:dyDescent="0.2">
      <c r="A8842" s="66"/>
    </row>
    <row r="8843" spans="1:1" x14ac:dyDescent="0.2">
      <c r="A8843" s="66"/>
    </row>
    <row r="8844" spans="1:1" x14ac:dyDescent="0.2">
      <c r="A8844" s="66"/>
    </row>
    <row r="8845" spans="1:1" x14ac:dyDescent="0.2">
      <c r="A8845" s="66"/>
    </row>
    <row r="8846" spans="1:1" x14ac:dyDescent="0.2">
      <c r="A8846" s="66"/>
    </row>
    <row r="8847" spans="1:1" x14ac:dyDescent="0.2">
      <c r="A8847" s="66"/>
    </row>
    <row r="8848" spans="1:1" x14ac:dyDescent="0.2">
      <c r="A8848" s="66"/>
    </row>
    <row r="8849" spans="1:1" x14ac:dyDescent="0.2">
      <c r="A8849" s="66"/>
    </row>
    <row r="8850" spans="1:1" x14ac:dyDescent="0.2">
      <c r="A8850" s="66"/>
    </row>
    <row r="8851" spans="1:1" x14ac:dyDescent="0.2">
      <c r="A8851" s="66"/>
    </row>
    <row r="8852" spans="1:1" x14ac:dyDescent="0.2">
      <c r="A8852" s="66"/>
    </row>
    <row r="8853" spans="1:1" x14ac:dyDescent="0.2">
      <c r="A8853" s="66"/>
    </row>
    <row r="8854" spans="1:1" x14ac:dyDescent="0.2">
      <c r="A8854" s="66"/>
    </row>
    <row r="8855" spans="1:1" x14ac:dyDescent="0.2">
      <c r="A8855" s="66"/>
    </row>
    <row r="8856" spans="1:1" x14ac:dyDescent="0.2">
      <c r="A8856" s="66"/>
    </row>
    <row r="8857" spans="1:1" x14ac:dyDescent="0.2">
      <c r="A8857" s="66"/>
    </row>
    <row r="8858" spans="1:1" x14ac:dyDescent="0.2">
      <c r="A8858" s="66"/>
    </row>
    <row r="8859" spans="1:1" x14ac:dyDescent="0.2">
      <c r="A8859" s="66"/>
    </row>
    <row r="8860" spans="1:1" x14ac:dyDescent="0.2">
      <c r="A8860" s="66"/>
    </row>
    <row r="8861" spans="1:1" x14ac:dyDescent="0.2">
      <c r="A8861" s="66"/>
    </row>
    <row r="8862" spans="1:1" x14ac:dyDescent="0.2">
      <c r="A8862" s="66"/>
    </row>
    <row r="8863" spans="1:1" x14ac:dyDescent="0.2">
      <c r="A8863" s="66"/>
    </row>
    <row r="8864" spans="1:1" x14ac:dyDescent="0.2">
      <c r="A8864" s="66"/>
    </row>
    <row r="8865" spans="1:1" x14ac:dyDescent="0.2">
      <c r="A8865" s="66"/>
    </row>
    <row r="8866" spans="1:1" x14ac:dyDescent="0.2">
      <c r="A8866" s="66"/>
    </row>
    <row r="8867" spans="1:1" x14ac:dyDescent="0.2">
      <c r="A8867" s="66"/>
    </row>
    <row r="8868" spans="1:1" x14ac:dyDescent="0.2">
      <c r="A8868" s="66"/>
    </row>
    <row r="8869" spans="1:1" x14ac:dyDescent="0.2">
      <c r="A8869" s="66"/>
    </row>
    <row r="8870" spans="1:1" x14ac:dyDescent="0.2">
      <c r="A8870" s="66"/>
    </row>
    <row r="8871" spans="1:1" x14ac:dyDescent="0.2">
      <c r="A8871" s="66"/>
    </row>
    <row r="8872" spans="1:1" x14ac:dyDescent="0.2">
      <c r="A8872" s="66"/>
    </row>
    <row r="8873" spans="1:1" x14ac:dyDescent="0.2">
      <c r="A8873" s="66"/>
    </row>
    <row r="8874" spans="1:1" x14ac:dyDescent="0.2">
      <c r="A8874" s="66"/>
    </row>
    <row r="8875" spans="1:1" x14ac:dyDescent="0.2">
      <c r="A8875" s="66"/>
    </row>
    <row r="8876" spans="1:1" x14ac:dyDescent="0.2">
      <c r="A8876" s="66"/>
    </row>
    <row r="8877" spans="1:1" x14ac:dyDescent="0.2">
      <c r="A8877" s="66"/>
    </row>
    <row r="8878" spans="1:1" x14ac:dyDescent="0.2">
      <c r="A8878" s="66"/>
    </row>
    <row r="8879" spans="1:1" x14ac:dyDescent="0.2">
      <c r="A8879" s="66"/>
    </row>
    <row r="8880" spans="1:1" x14ac:dyDescent="0.2">
      <c r="A8880" s="66"/>
    </row>
    <row r="8881" spans="1:1" x14ac:dyDescent="0.2">
      <c r="A8881" s="66"/>
    </row>
    <row r="8882" spans="1:1" x14ac:dyDescent="0.2">
      <c r="A8882" s="66"/>
    </row>
    <row r="8883" spans="1:1" x14ac:dyDescent="0.2">
      <c r="A8883" s="66"/>
    </row>
    <row r="8884" spans="1:1" x14ac:dyDescent="0.2">
      <c r="A8884" s="66"/>
    </row>
    <row r="8885" spans="1:1" x14ac:dyDescent="0.2">
      <c r="A8885" s="66"/>
    </row>
    <row r="8886" spans="1:1" x14ac:dyDescent="0.2">
      <c r="A8886" s="66"/>
    </row>
    <row r="8887" spans="1:1" x14ac:dyDescent="0.2">
      <c r="A8887" s="66"/>
    </row>
    <row r="8888" spans="1:1" x14ac:dyDescent="0.2">
      <c r="A8888" s="66"/>
    </row>
    <row r="8889" spans="1:1" x14ac:dyDescent="0.2">
      <c r="A8889" s="66"/>
    </row>
    <row r="8890" spans="1:1" x14ac:dyDescent="0.2">
      <c r="A8890" s="66"/>
    </row>
    <row r="8891" spans="1:1" x14ac:dyDescent="0.2">
      <c r="A8891" s="66"/>
    </row>
    <row r="8892" spans="1:1" x14ac:dyDescent="0.2">
      <c r="A8892" s="66"/>
    </row>
    <row r="8893" spans="1:1" x14ac:dyDescent="0.2">
      <c r="A8893" s="66"/>
    </row>
    <row r="8894" spans="1:1" x14ac:dyDescent="0.2">
      <c r="A8894" s="66"/>
    </row>
    <row r="8895" spans="1:1" x14ac:dyDescent="0.2">
      <c r="A8895" s="66"/>
    </row>
    <row r="8896" spans="1:1" x14ac:dyDescent="0.2">
      <c r="A8896" s="66"/>
    </row>
    <row r="8897" spans="1:1" x14ac:dyDescent="0.2">
      <c r="A8897" s="66"/>
    </row>
    <row r="8898" spans="1:1" x14ac:dyDescent="0.2">
      <c r="A8898" s="66"/>
    </row>
    <row r="8899" spans="1:1" x14ac:dyDescent="0.2">
      <c r="A8899" s="66"/>
    </row>
    <row r="8900" spans="1:1" x14ac:dyDescent="0.2">
      <c r="A8900" s="66"/>
    </row>
    <row r="8901" spans="1:1" x14ac:dyDescent="0.2">
      <c r="A8901" s="66"/>
    </row>
    <row r="8902" spans="1:1" x14ac:dyDescent="0.2">
      <c r="A8902" s="66"/>
    </row>
    <row r="8903" spans="1:1" x14ac:dyDescent="0.2">
      <c r="A8903" s="66"/>
    </row>
    <row r="8904" spans="1:1" x14ac:dyDescent="0.2">
      <c r="A8904" s="66"/>
    </row>
    <row r="8905" spans="1:1" x14ac:dyDescent="0.2">
      <c r="A8905" s="66"/>
    </row>
    <row r="8906" spans="1:1" x14ac:dyDescent="0.2">
      <c r="A8906" s="66"/>
    </row>
    <row r="8907" spans="1:1" x14ac:dyDescent="0.2">
      <c r="A8907" s="66"/>
    </row>
    <row r="8908" spans="1:1" x14ac:dyDescent="0.2">
      <c r="A8908" s="66"/>
    </row>
    <row r="8909" spans="1:1" x14ac:dyDescent="0.2">
      <c r="A8909" s="66"/>
    </row>
    <row r="8910" spans="1:1" x14ac:dyDescent="0.2">
      <c r="A8910" s="66"/>
    </row>
    <row r="8911" spans="1:1" x14ac:dyDescent="0.2">
      <c r="A8911" s="66"/>
    </row>
    <row r="8912" spans="1:1" x14ac:dyDescent="0.2">
      <c r="A8912" s="66"/>
    </row>
    <row r="8913" spans="1:1" x14ac:dyDescent="0.2">
      <c r="A8913" s="66"/>
    </row>
    <row r="8914" spans="1:1" x14ac:dyDescent="0.2">
      <c r="A8914" s="66"/>
    </row>
    <row r="8915" spans="1:1" x14ac:dyDescent="0.2">
      <c r="A8915" s="66"/>
    </row>
    <row r="8916" spans="1:1" x14ac:dyDescent="0.2">
      <c r="A8916" s="66"/>
    </row>
    <row r="8917" spans="1:1" x14ac:dyDescent="0.2">
      <c r="A8917" s="66"/>
    </row>
    <row r="8918" spans="1:1" x14ac:dyDescent="0.2">
      <c r="A8918" s="66"/>
    </row>
    <row r="8919" spans="1:1" x14ac:dyDescent="0.2">
      <c r="A8919" s="66"/>
    </row>
    <row r="8920" spans="1:1" x14ac:dyDescent="0.2">
      <c r="A8920" s="66"/>
    </row>
    <row r="8921" spans="1:1" x14ac:dyDescent="0.2">
      <c r="A8921" s="66"/>
    </row>
    <row r="8922" spans="1:1" x14ac:dyDescent="0.2">
      <c r="A8922" s="66"/>
    </row>
    <row r="8923" spans="1:1" x14ac:dyDescent="0.2">
      <c r="A8923" s="66"/>
    </row>
    <row r="8924" spans="1:1" x14ac:dyDescent="0.2">
      <c r="A8924" s="66"/>
    </row>
    <row r="8925" spans="1:1" x14ac:dyDescent="0.2">
      <c r="A8925" s="66"/>
    </row>
    <row r="8926" spans="1:1" x14ac:dyDescent="0.2">
      <c r="A8926" s="66"/>
    </row>
    <row r="8927" spans="1:1" x14ac:dyDescent="0.2">
      <c r="A8927" s="66"/>
    </row>
    <row r="8928" spans="1:1" x14ac:dyDescent="0.2">
      <c r="A8928" s="66"/>
    </row>
    <row r="8929" spans="1:1" x14ac:dyDescent="0.2">
      <c r="A8929" s="66"/>
    </row>
    <row r="8930" spans="1:1" x14ac:dyDescent="0.2">
      <c r="A8930" s="66"/>
    </row>
    <row r="8931" spans="1:1" x14ac:dyDescent="0.2">
      <c r="A8931" s="66"/>
    </row>
    <row r="8932" spans="1:1" x14ac:dyDescent="0.2">
      <c r="A8932" s="66"/>
    </row>
    <row r="8933" spans="1:1" x14ac:dyDescent="0.2">
      <c r="A8933" s="66"/>
    </row>
    <row r="8934" spans="1:1" x14ac:dyDescent="0.2">
      <c r="A8934" s="66"/>
    </row>
    <row r="8935" spans="1:1" x14ac:dyDescent="0.2">
      <c r="A8935" s="66"/>
    </row>
    <row r="8936" spans="1:1" x14ac:dyDescent="0.2">
      <c r="A8936" s="66"/>
    </row>
    <row r="8937" spans="1:1" x14ac:dyDescent="0.2">
      <c r="A8937" s="66"/>
    </row>
    <row r="8938" spans="1:1" x14ac:dyDescent="0.2">
      <c r="A8938" s="66"/>
    </row>
    <row r="8939" spans="1:1" x14ac:dyDescent="0.2">
      <c r="A8939" s="66"/>
    </row>
    <row r="8940" spans="1:1" x14ac:dyDescent="0.2">
      <c r="A8940" s="66"/>
    </row>
    <row r="8941" spans="1:1" x14ac:dyDescent="0.2">
      <c r="A8941" s="66"/>
    </row>
    <row r="8942" spans="1:1" x14ac:dyDescent="0.2">
      <c r="A8942" s="66"/>
    </row>
    <row r="8943" spans="1:1" x14ac:dyDescent="0.2">
      <c r="A8943" s="66"/>
    </row>
    <row r="8944" spans="1:1" x14ac:dyDescent="0.2">
      <c r="A8944" s="66"/>
    </row>
    <row r="8945" spans="1:1" x14ac:dyDescent="0.2">
      <c r="A8945" s="66"/>
    </row>
    <row r="8946" spans="1:1" x14ac:dyDescent="0.2">
      <c r="A8946" s="66"/>
    </row>
    <row r="8947" spans="1:1" x14ac:dyDescent="0.2">
      <c r="A8947" s="66"/>
    </row>
    <row r="8948" spans="1:1" x14ac:dyDescent="0.2">
      <c r="A8948" s="66"/>
    </row>
    <row r="8949" spans="1:1" x14ac:dyDescent="0.2">
      <c r="A8949" s="66"/>
    </row>
    <row r="8950" spans="1:1" x14ac:dyDescent="0.2">
      <c r="A8950" s="66"/>
    </row>
    <row r="8951" spans="1:1" x14ac:dyDescent="0.2">
      <c r="A8951" s="66"/>
    </row>
    <row r="8952" spans="1:1" x14ac:dyDescent="0.2">
      <c r="A8952" s="66"/>
    </row>
    <row r="8953" spans="1:1" x14ac:dyDescent="0.2">
      <c r="A8953" s="66"/>
    </row>
    <row r="8954" spans="1:1" x14ac:dyDescent="0.2">
      <c r="A8954" s="66"/>
    </row>
    <row r="8955" spans="1:1" x14ac:dyDescent="0.2">
      <c r="A8955" s="66"/>
    </row>
    <row r="8956" spans="1:1" x14ac:dyDescent="0.2">
      <c r="A8956" s="66"/>
    </row>
    <row r="8957" spans="1:1" x14ac:dyDescent="0.2">
      <c r="A8957" s="66"/>
    </row>
    <row r="8958" spans="1:1" x14ac:dyDescent="0.2">
      <c r="A8958" s="66"/>
    </row>
    <row r="8959" spans="1:1" x14ac:dyDescent="0.2">
      <c r="A8959" s="66"/>
    </row>
    <row r="8960" spans="1:1" x14ac:dyDescent="0.2">
      <c r="A8960" s="66"/>
    </row>
    <row r="8961" spans="1:1" x14ac:dyDescent="0.2">
      <c r="A8961" s="66"/>
    </row>
    <row r="8962" spans="1:1" x14ac:dyDescent="0.2">
      <c r="A8962" s="66"/>
    </row>
    <row r="8963" spans="1:1" x14ac:dyDescent="0.2">
      <c r="A8963" s="66"/>
    </row>
    <row r="8964" spans="1:1" x14ac:dyDescent="0.2">
      <c r="A8964" s="66"/>
    </row>
    <row r="8965" spans="1:1" x14ac:dyDescent="0.2">
      <c r="A8965" s="66"/>
    </row>
    <row r="8966" spans="1:1" x14ac:dyDescent="0.2">
      <c r="A8966" s="66"/>
    </row>
    <row r="8967" spans="1:1" x14ac:dyDescent="0.2">
      <c r="A8967" s="66"/>
    </row>
    <row r="8968" spans="1:1" x14ac:dyDescent="0.2">
      <c r="A8968" s="66"/>
    </row>
    <row r="8969" spans="1:1" x14ac:dyDescent="0.2">
      <c r="A8969" s="66"/>
    </row>
    <row r="8970" spans="1:1" x14ac:dyDescent="0.2">
      <c r="A8970" s="66"/>
    </row>
    <row r="8971" spans="1:1" x14ac:dyDescent="0.2">
      <c r="A8971" s="66"/>
    </row>
    <row r="8972" spans="1:1" x14ac:dyDescent="0.2">
      <c r="A8972" s="66"/>
    </row>
    <row r="8973" spans="1:1" x14ac:dyDescent="0.2">
      <c r="A8973" s="66"/>
    </row>
    <row r="8974" spans="1:1" x14ac:dyDescent="0.2">
      <c r="A8974" s="66"/>
    </row>
    <row r="8975" spans="1:1" x14ac:dyDescent="0.2">
      <c r="A8975" s="66"/>
    </row>
    <row r="8976" spans="1:1" x14ac:dyDescent="0.2">
      <c r="A8976" s="66"/>
    </row>
    <row r="8977" spans="1:1" x14ac:dyDescent="0.2">
      <c r="A8977" s="66"/>
    </row>
    <row r="8978" spans="1:1" x14ac:dyDescent="0.2">
      <c r="A8978" s="66"/>
    </row>
    <row r="8979" spans="1:1" x14ac:dyDescent="0.2">
      <c r="A8979" s="66"/>
    </row>
    <row r="8980" spans="1:1" x14ac:dyDescent="0.2">
      <c r="A8980" s="66"/>
    </row>
    <row r="8981" spans="1:1" x14ac:dyDescent="0.2">
      <c r="A8981" s="66"/>
    </row>
    <row r="8982" spans="1:1" x14ac:dyDescent="0.2">
      <c r="A8982" s="66"/>
    </row>
    <row r="8983" spans="1:1" x14ac:dyDescent="0.2">
      <c r="A8983" s="66"/>
    </row>
    <row r="8984" spans="1:1" x14ac:dyDescent="0.2">
      <c r="A8984" s="66"/>
    </row>
    <row r="8985" spans="1:1" x14ac:dyDescent="0.2">
      <c r="A8985" s="66"/>
    </row>
    <row r="8986" spans="1:1" x14ac:dyDescent="0.2">
      <c r="A8986" s="66"/>
    </row>
    <row r="8987" spans="1:1" x14ac:dyDescent="0.2">
      <c r="A8987" s="66"/>
    </row>
    <row r="8988" spans="1:1" x14ac:dyDescent="0.2">
      <c r="A8988" s="66"/>
    </row>
    <row r="8989" spans="1:1" x14ac:dyDescent="0.2">
      <c r="A8989" s="66"/>
    </row>
    <row r="8990" spans="1:1" x14ac:dyDescent="0.2">
      <c r="A8990" s="66"/>
    </row>
    <row r="8991" spans="1:1" x14ac:dyDescent="0.2">
      <c r="A8991" s="66"/>
    </row>
    <row r="8992" spans="1:1" x14ac:dyDescent="0.2">
      <c r="A8992" s="66"/>
    </row>
    <row r="8993" spans="1:1" x14ac:dyDescent="0.2">
      <c r="A8993" s="66"/>
    </row>
    <row r="8994" spans="1:1" x14ac:dyDescent="0.2">
      <c r="A8994" s="66"/>
    </row>
    <row r="8995" spans="1:1" x14ac:dyDescent="0.2">
      <c r="A8995" s="66"/>
    </row>
    <row r="8996" spans="1:1" x14ac:dyDescent="0.2">
      <c r="A8996" s="66"/>
    </row>
    <row r="8997" spans="1:1" x14ac:dyDescent="0.2">
      <c r="A8997" s="66"/>
    </row>
    <row r="8998" spans="1:1" x14ac:dyDescent="0.2">
      <c r="A8998" s="66"/>
    </row>
    <row r="8999" spans="1:1" x14ac:dyDescent="0.2">
      <c r="A8999" s="66"/>
    </row>
    <row r="9000" spans="1:1" x14ac:dyDescent="0.2">
      <c r="A9000" s="66"/>
    </row>
    <row r="9001" spans="1:1" x14ac:dyDescent="0.2">
      <c r="A9001" s="66"/>
    </row>
    <row r="9002" spans="1:1" x14ac:dyDescent="0.2">
      <c r="A9002" s="66"/>
    </row>
    <row r="9003" spans="1:1" x14ac:dyDescent="0.2">
      <c r="A9003" s="66"/>
    </row>
    <row r="9004" spans="1:1" x14ac:dyDescent="0.2">
      <c r="A9004" s="66"/>
    </row>
    <row r="9005" spans="1:1" x14ac:dyDescent="0.2">
      <c r="A9005" s="66"/>
    </row>
    <row r="9006" spans="1:1" x14ac:dyDescent="0.2">
      <c r="A9006" s="66"/>
    </row>
    <row r="9007" spans="1:1" x14ac:dyDescent="0.2">
      <c r="A9007" s="66"/>
    </row>
    <row r="9008" spans="1:1" x14ac:dyDescent="0.2">
      <c r="A9008" s="66"/>
    </row>
    <row r="9009" spans="1:1" x14ac:dyDescent="0.2">
      <c r="A9009" s="66"/>
    </row>
    <row r="9010" spans="1:1" x14ac:dyDescent="0.2">
      <c r="A9010" s="66"/>
    </row>
    <row r="9011" spans="1:1" x14ac:dyDescent="0.2">
      <c r="A9011" s="66"/>
    </row>
    <row r="9012" spans="1:1" x14ac:dyDescent="0.2">
      <c r="A9012" s="66"/>
    </row>
    <row r="9013" spans="1:1" x14ac:dyDescent="0.2">
      <c r="A9013" s="66"/>
    </row>
    <row r="9014" spans="1:1" x14ac:dyDescent="0.2">
      <c r="A9014" s="66"/>
    </row>
    <row r="9015" spans="1:1" x14ac:dyDescent="0.2">
      <c r="A9015" s="66"/>
    </row>
    <row r="9016" spans="1:1" x14ac:dyDescent="0.2">
      <c r="A9016" s="66"/>
    </row>
    <row r="9017" spans="1:1" x14ac:dyDescent="0.2">
      <c r="A9017" s="66"/>
    </row>
    <row r="9018" spans="1:1" x14ac:dyDescent="0.2">
      <c r="A9018" s="66"/>
    </row>
    <row r="9019" spans="1:1" x14ac:dyDescent="0.2">
      <c r="A9019" s="66"/>
    </row>
    <row r="9020" spans="1:1" x14ac:dyDescent="0.2">
      <c r="A9020" s="66"/>
    </row>
    <row r="9021" spans="1:1" x14ac:dyDescent="0.2">
      <c r="A9021" s="66"/>
    </row>
    <row r="9022" spans="1:1" x14ac:dyDescent="0.2">
      <c r="A9022" s="66"/>
    </row>
    <row r="9023" spans="1:1" x14ac:dyDescent="0.2">
      <c r="A9023" s="66"/>
    </row>
    <row r="9024" spans="1:1" x14ac:dyDescent="0.2">
      <c r="A9024" s="66"/>
    </row>
    <row r="9025" spans="1:1" x14ac:dyDescent="0.2">
      <c r="A9025" s="66"/>
    </row>
    <row r="9026" spans="1:1" x14ac:dyDescent="0.2">
      <c r="A9026" s="66"/>
    </row>
    <row r="9027" spans="1:1" x14ac:dyDescent="0.2">
      <c r="A9027" s="66"/>
    </row>
    <row r="9028" spans="1:1" x14ac:dyDescent="0.2">
      <c r="A9028" s="66"/>
    </row>
    <row r="9029" spans="1:1" x14ac:dyDescent="0.2">
      <c r="A9029" s="66"/>
    </row>
    <row r="9030" spans="1:1" x14ac:dyDescent="0.2">
      <c r="A9030" s="66"/>
    </row>
    <row r="9031" spans="1:1" x14ac:dyDescent="0.2">
      <c r="A9031" s="66"/>
    </row>
    <row r="9032" spans="1:1" x14ac:dyDescent="0.2">
      <c r="A9032" s="66"/>
    </row>
    <row r="9033" spans="1:1" x14ac:dyDescent="0.2">
      <c r="A9033" s="66"/>
    </row>
    <row r="9034" spans="1:1" x14ac:dyDescent="0.2">
      <c r="A9034" s="66"/>
    </row>
    <row r="9035" spans="1:1" x14ac:dyDescent="0.2">
      <c r="A9035" s="66"/>
    </row>
    <row r="9036" spans="1:1" x14ac:dyDescent="0.2">
      <c r="A9036" s="66"/>
    </row>
    <row r="9037" spans="1:1" x14ac:dyDescent="0.2">
      <c r="A9037" s="66"/>
    </row>
    <row r="9038" spans="1:1" x14ac:dyDescent="0.2">
      <c r="A9038" s="66"/>
    </row>
    <row r="9039" spans="1:1" x14ac:dyDescent="0.2">
      <c r="A9039" s="66"/>
    </row>
    <row r="9040" spans="1:1" x14ac:dyDescent="0.2">
      <c r="A9040" s="66"/>
    </row>
    <row r="9041" spans="1:1" x14ac:dyDescent="0.2">
      <c r="A9041" s="66"/>
    </row>
    <row r="9042" spans="1:1" x14ac:dyDescent="0.2">
      <c r="A9042" s="66"/>
    </row>
    <row r="9043" spans="1:1" x14ac:dyDescent="0.2">
      <c r="A9043" s="66"/>
    </row>
    <row r="9044" spans="1:1" x14ac:dyDescent="0.2">
      <c r="A9044" s="66"/>
    </row>
    <row r="9045" spans="1:1" x14ac:dyDescent="0.2">
      <c r="A9045" s="66"/>
    </row>
    <row r="9046" spans="1:1" x14ac:dyDescent="0.2">
      <c r="A9046" s="66"/>
    </row>
    <row r="9047" spans="1:1" x14ac:dyDescent="0.2">
      <c r="A9047" s="66"/>
    </row>
    <row r="9048" spans="1:1" x14ac:dyDescent="0.2">
      <c r="A9048" s="66"/>
    </row>
    <row r="9049" spans="1:1" x14ac:dyDescent="0.2">
      <c r="A9049" s="66"/>
    </row>
    <row r="9050" spans="1:1" x14ac:dyDescent="0.2">
      <c r="A9050" s="66"/>
    </row>
    <row r="9051" spans="1:1" x14ac:dyDescent="0.2">
      <c r="A9051" s="66"/>
    </row>
    <row r="9052" spans="1:1" x14ac:dyDescent="0.2">
      <c r="A9052" s="66"/>
    </row>
    <row r="9053" spans="1:1" x14ac:dyDescent="0.2">
      <c r="A9053" s="66"/>
    </row>
    <row r="9054" spans="1:1" x14ac:dyDescent="0.2">
      <c r="A9054" s="66"/>
    </row>
    <row r="9055" spans="1:1" x14ac:dyDescent="0.2">
      <c r="A9055" s="66"/>
    </row>
    <row r="9056" spans="1:1" x14ac:dyDescent="0.2">
      <c r="A9056" s="66"/>
    </row>
    <row r="9057" spans="1:1" x14ac:dyDescent="0.2">
      <c r="A9057" s="66"/>
    </row>
    <row r="9058" spans="1:1" x14ac:dyDescent="0.2">
      <c r="A9058" s="66"/>
    </row>
    <row r="9059" spans="1:1" x14ac:dyDescent="0.2">
      <c r="A9059" s="66"/>
    </row>
    <row r="9060" spans="1:1" x14ac:dyDescent="0.2">
      <c r="A9060" s="66"/>
    </row>
    <row r="9061" spans="1:1" x14ac:dyDescent="0.2">
      <c r="A9061" s="66"/>
    </row>
    <row r="9062" spans="1:1" x14ac:dyDescent="0.2">
      <c r="A9062" s="66"/>
    </row>
    <row r="9063" spans="1:1" x14ac:dyDescent="0.2">
      <c r="A9063" s="66"/>
    </row>
    <row r="9064" spans="1:1" x14ac:dyDescent="0.2">
      <c r="A9064" s="66"/>
    </row>
    <row r="9065" spans="1:1" x14ac:dyDescent="0.2">
      <c r="A9065" s="66"/>
    </row>
    <row r="9066" spans="1:1" x14ac:dyDescent="0.2">
      <c r="A9066" s="66"/>
    </row>
    <row r="9067" spans="1:1" x14ac:dyDescent="0.2">
      <c r="A9067" s="66"/>
    </row>
    <row r="9068" spans="1:1" x14ac:dyDescent="0.2">
      <c r="A9068" s="66"/>
    </row>
    <row r="9069" spans="1:1" x14ac:dyDescent="0.2">
      <c r="A9069" s="66"/>
    </row>
    <row r="9070" spans="1:1" x14ac:dyDescent="0.2">
      <c r="A9070" s="66"/>
    </row>
    <row r="9071" spans="1:1" x14ac:dyDescent="0.2">
      <c r="A9071" s="66"/>
    </row>
    <row r="9072" spans="1:1" x14ac:dyDescent="0.2">
      <c r="A9072" s="66"/>
    </row>
    <row r="9073" spans="1:1" x14ac:dyDescent="0.2">
      <c r="A9073" s="66"/>
    </row>
    <row r="9074" spans="1:1" x14ac:dyDescent="0.2">
      <c r="A9074" s="66"/>
    </row>
    <row r="9075" spans="1:1" x14ac:dyDescent="0.2">
      <c r="A9075" s="66"/>
    </row>
    <row r="9076" spans="1:1" x14ac:dyDescent="0.2">
      <c r="A9076" s="66"/>
    </row>
    <row r="9077" spans="1:1" x14ac:dyDescent="0.2">
      <c r="A9077" s="66"/>
    </row>
    <row r="9078" spans="1:1" x14ac:dyDescent="0.2">
      <c r="A9078" s="66"/>
    </row>
    <row r="9079" spans="1:1" x14ac:dyDescent="0.2">
      <c r="A9079" s="66"/>
    </row>
    <row r="9080" spans="1:1" x14ac:dyDescent="0.2">
      <c r="A9080" s="66"/>
    </row>
    <row r="9081" spans="1:1" x14ac:dyDescent="0.2">
      <c r="A9081" s="66"/>
    </row>
    <row r="9082" spans="1:1" x14ac:dyDescent="0.2">
      <c r="A9082" s="66"/>
    </row>
    <row r="9083" spans="1:1" x14ac:dyDescent="0.2">
      <c r="A9083" s="66"/>
    </row>
    <row r="9084" spans="1:1" x14ac:dyDescent="0.2">
      <c r="A9084" s="66"/>
    </row>
    <row r="9085" spans="1:1" x14ac:dyDescent="0.2">
      <c r="A9085" s="66"/>
    </row>
    <row r="9086" spans="1:1" x14ac:dyDescent="0.2">
      <c r="A9086" s="66"/>
    </row>
    <row r="9087" spans="1:1" x14ac:dyDescent="0.2">
      <c r="A9087" s="66"/>
    </row>
    <row r="9088" spans="1:1" x14ac:dyDescent="0.2">
      <c r="A9088" s="66"/>
    </row>
    <row r="9089" spans="1:1" x14ac:dyDescent="0.2">
      <c r="A9089" s="66"/>
    </row>
    <row r="9090" spans="1:1" x14ac:dyDescent="0.2">
      <c r="A9090" s="66"/>
    </row>
    <row r="9091" spans="1:1" x14ac:dyDescent="0.2">
      <c r="A9091" s="66"/>
    </row>
    <row r="9092" spans="1:1" x14ac:dyDescent="0.2">
      <c r="A9092" s="66"/>
    </row>
    <row r="9093" spans="1:1" x14ac:dyDescent="0.2">
      <c r="A9093" s="66"/>
    </row>
    <row r="9094" spans="1:1" x14ac:dyDescent="0.2">
      <c r="A9094" s="66"/>
    </row>
    <row r="9095" spans="1:1" x14ac:dyDescent="0.2">
      <c r="A9095" s="66"/>
    </row>
    <row r="9096" spans="1:1" x14ac:dyDescent="0.2">
      <c r="A9096" s="66"/>
    </row>
    <row r="9097" spans="1:1" x14ac:dyDescent="0.2">
      <c r="A9097" s="66"/>
    </row>
    <row r="9098" spans="1:1" x14ac:dyDescent="0.2">
      <c r="A9098" s="66"/>
    </row>
    <row r="9099" spans="1:1" x14ac:dyDescent="0.2">
      <c r="A9099" s="66"/>
    </row>
    <row r="9100" spans="1:1" x14ac:dyDescent="0.2">
      <c r="A9100" s="66"/>
    </row>
    <row r="9101" spans="1:1" x14ac:dyDescent="0.2">
      <c r="A9101" s="66"/>
    </row>
    <row r="9102" spans="1:1" x14ac:dyDescent="0.2">
      <c r="A9102" s="66"/>
    </row>
    <row r="9103" spans="1:1" x14ac:dyDescent="0.2">
      <c r="A9103" s="66"/>
    </row>
    <row r="9104" spans="1:1" x14ac:dyDescent="0.2">
      <c r="A9104" s="66"/>
    </row>
    <row r="9105" spans="1:1" x14ac:dyDescent="0.2">
      <c r="A9105" s="66"/>
    </row>
    <row r="9106" spans="1:1" x14ac:dyDescent="0.2">
      <c r="A9106" s="66"/>
    </row>
    <row r="9107" spans="1:1" x14ac:dyDescent="0.2">
      <c r="A9107" s="66"/>
    </row>
    <row r="9108" spans="1:1" x14ac:dyDescent="0.2">
      <c r="A9108" s="66"/>
    </row>
    <row r="9109" spans="1:1" x14ac:dyDescent="0.2">
      <c r="A9109" s="66"/>
    </row>
    <row r="9110" spans="1:1" x14ac:dyDescent="0.2">
      <c r="A9110" s="66"/>
    </row>
    <row r="9111" spans="1:1" x14ac:dyDescent="0.2">
      <c r="A9111" s="66"/>
    </row>
    <row r="9112" spans="1:1" x14ac:dyDescent="0.2">
      <c r="A9112" s="66"/>
    </row>
    <row r="9113" spans="1:1" x14ac:dyDescent="0.2">
      <c r="A9113" s="66"/>
    </row>
    <row r="9114" spans="1:1" x14ac:dyDescent="0.2">
      <c r="A9114" s="66"/>
    </row>
    <row r="9115" spans="1:1" x14ac:dyDescent="0.2">
      <c r="A9115" s="66"/>
    </row>
    <row r="9116" spans="1:1" x14ac:dyDescent="0.2">
      <c r="A9116" s="66"/>
    </row>
    <row r="9117" spans="1:1" x14ac:dyDescent="0.2">
      <c r="A9117" s="66"/>
    </row>
    <row r="9118" spans="1:1" x14ac:dyDescent="0.2">
      <c r="A9118" s="66"/>
    </row>
    <row r="9119" spans="1:1" x14ac:dyDescent="0.2">
      <c r="A9119" s="66"/>
    </row>
    <row r="9120" spans="1:1" x14ac:dyDescent="0.2">
      <c r="A9120" s="66"/>
    </row>
    <row r="9121" spans="1:1" x14ac:dyDescent="0.2">
      <c r="A9121" s="66"/>
    </row>
    <row r="9122" spans="1:1" x14ac:dyDescent="0.2">
      <c r="A9122" s="66"/>
    </row>
    <row r="9123" spans="1:1" x14ac:dyDescent="0.2">
      <c r="A9123" s="66"/>
    </row>
    <row r="9124" spans="1:1" x14ac:dyDescent="0.2">
      <c r="A9124" s="66"/>
    </row>
    <row r="9125" spans="1:1" x14ac:dyDescent="0.2">
      <c r="A9125" s="66"/>
    </row>
    <row r="9126" spans="1:1" x14ac:dyDescent="0.2">
      <c r="A9126" s="66"/>
    </row>
    <row r="9127" spans="1:1" x14ac:dyDescent="0.2">
      <c r="A9127" s="66"/>
    </row>
    <row r="9128" spans="1:1" x14ac:dyDescent="0.2">
      <c r="A9128" s="66"/>
    </row>
    <row r="9129" spans="1:1" x14ac:dyDescent="0.2">
      <c r="A9129" s="66"/>
    </row>
    <row r="9130" spans="1:1" x14ac:dyDescent="0.2">
      <c r="A9130" s="66"/>
    </row>
    <row r="9131" spans="1:1" x14ac:dyDescent="0.2">
      <c r="A9131" s="66"/>
    </row>
    <row r="9132" spans="1:1" x14ac:dyDescent="0.2">
      <c r="A9132" s="66"/>
    </row>
    <row r="9133" spans="1:1" x14ac:dyDescent="0.2">
      <c r="A9133" s="66"/>
    </row>
    <row r="9134" spans="1:1" x14ac:dyDescent="0.2">
      <c r="A9134" s="66"/>
    </row>
    <row r="9135" spans="1:1" x14ac:dyDescent="0.2">
      <c r="A9135" s="66"/>
    </row>
    <row r="9136" spans="1:1" x14ac:dyDescent="0.2">
      <c r="A9136" s="66"/>
    </row>
    <row r="9137" spans="1:1" x14ac:dyDescent="0.2">
      <c r="A9137" s="66"/>
    </row>
    <row r="9138" spans="1:1" x14ac:dyDescent="0.2">
      <c r="A9138" s="66"/>
    </row>
    <row r="9139" spans="1:1" x14ac:dyDescent="0.2">
      <c r="A9139" s="66"/>
    </row>
    <row r="9140" spans="1:1" x14ac:dyDescent="0.2">
      <c r="A9140" s="66"/>
    </row>
    <row r="9141" spans="1:1" x14ac:dyDescent="0.2">
      <c r="A9141" s="66"/>
    </row>
    <row r="9142" spans="1:1" x14ac:dyDescent="0.2">
      <c r="A9142" s="66"/>
    </row>
    <row r="9143" spans="1:1" x14ac:dyDescent="0.2">
      <c r="A9143" s="66"/>
    </row>
    <row r="9144" spans="1:1" x14ac:dyDescent="0.2">
      <c r="A9144" s="66"/>
    </row>
    <row r="9145" spans="1:1" x14ac:dyDescent="0.2">
      <c r="A9145" s="66"/>
    </row>
    <row r="9146" spans="1:1" x14ac:dyDescent="0.2">
      <c r="A9146" s="66"/>
    </row>
    <row r="9147" spans="1:1" x14ac:dyDescent="0.2">
      <c r="A9147" s="66"/>
    </row>
    <row r="9148" spans="1:1" x14ac:dyDescent="0.2">
      <c r="A9148" s="66"/>
    </row>
    <row r="9149" spans="1:1" x14ac:dyDescent="0.2">
      <c r="A9149" s="66"/>
    </row>
    <row r="9150" spans="1:1" x14ac:dyDescent="0.2">
      <c r="A9150" s="66"/>
    </row>
    <row r="9151" spans="1:1" x14ac:dyDescent="0.2">
      <c r="A9151" s="66"/>
    </row>
    <row r="9152" spans="1:1" x14ac:dyDescent="0.2">
      <c r="A9152" s="66"/>
    </row>
    <row r="9153" spans="1:1" x14ac:dyDescent="0.2">
      <c r="A9153" s="66"/>
    </row>
    <row r="9154" spans="1:1" x14ac:dyDescent="0.2">
      <c r="A9154" s="66"/>
    </row>
    <row r="9155" spans="1:1" x14ac:dyDescent="0.2">
      <c r="A9155" s="66"/>
    </row>
    <row r="9156" spans="1:1" x14ac:dyDescent="0.2">
      <c r="A9156" s="66"/>
    </row>
    <row r="9157" spans="1:1" x14ac:dyDescent="0.2">
      <c r="A9157" s="66"/>
    </row>
    <row r="9158" spans="1:1" x14ac:dyDescent="0.2">
      <c r="A9158" s="66"/>
    </row>
    <row r="9159" spans="1:1" x14ac:dyDescent="0.2">
      <c r="A9159" s="66"/>
    </row>
    <row r="9160" spans="1:1" x14ac:dyDescent="0.2">
      <c r="A9160" s="66"/>
    </row>
    <row r="9161" spans="1:1" x14ac:dyDescent="0.2">
      <c r="A9161" s="66"/>
    </row>
    <row r="9162" spans="1:1" x14ac:dyDescent="0.2">
      <c r="A9162" s="66"/>
    </row>
    <row r="9163" spans="1:1" x14ac:dyDescent="0.2">
      <c r="A9163" s="66"/>
    </row>
    <row r="9164" spans="1:1" x14ac:dyDescent="0.2">
      <c r="A9164" s="66"/>
    </row>
    <row r="9165" spans="1:1" x14ac:dyDescent="0.2">
      <c r="A9165" s="66"/>
    </row>
    <row r="9166" spans="1:1" x14ac:dyDescent="0.2">
      <c r="A9166" s="66"/>
    </row>
    <row r="9167" spans="1:1" x14ac:dyDescent="0.2">
      <c r="A9167" s="66"/>
    </row>
    <row r="9168" spans="1:1" x14ac:dyDescent="0.2">
      <c r="A9168" s="66"/>
    </row>
    <row r="9169" spans="1:1" x14ac:dyDescent="0.2">
      <c r="A9169" s="66"/>
    </row>
    <row r="9170" spans="1:1" x14ac:dyDescent="0.2">
      <c r="A9170" s="66"/>
    </row>
    <row r="9171" spans="1:1" x14ac:dyDescent="0.2">
      <c r="A9171" s="66"/>
    </row>
    <row r="9172" spans="1:1" x14ac:dyDescent="0.2">
      <c r="A9172" s="66"/>
    </row>
    <row r="9173" spans="1:1" x14ac:dyDescent="0.2">
      <c r="A9173" s="66"/>
    </row>
    <row r="9174" spans="1:1" x14ac:dyDescent="0.2">
      <c r="A9174" s="66"/>
    </row>
    <row r="9175" spans="1:1" x14ac:dyDescent="0.2">
      <c r="A9175" s="66"/>
    </row>
    <row r="9176" spans="1:1" x14ac:dyDescent="0.2">
      <c r="A9176" s="66"/>
    </row>
    <row r="9177" spans="1:1" x14ac:dyDescent="0.2">
      <c r="A9177" s="66"/>
    </row>
    <row r="9178" spans="1:1" x14ac:dyDescent="0.2">
      <c r="A9178" s="66"/>
    </row>
    <row r="9179" spans="1:1" x14ac:dyDescent="0.2">
      <c r="A9179" s="66"/>
    </row>
    <row r="9180" spans="1:1" x14ac:dyDescent="0.2">
      <c r="A9180" s="66"/>
    </row>
    <row r="9181" spans="1:1" x14ac:dyDescent="0.2">
      <c r="A9181" s="66"/>
    </row>
    <row r="9182" spans="1:1" x14ac:dyDescent="0.2">
      <c r="A9182" s="66"/>
    </row>
    <row r="9183" spans="1:1" x14ac:dyDescent="0.2">
      <c r="A9183" s="66"/>
    </row>
    <row r="9184" spans="1:1" x14ac:dyDescent="0.2">
      <c r="A9184" s="66"/>
    </row>
    <row r="9185" spans="1:1" x14ac:dyDescent="0.2">
      <c r="A9185" s="66"/>
    </row>
    <row r="9186" spans="1:1" x14ac:dyDescent="0.2">
      <c r="A9186" s="66"/>
    </row>
    <row r="9187" spans="1:1" x14ac:dyDescent="0.2">
      <c r="A9187" s="66"/>
    </row>
    <row r="9188" spans="1:1" x14ac:dyDescent="0.2">
      <c r="A9188" s="66"/>
    </row>
    <row r="9189" spans="1:1" x14ac:dyDescent="0.2">
      <c r="A9189" s="66"/>
    </row>
    <row r="9190" spans="1:1" x14ac:dyDescent="0.2">
      <c r="A9190" s="66"/>
    </row>
    <row r="9191" spans="1:1" x14ac:dyDescent="0.2">
      <c r="A9191" s="66"/>
    </row>
    <row r="9192" spans="1:1" x14ac:dyDescent="0.2">
      <c r="A9192" s="66"/>
    </row>
    <row r="9193" spans="1:1" x14ac:dyDescent="0.2">
      <c r="A9193" s="66"/>
    </row>
    <row r="9194" spans="1:1" x14ac:dyDescent="0.2">
      <c r="A9194" s="66"/>
    </row>
    <row r="9195" spans="1:1" x14ac:dyDescent="0.2">
      <c r="A9195" s="66"/>
    </row>
    <row r="9196" spans="1:1" x14ac:dyDescent="0.2">
      <c r="A9196" s="66"/>
    </row>
    <row r="9197" spans="1:1" x14ac:dyDescent="0.2">
      <c r="A9197" s="66"/>
    </row>
    <row r="9198" spans="1:1" x14ac:dyDescent="0.2">
      <c r="A9198" s="66"/>
    </row>
    <row r="9199" spans="1:1" x14ac:dyDescent="0.2">
      <c r="A9199" s="66"/>
    </row>
    <row r="9200" spans="1:1" x14ac:dyDescent="0.2">
      <c r="A9200" s="66"/>
    </row>
    <row r="9201" spans="1:1" x14ac:dyDescent="0.2">
      <c r="A9201" s="66"/>
    </row>
    <row r="9202" spans="1:1" x14ac:dyDescent="0.2">
      <c r="A9202" s="66"/>
    </row>
    <row r="9203" spans="1:1" x14ac:dyDescent="0.2">
      <c r="A9203" s="66"/>
    </row>
    <row r="9204" spans="1:1" x14ac:dyDescent="0.2">
      <c r="A9204" s="66"/>
    </row>
    <row r="9205" spans="1:1" x14ac:dyDescent="0.2">
      <c r="A9205" s="66"/>
    </row>
    <row r="9206" spans="1:1" x14ac:dyDescent="0.2">
      <c r="A9206" s="66"/>
    </row>
    <row r="9207" spans="1:1" x14ac:dyDescent="0.2">
      <c r="A9207" s="66"/>
    </row>
    <row r="9208" spans="1:1" x14ac:dyDescent="0.2">
      <c r="A9208" s="66"/>
    </row>
    <row r="9209" spans="1:1" x14ac:dyDescent="0.2">
      <c r="A9209" s="66"/>
    </row>
    <row r="9210" spans="1:1" x14ac:dyDescent="0.2">
      <c r="A9210" s="66"/>
    </row>
    <row r="9211" spans="1:1" x14ac:dyDescent="0.2">
      <c r="A9211" s="66"/>
    </row>
    <row r="9212" spans="1:1" x14ac:dyDescent="0.2">
      <c r="A9212" s="66"/>
    </row>
    <row r="9213" spans="1:1" x14ac:dyDescent="0.2">
      <c r="A9213" s="66"/>
    </row>
    <row r="9214" spans="1:1" x14ac:dyDescent="0.2">
      <c r="A9214" s="66"/>
    </row>
    <row r="9215" spans="1:1" x14ac:dyDescent="0.2">
      <c r="A9215" s="66"/>
    </row>
    <row r="9216" spans="1:1" x14ac:dyDescent="0.2">
      <c r="A9216" s="66"/>
    </row>
    <row r="9217" spans="1:1" x14ac:dyDescent="0.2">
      <c r="A9217" s="66"/>
    </row>
    <row r="9218" spans="1:1" x14ac:dyDescent="0.2">
      <c r="A9218" s="66"/>
    </row>
    <row r="9219" spans="1:1" x14ac:dyDescent="0.2">
      <c r="A9219" s="66"/>
    </row>
    <row r="9220" spans="1:1" x14ac:dyDescent="0.2">
      <c r="A9220" s="66"/>
    </row>
    <row r="9221" spans="1:1" x14ac:dyDescent="0.2">
      <c r="A9221" s="66"/>
    </row>
    <row r="9222" spans="1:1" x14ac:dyDescent="0.2">
      <c r="A9222" s="66"/>
    </row>
    <row r="9223" spans="1:1" x14ac:dyDescent="0.2">
      <c r="A9223" s="66"/>
    </row>
    <row r="9224" spans="1:1" x14ac:dyDescent="0.2">
      <c r="A9224" s="66"/>
    </row>
    <row r="9225" spans="1:1" x14ac:dyDescent="0.2">
      <c r="A9225" s="66"/>
    </row>
    <row r="9226" spans="1:1" x14ac:dyDescent="0.2">
      <c r="A9226" s="66"/>
    </row>
    <row r="9227" spans="1:1" x14ac:dyDescent="0.2">
      <c r="A9227" s="66"/>
    </row>
    <row r="9228" spans="1:1" x14ac:dyDescent="0.2">
      <c r="A9228" s="66"/>
    </row>
    <row r="9229" spans="1:1" x14ac:dyDescent="0.2">
      <c r="A9229" s="66"/>
    </row>
    <row r="9230" spans="1:1" x14ac:dyDescent="0.2">
      <c r="A9230" s="66"/>
    </row>
    <row r="9231" spans="1:1" x14ac:dyDescent="0.2">
      <c r="A9231" s="66"/>
    </row>
    <row r="9232" spans="1:1" x14ac:dyDescent="0.2">
      <c r="A9232" s="66"/>
    </row>
    <row r="9233" spans="1:1" x14ac:dyDescent="0.2">
      <c r="A9233" s="66"/>
    </row>
    <row r="9234" spans="1:1" x14ac:dyDescent="0.2">
      <c r="A9234" s="66"/>
    </row>
    <row r="9235" spans="1:1" x14ac:dyDescent="0.2">
      <c r="A9235" s="66"/>
    </row>
    <row r="9236" spans="1:1" x14ac:dyDescent="0.2">
      <c r="A9236" s="66"/>
    </row>
    <row r="9237" spans="1:1" x14ac:dyDescent="0.2">
      <c r="A9237" s="66"/>
    </row>
    <row r="9238" spans="1:1" x14ac:dyDescent="0.2">
      <c r="A9238" s="66"/>
    </row>
    <row r="9239" spans="1:1" x14ac:dyDescent="0.2">
      <c r="A9239" s="66"/>
    </row>
    <row r="9240" spans="1:1" x14ac:dyDescent="0.2">
      <c r="A9240" s="66"/>
    </row>
    <row r="9241" spans="1:1" x14ac:dyDescent="0.2">
      <c r="A9241" s="66"/>
    </row>
    <row r="9242" spans="1:1" x14ac:dyDescent="0.2">
      <c r="A9242" s="66"/>
    </row>
    <row r="9243" spans="1:1" x14ac:dyDescent="0.2">
      <c r="A9243" s="66"/>
    </row>
    <row r="9244" spans="1:1" x14ac:dyDescent="0.2">
      <c r="A9244" s="66"/>
    </row>
    <row r="9245" spans="1:1" x14ac:dyDescent="0.2">
      <c r="A9245" s="66"/>
    </row>
    <row r="9246" spans="1:1" x14ac:dyDescent="0.2">
      <c r="A9246" s="66"/>
    </row>
    <row r="9247" spans="1:1" x14ac:dyDescent="0.2">
      <c r="A9247" s="66"/>
    </row>
    <row r="9248" spans="1:1" x14ac:dyDescent="0.2">
      <c r="A9248" s="66"/>
    </row>
    <row r="9249" spans="1:1" x14ac:dyDescent="0.2">
      <c r="A9249" s="66"/>
    </row>
    <row r="9250" spans="1:1" x14ac:dyDescent="0.2">
      <c r="A9250" s="66"/>
    </row>
    <row r="9251" spans="1:1" x14ac:dyDescent="0.2">
      <c r="A9251" s="66"/>
    </row>
    <row r="9252" spans="1:1" x14ac:dyDescent="0.2">
      <c r="A9252" s="66"/>
    </row>
    <row r="9253" spans="1:1" x14ac:dyDescent="0.2">
      <c r="A9253" s="66"/>
    </row>
    <row r="9254" spans="1:1" x14ac:dyDescent="0.2">
      <c r="A9254" s="66"/>
    </row>
    <row r="9255" spans="1:1" x14ac:dyDescent="0.2">
      <c r="A9255" s="66"/>
    </row>
    <row r="9256" spans="1:1" x14ac:dyDescent="0.2">
      <c r="A9256" s="66"/>
    </row>
    <row r="9257" spans="1:1" x14ac:dyDescent="0.2">
      <c r="A9257" s="66"/>
    </row>
    <row r="9258" spans="1:1" x14ac:dyDescent="0.2">
      <c r="A9258" s="66"/>
    </row>
    <row r="9259" spans="1:1" x14ac:dyDescent="0.2">
      <c r="A9259" s="66"/>
    </row>
    <row r="9260" spans="1:1" x14ac:dyDescent="0.2">
      <c r="A9260" s="66"/>
    </row>
    <row r="9261" spans="1:1" x14ac:dyDescent="0.2">
      <c r="A9261" s="66"/>
    </row>
    <row r="9262" spans="1:1" x14ac:dyDescent="0.2">
      <c r="A9262" s="66"/>
    </row>
    <row r="9263" spans="1:1" x14ac:dyDescent="0.2">
      <c r="A9263" s="66"/>
    </row>
    <row r="9264" spans="1:1" x14ac:dyDescent="0.2">
      <c r="A9264" s="66"/>
    </row>
    <row r="9265" spans="1:1" x14ac:dyDescent="0.2">
      <c r="A9265" s="66"/>
    </row>
    <row r="9266" spans="1:1" x14ac:dyDescent="0.2">
      <c r="A9266" s="66"/>
    </row>
    <row r="9267" spans="1:1" x14ac:dyDescent="0.2">
      <c r="A9267" s="66"/>
    </row>
    <row r="9268" spans="1:1" x14ac:dyDescent="0.2">
      <c r="A9268" s="66"/>
    </row>
    <row r="9269" spans="1:1" x14ac:dyDescent="0.2">
      <c r="A9269" s="66"/>
    </row>
    <row r="9270" spans="1:1" x14ac:dyDescent="0.2">
      <c r="A9270" s="66"/>
    </row>
    <row r="9271" spans="1:1" x14ac:dyDescent="0.2">
      <c r="A9271" s="66"/>
    </row>
    <row r="9272" spans="1:1" x14ac:dyDescent="0.2">
      <c r="A9272" s="66"/>
    </row>
    <row r="9273" spans="1:1" x14ac:dyDescent="0.2">
      <c r="A9273" s="66"/>
    </row>
    <row r="9274" spans="1:1" x14ac:dyDescent="0.2">
      <c r="A9274" s="66"/>
    </row>
    <row r="9275" spans="1:1" x14ac:dyDescent="0.2">
      <c r="A9275" s="66"/>
    </row>
    <row r="9276" spans="1:1" x14ac:dyDescent="0.2">
      <c r="A9276" s="66"/>
    </row>
    <row r="9277" spans="1:1" x14ac:dyDescent="0.2">
      <c r="A9277" s="66"/>
    </row>
    <row r="9278" spans="1:1" x14ac:dyDescent="0.2">
      <c r="A9278" s="66"/>
    </row>
    <row r="9279" spans="1:1" x14ac:dyDescent="0.2">
      <c r="A9279" s="66"/>
    </row>
    <row r="9280" spans="1:1" x14ac:dyDescent="0.2">
      <c r="A9280" s="66"/>
    </row>
    <row r="9281" spans="1:1" x14ac:dyDescent="0.2">
      <c r="A9281" s="66"/>
    </row>
    <row r="9282" spans="1:1" x14ac:dyDescent="0.2">
      <c r="A9282" s="66"/>
    </row>
    <row r="9283" spans="1:1" x14ac:dyDescent="0.2">
      <c r="A9283" s="66"/>
    </row>
    <row r="9284" spans="1:1" x14ac:dyDescent="0.2">
      <c r="A9284" s="66"/>
    </row>
    <row r="9285" spans="1:1" x14ac:dyDescent="0.2">
      <c r="A9285" s="66"/>
    </row>
    <row r="9286" spans="1:1" x14ac:dyDescent="0.2">
      <c r="A9286" s="66"/>
    </row>
    <row r="9287" spans="1:1" x14ac:dyDescent="0.2">
      <c r="A9287" s="66"/>
    </row>
    <row r="9288" spans="1:1" x14ac:dyDescent="0.2">
      <c r="A9288" s="66"/>
    </row>
    <row r="9289" spans="1:1" x14ac:dyDescent="0.2">
      <c r="A9289" s="66"/>
    </row>
    <row r="9290" spans="1:1" x14ac:dyDescent="0.2">
      <c r="A9290" s="66"/>
    </row>
    <row r="9291" spans="1:1" x14ac:dyDescent="0.2">
      <c r="A9291" s="66"/>
    </row>
    <row r="9292" spans="1:1" x14ac:dyDescent="0.2">
      <c r="A9292" s="66"/>
    </row>
    <row r="9293" spans="1:1" x14ac:dyDescent="0.2">
      <c r="A9293" s="66"/>
    </row>
    <row r="9294" spans="1:1" x14ac:dyDescent="0.2">
      <c r="A9294" s="66"/>
    </row>
    <row r="9295" spans="1:1" x14ac:dyDescent="0.2">
      <c r="A9295" s="66"/>
    </row>
    <row r="9296" spans="1:1" x14ac:dyDescent="0.2">
      <c r="A9296" s="66"/>
    </row>
    <row r="9297" spans="1:1" x14ac:dyDescent="0.2">
      <c r="A9297" s="66"/>
    </row>
    <row r="9298" spans="1:1" x14ac:dyDescent="0.2">
      <c r="A9298" s="66"/>
    </row>
    <row r="9299" spans="1:1" x14ac:dyDescent="0.2">
      <c r="A9299" s="66"/>
    </row>
    <row r="9300" spans="1:1" x14ac:dyDescent="0.2">
      <c r="A9300" s="66"/>
    </row>
    <row r="9301" spans="1:1" x14ac:dyDescent="0.2">
      <c r="A9301" s="66"/>
    </row>
    <row r="9302" spans="1:1" x14ac:dyDescent="0.2">
      <c r="A9302" s="66"/>
    </row>
    <row r="9303" spans="1:1" x14ac:dyDescent="0.2">
      <c r="A9303" s="66"/>
    </row>
    <row r="9304" spans="1:1" x14ac:dyDescent="0.2">
      <c r="A9304" s="66"/>
    </row>
    <row r="9305" spans="1:1" x14ac:dyDescent="0.2">
      <c r="A9305" s="66"/>
    </row>
    <row r="9306" spans="1:1" x14ac:dyDescent="0.2">
      <c r="A9306" s="66"/>
    </row>
    <row r="9307" spans="1:1" x14ac:dyDescent="0.2">
      <c r="A9307" s="66"/>
    </row>
    <row r="9308" spans="1:1" x14ac:dyDescent="0.2">
      <c r="A9308" s="66"/>
    </row>
    <row r="9309" spans="1:1" x14ac:dyDescent="0.2">
      <c r="A9309" s="66"/>
    </row>
    <row r="9310" spans="1:1" x14ac:dyDescent="0.2">
      <c r="A9310" s="66"/>
    </row>
    <row r="9311" spans="1:1" x14ac:dyDescent="0.2">
      <c r="A9311" s="66"/>
    </row>
    <row r="9312" spans="1:1" x14ac:dyDescent="0.2">
      <c r="A9312" s="66"/>
    </row>
    <row r="9313" spans="1:1" x14ac:dyDescent="0.2">
      <c r="A9313" s="66"/>
    </row>
    <row r="9314" spans="1:1" x14ac:dyDescent="0.2">
      <c r="A9314" s="66"/>
    </row>
    <row r="9315" spans="1:1" x14ac:dyDescent="0.2">
      <c r="A9315" s="66"/>
    </row>
    <row r="9316" spans="1:1" x14ac:dyDescent="0.2">
      <c r="A9316" s="66"/>
    </row>
    <row r="9317" spans="1:1" x14ac:dyDescent="0.2">
      <c r="A9317" s="66"/>
    </row>
    <row r="9318" spans="1:1" x14ac:dyDescent="0.2">
      <c r="A9318" s="66"/>
    </row>
    <row r="9319" spans="1:1" x14ac:dyDescent="0.2">
      <c r="A9319" s="66"/>
    </row>
    <row r="9320" spans="1:1" x14ac:dyDescent="0.2">
      <c r="A9320" s="66"/>
    </row>
    <row r="9321" spans="1:1" x14ac:dyDescent="0.2">
      <c r="A9321" s="66"/>
    </row>
    <row r="9322" spans="1:1" x14ac:dyDescent="0.2">
      <c r="A9322" s="66"/>
    </row>
    <row r="9323" spans="1:1" x14ac:dyDescent="0.2">
      <c r="A9323" s="66"/>
    </row>
    <row r="9324" spans="1:1" x14ac:dyDescent="0.2">
      <c r="A9324" s="66"/>
    </row>
    <row r="9325" spans="1:1" x14ac:dyDescent="0.2">
      <c r="A9325" s="66"/>
    </row>
    <row r="9326" spans="1:1" x14ac:dyDescent="0.2">
      <c r="A9326" s="66"/>
    </row>
    <row r="9327" spans="1:1" x14ac:dyDescent="0.2">
      <c r="A9327" s="66"/>
    </row>
    <row r="9328" spans="1:1" x14ac:dyDescent="0.2">
      <c r="A9328" s="66"/>
    </row>
    <row r="9329" spans="1:1" x14ac:dyDescent="0.2">
      <c r="A9329" s="66"/>
    </row>
    <row r="9330" spans="1:1" x14ac:dyDescent="0.2">
      <c r="A9330" s="66"/>
    </row>
    <row r="9331" spans="1:1" x14ac:dyDescent="0.2">
      <c r="A9331" s="66"/>
    </row>
    <row r="9332" spans="1:1" x14ac:dyDescent="0.2">
      <c r="A9332" s="66"/>
    </row>
    <row r="9333" spans="1:1" x14ac:dyDescent="0.2">
      <c r="A9333" s="66"/>
    </row>
    <row r="9334" spans="1:1" x14ac:dyDescent="0.2">
      <c r="A9334" s="66"/>
    </row>
    <row r="9335" spans="1:1" x14ac:dyDescent="0.2">
      <c r="A9335" s="66"/>
    </row>
    <row r="9336" spans="1:1" x14ac:dyDescent="0.2">
      <c r="A9336" s="66"/>
    </row>
    <row r="9337" spans="1:1" x14ac:dyDescent="0.2">
      <c r="A9337" s="66"/>
    </row>
    <row r="9338" spans="1:1" x14ac:dyDescent="0.2">
      <c r="A9338" s="66"/>
    </row>
    <row r="9339" spans="1:1" x14ac:dyDescent="0.2">
      <c r="A9339" s="66"/>
    </row>
    <row r="9340" spans="1:1" x14ac:dyDescent="0.2">
      <c r="A9340" s="66"/>
    </row>
    <row r="9341" spans="1:1" x14ac:dyDescent="0.2">
      <c r="A9341" s="66"/>
    </row>
    <row r="9342" spans="1:1" x14ac:dyDescent="0.2">
      <c r="A9342" s="66"/>
    </row>
    <row r="9343" spans="1:1" x14ac:dyDescent="0.2">
      <c r="A9343" s="66"/>
    </row>
    <row r="9344" spans="1:1" x14ac:dyDescent="0.2">
      <c r="A9344" s="66"/>
    </row>
    <row r="9345" spans="1:1" x14ac:dyDescent="0.2">
      <c r="A9345" s="66"/>
    </row>
    <row r="9346" spans="1:1" x14ac:dyDescent="0.2">
      <c r="A9346" s="66"/>
    </row>
    <row r="9347" spans="1:1" x14ac:dyDescent="0.2">
      <c r="A9347" s="66"/>
    </row>
    <row r="9348" spans="1:1" x14ac:dyDescent="0.2">
      <c r="A9348" s="66"/>
    </row>
    <row r="9349" spans="1:1" x14ac:dyDescent="0.2">
      <c r="A9349" s="66"/>
    </row>
    <row r="9350" spans="1:1" x14ac:dyDescent="0.2">
      <c r="A9350" s="66"/>
    </row>
    <row r="9351" spans="1:1" x14ac:dyDescent="0.2">
      <c r="A9351" s="66"/>
    </row>
    <row r="9352" spans="1:1" x14ac:dyDescent="0.2">
      <c r="A9352" s="66"/>
    </row>
    <row r="9353" spans="1:1" x14ac:dyDescent="0.2">
      <c r="A9353" s="66"/>
    </row>
    <row r="9354" spans="1:1" x14ac:dyDescent="0.2">
      <c r="A9354" s="66"/>
    </row>
    <row r="9355" spans="1:1" x14ac:dyDescent="0.2">
      <c r="A9355" s="66"/>
    </row>
    <row r="9356" spans="1:1" x14ac:dyDescent="0.2">
      <c r="A9356" s="66"/>
    </row>
    <row r="9357" spans="1:1" x14ac:dyDescent="0.2">
      <c r="A9357" s="66"/>
    </row>
    <row r="9358" spans="1:1" x14ac:dyDescent="0.2">
      <c r="A9358" s="66"/>
    </row>
    <row r="9359" spans="1:1" x14ac:dyDescent="0.2">
      <c r="A9359" s="66"/>
    </row>
    <row r="9360" spans="1:1" x14ac:dyDescent="0.2">
      <c r="A9360" s="66"/>
    </row>
    <row r="9361" spans="1:1" x14ac:dyDescent="0.2">
      <c r="A9361" s="66"/>
    </row>
    <row r="9362" spans="1:1" x14ac:dyDescent="0.2">
      <c r="A9362" s="66"/>
    </row>
    <row r="9363" spans="1:1" x14ac:dyDescent="0.2">
      <c r="A9363" s="66"/>
    </row>
    <row r="9364" spans="1:1" x14ac:dyDescent="0.2">
      <c r="A9364" s="66"/>
    </row>
    <row r="9365" spans="1:1" x14ac:dyDescent="0.2">
      <c r="A9365" s="66"/>
    </row>
    <row r="9366" spans="1:1" x14ac:dyDescent="0.2">
      <c r="A9366" s="66"/>
    </row>
    <row r="9367" spans="1:1" x14ac:dyDescent="0.2">
      <c r="A9367" s="66"/>
    </row>
    <row r="9368" spans="1:1" x14ac:dyDescent="0.2">
      <c r="A9368" s="66"/>
    </row>
    <row r="9369" spans="1:1" x14ac:dyDescent="0.2">
      <c r="A9369" s="66"/>
    </row>
    <row r="9370" spans="1:1" x14ac:dyDescent="0.2">
      <c r="A9370" s="66"/>
    </row>
    <row r="9371" spans="1:1" x14ac:dyDescent="0.2">
      <c r="A9371" s="66"/>
    </row>
    <row r="9372" spans="1:1" x14ac:dyDescent="0.2">
      <c r="A9372" s="66"/>
    </row>
    <row r="9373" spans="1:1" x14ac:dyDescent="0.2">
      <c r="A9373" s="66"/>
    </row>
    <row r="9374" spans="1:1" x14ac:dyDescent="0.2">
      <c r="A9374" s="66"/>
    </row>
    <row r="9375" spans="1:1" x14ac:dyDescent="0.2">
      <c r="A9375" s="66"/>
    </row>
    <row r="9376" spans="1:1" x14ac:dyDescent="0.2">
      <c r="A9376" s="66"/>
    </row>
    <row r="9377" spans="1:1" x14ac:dyDescent="0.2">
      <c r="A9377" s="66"/>
    </row>
    <row r="9378" spans="1:1" x14ac:dyDescent="0.2">
      <c r="A9378" s="66"/>
    </row>
    <row r="9379" spans="1:1" x14ac:dyDescent="0.2">
      <c r="A9379" s="66"/>
    </row>
    <row r="9380" spans="1:1" x14ac:dyDescent="0.2">
      <c r="A9380" s="66"/>
    </row>
    <row r="9381" spans="1:1" x14ac:dyDescent="0.2">
      <c r="A9381" s="66"/>
    </row>
    <row r="9382" spans="1:1" x14ac:dyDescent="0.2">
      <c r="A9382" s="66"/>
    </row>
    <row r="9383" spans="1:1" x14ac:dyDescent="0.2">
      <c r="A9383" s="66"/>
    </row>
    <row r="9384" spans="1:1" x14ac:dyDescent="0.2">
      <c r="A9384" s="66"/>
    </row>
    <row r="9385" spans="1:1" x14ac:dyDescent="0.2">
      <c r="A9385" s="66"/>
    </row>
    <row r="9386" spans="1:1" x14ac:dyDescent="0.2">
      <c r="A9386" s="66"/>
    </row>
    <row r="9387" spans="1:1" x14ac:dyDescent="0.2">
      <c r="A9387" s="66"/>
    </row>
    <row r="9388" spans="1:1" x14ac:dyDescent="0.2">
      <c r="A9388" s="66"/>
    </row>
    <row r="9389" spans="1:1" x14ac:dyDescent="0.2">
      <c r="A9389" s="66"/>
    </row>
    <row r="9390" spans="1:1" x14ac:dyDescent="0.2">
      <c r="A9390" s="66"/>
    </row>
    <row r="9391" spans="1:1" x14ac:dyDescent="0.2">
      <c r="A9391" s="66"/>
    </row>
    <row r="9392" spans="1:1" x14ac:dyDescent="0.2">
      <c r="A9392" s="66"/>
    </row>
    <row r="9393" spans="1:1" x14ac:dyDescent="0.2">
      <c r="A9393" s="66"/>
    </row>
    <row r="9394" spans="1:1" x14ac:dyDescent="0.2">
      <c r="A9394" s="66"/>
    </row>
    <row r="9395" spans="1:1" x14ac:dyDescent="0.2">
      <c r="A9395" s="66"/>
    </row>
    <row r="9396" spans="1:1" x14ac:dyDescent="0.2">
      <c r="A9396" s="66"/>
    </row>
    <row r="9397" spans="1:1" x14ac:dyDescent="0.2">
      <c r="A9397" s="66"/>
    </row>
    <row r="9398" spans="1:1" x14ac:dyDescent="0.2">
      <c r="A9398" s="66"/>
    </row>
    <row r="9399" spans="1:1" x14ac:dyDescent="0.2">
      <c r="A9399" s="66"/>
    </row>
    <row r="9400" spans="1:1" x14ac:dyDescent="0.2">
      <c r="A9400" s="66"/>
    </row>
    <row r="9401" spans="1:1" x14ac:dyDescent="0.2">
      <c r="A9401" s="66"/>
    </row>
    <row r="9402" spans="1:1" x14ac:dyDescent="0.2">
      <c r="A9402" s="66"/>
    </row>
    <row r="9403" spans="1:1" x14ac:dyDescent="0.2">
      <c r="A9403" s="66"/>
    </row>
    <row r="9404" spans="1:1" x14ac:dyDescent="0.2">
      <c r="A9404" s="66"/>
    </row>
    <row r="9405" spans="1:1" x14ac:dyDescent="0.2">
      <c r="A9405" s="66"/>
    </row>
    <row r="9406" spans="1:1" x14ac:dyDescent="0.2">
      <c r="A9406" s="66"/>
    </row>
    <row r="9407" spans="1:1" x14ac:dyDescent="0.2">
      <c r="A9407" s="66"/>
    </row>
    <row r="9408" spans="1:1" x14ac:dyDescent="0.2">
      <c r="A9408" s="66"/>
    </row>
    <row r="9409" spans="1:1" x14ac:dyDescent="0.2">
      <c r="A9409" s="66"/>
    </row>
    <row r="9410" spans="1:1" x14ac:dyDescent="0.2">
      <c r="A9410" s="66"/>
    </row>
    <row r="9411" spans="1:1" x14ac:dyDescent="0.2">
      <c r="A9411" s="66"/>
    </row>
    <row r="9412" spans="1:1" x14ac:dyDescent="0.2">
      <c r="A9412" s="66"/>
    </row>
    <row r="9413" spans="1:1" x14ac:dyDescent="0.2">
      <c r="A9413" s="66"/>
    </row>
    <row r="9414" spans="1:1" x14ac:dyDescent="0.2">
      <c r="A9414" s="66"/>
    </row>
    <row r="9415" spans="1:1" x14ac:dyDescent="0.2">
      <c r="A9415" s="66"/>
    </row>
    <row r="9416" spans="1:1" x14ac:dyDescent="0.2">
      <c r="A9416" s="66"/>
    </row>
    <row r="9417" spans="1:1" x14ac:dyDescent="0.2">
      <c r="A9417" s="66"/>
    </row>
    <row r="9418" spans="1:1" x14ac:dyDescent="0.2">
      <c r="A9418" s="66"/>
    </row>
    <row r="9419" spans="1:1" x14ac:dyDescent="0.2">
      <c r="A9419" s="66"/>
    </row>
    <row r="9420" spans="1:1" x14ac:dyDescent="0.2">
      <c r="A9420" s="66"/>
    </row>
    <row r="9421" spans="1:1" x14ac:dyDescent="0.2">
      <c r="A9421" s="66"/>
    </row>
    <row r="9422" spans="1:1" x14ac:dyDescent="0.2">
      <c r="A9422" s="66"/>
    </row>
    <row r="9423" spans="1:1" x14ac:dyDescent="0.2">
      <c r="A9423" s="66"/>
    </row>
    <row r="9424" spans="1:1" x14ac:dyDescent="0.2">
      <c r="A9424" s="66"/>
    </row>
    <row r="9425" spans="1:1" x14ac:dyDescent="0.2">
      <c r="A9425" s="66"/>
    </row>
    <row r="9426" spans="1:1" x14ac:dyDescent="0.2">
      <c r="A9426" s="66"/>
    </row>
    <row r="9427" spans="1:1" x14ac:dyDescent="0.2">
      <c r="A9427" s="66"/>
    </row>
    <row r="9428" spans="1:1" x14ac:dyDescent="0.2">
      <c r="A9428" s="66"/>
    </row>
    <row r="9429" spans="1:1" x14ac:dyDescent="0.2">
      <c r="A9429" s="66"/>
    </row>
    <row r="9430" spans="1:1" x14ac:dyDescent="0.2">
      <c r="A9430" s="66"/>
    </row>
    <row r="9431" spans="1:1" x14ac:dyDescent="0.2">
      <c r="A9431" s="66"/>
    </row>
    <row r="9432" spans="1:1" x14ac:dyDescent="0.2">
      <c r="A9432" s="66"/>
    </row>
    <row r="9433" spans="1:1" x14ac:dyDescent="0.2">
      <c r="A9433" s="66"/>
    </row>
    <row r="9434" spans="1:1" x14ac:dyDescent="0.2">
      <c r="A9434" s="66"/>
    </row>
    <row r="9435" spans="1:1" x14ac:dyDescent="0.2">
      <c r="A9435" s="66"/>
    </row>
    <row r="9436" spans="1:1" x14ac:dyDescent="0.2">
      <c r="A9436" s="66"/>
    </row>
    <row r="9437" spans="1:1" x14ac:dyDescent="0.2">
      <c r="A9437" s="66"/>
    </row>
    <row r="9438" spans="1:1" x14ac:dyDescent="0.2">
      <c r="A9438" s="66"/>
    </row>
    <row r="9439" spans="1:1" x14ac:dyDescent="0.2">
      <c r="A9439" s="66"/>
    </row>
    <row r="9440" spans="1:1" x14ac:dyDescent="0.2">
      <c r="A9440" s="66"/>
    </row>
    <row r="9441" spans="1:1" x14ac:dyDescent="0.2">
      <c r="A9441" s="66"/>
    </row>
    <row r="9442" spans="1:1" x14ac:dyDescent="0.2">
      <c r="A9442" s="66"/>
    </row>
    <row r="9443" spans="1:1" x14ac:dyDescent="0.2">
      <c r="A9443" s="66"/>
    </row>
    <row r="9444" spans="1:1" x14ac:dyDescent="0.2">
      <c r="A9444" s="66"/>
    </row>
    <row r="9445" spans="1:1" x14ac:dyDescent="0.2">
      <c r="A9445" s="66"/>
    </row>
    <row r="9446" spans="1:1" x14ac:dyDescent="0.2">
      <c r="A9446" s="66"/>
    </row>
    <row r="9447" spans="1:1" x14ac:dyDescent="0.2">
      <c r="A9447" s="66"/>
    </row>
    <row r="9448" spans="1:1" x14ac:dyDescent="0.2">
      <c r="A9448" s="66"/>
    </row>
    <row r="9449" spans="1:1" x14ac:dyDescent="0.2">
      <c r="A9449" s="66"/>
    </row>
    <row r="9450" spans="1:1" x14ac:dyDescent="0.2">
      <c r="A9450" s="66"/>
    </row>
    <row r="9451" spans="1:1" x14ac:dyDescent="0.2">
      <c r="A9451" s="66"/>
    </row>
    <row r="9452" spans="1:1" x14ac:dyDescent="0.2">
      <c r="A9452" s="66"/>
    </row>
    <row r="9453" spans="1:1" x14ac:dyDescent="0.2">
      <c r="A9453" s="66"/>
    </row>
    <row r="9454" spans="1:1" x14ac:dyDescent="0.2">
      <c r="A9454" s="66"/>
    </row>
    <row r="9455" spans="1:1" x14ac:dyDescent="0.2">
      <c r="A9455" s="66"/>
    </row>
    <row r="9456" spans="1:1" x14ac:dyDescent="0.2">
      <c r="A9456" s="66"/>
    </row>
    <row r="9457" spans="1:1" x14ac:dyDescent="0.2">
      <c r="A9457" s="66"/>
    </row>
    <row r="9458" spans="1:1" x14ac:dyDescent="0.2">
      <c r="A9458" s="66"/>
    </row>
    <row r="9459" spans="1:1" x14ac:dyDescent="0.2">
      <c r="A9459" s="66"/>
    </row>
    <row r="9460" spans="1:1" x14ac:dyDescent="0.2">
      <c r="A9460" s="66"/>
    </row>
    <row r="9461" spans="1:1" x14ac:dyDescent="0.2">
      <c r="A9461" s="66"/>
    </row>
    <row r="9462" spans="1:1" x14ac:dyDescent="0.2">
      <c r="A9462" s="66"/>
    </row>
    <row r="9463" spans="1:1" x14ac:dyDescent="0.2">
      <c r="A9463" s="66"/>
    </row>
    <row r="9464" spans="1:1" x14ac:dyDescent="0.2">
      <c r="A9464" s="66"/>
    </row>
    <row r="9465" spans="1:1" x14ac:dyDescent="0.2">
      <c r="A9465" s="66"/>
    </row>
    <row r="9466" spans="1:1" x14ac:dyDescent="0.2">
      <c r="A9466" s="66"/>
    </row>
    <row r="9467" spans="1:1" x14ac:dyDescent="0.2">
      <c r="A9467" s="66"/>
    </row>
    <row r="9468" spans="1:1" x14ac:dyDescent="0.2">
      <c r="A9468" s="66"/>
    </row>
    <row r="9469" spans="1:1" x14ac:dyDescent="0.2">
      <c r="A9469" s="66"/>
    </row>
    <row r="9470" spans="1:1" x14ac:dyDescent="0.2">
      <c r="A9470" s="66"/>
    </row>
    <row r="9471" spans="1:1" x14ac:dyDescent="0.2">
      <c r="A9471" s="66"/>
    </row>
    <row r="9472" spans="1:1" x14ac:dyDescent="0.2">
      <c r="A9472" s="66"/>
    </row>
    <row r="9473" spans="1:1" x14ac:dyDescent="0.2">
      <c r="A9473" s="66"/>
    </row>
    <row r="9474" spans="1:1" x14ac:dyDescent="0.2">
      <c r="A9474" s="66"/>
    </row>
    <row r="9475" spans="1:1" x14ac:dyDescent="0.2">
      <c r="A9475" s="66"/>
    </row>
    <row r="9476" spans="1:1" x14ac:dyDescent="0.2">
      <c r="A9476" s="66"/>
    </row>
    <row r="9477" spans="1:1" x14ac:dyDescent="0.2">
      <c r="A9477" s="66"/>
    </row>
    <row r="9478" spans="1:1" x14ac:dyDescent="0.2">
      <c r="A9478" s="66"/>
    </row>
    <row r="9479" spans="1:1" x14ac:dyDescent="0.2">
      <c r="A9479" s="66"/>
    </row>
    <row r="9480" spans="1:1" x14ac:dyDescent="0.2">
      <c r="A9480" s="66"/>
    </row>
    <row r="9481" spans="1:1" x14ac:dyDescent="0.2">
      <c r="A9481" s="66"/>
    </row>
    <row r="9482" spans="1:1" x14ac:dyDescent="0.2">
      <c r="A9482" s="66"/>
    </row>
    <row r="9483" spans="1:1" x14ac:dyDescent="0.2">
      <c r="A9483" s="66"/>
    </row>
    <row r="9484" spans="1:1" x14ac:dyDescent="0.2">
      <c r="A9484" s="66"/>
    </row>
    <row r="9485" spans="1:1" x14ac:dyDescent="0.2">
      <c r="A9485" s="66"/>
    </row>
    <row r="9486" spans="1:1" x14ac:dyDescent="0.2">
      <c r="A9486" s="66"/>
    </row>
    <row r="9487" spans="1:1" x14ac:dyDescent="0.2">
      <c r="A9487" s="66"/>
    </row>
    <row r="9488" spans="1:1" x14ac:dyDescent="0.2">
      <c r="A9488" s="66"/>
    </row>
    <row r="9489" spans="1:1" x14ac:dyDescent="0.2">
      <c r="A9489" s="66"/>
    </row>
    <row r="9490" spans="1:1" x14ac:dyDescent="0.2">
      <c r="A9490" s="66"/>
    </row>
    <row r="9491" spans="1:1" x14ac:dyDescent="0.2">
      <c r="A9491" s="66"/>
    </row>
    <row r="9492" spans="1:1" x14ac:dyDescent="0.2">
      <c r="A9492" s="66"/>
    </row>
    <row r="9493" spans="1:1" x14ac:dyDescent="0.2">
      <c r="A9493" s="66"/>
    </row>
    <row r="9494" spans="1:1" x14ac:dyDescent="0.2">
      <c r="A9494" s="66"/>
    </row>
    <row r="9495" spans="1:1" x14ac:dyDescent="0.2">
      <c r="A9495" s="66"/>
    </row>
    <row r="9496" spans="1:1" x14ac:dyDescent="0.2">
      <c r="A9496" s="66"/>
    </row>
    <row r="9497" spans="1:1" x14ac:dyDescent="0.2">
      <c r="A9497" s="66"/>
    </row>
    <row r="9498" spans="1:1" x14ac:dyDescent="0.2">
      <c r="A9498" s="66"/>
    </row>
    <row r="9499" spans="1:1" x14ac:dyDescent="0.2">
      <c r="A9499" s="66"/>
    </row>
    <row r="9500" spans="1:1" x14ac:dyDescent="0.2">
      <c r="A9500" s="66"/>
    </row>
    <row r="9501" spans="1:1" x14ac:dyDescent="0.2">
      <c r="A9501" s="66"/>
    </row>
    <row r="9502" spans="1:1" x14ac:dyDescent="0.2">
      <c r="A9502" s="66"/>
    </row>
    <row r="9503" spans="1:1" x14ac:dyDescent="0.2">
      <c r="A9503" s="66"/>
    </row>
    <row r="9504" spans="1:1" x14ac:dyDescent="0.2">
      <c r="A9504" s="66"/>
    </row>
    <row r="9505" spans="1:1" x14ac:dyDescent="0.2">
      <c r="A9505" s="66"/>
    </row>
    <row r="9506" spans="1:1" x14ac:dyDescent="0.2">
      <c r="A9506" s="66"/>
    </row>
    <row r="9507" spans="1:1" x14ac:dyDescent="0.2">
      <c r="A9507" s="66"/>
    </row>
    <row r="9508" spans="1:1" x14ac:dyDescent="0.2">
      <c r="A9508" s="66"/>
    </row>
    <row r="9509" spans="1:1" x14ac:dyDescent="0.2">
      <c r="A9509" s="66"/>
    </row>
    <row r="9510" spans="1:1" x14ac:dyDescent="0.2">
      <c r="A9510" s="66"/>
    </row>
    <row r="9511" spans="1:1" x14ac:dyDescent="0.2">
      <c r="A9511" s="66"/>
    </row>
    <row r="9512" spans="1:1" x14ac:dyDescent="0.2">
      <c r="A9512" s="66"/>
    </row>
    <row r="9513" spans="1:1" x14ac:dyDescent="0.2">
      <c r="A9513" s="66"/>
    </row>
    <row r="9514" spans="1:1" x14ac:dyDescent="0.2">
      <c r="A9514" s="66"/>
    </row>
    <row r="9515" spans="1:1" x14ac:dyDescent="0.2">
      <c r="A9515" s="66"/>
    </row>
    <row r="9516" spans="1:1" x14ac:dyDescent="0.2">
      <c r="A9516" s="66"/>
    </row>
    <row r="9517" spans="1:1" x14ac:dyDescent="0.2">
      <c r="A9517" s="66"/>
    </row>
    <row r="9518" spans="1:1" x14ac:dyDescent="0.2">
      <c r="A9518" s="66"/>
    </row>
    <row r="9519" spans="1:1" x14ac:dyDescent="0.2">
      <c r="A9519" s="66"/>
    </row>
    <row r="9520" spans="1:1" x14ac:dyDescent="0.2">
      <c r="A9520" s="66"/>
    </row>
    <row r="9521" spans="1:1" x14ac:dyDescent="0.2">
      <c r="A9521" s="66"/>
    </row>
    <row r="9522" spans="1:1" x14ac:dyDescent="0.2">
      <c r="A9522" s="66"/>
    </row>
    <row r="9523" spans="1:1" x14ac:dyDescent="0.2">
      <c r="A9523" s="66"/>
    </row>
    <row r="9524" spans="1:1" x14ac:dyDescent="0.2">
      <c r="A9524" s="66"/>
    </row>
    <row r="9525" spans="1:1" x14ac:dyDescent="0.2">
      <c r="A9525" s="66"/>
    </row>
    <row r="9526" spans="1:1" x14ac:dyDescent="0.2">
      <c r="A9526" s="66"/>
    </row>
    <row r="9527" spans="1:1" x14ac:dyDescent="0.2">
      <c r="A9527" s="66"/>
    </row>
    <row r="9528" spans="1:1" x14ac:dyDescent="0.2">
      <c r="A9528" s="66"/>
    </row>
    <row r="9529" spans="1:1" x14ac:dyDescent="0.2">
      <c r="A9529" s="66"/>
    </row>
    <row r="9530" spans="1:1" x14ac:dyDescent="0.2">
      <c r="A9530" s="66"/>
    </row>
    <row r="9531" spans="1:1" x14ac:dyDescent="0.2">
      <c r="A9531" s="66"/>
    </row>
    <row r="9532" spans="1:1" x14ac:dyDescent="0.2">
      <c r="A9532" s="66"/>
    </row>
    <row r="9533" spans="1:1" x14ac:dyDescent="0.2">
      <c r="A9533" s="66"/>
    </row>
    <row r="9534" spans="1:1" x14ac:dyDescent="0.2">
      <c r="A9534" s="66"/>
    </row>
    <row r="9535" spans="1:1" x14ac:dyDescent="0.2">
      <c r="A9535" s="66"/>
    </row>
    <row r="9536" spans="1:1" x14ac:dyDescent="0.2">
      <c r="A9536" s="66"/>
    </row>
    <row r="9537" spans="1:1" x14ac:dyDescent="0.2">
      <c r="A9537" s="66"/>
    </row>
    <row r="9538" spans="1:1" x14ac:dyDescent="0.2">
      <c r="A9538" s="66"/>
    </row>
    <row r="9539" spans="1:1" x14ac:dyDescent="0.2">
      <c r="A9539" s="66"/>
    </row>
    <row r="9540" spans="1:1" x14ac:dyDescent="0.2">
      <c r="A9540" s="66"/>
    </row>
    <row r="9541" spans="1:1" x14ac:dyDescent="0.2">
      <c r="A9541" s="66"/>
    </row>
    <row r="9542" spans="1:1" x14ac:dyDescent="0.2">
      <c r="A9542" s="66"/>
    </row>
    <row r="9543" spans="1:1" x14ac:dyDescent="0.2">
      <c r="A9543" s="66"/>
    </row>
    <row r="9544" spans="1:1" x14ac:dyDescent="0.2">
      <c r="A9544" s="66"/>
    </row>
    <row r="9545" spans="1:1" x14ac:dyDescent="0.2">
      <c r="A9545" s="66"/>
    </row>
    <row r="9546" spans="1:1" x14ac:dyDescent="0.2">
      <c r="A9546" s="66"/>
    </row>
    <row r="9547" spans="1:1" x14ac:dyDescent="0.2">
      <c r="A9547" s="66"/>
    </row>
    <row r="9548" spans="1:1" x14ac:dyDescent="0.2">
      <c r="A9548" s="66"/>
    </row>
    <row r="9549" spans="1:1" x14ac:dyDescent="0.2">
      <c r="A9549" s="66"/>
    </row>
    <row r="9550" spans="1:1" x14ac:dyDescent="0.2">
      <c r="A9550" s="66"/>
    </row>
    <row r="9551" spans="1:1" x14ac:dyDescent="0.2">
      <c r="A9551" s="66"/>
    </row>
    <row r="9552" spans="1:1" x14ac:dyDescent="0.2">
      <c r="A9552" s="66"/>
    </row>
    <row r="9553" spans="1:1" x14ac:dyDescent="0.2">
      <c r="A9553" s="66"/>
    </row>
    <row r="9554" spans="1:1" x14ac:dyDescent="0.2">
      <c r="A9554" s="66"/>
    </row>
    <row r="9555" spans="1:1" x14ac:dyDescent="0.2">
      <c r="A9555" s="66"/>
    </row>
    <row r="9556" spans="1:1" x14ac:dyDescent="0.2">
      <c r="A9556" s="66"/>
    </row>
    <row r="9557" spans="1:1" x14ac:dyDescent="0.2">
      <c r="A9557" s="66"/>
    </row>
    <row r="9558" spans="1:1" x14ac:dyDescent="0.2">
      <c r="A9558" s="66"/>
    </row>
    <row r="9559" spans="1:1" x14ac:dyDescent="0.2">
      <c r="A9559" s="66"/>
    </row>
    <row r="9560" spans="1:1" x14ac:dyDescent="0.2">
      <c r="A9560" s="66"/>
    </row>
    <row r="9561" spans="1:1" x14ac:dyDescent="0.2">
      <c r="A9561" s="66"/>
    </row>
    <row r="9562" spans="1:1" x14ac:dyDescent="0.2">
      <c r="A9562" s="66"/>
    </row>
    <row r="9563" spans="1:1" x14ac:dyDescent="0.2">
      <c r="A9563" s="66"/>
    </row>
    <row r="9564" spans="1:1" x14ac:dyDescent="0.2">
      <c r="A9564" s="66"/>
    </row>
    <row r="9565" spans="1:1" x14ac:dyDescent="0.2">
      <c r="A9565" s="66"/>
    </row>
    <row r="9566" spans="1:1" x14ac:dyDescent="0.2">
      <c r="A9566" s="66"/>
    </row>
    <row r="9567" spans="1:1" x14ac:dyDescent="0.2">
      <c r="A9567" s="66"/>
    </row>
    <row r="9568" spans="1:1" x14ac:dyDescent="0.2">
      <c r="A9568" s="66"/>
    </row>
    <row r="9569" spans="1:1" x14ac:dyDescent="0.2">
      <c r="A9569" s="66"/>
    </row>
    <row r="9570" spans="1:1" x14ac:dyDescent="0.2">
      <c r="A9570" s="66"/>
    </row>
    <row r="9571" spans="1:1" x14ac:dyDescent="0.2">
      <c r="A9571" s="66"/>
    </row>
    <row r="9572" spans="1:1" x14ac:dyDescent="0.2">
      <c r="A9572" s="66"/>
    </row>
    <row r="9573" spans="1:1" x14ac:dyDescent="0.2">
      <c r="A9573" s="66"/>
    </row>
    <row r="9574" spans="1:1" x14ac:dyDescent="0.2">
      <c r="A9574" s="66"/>
    </row>
    <row r="9575" spans="1:1" x14ac:dyDescent="0.2">
      <c r="A9575" s="66"/>
    </row>
    <row r="9576" spans="1:1" x14ac:dyDescent="0.2">
      <c r="A9576" s="66"/>
    </row>
    <row r="9577" spans="1:1" x14ac:dyDescent="0.2">
      <c r="A9577" s="66"/>
    </row>
    <row r="9578" spans="1:1" x14ac:dyDescent="0.2">
      <c r="A9578" s="66"/>
    </row>
    <row r="9579" spans="1:1" x14ac:dyDescent="0.2">
      <c r="A9579" s="66"/>
    </row>
    <row r="9580" spans="1:1" x14ac:dyDescent="0.2">
      <c r="A9580" s="66"/>
    </row>
    <row r="9581" spans="1:1" x14ac:dyDescent="0.2">
      <c r="A9581" s="66"/>
    </row>
    <row r="9582" spans="1:1" x14ac:dyDescent="0.2">
      <c r="A9582" s="66"/>
    </row>
    <row r="9583" spans="1:1" x14ac:dyDescent="0.2">
      <c r="A9583" s="66"/>
    </row>
    <row r="9584" spans="1:1" x14ac:dyDescent="0.2">
      <c r="A9584" s="66"/>
    </row>
    <row r="9585" spans="1:1" x14ac:dyDescent="0.2">
      <c r="A9585" s="66"/>
    </row>
    <row r="9586" spans="1:1" x14ac:dyDescent="0.2">
      <c r="A9586" s="66"/>
    </row>
    <row r="9587" spans="1:1" x14ac:dyDescent="0.2">
      <c r="A9587" s="66"/>
    </row>
    <row r="9588" spans="1:1" x14ac:dyDescent="0.2">
      <c r="A9588" s="66"/>
    </row>
    <row r="9589" spans="1:1" x14ac:dyDescent="0.2">
      <c r="A9589" s="66"/>
    </row>
    <row r="9590" spans="1:1" x14ac:dyDescent="0.2">
      <c r="A9590" s="66"/>
    </row>
    <row r="9591" spans="1:1" x14ac:dyDescent="0.2">
      <c r="A9591" s="66"/>
    </row>
    <row r="9592" spans="1:1" x14ac:dyDescent="0.2">
      <c r="A9592" s="66"/>
    </row>
    <row r="9593" spans="1:1" x14ac:dyDescent="0.2">
      <c r="A9593" s="66"/>
    </row>
    <row r="9594" spans="1:1" x14ac:dyDescent="0.2">
      <c r="A9594" s="66"/>
    </row>
    <row r="9595" spans="1:1" x14ac:dyDescent="0.2">
      <c r="A9595" s="66"/>
    </row>
    <row r="9596" spans="1:1" x14ac:dyDescent="0.2">
      <c r="A9596" s="66"/>
    </row>
    <row r="9597" spans="1:1" x14ac:dyDescent="0.2">
      <c r="A9597" s="66"/>
    </row>
    <row r="9598" spans="1:1" x14ac:dyDescent="0.2">
      <c r="A9598" s="66"/>
    </row>
    <row r="9599" spans="1:1" x14ac:dyDescent="0.2">
      <c r="A9599" s="66"/>
    </row>
    <row r="9600" spans="1:1" x14ac:dyDescent="0.2">
      <c r="A9600" s="66"/>
    </row>
    <row r="9601" spans="1:1" x14ac:dyDescent="0.2">
      <c r="A9601" s="66"/>
    </row>
    <row r="9602" spans="1:1" x14ac:dyDescent="0.2">
      <c r="A9602" s="66"/>
    </row>
    <row r="9603" spans="1:1" x14ac:dyDescent="0.2">
      <c r="A9603" s="66"/>
    </row>
    <row r="9604" spans="1:1" x14ac:dyDescent="0.2">
      <c r="A9604" s="66"/>
    </row>
    <row r="9605" spans="1:1" x14ac:dyDescent="0.2">
      <c r="A9605" s="66"/>
    </row>
    <row r="9606" spans="1:1" x14ac:dyDescent="0.2">
      <c r="A9606" s="66"/>
    </row>
    <row r="9607" spans="1:1" x14ac:dyDescent="0.2">
      <c r="A9607" s="66"/>
    </row>
    <row r="9608" spans="1:1" x14ac:dyDescent="0.2">
      <c r="A9608" s="66"/>
    </row>
    <row r="9609" spans="1:1" x14ac:dyDescent="0.2">
      <c r="A9609" s="66"/>
    </row>
    <row r="9610" spans="1:1" x14ac:dyDescent="0.2">
      <c r="A9610" s="66"/>
    </row>
    <row r="9611" spans="1:1" x14ac:dyDescent="0.2">
      <c r="A9611" s="66"/>
    </row>
    <row r="9612" spans="1:1" x14ac:dyDescent="0.2">
      <c r="A9612" s="66"/>
    </row>
    <row r="9613" spans="1:1" x14ac:dyDescent="0.2">
      <c r="A9613" s="66"/>
    </row>
    <row r="9614" spans="1:1" x14ac:dyDescent="0.2">
      <c r="A9614" s="66"/>
    </row>
    <row r="9615" spans="1:1" x14ac:dyDescent="0.2">
      <c r="A9615" s="66"/>
    </row>
    <row r="9616" spans="1:1" x14ac:dyDescent="0.2">
      <c r="A9616" s="66"/>
    </row>
    <row r="9617" spans="1:1" x14ac:dyDescent="0.2">
      <c r="A9617" s="66"/>
    </row>
    <row r="9618" spans="1:1" x14ac:dyDescent="0.2">
      <c r="A9618" s="66"/>
    </row>
    <row r="9619" spans="1:1" x14ac:dyDescent="0.2">
      <c r="A9619" s="66"/>
    </row>
    <row r="9620" spans="1:1" x14ac:dyDescent="0.2">
      <c r="A9620" s="66"/>
    </row>
    <row r="9621" spans="1:1" x14ac:dyDescent="0.2">
      <c r="A9621" s="66"/>
    </row>
    <row r="9622" spans="1:1" x14ac:dyDescent="0.2">
      <c r="A9622" s="66"/>
    </row>
    <row r="9623" spans="1:1" x14ac:dyDescent="0.2">
      <c r="A9623" s="66"/>
    </row>
    <row r="9624" spans="1:1" x14ac:dyDescent="0.2">
      <c r="A9624" s="66"/>
    </row>
    <row r="9625" spans="1:1" x14ac:dyDescent="0.2">
      <c r="A9625" s="66"/>
    </row>
    <row r="9626" spans="1:1" x14ac:dyDescent="0.2">
      <c r="A9626" s="66"/>
    </row>
    <row r="9627" spans="1:1" x14ac:dyDescent="0.2">
      <c r="A9627" s="66"/>
    </row>
    <row r="9628" spans="1:1" x14ac:dyDescent="0.2">
      <c r="A9628" s="66"/>
    </row>
    <row r="9629" spans="1:1" x14ac:dyDescent="0.2">
      <c r="A9629" s="66"/>
    </row>
    <row r="9630" spans="1:1" x14ac:dyDescent="0.2">
      <c r="A9630" s="66"/>
    </row>
    <row r="9631" spans="1:1" x14ac:dyDescent="0.2">
      <c r="A9631" s="66"/>
    </row>
    <row r="9632" spans="1:1" x14ac:dyDescent="0.2">
      <c r="A9632" s="66"/>
    </row>
    <row r="9633" spans="1:1" x14ac:dyDescent="0.2">
      <c r="A9633" s="66"/>
    </row>
    <row r="9634" spans="1:1" x14ac:dyDescent="0.2">
      <c r="A9634" s="66"/>
    </row>
    <row r="9635" spans="1:1" x14ac:dyDescent="0.2">
      <c r="A9635" s="66"/>
    </row>
    <row r="9636" spans="1:1" x14ac:dyDescent="0.2">
      <c r="A9636" s="66"/>
    </row>
    <row r="9637" spans="1:1" x14ac:dyDescent="0.2">
      <c r="A9637" s="66"/>
    </row>
    <row r="9638" spans="1:1" x14ac:dyDescent="0.2">
      <c r="A9638" s="66"/>
    </row>
    <row r="9639" spans="1:1" x14ac:dyDescent="0.2">
      <c r="A9639" s="66"/>
    </row>
    <row r="9640" spans="1:1" x14ac:dyDescent="0.2">
      <c r="A9640" s="66"/>
    </row>
    <row r="9641" spans="1:1" x14ac:dyDescent="0.2">
      <c r="A9641" s="66"/>
    </row>
    <row r="9642" spans="1:1" x14ac:dyDescent="0.2">
      <c r="A9642" s="66"/>
    </row>
    <row r="9643" spans="1:1" x14ac:dyDescent="0.2">
      <c r="A9643" s="66"/>
    </row>
    <row r="9644" spans="1:1" x14ac:dyDescent="0.2">
      <c r="A9644" s="66"/>
    </row>
    <row r="9645" spans="1:1" x14ac:dyDescent="0.2">
      <c r="A9645" s="66"/>
    </row>
    <row r="9646" spans="1:1" x14ac:dyDescent="0.2">
      <c r="A9646" s="66"/>
    </row>
    <row r="9647" spans="1:1" x14ac:dyDescent="0.2">
      <c r="A9647" s="66"/>
    </row>
    <row r="9648" spans="1:1" x14ac:dyDescent="0.2">
      <c r="A9648" s="66"/>
    </row>
    <row r="9649" spans="1:1" x14ac:dyDescent="0.2">
      <c r="A9649" s="66"/>
    </row>
    <row r="9650" spans="1:1" x14ac:dyDescent="0.2">
      <c r="A9650" s="66"/>
    </row>
    <row r="9651" spans="1:1" x14ac:dyDescent="0.2">
      <c r="A9651" s="66"/>
    </row>
    <row r="9652" spans="1:1" x14ac:dyDescent="0.2">
      <c r="A9652" s="66"/>
    </row>
    <row r="9653" spans="1:1" x14ac:dyDescent="0.2">
      <c r="A9653" s="66"/>
    </row>
    <row r="9654" spans="1:1" x14ac:dyDescent="0.2">
      <c r="A9654" s="66"/>
    </row>
    <row r="9655" spans="1:1" x14ac:dyDescent="0.2">
      <c r="A9655" s="66"/>
    </row>
    <row r="9656" spans="1:1" x14ac:dyDescent="0.2">
      <c r="A9656" s="66"/>
    </row>
    <row r="9657" spans="1:1" x14ac:dyDescent="0.2">
      <c r="A9657" s="66"/>
    </row>
    <row r="9658" spans="1:1" x14ac:dyDescent="0.2">
      <c r="A9658" s="66"/>
    </row>
    <row r="9659" spans="1:1" x14ac:dyDescent="0.2">
      <c r="A9659" s="66"/>
    </row>
    <row r="9660" spans="1:1" x14ac:dyDescent="0.2">
      <c r="A9660" s="66"/>
    </row>
    <row r="9661" spans="1:1" x14ac:dyDescent="0.2">
      <c r="A9661" s="66"/>
    </row>
    <row r="9662" spans="1:1" x14ac:dyDescent="0.2">
      <c r="A9662" s="66"/>
    </row>
    <row r="9663" spans="1:1" x14ac:dyDescent="0.2">
      <c r="A9663" s="66"/>
    </row>
    <row r="9664" spans="1:1" x14ac:dyDescent="0.2">
      <c r="A9664" s="66"/>
    </row>
    <row r="9665" spans="1:1" x14ac:dyDescent="0.2">
      <c r="A9665" s="66"/>
    </row>
    <row r="9666" spans="1:1" x14ac:dyDescent="0.2">
      <c r="A9666" s="66"/>
    </row>
    <row r="9667" spans="1:1" x14ac:dyDescent="0.2">
      <c r="A9667" s="66"/>
    </row>
    <row r="9668" spans="1:1" x14ac:dyDescent="0.2">
      <c r="A9668" s="66"/>
    </row>
    <row r="9669" spans="1:1" x14ac:dyDescent="0.2">
      <c r="A9669" s="66"/>
    </row>
    <row r="9670" spans="1:1" x14ac:dyDescent="0.2">
      <c r="A9670" s="66"/>
    </row>
    <row r="9671" spans="1:1" x14ac:dyDescent="0.2">
      <c r="A9671" s="66"/>
    </row>
    <row r="9672" spans="1:1" x14ac:dyDescent="0.2">
      <c r="A9672" s="66"/>
    </row>
    <row r="9673" spans="1:1" x14ac:dyDescent="0.2">
      <c r="A9673" s="66"/>
    </row>
    <row r="9674" spans="1:1" x14ac:dyDescent="0.2">
      <c r="A9674" s="66"/>
    </row>
    <row r="9675" spans="1:1" x14ac:dyDescent="0.2">
      <c r="A9675" s="66"/>
    </row>
    <row r="9676" spans="1:1" x14ac:dyDescent="0.2">
      <c r="A9676" s="66"/>
    </row>
    <row r="9677" spans="1:1" x14ac:dyDescent="0.2">
      <c r="A9677" s="66"/>
    </row>
    <row r="9678" spans="1:1" x14ac:dyDescent="0.2">
      <c r="A9678" s="66"/>
    </row>
    <row r="9679" spans="1:1" x14ac:dyDescent="0.2">
      <c r="A9679" s="66"/>
    </row>
    <row r="9680" spans="1:1" x14ac:dyDescent="0.2">
      <c r="A9680" s="66"/>
    </row>
    <row r="9681" spans="1:1" x14ac:dyDescent="0.2">
      <c r="A9681" s="66"/>
    </row>
    <row r="9682" spans="1:1" x14ac:dyDescent="0.2">
      <c r="A9682" s="66"/>
    </row>
    <row r="9683" spans="1:1" x14ac:dyDescent="0.2">
      <c r="A9683" s="66"/>
    </row>
    <row r="9684" spans="1:1" x14ac:dyDescent="0.2">
      <c r="A9684" s="66"/>
    </row>
    <row r="9685" spans="1:1" x14ac:dyDescent="0.2">
      <c r="A9685" s="66"/>
    </row>
    <row r="9686" spans="1:1" x14ac:dyDescent="0.2">
      <c r="A9686" s="66"/>
    </row>
    <row r="9687" spans="1:1" x14ac:dyDescent="0.2">
      <c r="A9687" s="66"/>
    </row>
    <row r="9688" spans="1:1" x14ac:dyDescent="0.2">
      <c r="A9688" s="66"/>
    </row>
    <row r="9689" spans="1:1" x14ac:dyDescent="0.2">
      <c r="A9689" s="66"/>
    </row>
    <row r="9690" spans="1:1" x14ac:dyDescent="0.2">
      <c r="A9690" s="66"/>
    </row>
    <row r="9691" spans="1:1" x14ac:dyDescent="0.2">
      <c r="A9691" s="66"/>
    </row>
    <row r="9692" spans="1:1" x14ac:dyDescent="0.2">
      <c r="A9692" s="66"/>
    </row>
    <row r="9693" spans="1:1" x14ac:dyDescent="0.2">
      <c r="A9693" s="66"/>
    </row>
    <row r="9694" spans="1:1" x14ac:dyDescent="0.2">
      <c r="A9694" s="66"/>
    </row>
    <row r="9695" spans="1:1" x14ac:dyDescent="0.2">
      <c r="A9695" s="66"/>
    </row>
    <row r="9696" spans="1:1" x14ac:dyDescent="0.2">
      <c r="A9696" s="66"/>
    </row>
    <row r="9697" spans="1:1" x14ac:dyDescent="0.2">
      <c r="A9697" s="66"/>
    </row>
    <row r="9698" spans="1:1" x14ac:dyDescent="0.2">
      <c r="A9698" s="66"/>
    </row>
    <row r="9699" spans="1:1" x14ac:dyDescent="0.2">
      <c r="A9699" s="66"/>
    </row>
    <row r="9700" spans="1:1" x14ac:dyDescent="0.2">
      <c r="A9700" s="66"/>
    </row>
    <row r="9701" spans="1:1" x14ac:dyDescent="0.2">
      <c r="A9701" s="66"/>
    </row>
    <row r="9702" spans="1:1" x14ac:dyDescent="0.2">
      <c r="A9702" s="66"/>
    </row>
    <row r="9703" spans="1:1" x14ac:dyDescent="0.2">
      <c r="A9703" s="66"/>
    </row>
    <row r="9704" spans="1:1" x14ac:dyDescent="0.2">
      <c r="A9704" s="66"/>
    </row>
    <row r="9705" spans="1:1" x14ac:dyDescent="0.2">
      <c r="A9705" s="66"/>
    </row>
    <row r="9706" spans="1:1" x14ac:dyDescent="0.2">
      <c r="A9706" s="66"/>
    </row>
    <row r="9707" spans="1:1" x14ac:dyDescent="0.2">
      <c r="A9707" s="66"/>
    </row>
    <row r="9708" spans="1:1" x14ac:dyDescent="0.2">
      <c r="A9708" s="66"/>
    </row>
    <row r="9709" spans="1:1" x14ac:dyDescent="0.2">
      <c r="A9709" s="66"/>
    </row>
    <row r="9710" spans="1:1" x14ac:dyDescent="0.2">
      <c r="A9710" s="66"/>
    </row>
    <row r="9711" spans="1:1" x14ac:dyDescent="0.2">
      <c r="A9711" s="66"/>
    </row>
    <row r="9712" spans="1:1" x14ac:dyDescent="0.2">
      <c r="A9712" s="66"/>
    </row>
    <row r="9713" spans="1:1" x14ac:dyDescent="0.2">
      <c r="A9713" s="66"/>
    </row>
    <row r="9714" spans="1:1" x14ac:dyDescent="0.2">
      <c r="A9714" s="66"/>
    </row>
    <row r="9715" spans="1:1" x14ac:dyDescent="0.2">
      <c r="A9715" s="66"/>
    </row>
    <row r="9716" spans="1:1" x14ac:dyDescent="0.2">
      <c r="A9716" s="66"/>
    </row>
    <row r="9717" spans="1:1" x14ac:dyDescent="0.2">
      <c r="A9717" s="66"/>
    </row>
    <row r="9718" spans="1:1" x14ac:dyDescent="0.2">
      <c r="A9718" s="66"/>
    </row>
    <row r="9719" spans="1:1" x14ac:dyDescent="0.2">
      <c r="A9719" s="66"/>
    </row>
    <row r="9720" spans="1:1" x14ac:dyDescent="0.2">
      <c r="A9720" s="66"/>
    </row>
    <row r="9721" spans="1:1" x14ac:dyDescent="0.2">
      <c r="A9721" s="66"/>
    </row>
    <row r="9722" spans="1:1" x14ac:dyDescent="0.2">
      <c r="A9722" s="66"/>
    </row>
    <row r="9723" spans="1:1" x14ac:dyDescent="0.2">
      <c r="A9723" s="66"/>
    </row>
    <row r="9724" spans="1:1" x14ac:dyDescent="0.2">
      <c r="A9724" s="66"/>
    </row>
    <row r="9725" spans="1:1" x14ac:dyDescent="0.2">
      <c r="A9725" s="66"/>
    </row>
    <row r="9726" spans="1:1" x14ac:dyDescent="0.2">
      <c r="A9726" s="66"/>
    </row>
    <row r="9727" spans="1:1" x14ac:dyDescent="0.2">
      <c r="A9727" s="66"/>
    </row>
    <row r="9728" spans="1:1" x14ac:dyDescent="0.2">
      <c r="A9728" s="66"/>
    </row>
    <row r="9729" spans="1:1" x14ac:dyDescent="0.2">
      <c r="A9729" s="66"/>
    </row>
    <row r="9730" spans="1:1" x14ac:dyDescent="0.2">
      <c r="A9730" s="66"/>
    </row>
    <row r="9731" spans="1:1" x14ac:dyDescent="0.2">
      <c r="A9731" s="66"/>
    </row>
    <row r="9732" spans="1:1" x14ac:dyDescent="0.2">
      <c r="A9732" s="66"/>
    </row>
    <row r="9733" spans="1:1" x14ac:dyDescent="0.2">
      <c r="A9733" s="66"/>
    </row>
    <row r="9734" spans="1:1" x14ac:dyDescent="0.2">
      <c r="A9734" s="66"/>
    </row>
    <row r="9735" spans="1:1" x14ac:dyDescent="0.2">
      <c r="A9735" s="66"/>
    </row>
    <row r="9736" spans="1:1" x14ac:dyDescent="0.2">
      <c r="A9736" s="66"/>
    </row>
    <row r="9737" spans="1:1" x14ac:dyDescent="0.2">
      <c r="A9737" s="66"/>
    </row>
    <row r="9738" spans="1:1" x14ac:dyDescent="0.2">
      <c r="A9738" s="66"/>
    </row>
    <row r="9739" spans="1:1" x14ac:dyDescent="0.2">
      <c r="A9739" s="66"/>
    </row>
    <row r="9740" spans="1:1" x14ac:dyDescent="0.2">
      <c r="A9740" s="66"/>
    </row>
    <row r="9741" spans="1:1" x14ac:dyDescent="0.2">
      <c r="A9741" s="66"/>
    </row>
    <row r="9742" spans="1:1" x14ac:dyDescent="0.2">
      <c r="A9742" s="66"/>
    </row>
    <row r="9743" spans="1:1" x14ac:dyDescent="0.2">
      <c r="A9743" s="66"/>
    </row>
    <row r="9744" spans="1:1" x14ac:dyDescent="0.2">
      <c r="A9744" s="66"/>
    </row>
    <row r="9745" spans="1:1" x14ac:dyDescent="0.2">
      <c r="A9745" s="66"/>
    </row>
    <row r="9746" spans="1:1" x14ac:dyDescent="0.2">
      <c r="A9746" s="66"/>
    </row>
    <row r="9747" spans="1:1" x14ac:dyDescent="0.2">
      <c r="A9747" s="66"/>
    </row>
    <row r="9748" spans="1:1" x14ac:dyDescent="0.2">
      <c r="A9748" s="66"/>
    </row>
    <row r="9749" spans="1:1" x14ac:dyDescent="0.2">
      <c r="A9749" s="66"/>
    </row>
    <row r="9750" spans="1:1" x14ac:dyDescent="0.2">
      <c r="A9750" s="66"/>
    </row>
    <row r="9751" spans="1:1" x14ac:dyDescent="0.2">
      <c r="A9751" s="66"/>
    </row>
    <row r="9752" spans="1:1" x14ac:dyDescent="0.2">
      <c r="A9752" s="66"/>
    </row>
    <row r="9753" spans="1:1" x14ac:dyDescent="0.2">
      <c r="A9753" s="66"/>
    </row>
    <row r="9754" spans="1:1" x14ac:dyDescent="0.2">
      <c r="A9754" s="66"/>
    </row>
    <row r="9755" spans="1:1" x14ac:dyDescent="0.2">
      <c r="A9755" s="66"/>
    </row>
    <row r="9756" spans="1:1" x14ac:dyDescent="0.2">
      <c r="A9756" s="66"/>
    </row>
    <row r="9757" spans="1:1" x14ac:dyDescent="0.2">
      <c r="A9757" s="66"/>
    </row>
    <row r="9758" spans="1:1" x14ac:dyDescent="0.2">
      <c r="A9758" s="66"/>
    </row>
    <row r="9759" spans="1:1" x14ac:dyDescent="0.2">
      <c r="A9759" s="66"/>
    </row>
    <row r="9760" spans="1:1" x14ac:dyDescent="0.2">
      <c r="A9760" s="66"/>
    </row>
    <row r="9761" spans="1:1" x14ac:dyDescent="0.2">
      <c r="A9761" s="66"/>
    </row>
    <row r="9762" spans="1:1" x14ac:dyDescent="0.2">
      <c r="A9762" s="66"/>
    </row>
    <row r="9763" spans="1:1" x14ac:dyDescent="0.2">
      <c r="A9763" s="66"/>
    </row>
    <row r="9764" spans="1:1" x14ac:dyDescent="0.2">
      <c r="A9764" s="66"/>
    </row>
    <row r="9765" spans="1:1" x14ac:dyDescent="0.2">
      <c r="A9765" s="66"/>
    </row>
    <row r="9766" spans="1:1" x14ac:dyDescent="0.2">
      <c r="A9766" s="66"/>
    </row>
    <row r="9767" spans="1:1" x14ac:dyDescent="0.2">
      <c r="A9767" s="66"/>
    </row>
    <row r="9768" spans="1:1" x14ac:dyDescent="0.2">
      <c r="A9768" s="66"/>
    </row>
    <row r="9769" spans="1:1" x14ac:dyDescent="0.2">
      <c r="A9769" s="66"/>
    </row>
    <row r="9770" spans="1:1" x14ac:dyDescent="0.2">
      <c r="A9770" s="66"/>
    </row>
    <row r="9771" spans="1:1" x14ac:dyDescent="0.2">
      <c r="A9771" s="66"/>
    </row>
    <row r="9772" spans="1:1" x14ac:dyDescent="0.2">
      <c r="A9772" s="66"/>
    </row>
    <row r="9773" spans="1:1" x14ac:dyDescent="0.2">
      <c r="A9773" s="66"/>
    </row>
    <row r="9774" spans="1:1" x14ac:dyDescent="0.2">
      <c r="A9774" s="66"/>
    </row>
    <row r="9775" spans="1:1" x14ac:dyDescent="0.2">
      <c r="A9775" s="66"/>
    </row>
    <row r="9776" spans="1:1" x14ac:dyDescent="0.2">
      <c r="A9776" s="66"/>
    </row>
    <row r="9777" spans="1:1" x14ac:dyDescent="0.2">
      <c r="A9777" s="66"/>
    </row>
    <row r="9778" spans="1:1" x14ac:dyDescent="0.2">
      <c r="A9778" s="66"/>
    </row>
    <row r="9779" spans="1:1" x14ac:dyDescent="0.2">
      <c r="A9779" s="66"/>
    </row>
    <row r="9780" spans="1:1" x14ac:dyDescent="0.2">
      <c r="A9780" s="66"/>
    </row>
    <row r="9781" spans="1:1" x14ac:dyDescent="0.2">
      <c r="A9781" s="66"/>
    </row>
    <row r="9782" spans="1:1" x14ac:dyDescent="0.2">
      <c r="A9782" s="66"/>
    </row>
    <row r="9783" spans="1:1" x14ac:dyDescent="0.2">
      <c r="A9783" s="66"/>
    </row>
    <row r="9784" spans="1:1" x14ac:dyDescent="0.2">
      <c r="A9784" s="66"/>
    </row>
    <row r="9785" spans="1:1" x14ac:dyDescent="0.2">
      <c r="A9785" s="66"/>
    </row>
    <row r="9786" spans="1:1" x14ac:dyDescent="0.2">
      <c r="A9786" s="66"/>
    </row>
    <row r="9787" spans="1:1" x14ac:dyDescent="0.2">
      <c r="A9787" s="66"/>
    </row>
    <row r="9788" spans="1:1" x14ac:dyDescent="0.2">
      <c r="A9788" s="66"/>
    </row>
    <row r="9789" spans="1:1" x14ac:dyDescent="0.2">
      <c r="A9789" s="66"/>
    </row>
    <row r="9790" spans="1:1" x14ac:dyDescent="0.2">
      <c r="A9790" s="66"/>
    </row>
    <row r="9791" spans="1:1" x14ac:dyDescent="0.2">
      <c r="A9791" s="66"/>
    </row>
    <row r="9792" spans="1:1" x14ac:dyDescent="0.2">
      <c r="A9792" s="66"/>
    </row>
    <row r="9793" spans="1:1" x14ac:dyDescent="0.2">
      <c r="A9793" s="66"/>
    </row>
    <row r="9794" spans="1:1" x14ac:dyDescent="0.2">
      <c r="A9794" s="66"/>
    </row>
    <row r="9795" spans="1:1" x14ac:dyDescent="0.2">
      <c r="A9795" s="66"/>
    </row>
    <row r="9796" spans="1:1" x14ac:dyDescent="0.2">
      <c r="A9796" s="66"/>
    </row>
    <row r="9797" spans="1:1" x14ac:dyDescent="0.2">
      <c r="A9797" s="66"/>
    </row>
    <row r="9798" spans="1:1" x14ac:dyDescent="0.2">
      <c r="A9798" s="66"/>
    </row>
    <row r="9799" spans="1:1" x14ac:dyDescent="0.2">
      <c r="A9799" s="66"/>
    </row>
    <row r="9800" spans="1:1" x14ac:dyDescent="0.2">
      <c r="A9800" s="66"/>
    </row>
    <row r="9801" spans="1:1" x14ac:dyDescent="0.2">
      <c r="A9801" s="66"/>
    </row>
    <row r="9802" spans="1:1" x14ac:dyDescent="0.2">
      <c r="A9802" s="66"/>
    </row>
    <row r="9803" spans="1:1" x14ac:dyDescent="0.2">
      <c r="A9803" s="66"/>
    </row>
    <row r="9804" spans="1:1" x14ac:dyDescent="0.2">
      <c r="A9804" s="66"/>
    </row>
    <row r="9805" spans="1:1" x14ac:dyDescent="0.2">
      <c r="A9805" s="66"/>
    </row>
    <row r="9806" spans="1:1" x14ac:dyDescent="0.2">
      <c r="A9806" s="66"/>
    </row>
    <row r="9807" spans="1:1" x14ac:dyDescent="0.2">
      <c r="A9807" s="66"/>
    </row>
    <row r="9808" spans="1:1" x14ac:dyDescent="0.2">
      <c r="A9808" s="66"/>
    </row>
    <row r="9809" spans="1:1" x14ac:dyDescent="0.2">
      <c r="A9809" s="66"/>
    </row>
    <row r="9810" spans="1:1" x14ac:dyDescent="0.2">
      <c r="A9810" s="66"/>
    </row>
    <row r="9811" spans="1:1" x14ac:dyDescent="0.2">
      <c r="A9811" s="66"/>
    </row>
    <row r="9812" spans="1:1" x14ac:dyDescent="0.2">
      <c r="A9812" s="66"/>
    </row>
    <row r="9813" spans="1:1" x14ac:dyDescent="0.2">
      <c r="A9813" s="66"/>
    </row>
    <row r="9814" spans="1:1" x14ac:dyDescent="0.2">
      <c r="A9814" s="66"/>
    </row>
    <row r="9815" spans="1:1" x14ac:dyDescent="0.2">
      <c r="A9815" s="66"/>
    </row>
    <row r="9816" spans="1:1" x14ac:dyDescent="0.2">
      <c r="A9816" s="66"/>
    </row>
    <row r="9817" spans="1:1" x14ac:dyDescent="0.2">
      <c r="A9817" s="66"/>
    </row>
    <row r="9818" spans="1:1" x14ac:dyDescent="0.2">
      <c r="A9818" s="66"/>
    </row>
    <row r="9819" spans="1:1" x14ac:dyDescent="0.2">
      <c r="A9819" s="66"/>
    </row>
    <row r="9820" spans="1:1" x14ac:dyDescent="0.2">
      <c r="A9820" s="66"/>
    </row>
    <row r="9821" spans="1:1" x14ac:dyDescent="0.2">
      <c r="A9821" s="66"/>
    </row>
    <row r="9822" spans="1:1" x14ac:dyDescent="0.2">
      <c r="A9822" s="66"/>
    </row>
    <row r="9823" spans="1:1" x14ac:dyDescent="0.2">
      <c r="A9823" s="66"/>
    </row>
    <row r="9824" spans="1:1" x14ac:dyDescent="0.2">
      <c r="A9824" s="66"/>
    </row>
    <row r="9825" spans="1:1" x14ac:dyDescent="0.2">
      <c r="A9825" s="66"/>
    </row>
    <row r="9826" spans="1:1" x14ac:dyDescent="0.2">
      <c r="A9826" s="66"/>
    </row>
    <row r="9827" spans="1:1" x14ac:dyDescent="0.2">
      <c r="A9827" s="66"/>
    </row>
    <row r="9828" spans="1:1" x14ac:dyDescent="0.2">
      <c r="A9828" s="66"/>
    </row>
    <row r="9829" spans="1:1" x14ac:dyDescent="0.2">
      <c r="A9829" s="66"/>
    </row>
    <row r="9830" spans="1:1" x14ac:dyDescent="0.2">
      <c r="A9830" s="66"/>
    </row>
    <row r="9831" spans="1:1" x14ac:dyDescent="0.2">
      <c r="A9831" s="66"/>
    </row>
    <row r="9832" spans="1:1" x14ac:dyDescent="0.2">
      <c r="A9832" s="66"/>
    </row>
    <row r="9833" spans="1:1" x14ac:dyDescent="0.2">
      <c r="A9833" s="66"/>
    </row>
    <row r="9834" spans="1:1" x14ac:dyDescent="0.2">
      <c r="A9834" s="66"/>
    </row>
    <row r="9835" spans="1:1" x14ac:dyDescent="0.2">
      <c r="A9835" s="66"/>
    </row>
    <row r="9836" spans="1:1" x14ac:dyDescent="0.2">
      <c r="A9836" s="66"/>
    </row>
    <row r="9837" spans="1:1" x14ac:dyDescent="0.2">
      <c r="A9837" s="66"/>
    </row>
    <row r="9838" spans="1:1" x14ac:dyDescent="0.2">
      <c r="A9838" s="66"/>
    </row>
    <row r="9839" spans="1:1" x14ac:dyDescent="0.2">
      <c r="A9839" s="66"/>
    </row>
    <row r="9840" spans="1:1" x14ac:dyDescent="0.2">
      <c r="A9840" s="66"/>
    </row>
    <row r="9841" spans="1:1" x14ac:dyDescent="0.2">
      <c r="A9841" s="66"/>
    </row>
    <row r="9842" spans="1:1" x14ac:dyDescent="0.2">
      <c r="A9842" s="66"/>
    </row>
    <row r="9843" spans="1:1" x14ac:dyDescent="0.2">
      <c r="A9843" s="66"/>
    </row>
    <row r="9844" spans="1:1" x14ac:dyDescent="0.2">
      <c r="A9844" s="66"/>
    </row>
    <row r="9845" spans="1:1" x14ac:dyDescent="0.2">
      <c r="A9845" s="66"/>
    </row>
    <row r="9846" spans="1:1" x14ac:dyDescent="0.2">
      <c r="A9846" s="66"/>
    </row>
    <row r="9847" spans="1:1" x14ac:dyDescent="0.2">
      <c r="A9847" s="66"/>
    </row>
    <row r="9848" spans="1:1" x14ac:dyDescent="0.2">
      <c r="A9848" s="66"/>
    </row>
    <row r="9849" spans="1:1" x14ac:dyDescent="0.2">
      <c r="A9849" s="66"/>
    </row>
    <row r="9850" spans="1:1" x14ac:dyDescent="0.2">
      <c r="A9850" s="66"/>
    </row>
    <row r="9851" spans="1:1" x14ac:dyDescent="0.2">
      <c r="A9851" s="66"/>
    </row>
    <row r="9852" spans="1:1" x14ac:dyDescent="0.2">
      <c r="A9852" s="66"/>
    </row>
    <row r="9853" spans="1:1" x14ac:dyDescent="0.2">
      <c r="A9853" s="66"/>
    </row>
    <row r="9854" spans="1:1" x14ac:dyDescent="0.2">
      <c r="A9854" s="66"/>
    </row>
    <row r="9855" spans="1:1" x14ac:dyDescent="0.2">
      <c r="A9855" s="66"/>
    </row>
    <row r="9856" spans="1:1" x14ac:dyDescent="0.2">
      <c r="A9856" s="66"/>
    </row>
    <row r="9857" spans="1:1" x14ac:dyDescent="0.2">
      <c r="A9857" s="66"/>
    </row>
    <row r="9858" spans="1:1" x14ac:dyDescent="0.2">
      <c r="A9858" s="66"/>
    </row>
    <row r="9859" spans="1:1" x14ac:dyDescent="0.2">
      <c r="A9859" s="66"/>
    </row>
    <row r="9860" spans="1:1" x14ac:dyDescent="0.2">
      <c r="A9860" s="66"/>
    </row>
    <row r="9861" spans="1:1" x14ac:dyDescent="0.2">
      <c r="A9861" s="66"/>
    </row>
    <row r="9862" spans="1:1" x14ac:dyDescent="0.2">
      <c r="A9862" s="66"/>
    </row>
    <row r="9863" spans="1:1" x14ac:dyDescent="0.2">
      <c r="A9863" s="66"/>
    </row>
    <row r="9864" spans="1:1" x14ac:dyDescent="0.2">
      <c r="A9864" s="66"/>
    </row>
    <row r="9865" spans="1:1" x14ac:dyDescent="0.2">
      <c r="A9865" s="66"/>
    </row>
    <row r="9866" spans="1:1" x14ac:dyDescent="0.2">
      <c r="A9866" s="66"/>
    </row>
    <row r="9867" spans="1:1" x14ac:dyDescent="0.2">
      <c r="A9867" s="66"/>
    </row>
    <row r="9868" spans="1:1" x14ac:dyDescent="0.2">
      <c r="A9868" s="66"/>
    </row>
    <row r="9869" spans="1:1" x14ac:dyDescent="0.2">
      <c r="A9869" s="66"/>
    </row>
    <row r="9870" spans="1:1" x14ac:dyDescent="0.2">
      <c r="A9870" s="66"/>
    </row>
    <row r="9871" spans="1:1" x14ac:dyDescent="0.2">
      <c r="A9871" s="66"/>
    </row>
    <row r="9872" spans="1:1" x14ac:dyDescent="0.2">
      <c r="A9872" s="66"/>
    </row>
    <row r="9873" spans="1:1" x14ac:dyDescent="0.2">
      <c r="A9873" s="66"/>
    </row>
    <row r="9874" spans="1:1" x14ac:dyDescent="0.2">
      <c r="A9874" s="66"/>
    </row>
    <row r="9875" spans="1:1" x14ac:dyDescent="0.2">
      <c r="A9875" s="66"/>
    </row>
    <row r="9876" spans="1:1" x14ac:dyDescent="0.2">
      <c r="A9876" s="66"/>
    </row>
    <row r="9877" spans="1:1" x14ac:dyDescent="0.2">
      <c r="A9877" s="66"/>
    </row>
    <row r="9878" spans="1:1" x14ac:dyDescent="0.2">
      <c r="A9878" s="66"/>
    </row>
    <row r="9879" spans="1:1" x14ac:dyDescent="0.2">
      <c r="A9879" s="66"/>
    </row>
    <row r="9880" spans="1:1" x14ac:dyDescent="0.2">
      <c r="A9880" s="66"/>
    </row>
    <row r="9881" spans="1:1" x14ac:dyDescent="0.2">
      <c r="A9881" s="66"/>
    </row>
    <row r="9882" spans="1:1" x14ac:dyDescent="0.2">
      <c r="A9882" s="66"/>
    </row>
    <row r="9883" spans="1:1" x14ac:dyDescent="0.2">
      <c r="A9883" s="66"/>
    </row>
    <row r="9884" spans="1:1" x14ac:dyDescent="0.2">
      <c r="A9884" s="66"/>
    </row>
    <row r="9885" spans="1:1" x14ac:dyDescent="0.2">
      <c r="A9885" s="66"/>
    </row>
    <row r="9886" spans="1:1" x14ac:dyDescent="0.2">
      <c r="A9886" s="66"/>
    </row>
    <row r="9887" spans="1:1" x14ac:dyDescent="0.2">
      <c r="A9887" s="66"/>
    </row>
    <row r="9888" spans="1:1" x14ac:dyDescent="0.2">
      <c r="A9888" s="66"/>
    </row>
    <row r="9889" spans="1:1" x14ac:dyDescent="0.2">
      <c r="A9889" s="66"/>
    </row>
    <row r="9890" spans="1:1" x14ac:dyDescent="0.2">
      <c r="A9890" s="66"/>
    </row>
    <row r="9891" spans="1:1" x14ac:dyDescent="0.2">
      <c r="A9891" s="66"/>
    </row>
    <row r="9892" spans="1:1" x14ac:dyDescent="0.2">
      <c r="A9892" s="66"/>
    </row>
    <row r="9893" spans="1:1" x14ac:dyDescent="0.2">
      <c r="A9893" s="66"/>
    </row>
    <row r="9894" spans="1:1" x14ac:dyDescent="0.2">
      <c r="A9894" s="66"/>
    </row>
    <row r="9895" spans="1:1" x14ac:dyDescent="0.2">
      <c r="A9895" s="66"/>
    </row>
    <row r="9896" spans="1:1" x14ac:dyDescent="0.2">
      <c r="A9896" s="66"/>
    </row>
    <row r="9897" spans="1:1" x14ac:dyDescent="0.2">
      <c r="A9897" s="66"/>
    </row>
    <row r="9898" spans="1:1" x14ac:dyDescent="0.2">
      <c r="A9898" s="66"/>
    </row>
    <row r="9899" spans="1:1" x14ac:dyDescent="0.2">
      <c r="A9899" s="66"/>
    </row>
    <row r="9900" spans="1:1" x14ac:dyDescent="0.2">
      <c r="A9900" s="66"/>
    </row>
    <row r="9901" spans="1:1" x14ac:dyDescent="0.2">
      <c r="A9901" s="66"/>
    </row>
    <row r="9902" spans="1:1" x14ac:dyDescent="0.2">
      <c r="A9902" s="66"/>
    </row>
    <row r="9903" spans="1:1" x14ac:dyDescent="0.2">
      <c r="A9903" s="66"/>
    </row>
    <row r="9904" spans="1:1" x14ac:dyDescent="0.2">
      <c r="A9904" s="66"/>
    </row>
    <row r="9905" spans="1:1" x14ac:dyDescent="0.2">
      <c r="A9905" s="66"/>
    </row>
    <row r="9906" spans="1:1" x14ac:dyDescent="0.2">
      <c r="A9906" s="66"/>
    </row>
    <row r="9907" spans="1:1" x14ac:dyDescent="0.2">
      <c r="A9907" s="66"/>
    </row>
    <row r="9908" spans="1:1" x14ac:dyDescent="0.2">
      <c r="A9908" s="66"/>
    </row>
    <row r="9909" spans="1:1" x14ac:dyDescent="0.2">
      <c r="A9909" s="66"/>
    </row>
    <row r="9910" spans="1:1" x14ac:dyDescent="0.2">
      <c r="A9910" s="66"/>
    </row>
    <row r="9911" spans="1:1" x14ac:dyDescent="0.2">
      <c r="A9911" s="66"/>
    </row>
    <row r="9912" spans="1:1" x14ac:dyDescent="0.2">
      <c r="A9912" s="66"/>
    </row>
    <row r="9913" spans="1:1" x14ac:dyDescent="0.2">
      <c r="A9913" s="66"/>
    </row>
    <row r="9914" spans="1:1" x14ac:dyDescent="0.2">
      <c r="A9914" s="66"/>
    </row>
    <row r="9915" spans="1:1" x14ac:dyDescent="0.2">
      <c r="A9915" s="66"/>
    </row>
    <row r="9916" spans="1:1" x14ac:dyDescent="0.2">
      <c r="A9916" s="66"/>
    </row>
    <row r="9917" spans="1:1" x14ac:dyDescent="0.2">
      <c r="A9917" s="66"/>
    </row>
    <row r="9918" spans="1:1" x14ac:dyDescent="0.2">
      <c r="A9918" s="66"/>
    </row>
    <row r="9919" spans="1:1" x14ac:dyDescent="0.2">
      <c r="A9919" s="66"/>
    </row>
    <row r="9920" spans="1:1" x14ac:dyDescent="0.2">
      <c r="A9920" s="66"/>
    </row>
    <row r="9921" spans="1:1" x14ac:dyDescent="0.2">
      <c r="A9921" s="66"/>
    </row>
    <row r="9922" spans="1:1" x14ac:dyDescent="0.2">
      <c r="A9922" s="66"/>
    </row>
    <row r="9923" spans="1:1" x14ac:dyDescent="0.2">
      <c r="A9923" s="66"/>
    </row>
    <row r="9924" spans="1:1" x14ac:dyDescent="0.2">
      <c r="A9924" s="66"/>
    </row>
    <row r="9925" spans="1:1" x14ac:dyDescent="0.2">
      <c r="A9925" s="66"/>
    </row>
    <row r="9926" spans="1:1" x14ac:dyDescent="0.2">
      <c r="A9926" s="66"/>
    </row>
    <row r="9927" spans="1:1" x14ac:dyDescent="0.2">
      <c r="A9927" s="66"/>
    </row>
    <row r="9928" spans="1:1" x14ac:dyDescent="0.2">
      <c r="A9928" s="66"/>
    </row>
    <row r="9929" spans="1:1" x14ac:dyDescent="0.2">
      <c r="A9929" s="66"/>
    </row>
    <row r="9930" spans="1:1" x14ac:dyDescent="0.2">
      <c r="A9930" s="66"/>
    </row>
    <row r="9931" spans="1:1" x14ac:dyDescent="0.2">
      <c r="A9931" s="66"/>
    </row>
    <row r="9932" spans="1:1" x14ac:dyDescent="0.2">
      <c r="A9932" s="66"/>
    </row>
    <row r="9933" spans="1:1" x14ac:dyDescent="0.2">
      <c r="A9933" s="66"/>
    </row>
    <row r="9934" spans="1:1" x14ac:dyDescent="0.2">
      <c r="A9934" s="66"/>
    </row>
    <row r="9935" spans="1:1" x14ac:dyDescent="0.2">
      <c r="A9935" s="66"/>
    </row>
    <row r="9936" spans="1:1" x14ac:dyDescent="0.2">
      <c r="A9936" s="66"/>
    </row>
    <row r="9937" spans="1:1" x14ac:dyDescent="0.2">
      <c r="A9937" s="66"/>
    </row>
    <row r="9938" spans="1:1" x14ac:dyDescent="0.2">
      <c r="A9938" s="66"/>
    </row>
    <row r="9939" spans="1:1" x14ac:dyDescent="0.2">
      <c r="A9939" s="66"/>
    </row>
    <row r="9940" spans="1:1" x14ac:dyDescent="0.2">
      <c r="A9940" s="66"/>
    </row>
    <row r="9941" spans="1:1" x14ac:dyDescent="0.2">
      <c r="A9941" s="66"/>
    </row>
    <row r="9942" spans="1:1" x14ac:dyDescent="0.2">
      <c r="A9942" s="66"/>
    </row>
    <row r="9943" spans="1:1" x14ac:dyDescent="0.2">
      <c r="A9943" s="66"/>
    </row>
    <row r="9944" spans="1:1" x14ac:dyDescent="0.2">
      <c r="A9944" s="66"/>
    </row>
    <row r="9945" spans="1:1" x14ac:dyDescent="0.2">
      <c r="A9945" s="66"/>
    </row>
    <row r="9946" spans="1:1" x14ac:dyDescent="0.2">
      <c r="A9946" s="66"/>
    </row>
    <row r="9947" spans="1:1" x14ac:dyDescent="0.2">
      <c r="A9947" s="66"/>
    </row>
    <row r="9948" spans="1:1" x14ac:dyDescent="0.2">
      <c r="A9948" s="66"/>
    </row>
    <row r="9949" spans="1:1" x14ac:dyDescent="0.2">
      <c r="A9949" s="66"/>
    </row>
    <row r="9950" spans="1:1" x14ac:dyDescent="0.2">
      <c r="A9950" s="66"/>
    </row>
    <row r="9951" spans="1:1" x14ac:dyDescent="0.2">
      <c r="A9951" s="66"/>
    </row>
    <row r="9952" spans="1:1" x14ac:dyDescent="0.2">
      <c r="A9952" s="66"/>
    </row>
    <row r="9953" spans="1:1" x14ac:dyDescent="0.2">
      <c r="A9953" s="66"/>
    </row>
    <row r="9954" spans="1:1" x14ac:dyDescent="0.2">
      <c r="A9954" s="66"/>
    </row>
    <row r="9955" spans="1:1" x14ac:dyDescent="0.2">
      <c r="A9955" s="66"/>
    </row>
    <row r="9956" spans="1:1" x14ac:dyDescent="0.2">
      <c r="A9956" s="66"/>
    </row>
    <row r="9957" spans="1:1" x14ac:dyDescent="0.2">
      <c r="A9957" s="66"/>
    </row>
    <row r="9958" spans="1:1" x14ac:dyDescent="0.2">
      <c r="A9958" s="66"/>
    </row>
    <row r="9959" spans="1:1" x14ac:dyDescent="0.2">
      <c r="A9959" s="66"/>
    </row>
    <row r="9960" spans="1:1" x14ac:dyDescent="0.2">
      <c r="A9960" s="66"/>
    </row>
    <row r="9961" spans="1:1" x14ac:dyDescent="0.2">
      <c r="A9961" s="66"/>
    </row>
    <row r="9962" spans="1:1" x14ac:dyDescent="0.2">
      <c r="A9962" s="66"/>
    </row>
    <row r="9963" spans="1:1" x14ac:dyDescent="0.2">
      <c r="A9963" s="66"/>
    </row>
    <row r="9964" spans="1:1" x14ac:dyDescent="0.2">
      <c r="A9964" s="66"/>
    </row>
    <row r="9965" spans="1:1" x14ac:dyDescent="0.2">
      <c r="A9965" s="66"/>
    </row>
    <row r="9966" spans="1:1" x14ac:dyDescent="0.2">
      <c r="A9966" s="66"/>
    </row>
    <row r="9967" spans="1:1" x14ac:dyDescent="0.2">
      <c r="A9967" s="66"/>
    </row>
    <row r="9968" spans="1:1" x14ac:dyDescent="0.2">
      <c r="A9968" s="66"/>
    </row>
    <row r="9969" spans="1:1" x14ac:dyDescent="0.2">
      <c r="A9969" s="66"/>
    </row>
    <row r="9970" spans="1:1" x14ac:dyDescent="0.2">
      <c r="A9970" s="66"/>
    </row>
    <row r="9971" spans="1:1" x14ac:dyDescent="0.2">
      <c r="A9971" s="66"/>
    </row>
    <row r="9972" spans="1:1" x14ac:dyDescent="0.2">
      <c r="A9972" s="66"/>
    </row>
    <row r="9973" spans="1:1" x14ac:dyDescent="0.2">
      <c r="A9973" s="66"/>
    </row>
    <row r="9974" spans="1:1" x14ac:dyDescent="0.2">
      <c r="A9974" s="66"/>
    </row>
    <row r="9975" spans="1:1" x14ac:dyDescent="0.2">
      <c r="A9975" s="66"/>
    </row>
    <row r="9976" spans="1:1" x14ac:dyDescent="0.2">
      <c r="A9976" s="66"/>
    </row>
    <row r="9977" spans="1:1" x14ac:dyDescent="0.2">
      <c r="A9977" s="66"/>
    </row>
    <row r="9978" spans="1:1" x14ac:dyDescent="0.2">
      <c r="A9978" s="66"/>
    </row>
    <row r="9979" spans="1:1" x14ac:dyDescent="0.2">
      <c r="A9979" s="66"/>
    </row>
    <row r="9980" spans="1:1" x14ac:dyDescent="0.2">
      <c r="A9980" s="66"/>
    </row>
    <row r="9981" spans="1:1" x14ac:dyDescent="0.2">
      <c r="A9981" s="66"/>
    </row>
    <row r="9982" spans="1:1" x14ac:dyDescent="0.2">
      <c r="A9982" s="66"/>
    </row>
    <row r="9983" spans="1:1" x14ac:dyDescent="0.2">
      <c r="A9983" s="66"/>
    </row>
    <row r="9984" spans="1:1" x14ac:dyDescent="0.2">
      <c r="A9984" s="66"/>
    </row>
    <row r="9985" spans="1:1" x14ac:dyDescent="0.2">
      <c r="A9985" s="66"/>
    </row>
    <row r="9986" spans="1:1" x14ac:dyDescent="0.2">
      <c r="A9986" s="66"/>
    </row>
    <row r="9987" spans="1:1" x14ac:dyDescent="0.2">
      <c r="A9987" s="66"/>
    </row>
    <row r="9988" spans="1:1" x14ac:dyDescent="0.2">
      <c r="A9988" s="66"/>
    </row>
    <row r="9989" spans="1:1" x14ac:dyDescent="0.2">
      <c r="A9989" s="66"/>
    </row>
    <row r="9990" spans="1:1" x14ac:dyDescent="0.2">
      <c r="A9990" s="66"/>
    </row>
    <row r="9991" spans="1:1" x14ac:dyDescent="0.2">
      <c r="A9991" s="66"/>
    </row>
    <row r="9992" spans="1:1" x14ac:dyDescent="0.2">
      <c r="A9992" s="66"/>
    </row>
    <row r="9993" spans="1:1" x14ac:dyDescent="0.2">
      <c r="A9993" s="66"/>
    </row>
    <row r="9994" spans="1:1" x14ac:dyDescent="0.2">
      <c r="A9994" s="66"/>
    </row>
    <row r="9995" spans="1:1" x14ac:dyDescent="0.2">
      <c r="A9995" s="66"/>
    </row>
    <row r="9996" spans="1:1" x14ac:dyDescent="0.2">
      <c r="A9996" s="66"/>
    </row>
    <row r="9997" spans="1:1" x14ac:dyDescent="0.2">
      <c r="A9997" s="66"/>
    </row>
    <row r="9998" spans="1:1" x14ac:dyDescent="0.2">
      <c r="A9998" s="66"/>
    </row>
    <row r="9999" spans="1:1" x14ac:dyDescent="0.2">
      <c r="A9999" s="66"/>
    </row>
    <row r="10000" spans="1:1" x14ac:dyDescent="0.2">
      <c r="A10000" s="66"/>
    </row>
    <row r="10001" spans="1:1" x14ac:dyDescent="0.2">
      <c r="A10001" s="66"/>
    </row>
    <row r="10002" spans="1:1" x14ac:dyDescent="0.2">
      <c r="A10002" s="66"/>
    </row>
    <row r="10003" spans="1:1" x14ac:dyDescent="0.2">
      <c r="A10003" s="66"/>
    </row>
    <row r="10004" spans="1:1" x14ac:dyDescent="0.2">
      <c r="A10004" s="66"/>
    </row>
    <row r="10005" spans="1:1" x14ac:dyDescent="0.2">
      <c r="A10005" s="66"/>
    </row>
    <row r="10006" spans="1:1" x14ac:dyDescent="0.2">
      <c r="A10006" s="66"/>
    </row>
    <row r="10007" spans="1:1" x14ac:dyDescent="0.2">
      <c r="A10007" s="66"/>
    </row>
    <row r="10008" spans="1:1" x14ac:dyDescent="0.2">
      <c r="A10008" s="66"/>
    </row>
    <row r="10009" spans="1:1" x14ac:dyDescent="0.2">
      <c r="A10009" s="66"/>
    </row>
    <row r="10010" spans="1:1" x14ac:dyDescent="0.2">
      <c r="A10010" s="66"/>
    </row>
    <row r="10011" spans="1:1" x14ac:dyDescent="0.2">
      <c r="A10011" s="66"/>
    </row>
    <row r="10012" spans="1:1" x14ac:dyDescent="0.2">
      <c r="A10012" s="66"/>
    </row>
    <row r="10013" spans="1:1" x14ac:dyDescent="0.2">
      <c r="A10013" s="66"/>
    </row>
    <row r="10014" spans="1:1" x14ac:dyDescent="0.2">
      <c r="A10014" s="66"/>
    </row>
    <row r="10015" spans="1:1" x14ac:dyDescent="0.2">
      <c r="A10015" s="66"/>
    </row>
    <row r="10016" spans="1:1" x14ac:dyDescent="0.2">
      <c r="A10016" s="66"/>
    </row>
    <row r="10017" spans="1:1" x14ac:dyDescent="0.2">
      <c r="A10017" s="66"/>
    </row>
    <row r="10018" spans="1:1" x14ac:dyDescent="0.2">
      <c r="A10018" s="66"/>
    </row>
    <row r="10019" spans="1:1" x14ac:dyDescent="0.2">
      <c r="A10019" s="66"/>
    </row>
    <row r="10020" spans="1:1" x14ac:dyDescent="0.2">
      <c r="A10020" s="66"/>
    </row>
    <row r="10021" spans="1:1" x14ac:dyDescent="0.2">
      <c r="A10021" s="66"/>
    </row>
    <row r="10022" spans="1:1" x14ac:dyDescent="0.2">
      <c r="A10022" s="66"/>
    </row>
    <row r="10023" spans="1:1" x14ac:dyDescent="0.2">
      <c r="A10023" s="66"/>
    </row>
    <row r="10024" spans="1:1" x14ac:dyDescent="0.2">
      <c r="A10024" s="66"/>
    </row>
    <row r="10025" spans="1:1" x14ac:dyDescent="0.2">
      <c r="A10025" s="66"/>
    </row>
    <row r="10026" spans="1:1" x14ac:dyDescent="0.2">
      <c r="A10026" s="66"/>
    </row>
    <row r="10027" spans="1:1" x14ac:dyDescent="0.2">
      <c r="A10027" s="66"/>
    </row>
    <row r="10028" spans="1:1" x14ac:dyDescent="0.2">
      <c r="A10028" s="66"/>
    </row>
    <row r="10029" spans="1:1" x14ac:dyDescent="0.2">
      <c r="A10029" s="66"/>
    </row>
    <row r="10030" spans="1:1" x14ac:dyDescent="0.2">
      <c r="A10030" s="66"/>
    </row>
    <row r="10031" spans="1:1" x14ac:dyDescent="0.2">
      <c r="A10031" s="66"/>
    </row>
    <row r="10032" spans="1:1" x14ac:dyDescent="0.2">
      <c r="A10032" s="66"/>
    </row>
    <row r="10033" spans="1:1" x14ac:dyDescent="0.2">
      <c r="A10033" s="66"/>
    </row>
    <row r="10034" spans="1:1" x14ac:dyDescent="0.2">
      <c r="A10034" s="66"/>
    </row>
    <row r="10035" spans="1:1" x14ac:dyDescent="0.2">
      <c r="A10035" s="66"/>
    </row>
    <row r="10036" spans="1:1" x14ac:dyDescent="0.2">
      <c r="A10036" s="66"/>
    </row>
    <row r="10037" spans="1:1" x14ac:dyDescent="0.2">
      <c r="A10037" s="66"/>
    </row>
    <row r="10038" spans="1:1" x14ac:dyDescent="0.2">
      <c r="A10038" s="66"/>
    </row>
    <row r="10039" spans="1:1" x14ac:dyDescent="0.2">
      <c r="A10039" s="66"/>
    </row>
    <row r="10040" spans="1:1" x14ac:dyDescent="0.2">
      <c r="A10040" s="66"/>
    </row>
    <row r="10041" spans="1:1" x14ac:dyDescent="0.2">
      <c r="A10041" s="66"/>
    </row>
    <row r="10042" spans="1:1" x14ac:dyDescent="0.2">
      <c r="A10042" s="66"/>
    </row>
    <row r="10043" spans="1:1" x14ac:dyDescent="0.2">
      <c r="A10043" s="66"/>
    </row>
    <row r="10044" spans="1:1" x14ac:dyDescent="0.2">
      <c r="A10044" s="66"/>
    </row>
    <row r="10045" spans="1:1" x14ac:dyDescent="0.2">
      <c r="A10045" s="66"/>
    </row>
    <row r="10046" spans="1:1" x14ac:dyDescent="0.2">
      <c r="A10046" s="66"/>
    </row>
    <row r="10047" spans="1:1" x14ac:dyDescent="0.2">
      <c r="A10047" s="66"/>
    </row>
    <row r="10048" spans="1:1" x14ac:dyDescent="0.2">
      <c r="A10048" s="66"/>
    </row>
    <row r="10049" spans="1:1" x14ac:dyDescent="0.2">
      <c r="A10049" s="66"/>
    </row>
    <row r="10050" spans="1:1" x14ac:dyDescent="0.2">
      <c r="A10050" s="66"/>
    </row>
    <row r="10051" spans="1:1" x14ac:dyDescent="0.2">
      <c r="A10051" s="66"/>
    </row>
    <row r="10052" spans="1:1" x14ac:dyDescent="0.2">
      <c r="A10052" s="66"/>
    </row>
    <row r="10053" spans="1:1" x14ac:dyDescent="0.2">
      <c r="A10053" s="66"/>
    </row>
    <row r="10054" spans="1:1" x14ac:dyDescent="0.2">
      <c r="A10054" s="66"/>
    </row>
    <row r="10055" spans="1:1" x14ac:dyDescent="0.2">
      <c r="A10055" s="66"/>
    </row>
    <row r="10056" spans="1:1" x14ac:dyDescent="0.2">
      <c r="A10056" s="66"/>
    </row>
    <row r="10057" spans="1:1" x14ac:dyDescent="0.2">
      <c r="A10057" s="66"/>
    </row>
    <row r="10058" spans="1:1" x14ac:dyDescent="0.2">
      <c r="A10058" s="66"/>
    </row>
    <row r="10059" spans="1:1" x14ac:dyDescent="0.2">
      <c r="A10059" s="66"/>
    </row>
    <row r="10060" spans="1:1" x14ac:dyDescent="0.2">
      <c r="A10060" s="66"/>
    </row>
    <row r="10061" spans="1:1" x14ac:dyDescent="0.2">
      <c r="A10061" s="66"/>
    </row>
    <row r="10062" spans="1:1" x14ac:dyDescent="0.2">
      <c r="A10062" s="66"/>
    </row>
    <row r="10063" spans="1:1" x14ac:dyDescent="0.2">
      <c r="A10063" s="66"/>
    </row>
    <row r="10064" spans="1:1" x14ac:dyDescent="0.2">
      <c r="A10064" s="66"/>
    </row>
    <row r="10065" spans="1:1" x14ac:dyDescent="0.2">
      <c r="A10065" s="66"/>
    </row>
    <row r="10066" spans="1:1" x14ac:dyDescent="0.2">
      <c r="A10066" s="66"/>
    </row>
    <row r="10067" spans="1:1" x14ac:dyDescent="0.2">
      <c r="A10067" s="66"/>
    </row>
    <row r="10068" spans="1:1" x14ac:dyDescent="0.2">
      <c r="A10068" s="66"/>
    </row>
    <row r="10069" spans="1:1" x14ac:dyDescent="0.2">
      <c r="A10069" s="66"/>
    </row>
    <row r="10070" spans="1:1" x14ac:dyDescent="0.2">
      <c r="A10070" s="66"/>
    </row>
    <row r="10071" spans="1:1" x14ac:dyDescent="0.2">
      <c r="A10071" s="66"/>
    </row>
    <row r="10072" spans="1:1" x14ac:dyDescent="0.2">
      <c r="A10072" s="66"/>
    </row>
    <row r="10073" spans="1:1" x14ac:dyDescent="0.2">
      <c r="A10073" s="66"/>
    </row>
    <row r="10074" spans="1:1" x14ac:dyDescent="0.2">
      <c r="A10074" s="66"/>
    </row>
    <row r="10075" spans="1:1" x14ac:dyDescent="0.2">
      <c r="A10075" s="66"/>
    </row>
    <row r="10076" spans="1:1" x14ac:dyDescent="0.2">
      <c r="A10076" s="66"/>
    </row>
    <row r="10077" spans="1:1" x14ac:dyDescent="0.2">
      <c r="A10077" s="66"/>
    </row>
    <row r="10078" spans="1:1" x14ac:dyDescent="0.2">
      <c r="A10078" s="66"/>
    </row>
    <row r="10079" spans="1:1" x14ac:dyDescent="0.2">
      <c r="A10079" s="66"/>
    </row>
    <row r="10080" spans="1:1" x14ac:dyDescent="0.2">
      <c r="A10080" s="66"/>
    </row>
    <row r="10081" spans="1:1" x14ac:dyDescent="0.2">
      <c r="A10081" s="66"/>
    </row>
    <row r="10082" spans="1:1" x14ac:dyDescent="0.2">
      <c r="A10082" s="66"/>
    </row>
    <row r="10083" spans="1:1" x14ac:dyDescent="0.2">
      <c r="A10083" s="66"/>
    </row>
    <row r="10084" spans="1:1" x14ac:dyDescent="0.2">
      <c r="A10084" s="66"/>
    </row>
    <row r="10085" spans="1:1" x14ac:dyDescent="0.2">
      <c r="A10085" s="66"/>
    </row>
    <row r="10086" spans="1:1" x14ac:dyDescent="0.2">
      <c r="A10086" s="66"/>
    </row>
    <row r="10087" spans="1:1" x14ac:dyDescent="0.2">
      <c r="A10087" s="66"/>
    </row>
    <row r="10088" spans="1:1" x14ac:dyDescent="0.2">
      <c r="A10088" s="66"/>
    </row>
    <row r="10089" spans="1:1" x14ac:dyDescent="0.2">
      <c r="A10089" s="66"/>
    </row>
    <row r="10090" spans="1:1" x14ac:dyDescent="0.2">
      <c r="A10090" s="66"/>
    </row>
    <row r="10091" spans="1:1" x14ac:dyDescent="0.2">
      <c r="A10091" s="66"/>
    </row>
    <row r="10092" spans="1:1" x14ac:dyDescent="0.2">
      <c r="A10092" s="66"/>
    </row>
    <row r="10093" spans="1:1" x14ac:dyDescent="0.2">
      <c r="A10093" s="66"/>
    </row>
    <row r="10094" spans="1:1" x14ac:dyDescent="0.2">
      <c r="A10094" s="66"/>
    </row>
    <row r="10095" spans="1:1" x14ac:dyDescent="0.2">
      <c r="A10095" s="66"/>
    </row>
    <row r="10096" spans="1:1" x14ac:dyDescent="0.2">
      <c r="A10096" s="66"/>
    </row>
    <row r="10097" spans="1:1" x14ac:dyDescent="0.2">
      <c r="A10097" s="66"/>
    </row>
    <row r="10098" spans="1:1" x14ac:dyDescent="0.2">
      <c r="A10098" s="66"/>
    </row>
    <row r="10099" spans="1:1" x14ac:dyDescent="0.2">
      <c r="A10099" s="66"/>
    </row>
    <row r="10100" spans="1:1" x14ac:dyDescent="0.2">
      <c r="A10100" s="66"/>
    </row>
    <row r="10101" spans="1:1" x14ac:dyDescent="0.2">
      <c r="A10101" s="66"/>
    </row>
    <row r="10102" spans="1:1" x14ac:dyDescent="0.2">
      <c r="A10102" s="66"/>
    </row>
    <row r="10103" spans="1:1" x14ac:dyDescent="0.2">
      <c r="A10103" s="66"/>
    </row>
    <row r="10104" spans="1:1" x14ac:dyDescent="0.2">
      <c r="A10104" s="66"/>
    </row>
    <row r="10105" spans="1:1" x14ac:dyDescent="0.2">
      <c r="A10105" s="66"/>
    </row>
    <row r="10106" spans="1:1" x14ac:dyDescent="0.2">
      <c r="A10106" s="66"/>
    </row>
    <row r="10107" spans="1:1" x14ac:dyDescent="0.2">
      <c r="A10107" s="66"/>
    </row>
    <row r="10108" spans="1:1" x14ac:dyDescent="0.2">
      <c r="A10108" s="66"/>
    </row>
    <row r="10109" spans="1:1" x14ac:dyDescent="0.2">
      <c r="A10109" s="66"/>
    </row>
    <row r="10110" spans="1:1" x14ac:dyDescent="0.2">
      <c r="A10110" s="66"/>
    </row>
    <row r="10111" spans="1:1" x14ac:dyDescent="0.2">
      <c r="A10111" s="66"/>
    </row>
    <row r="10112" spans="1:1" x14ac:dyDescent="0.2">
      <c r="A10112" s="66"/>
    </row>
    <row r="10113" spans="1:1" x14ac:dyDescent="0.2">
      <c r="A10113" s="66"/>
    </row>
    <row r="10114" spans="1:1" x14ac:dyDescent="0.2">
      <c r="A10114" s="66"/>
    </row>
    <row r="10115" spans="1:1" x14ac:dyDescent="0.2">
      <c r="A10115" s="66"/>
    </row>
    <row r="10116" spans="1:1" x14ac:dyDescent="0.2">
      <c r="A10116" s="66"/>
    </row>
    <row r="10117" spans="1:1" x14ac:dyDescent="0.2">
      <c r="A10117" s="66"/>
    </row>
    <row r="10118" spans="1:1" x14ac:dyDescent="0.2">
      <c r="A10118" s="66"/>
    </row>
    <row r="10119" spans="1:1" x14ac:dyDescent="0.2">
      <c r="A10119" s="66"/>
    </row>
    <row r="10120" spans="1:1" x14ac:dyDescent="0.2">
      <c r="A10120" s="66"/>
    </row>
    <row r="10121" spans="1:1" x14ac:dyDescent="0.2">
      <c r="A10121" s="66"/>
    </row>
    <row r="10122" spans="1:1" x14ac:dyDescent="0.2">
      <c r="A10122" s="66"/>
    </row>
    <row r="10123" spans="1:1" x14ac:dyDescent="0.2">
      <c r="A10123" s="66"/>
    </row>
    <row r="10124" spans="1:1" x14ac:dyDescent="0.2">
      <c r="A10124" s="66"/>
    </row>
    <row r="10125" spans="1:1" x14ac:dyDescent="0.2">
      <c r="A10125" s="66"/>
    </row>
    <row r="10126" spans="1:1" x14ac:dyDescent="0.2">
      <c r="A10126" s="66"/>
    </row>
    <row r="10127" spans="1:1" x14ac:dyDescent="0.2">
      <c r="A10127" s="66"/>
    </row>
    <row r="10128" spans="1:1" x14ac:dyDescent="0.2">
      <c r="A10128" s="66"/>
    </row>
    <row r="10129" spans="1:1" x14ac:dyDescent="0.2">
      <c r="A10129" s="66"/>
    </row>
    <row r="10130" spans="1:1" x14ac:dyDescent="0.2">
      <c r="A10130" s="66"/>
    </row>
    <row r="10131" spans="1:1" x14ac:dyDescent="0.2">
      <c r="A10131" s="66"/>
    </row>
    <row r="10132" spans="1:1" x14ac:dyDescent="0.2">
      <c r="A10132" s="66"/>
    </row>
    <row r="10133" spans="1:1" x14ac:dyDescent="0.2">
      <c r="A10133" s="66"/>
    </row>
    <row r="10134" spans="1:1" x14ac:dyDescent="0.2">
      <c r="A10134" s="66"/>
    </row>
    <row r="10135" spans="1:1" x14ac:dyDescent="0.2">
      <c r="A10135" s="66"/>
    </row>
    <row r="10136" spans="1:1" x14ac:dyDescent="0.2">
      <c r="A10136" s="66"/>
    </row>
    <row r="10137" spans="1:1" x14ac:dyDescent="0.2">
      <c r="A10137" s="66"/>
    </row>
    <row r="10138" spans="1:1" x14ac:dyDescent="0.2">
      <c r="A10138" s="66"/>
    </row>
    <row r="10139" spans="1:1" x14ac:dyDescent="0.2">
      <c r="A10139" s="66"/>
    </row>
    <row r="10140" spans="1:1" x14ac:dyDescent="0.2">
      <c r="A10140" s="66"/>
    </row>
    <row r="10141" spans="1:1" x14ac:dyDescent="0.2">
      <c r="A10141" s="66"/>
    </row>
    <row r="10142" spans="1:1" x14ac:dyDescent="0.2">
      <c r="A10142" s="66"/>
    </row>
    <row r="10143" spans="1:1" x14ac:dyDescent="0.2">
      <c r="A10143" s="66"/>
    </row>
    <row r="10144" spans="1:1" x14ac:dyDescent="0.2">
      <c r="A10144" s="66"/>
    </row>
    <row r="10145" spans="1:1" x14ac:dyDescent="0.2">
      <c r="A10145" s="66"/>
    </row>
    <row r="10146" spans="1:1" x14ac:dyDescent="0.2">
      <c r="A10146" s="66"/>
    </row>
    <row r="10147" spans="1:1" x14ac:dyDescent="0.2">
      <c r="A10147" s="66"/>
    </row>
    <row r="10148" spans="1:1" x14ac:dyDescent="0.2">
      <c r="A10148" s="66"/>
    </row>
    <row r="10149" spans="1:1" x14ac:dyDescent="0.2">
      <c r="A10149" s="66"/>
    </row>
    <row r="10150" spans="1:1" x14ac:dyDescent="0.2">
      <c r="A10150" s="66"/>
    </row>
    <row r="10151" spans="1:1" x14ac:dyDescent="0.2">
      <c r="A10151" s="66"/>
    </row>
    <row r="10152" spans="1:1" x14ac:dyDescent="0.2">
      <c r="A10152" s="66"/>
    </row>
    <row r="10153" spans="1:1" x14ac:dyDescent="0.2">
      <c r="A10153" s="66"/>
    </row>
    <row r="10154" spans="1:1" x14ac:dyDescent="0.2">
      <c r="A10154" s="66"/>
    </row>
    <row r="10155" spans="1:1" x14ac:dyDescent="0.2">
      <c r="A10155" s="66"/>
    </row>
    <row r="10156" spans="1:1" x14ac:dyDescent="0.2">
      <c r="A10156" s="66"/>
    </row>
    <row r="10157" spans="1:1" x14ac:dyDescent="0.2">
      <c r="A10157" s="66"/>
    </row>
    <row r="10158" spans="1:1" x14ac:dyDescent="0.2">
      <c r="A10158" s="66"/>
    </row>
    <row r="10159" spans="1:1" x14ac:dyDescent="0.2">
      <c r="A10159" s="66"/>
    </row>
    <row r="10160" spans="1:1" x14ac:dyDescent="0.2">
      <c r="A10160" s="66"/>
    </row>
    <row r="10161" spans="1:1" x14ac:dyDescent="0.2">
      <c r="A10161" s="66"/>
    </row>
    <row r="10162" spans="1:1" x14ac:dyDescent="0.2">
      <c r="A10162" s="66"/>
    </row>
    <row r="10163" spans="1:1" x14ac:dyDescent="0.2">
      <c r="A10163" s="66"/>
    </row>
    <row r="10164" spans="1:1" x14ac:dyDescent="0.2">
      <c r="A10164" s="66"/>
    </row>
    <row r="10165" spans="1:1" x14ac:dyDescent="0.2">
      <c r="A10165" s="66"/>
    </row>
    <row r="10166" spans="1:1" x14ac:dyDescent="0.2">
      <c r="A10166" s="66"/>
    </row>
    <row r="10167" spans="1:1" x14ac:dyDescent="0.2">
      <c r="A10167" s="66"/>
    </row>
    <row r="10168" spans="1:1" x14ac:dyDescent="0.2">
      <c r="A10168" s="66"/>
    </row>
    <row r="10169" spans="1:1" x14ac:dyDescent="0.2">
      <c r="A10169" s="66"/>
    </row>
    <row r="10170" spans="1:1" x14ac:dyDescent="0.2">
      <c r="A10170" s="66"/>
    </row>
    <row r="10171" spans="1:1" x14ac:dyDescent="0.2">
      <c r="A10171" s="66"/>
    </row>
    <row r="10172" spans="1:1" x14ac:dyDescent="0.2">
      <c r="A10172" s="66"/>
    </row>
    <row r="10173" spans="1:1" x14ac:dyDescent="0.2">
      <c r="A10173" s="66"/>
    </row>
    <row r="10174" spans="1:1" x14ac:dyDescent="0.2">
      <c r="A10174" s="66"/>
    </row>
    <row r="10175" spans="1:1" x14ac:dyDescent="0.2">
      <c r="A10175" s="66"/>
    </row>
    <row r="10176" spans="1:1" x14ac:dyDescent="0.2">
      <c r="A10176" s="66"/>
    </row>
    <row r="10177" spans="1:1" x14ac:dyDescent="0.2">
      <c r="A10177" s="66"/>
    </row>
    <row r="10178" spans="1:1" x14ac:dyDescent="0.2">
      <c r="A10178" s="66"/>
    </row>
    <row r="10179" spans="1:1" x14ac:dyDescent="0.2">
      <c r="A10179" s="66"/>
    </row>
    <row r="10180" spans="1:1" x14ac:dyDescent="0.2">
      <c r="A10180" s="66"/>
    </row>
    <row r="10181" spans="1:1" x14ac:dyDescent="0.2">
      <c r="A10181" s="66"/>
    </row>
    <row r="10182" spans="1:1" x14ac:dyDescent="0.2">
      <c r="A10182" s="66"/>
    </row>
    <row r="10183" spans="1:1" x14ac:dyDescent="0.2">
      <c r="A10183" s="66"/>
    </row>
    <row r="10184" spans="1:1" x14ac:dyDescent="0.2">
      <c r="A10184" s="66"/>
    </row>
    <row r="10185" spans="1:1" x14ac:dyDescent="0.2">
      <c r="A10185" s="66"/>
    </row>
    <row r="10186" spans="1:1" x14ac:dyDescent="0.2">
      <c r="A10186" s="66"/>
    </row>
    <row r="10187" spans="1:1" x14ac:dyDescent="0.2">
      <c r="A10187" s="66"/>
    </row>
    <row r="10188" spans="1:1" x14ac:dyDescent="0.2">
      <c r="A10188" s="66"/>
    </row>
    <row r="10189" spans="1:1" x14ac:dyDescent="0.2">
      <c r="A10189" s="66"/>
    </row>
    <row r="10190" spans="1:1" x14ac:dyDescent="0.2">
      <c r="A10190" s="66"/>
    </row>
    <row r="10191" spans="1:1" x14ac:dyDescent="0.2">
      <c r="A10191" s="66"/>
    </row>
    <row r="10192" spans="1:1" x14ac:dyDescent="0.2">
      <c r="A10192" s="66"/>
    </row>
    <row r="10193" spans="1:1" x14ac:dyDescent="0.2">
      <c r="A10193" s="66"/>
    </row>
    <row r="10194" spans="1:1" x14ac:dyDescent="0.2">
      <c r="A10194" s="66"/>
    </row>
    <row r="10195" spans="1:1" x14ac:dyDescent="0.2">
      <c r="A10195" s="66"/>
    </row>
    <row r="10196" spans="1:1" x14ac:dyDescent="0.2">
      <c r="A10196" s="66"/>
    </row>
    <row r="10197" spans="1:1" x14ac:dyDescent="0.2">
      <c r="A10197" s="66"/>
    </row>
    <row r="10198" spans="1:1" x14ac:dyDescent="0.2">
      <c r="A10198" s="66"/>
    </row>
    <row r="10199" spans="1:1" x14ac:dyDescent="0.2">
      <c r="A10199" s="66"/>
    </row>
    <row r="10200" spans="1:1" x14ac:dyDescent="0.2">
      <c r="A10200" s="66"/>
    </row>
    <row r="10201" spans="1:1" x14ac:dyDescent="0.2">
      <c r="A10201" s="66"/>
    </row>
    <row r="10202" spans="1:1" x14ac:dyDescent="0.2">
      <c r="A10202" s="66"/>
    </row>
    <row r="10203" spans="1:1" x14ac:dyDescent="0.2">
      <c r="A10203" s="66"/>
    </row>
    <row r="10204" spans="1:1" x14ac:dyDescent="0.2">
      <c r="A10204" s="66"/>
    </row>
    <row r="10205" spans="1:1" x14ac:dyDescent="0.2">
      <c r="A10205" s="66"/>
    </row>
    <row r="10206" spans="1:1" x14ac:dyDescent="0.2">
      <c r="A10206" s="66"/>
    </row>
    <row r="10207" spans="1:1" x14ac:dyDescent="0.2">
      <c r="A10207" s="66"/>
    </row>
    <row r="10208" spans="1:1" x14ac:dyDescent="0.2">
      <c r="A10208" s="66"/>
    </row>
    <row r="10209" spans="1:1" x14ac:dyDescent="0.2">
      <c r="A10209" s="66"/>
    </row>
    <row r="10210" spans="1:1" x14ac:dyDescent="0.2">
      <c r="A10210" s="66"/>
    </row>
    <row r="10211" spans="1:1" x14ac:dyDescent="0.2">
      <c r="A10211" s="66"/>
    </row>
    <row r="10212" spans="1:1" x14ac:dyDescent="0.2">
      <c r="A10212" s="66"/>
    </row>
    <row r="10213" spans="1:1" x14ac:dyDescent="0.2">
      <c r="A10213" s="66"/>
    </row>
    <row r="10214" spans="1:1" x14ac:dyDescent="0.2">
      <c r="A10214" s="66"/>
    </row>
    <row r="10215" spans="1:1" x14ac:dyDescent="0.2">
      <c r="A10215" s="66"/>
    </row>
    <row r="10216" spans="1:1" x14ac:dyDescent="0.2">
      <c r="A10216" s="66"/>
    </row>
    <row r="10217" spans="1:1" x14ac:dyDescent="0.2">
      <c r="A10217" s="66"/>
    </row>
    <row r="10218" spans="1:1" x14ac:dyDescent="0.2">
      <c r="A10218" s="66"/>
    </row>
    <row r="10219" spans="1:1" x14ac:dyDescent="0.2">
      <c r="A10219" s="66"/>
    </row>
    <row r="10220" spans="1:1" x14ac:dyDescent="0.2">
      <c r="A10220" s="66"/>
    </row>
    <row r="10221" spans="1:1" x14ac:dyDescent="0.2">
      <c r="A10221" s="66"/>
    </row>
    <row r="10222" spans="1:1" x14ac:dyDescent="0.2">
      <c r="A10222" s="66"/>
    </row>
    <row r="10223" spans="1:1" x14ac:dyDescent="0.2">
      <c r="A10223" s="66"/>
    </row>
    <row r="10224" spans="1:1" x14ac:dyDescent="0.2">
      <c r="A10224" s="66"/>
    </row>
    <row r="10225" spans="1:1" x14ac:dyDescent="0.2">
      <c r="A10225" s="66"/>
    </row>
    <row r="10226" spans="1:1" x14ac:dyDescent="0.2">
      <c r="A10226" s="66"/>
    </row>
    <row r="10227" spans="1:1" x14ac:dyDescent="0.2">
      <c r="A10227" s="66"/>
    </row>
    <row r="10228" spans="1:1" x14ac:dyDescent="0.2">
      <c r="A10228" s="66"/>
    </row>
    <row r="10229" spans="1:1" x14ac:dyDescent="0.2">
      <c r="A10229" s="66"/>
    </row>
    <row r="10230" spans="1:1" x14ac:dyDescent="0.2">
      <c r="A10230" s="66"/>
    </row>
    <row r="10231" spans="1:1" x14ac:dyDescent="0.2">
      <c r="A10231" s="66"/>
    </row>
    <row r="10232" spans="1:1" x14ac:dyDescent="0.2">
      <c r="A10232" s="66"/>
    </row>
    <row r="10233" spans="1:1" x14ac:dyDescent="0.2">
      <c r="A10233" s="66"/>
    </row>
    <row r="10234" spans="1:1" x14ac:dyDescent="0.2">
      <c r="A10234" s="66"/>
    </row>
    <row r="10235" spans="1:1" x14ac:dyDescent="0.2">
      <c r="A10235" s="66"/>
    </row>
    <row r="10236" spans="1:1" x14ac:dyDescent="0.2">
      <c r="A10236" s="66"/>
    </row>
    <row r="10237" spans="1:1" x14ac:dyDescent="0.2">
      <c r="A10237" s="66"/>
    </row>
    <row r="10238" spans="1:1" x14ac:dyDescent="0.2">
      <c r="A10238" s="66"/>
    </row>
    <row r="10239" spans="1:1" x14ac:dyDescent="0.2">
      <c r="A10239" s="66"/>
    </row>
    <row r="10240" spans="1:1" x14ac:dyDescent="0.2">
      <c r="A10240" s="66"/>
    </row>
    <row r="10241" spans="1:1" x14ac:dyDescent="0.2">
      <c r="A10241" s="66"/>
    </row>
    <row r="10242" spans="1:1" x14ac:dyDescent="0.2">
      <c r="A10242" s="66"/>
    </row>
    <row r="10243" spans="1:1" x14ac:dyDescent="0.2">
      <c r="A10243" s="66"/>
    </row>
    <row r="10244" spans="1:1" x14ac:dyDescent="0.2">
      <c r="A10244" s="66"/>
    </row>
    <row r="10245" spans="1:1" x14ac:dyDescent="0.2">
      <c r="A10245" s="66"/>
    </row>
    <row r="10246" spans="1:1" x14ac:dyDescent="0.2">
      <c r="A10246" s="66"/>
    </row>
    <row r="10247" spans="1:1" x14ac:dyDescent="0.2">
      <c r="A10247" s="66"/>
    </row>
    <row r="10248" spans="1:1" x14ac:dyDescent="0.2">
      <c r="A10248" s="66"/>
    </row>
    <row r="10249" spans="1:1" x14ac:dyDescent="0.2">
      <c r="A10249" s="66"/>
    </row>
    <row r="10250" spans="1:1" x14ac:dyDescent="0.2">
      <c r="A10250" s="66"/>
    </row>
    <row r="10251" spans="1:1" x14ac:dyDescent="0.2">
      <c r="A10251" s="66"/>
    </row>
    <row r="10252" spans="1:1" x14ac:dyDescent="0.2">
      <c r="A10252" s="66"/>
    </row>
    <row r="10253" spans="1:1" x14ac:dyDescent="0.2">
      <c r="A10253" s="66"/>
    </row>
    <row r="10254" spans="1:1" x14ac:dyDescent="0.2">
      <c r="A10254" s="66"/>
    </row>
    <row r="10255" spans="1:1" x14ac:dyDescent="0.2">
      <c r="A10255" s="66"/>
    </row>
    <row r="10256" spans="1:1" x14ac:dyDescent="0.2">
      <c r="A10256" s="66"/>
    </row>
    <row r="10257" spans="1:1" x14ac:dyDescent="0.2">
      <c r="A10257" s="66"/>
    </row>
    <row r="10258" spans="1:1" x14ac:dyDescent="0.2">
      <c r="A10258" s="66"/>
    </row>
    <row r="10259" spans="1:1" x14ac:dyDescent="0.2">
      <c r="A10259" s="66"/>
    </row>
    <row r="10260" spans="1:1" x14ac:dyDescent="0.2">
      <c r="A10260" s="66"/>
    </row>
    <row r="10261" spans="1:1" x14ac:dyDescent="0.2">
      <c r="A10261" s="66"/>
    </row>
    <row r="10262" spans="1:1" x14ac:dyDescent="0.2">
      <c r="A10262" s="66"/>
    </row>
    <row r="10263" spans="1:1" x14ac:dyDescent="0.2">
      <c r="A10263" s="66"/>
    </row>
    <row r="10264" spans="1:1" x14ac:dyDescent="0.2">
      <c r="A10264" s="66"/>
    </row>
    <row r="10265" spans="1:1" x14ac:dyDescent="0.2">
      <c r="A10265" s="66"/>
    </row>
    <row r="10266" spans="1:1" x14ac:dyDescent="0.2">
      <c r="A10266" s="66"/>
    </row>
    <row r="10267" spans="1:1" x14ac:dyDescent="0.2">
      <c r="A10267" s="66"/>
    </row>
    <row r="10268" spans="1:1" x14ac:dyDescent="0.2">
      <c r="A10268" s="66"/>
    </row>
    <row r="10269" spans="1:1" x14ac:dyDescent="0.2">
      <c r="A10269" s="66"/>
    </row>
    <row r="10270" spans="1:1" x14ac:dyDescent="0.2">
      <c r="A10270" s="66"/>
    </row>
    <row r="10271" spans="1:1" x14ac:dyDescent="0.2">
      <c r="A10271" s="66"/>
    </row>
    <row r="10272" spans="1:1" x14ac:dyDescent="0.2">
      <c r="A10272" s="66"/>
    </row>
    <row r="10273" spans="1:1" x14ac:dyDescent="0.2">
      <c r="A10273" s="66"/>
    </row>
    <row r="10274" spans="1:1" x14ac:dyDescent="0.2">
      <c r="A10274" s="66"/>
    </row>
    <row r="10275" spans="1:1" x14ac:dyDescent="0.2">
      <c r="A10275" s="66"/>
    </row>
    <row r="10276" spans="1:1" x14ac:dyDescent="0.2">
      <c r="A10276" s="66"/>
    </row>
    <row r="10277" spans="1:1" x14ac:dyDescent="0.2">
      <c r="A10277" s="66"/>
    </row>
    <row r="10278" spans="1:1" x14ac:dyDescent="0.2">
      <c r="A10278" s="66"/>
    </row>
    <row r="10279" spans="1:1" x14ac:dyDescent="0.2">
      <c r="A10279" s="66"/>
    </row>
    <row r="10280" spans="1:1" x14ac:dyDescent="0.2">
      <c r="A10280" s="66"/>
    </row>
    <row r="10281" spans="1:1" x14ac:dyDescent="0.2">
      <c r="A10281" s="66"/>
    </row>
    <row r="10282" spans="1:1" x14ac:dyDescent="0.2">
      <c r="A10282" s="66"/>
    </row>
    <row r="10283" spans="1:1" x14ac:dyDescent="0.2">
      <c r="A10283" s="66"/>
    </row>
    <row r="10284" spans="1:1" x14ac:dyDescent="0.2">
      <c r="A10284" s="66"/>
    </row>
    <row r="10285" spans="1:1" x14ac:dyDescent="0.2">
      <c r="A10285" s="66"/>
    </row>
    <row r="10286" spans="1:1" x14ac:dyDescent="0.2">
      <c r="A10286" s="66"/>
    </row>
    <row r="10287" spans="1:1" x14ac:dyDescent="0.2">
      <c r="A10287" s="66"/>
    </row>
    <row r="10288" spans="1:1" x14ac:dyDescent="0.2">
      <c r="A10288" s="66"/>
    </row>
    <row r="10289" spans="1:1" x14ac:dyDescent="0.2">
      <c r="A10289" s="66"/>
    </row>
    <row r="10290" spans="1:1" x14ac:dyDescent="0.2">
      <c r="A10290" s="66"/>
    </row>
    <row r="10291" spans="1:1" x14ac:dyDescent="0.2">
      <c r="A10291" s="66"/>
    </row>
    <row r="10292" spans="1:1" x14ac:dyDescent="0.2">
      <c r="A10292" s="66"/>
    </row>
    <row r="10293" spans="1:1" x14ac:dyDescent="0.2">
      <c r="A10293" s="66"/>
    </row>
    <row r="10294" spans="1:1" x14ac:dyDescent="0.2">
      <c r="A10294" s="66"/>
    </row>
    <row r="10295" spans="1:1" x14ac:dyDescent="0.2">
      <c r="A10295" s="66"/>
    </row>
    <row r="10296" spans="1:1" x14ac:dyDescent="0.2">
      <c r="A10296" s="66"/>
    </row>
    <row r="10297" spans="1:1" x14ac:dyDescent="0.2">
      <c r="A10297" s="66"/>
    </row>
    <row r="10298" spans="1:1" x14ac:dyDescent="0.2">
      <c r="A10298" s="66"/>
    </row>
    <row r="10299" spans="1:1" x14ac:dyDescent="0.2">
      <c r="A10299" s="66"/>
    </row>
    <row r="10300" spans="1:1" x14ac:dyDescent="0.2">
      <c r="A10300" s="66"/>
    </row>
    <row r="10301" spans="1:1" x14ac:dyDescent="0.2">
      <c r="A10301" s="66"/>
    </row>
    <row r="10302" spans="1:1" x14ac:dyDescent="0.2">
      <c r="A10302" s="66"/>
    </row>
    <row r="10303" spans="1:1" x14ac:dyDescent="0.2">
      <c r="A10303" s="66"/>
    </row>
    <row r="10304" spans="1:1" x14ac:dyDescent="0.2">
      <c r="A10304" s="66"/>
    </row>
    <row r="10305" spans="1:1" x14ac:dyDescent="0.2">
      <c r="A10305" s="66"/>
    </row>
    <row r="10306" spans="1:1" x14ac:dyDescent="0.2">
      <c r="A10306" s="66"/>
    </row>
    <row r="10307" spans="1:1" x14ac:dyDescent="0.2">
      <c r="A10307" s="66"/>
    </row>
    <row r="10308" spans="1:1" x14ac:dyDescent="0.2">
      <c r="A10308" s="66"/>
    </row>
    <row r="10309" spans="1:1" x14ac:dyDescent="0.2">
      <c r="A10309" s="66"/>
    </row>
    <row r="10310" spans="1:1" x14ac:dyDescent="0.2">
      <c r="A10310" s="66"/>
    </row>
    <row r="10311" spans="1:1" x14ac:dyDescent="0.2">
      <c r="A10311" s="66"/>
    </row>
    <row r="10312" spans="1:1" x14ac:dyDescent="0.2">
      <c r="A10312" s="66"/>
    </row>
    <row r="10313" spans="1:1" x14ac:dyDescent="0.2">
      <c r="A10313" s="66"/>
    </row>
    <row r="10314" spans="1:1" x14ac:dyDescent="0.2">
      <c r="A10314" s="66"/>
    </row>
    <row r="10315" spans="1:1" x14ac:dyDescent="0.2">
      <c r="A10315" s="66"/>
    </row>
    <row r="10316" spans="1:1" x14ac:dyDescent="0.2">
      <c r="A10316" s="66"/>
    </row>
    <row r="10317" spans="1:1" x14ac:dyDescent="0.2">
      <c r="A10317" s="66"/>
    </row>
    <row r="10318" spans="1:1" x14ac:dyDescent="0.2">
      <c r="A10318" s="66"/>
    </row>
    <row r="10319" spans="1:1" x14ac:dyDescent="0.2">
      <c r="A10319" s="66"/>
    </row>
    <row r="10320" spans="1:1" x14ac:dyDescent="0.2">
      <c r="A10320" s="66"/>
    </row>
    <row r="10321" spans="1:1" x14ac:dyDescent="0.2">
      <c r="A10321" s="66"/>
    </row>
    <row r="10322" spans="1:1" x14ac:dyDescent="0.2">
      <c r="A10322" s="66"/>
    </row>
    <row r="10323" spans="1:1" x14ac:dyDescent="0.2">
      <c r="A10323" s="66"/>
    </row>
    <row r="10324" spans="1:1" x14ac:dyDescent="0.2">
      <c r="A10324" s="66"/>
    </row>
    <row r="10325" spans="1:1" x14ac:dyDescent="0.2">
      <c r="A10325" s="66"/>
    </row>
    <row r="10326" spans="1:1" x14ac:dyDescent="0.2">
      <c r="A10326" s="66"/>
    </row>
    <row r="10327" spans="1:1" x14ac:dyDescent="0.2">
      <c r="A10327" s="66"/>
    </row>
    <row r="10328" spans="1:1" x14ac:dyDescent="0.2">
      <c r="A10328" s="66"/>
    </row>
    <row r="10329" spans="1:1" x14ac:dyDescent="0.2">
      <c r="A10329" s="66"/>
    </row>
    <row r="10330" spans="1:1" x14ac:dyDescent="0.2">
      <c r="A10330" s="66"/>
    </row>
    <row r="10331" spans="1:1" x14ac:dyDescent="0.2">
      <c r="A10331" s="66"/>
    </row>
    <row r="10332" spans="1:1" x14ac:dyDescent="0.2">
      <c r="A10332" s="66"/>
    </row>
    <row r="10333" spans="1:1" x14ac:dyDescent="0.2">
      <c r="A10333" s="66"/>
    </row>
    <row r="10334" spans="1:1" x14ac:dyDescent="0.2">
      <c r="A10334" s="66"/>
    </row>
    <row r="10335" spans="1:1" x14ac:dyDescent="0.2">
      <c r="A10335" s="66"/>
    </row>
    <row r="10336" spans="1:1" x14ac:dyDescent="0.2">
      <c r="A10336" s="66"/>
    </row>
    <row r="10337" spans="1:1" x14ac:dyDescent="0.2">
      <c r="A10337" s="66"/>
    </row>
    <row r="10338" spans="1:1" x14ac:dyDescent="0.2">
      <c r="A10338" s="66"/>
    </row>
    <row r="10339" spans="1:1" x14ac:dyDescent="0.2">
      <c r="A10339" s="66"/>
    </row>
    <row r="10340" spans="1:1" x14ac:dyDescent="0.2">
      <c r="A10340" s="66"/>
    </row>
    <row r="10341" spans="1:1" x14ac:dyDescent="0.2">
      <c r="A10341" s="66"/>
    </row>
    <row r="10342" spans="1:1" x14ac:dyDescent="0.2">
      <c r="A10342" s="66"/>
    </row>
    <row r="10343" spans="1:1" x14ac:dyDescent="0.2">
      <c r="A10343" s="66"/>
    </row>
    <row r="10344" spans="1:1" x14ac:dyDescent="0.2">
      <c r="A10344" s="66"/>
    </row>
    <row r="10345" spans="1:1" x14ac:dyDescent="0.2">
      <c r="A10345" s="66"/>
    </row>
    <row r="10346" spans="1:1" x14ac:dyDescent="0.2">
      <c r="A10346" s="66"/>
    </row>
    <row r="10347" spans="1:1" x14ac:dyDescent="0.2">
      <c r="A10347" s="66"/>
    </row>
    <row r="10348" spans="1:1" x14ac:dyDescent="0.2">
      <c r="A10348" s="66"/>
    </row>
    <row r="10349" spans="1:1" x14ac:dyDescent="0.2">
      <c r="A10349" s="66"/>
    </row>
    <row r="10350" spans="1:1" x14ac:dyDescent="0.2">
      <c r="A10350" s="66"/>
    </row>
    <row r="10351" spans="1:1" x14ac:dyDescent="0.2">
      <c r="A10351" s="66"/>
    </row>
    <row r="10352" spans="1:1" x14ac:dyDescent="0.2">
      <c r="A10352" s="66"/>
    </row>
    <row r="10353" spans="1:1" x14ac:dyDescent="0.2">
      <c r="A10353" s="66"/>
    </row>
    <row r="10354" spans="1:1" x14ac:dyDescent="0.2">
      <c r="A10354" s="66"/>
    </row>
    <row r="10355" spans="1:1" x14ac:dyDescent="0.2">
      <c r="A10355" s="66"/>
    </row>
    <row r="10356" spans="1:1" x14ac:dyDescent="0.2">
      <c r="A10356" s="66"/>
    </row>
    <row r="10357" spans="1:1" x14ac:dyDescent="0.2">
      <c r="A10357" s="66"/>
    </row>
    <row r="10358" spans="1:1" x14ac:dyDescent="0.2">
      <c r="A10358" s="66"/>
    </row>
    <row r="10359" spans="1:1" x14ac:dyDescent="0.2">
      <c r="A10359" s="66"/>
    </row>
    <row r="10360" spans="1:1" x14ac:dyDescent="0.2">
      <c r="A10360" s="66"/>
    </row>
    <row r="10361" spans="1:1" x14ac:dyDescent="0.2">
      <c r="A10361" s="66"/>
    </row>
    <row r="10362" spans="1:1" x14ac:dyDescent="0.2">
      <c r="A10362" s="66"/>
    </row>
    <row r="10363" spans="1:1" x14ac:dyDescent="0.2">
      <c r="A10363" s="66"/>
    </row>
    <row r="10364" spans="1:1" x14ac:dyDescent="0.2">
      <c r="A10364" s="66"/>
    </row>
    <row r="10365" spans="1:1" x14ac:dyDescent="0.2">
      <c r="A10365" s="66"/>
    </row>
    <row r="10366" spans="1:1" x14ac:dyDescent="0.2">
      <c r="A10366" s="66"/>
    </row>
    <row r="10367" spans="1:1" x14ac:dyDescent="0.2">
      <c r="A10367" s="66"/>
    </row>
    <row r="10368" spans="1:1" x14ac:dyDescent="0.2">
      <c r="A10368" s="66"/>
    </row>
    <row r="10369" spans="1:1" x14ac:dyDescent="0.2">
      <c r="A10369" s="66"/>
    </row>
    <row r="10370" spans="1:1" x14ac:dyDescent="0.2">
      <c r="A10370" s="66"/>
    </row>
    <row r="10371" spans="1:1" x14ac:dyDescent="0.2">
      <c r="A10371" s="66"/>
    </row>
    <row r="10372" spans="1:1" x14ac:dyDescent="0.2">
      <c r="A10372" s="66"/>
    </row>
    <row r="10373" spans="1:1" x14ac:dyDescent="0.2">
      <c r="A10373" s="66"/>
    </row>
    <row r="10374" spans="1:1" x14ac:dyDescent="0.2">
      <c r="A10374" s="66"/>
    </row>
    <row r="10375" spans="1:1" x14ac:dyDescent="0.2">
      <c r="A10375" s="66"/>
    </row>
    <row r="10376" spans="1:1" x14ac:dyDescent="0.2">
      <c r="A10376" s="66"/>
    </row>
    <row r="10377" spans="1:1" x14ac:dyDescent="0.2">
      <c r="A10377" s="66"/>
    </row>
    <row r="10378" spans="1:1" x14ac:dyDescent="0.2">
      <c r="A10378" s="66"/>
    </row>
    <row r="10379" spans="1:1" x14ac:dyDescent="0.2">
      <c r="A10379" s="66"/>
    </row>
    <row r="10380" spans="1:1" x14ac:dyDescent="0.2">
      <c r="A10380" s="66"/>
    </row>
    <row r="10381" spans="1:1" x14ac:dyDescent="0.2">
      <c r="A10381" s="66"/>
    </row>
    <row r="10382" spans="1:1" x14ac:dyDescent="0.2">
      <c r="A10382" s="66"/>
    </row>
    <row r="10383" spans="1:1" x14ac:dyDescent="0.2">
      <c r="A10383" s="66"/>
    </row>
    <row r="10384" spans="1:1" x14ac:dyDescent="0.2">
      <c r="A10384" s="66"/>
    </row>
    <row r="10385" spans="1:1" x14ac:dyDescent="0.2">
      <c r="A10385" s="66"/>
    </row>
    <row r="10386" spans="1:1" x14ac:dyDescent="0.2">
      <c r="A10386" s="66"/>
    </row>
    <row r="10387" spans="1:1" x14ac:dyDescent="0.2">
      <c r="A10387" s="66"/>
    </row>
    <row r="10388" spans="1:1" x14ac:dyDescent="0.2">
      <c r="A10388" s="66"/>
    </row>
    <row r="10389" spans="1:1" x14ac:dyDescent="0.2">
      <c r="A10389" s="66"/>
    </row>
    <row r="10390" spans="1:1" x14ac:dyDescent="0.2">
      <c r="A10390" s="66"/>
    </row>
    <row r="10391" spans="1:1" x14ac:dyDescent="0.2">
      <c r="A10391" s="66"/>
    </row>
    <row r="10392" spans="1:1" x14ac:dyDescent="0.2">
      <c r="A10392" s="66"/>
    </row>
    <row r="10393" spans="1:1" x14ac:dyDescent="0.2">
      <c r="A10393" s="66"/>
    </row>
    <row r="10394" spans="1:1" x14ac:dyDescent="0.2">
      <c r="A10394" s="66"/>
    </row>
    <row r="10395" spans="1:1" x14ac:dyDescent="0.2">
      <c r="A10395" s="66"/>
    </row>
    <row r="10396" spans="1:1" x14ac:dyDescent="0.2">
      <c r="A10396" s="66"/>
    </row>
    <row r="10397" spans="1:1" x14ac:dyDescent="0.2">
      <c r="A10397" s="66"/>
    </row>
    <row r="10398" spans="1:1" x14ac:dyDescent="0.2">
      <c r="A10398" s="66"/>
    </row>
    <row r="10399" spans="1:1" x14ac:dyDescent="0.2">
      <c r="A10399" s="66"/>
    </row>
    <row r="10400" spans="1:1" x14ac:dyDescent="0.2">
      <c r="A10400" s="66"/>
    </row>
    <row r="10401" spans="1:1" x14ac:dyDescent="0.2">
      <c r="A10401" s="66"/>
    </row>
    <row r="10402" spans="1:1" x14ac:dyDescent="0.2">
      <c r="A10402" s="66"/>
    </row>
    <row r="10403" spans="1:1" x14ac:dyDescent="0.2">
      <c r="A10403" s="66"/>
    </row>
    <row r="10404" spans="1:1" x14ac:dyDescent="0.2">
      <c r="A10404" s="66"/>
    </row>
    <row r="10405" spans="1:1" x14ac:dyDescent="0.2">
      <c r="A10405" s="66"/>
    </row>
    <row r="10406" spans="1:1" x14ac:dyDescent="0.2">
      <c r="A10406" s="66"/>
    </row>
    <row r="10407" spans="1:1" x14ac:dyDescent="0.2">
      <c r="A10407" s="66"/>
    </row>
    <row r="10408" spans="1:1" x14ac:dyDescent="0.2">
      <c r="A10408" s="66"/>
    </row>
    <row r="10409" spans="1:1" x14ac:dyDescent="0.2">
      <c r="A10409" s="66"/>
    </row>
    <row r="10410" spans="1:1" x14ac:dyDescent="0.2">
      <c r="A10410" s="66"/>
    </row>
    <row r="10411" spans="1:1" x14ac:dyDescent="0.2">
      <c r="A10411" s="66"/>
    </row>
    <row r="10412" spans="1:1" x14ac:dyDescent="0.2">
      <c r="A10412" s="66"/>
    </row>
    <row r="10413" spans="1:1" x14ac:dyDescent="0.2">
      <c r="A10413" s="66"/>
    </row>
    <row r="10414" spans="1:1" x14ac:dyDescent="0.2">
      <c r="A10414" s="66"/>
    </row>
    <row r="10415" spans="1:1" x14ac:dyDescent="0.2">
      <c r="A10415" s="66"/>
    </row>
    <row r="10416" spans="1:1" x14ac:dyDescent="0.2">
      <c r="A10416" s="66"/>
    </row>
    <row r="10417" spans="1:1" x14ac:dyDescent="0.2">
      <c r="A10417" s="66"/>
    </row>
    <row r="10418" spans="1:1" x14ac:dyDescent="0.2">
      <c r="A10418" s="66"/>
    </row>
    <row r="10419" spans="1:1" x14ac:dyDescent="0.2">
      <c r="A10419" s="66"/>
    </row>
    <row r="10420" spans="1:1" x14ac:dyDescent="0.2">
      <c r="A10420" s="66"/>
    </row>
    <row r="10421" spans="1:1" x14ac:dyDescent="0.2">
      <c r="A10421" s="66"/>
    </row>
    <row r="10422" spans="1:1" x14ac:dyDescent="0.2">
      <c r="A10422" s="66"/>
    </row>
    <row r="10423" spans="1:1" x14ac:dyDescent="0.2">
      <c r="A10423" s="66"/>
    </row>
    <row r="10424" spans="1:1" x14ac:dyDescent="0.2">
      <c r="A10424" s="66"/>
    </row>
    <row r="10425" spans="1:1" x14ac:dyDescent="0.2">
      <c r="A10425" s="66"/>
    </row>
    <row r="10426" spans="1:1" x14ac:dyDescent="0.2">
      <c r="A10426" s="66"/>
    </row>
    <row r="10427" spans="1:1" x14ac:dyDescent="0.2">
      <c r="A10427" s="66"/>
    </row>
    <row r="10428" spans="1:1" x14ac:dyDescent="0.2">
      <c r="A10428" s="66"/>
    </row>
    <row r="10429" spans="1:1" x14ac:dyDescent="0.2">
      <c r="A10429" s="66"/>
    </row>
    <row r="10430" spans="1:1" x14ac:dyDescent="0.2">
      <c r="A10430" s="66"/>
    </row>
    <row r="10431" spans="1:1" x14ac:dyDescent="0.2">
      <c r="A10431" s="66"/>
    </row>
    <row r="10432" spans="1:1" x14ac:dyDescent="0.2">
      <c r="A10432" s="66"/>
    </row>
    <row r="10433" spans="1:1" x14ac:dyDescent="0.2">
      <c r="A10433" s="66"/>
    </row>
    <row r="10434" spans="1:1" x14ac:dyDescent="0.2">
      <c r="A10434" s="66"/>
    </row>
    <row r="10435" spans="1:1" x14ac:dyDescent="0.2">
      <c r="A10435" s="66"/>
    </row>
    <row r="10436" spans="1:1" x14ac:dyDescent="0.2">
      <c r="A10436" s="66"/>
    </row>
    <row r="10437" spans="1:1" x14ac:dyDescent="0.2">
      <c r="A10437" s="66"/>
    </row>
    <row r="10438" spans="1:1" x14ac:dyDescent="0.2">
      <c r="A10438" s="66"/>
    </row>
    <row r="10439" spans="1:1" x14ac:dyDescent="0.2">
      <c r="A10439" s="66"/>
    </row>
    <row r="10440" spans="1:1" x14ac:dyDescent="0.2">
      <c r="A10440" s="66"/>
    </row>
    <row r="10441" spans="1:1" x14ac:dyDescent="0.2">
      <c r="A10441" s="66"/>
    </row>
    <row r="10442" spans="1:1" x14ac:dyDescent="0.2">
      <c r="A10442" s="66"/>
    </row>
    <row r="10443" spans="1:1" x14ac:dyDescent="0.2">
      <c r="A10443" s="66"/>
    </row>
    <row r="10444" spans="1:1" x14ac:dyDescent="0.2">
      <c r="A10444" s="66"/>
    </row>
    <row r="10445" spans="1:1" x14ac:dyDescent="0.2">
      <c r="A10445" s="66"/>
    </row>
    <row r="10446" spans="1:1" x14ac:dyDescent="0.2">
      <c r="A10446" s="66"/>
    </row>
    <row r="10447" spans="1:1" x14ac:dyDescent="0.2">
      <c r="A10447" s="66"/>
    </row>
    <row r="10448" spans="1:1" x14ac:dyDescent="0.2">
      <c r="A10448" s="66"/>
    </row>
    <row r="10449" spans="1:1" x14ac:dyDescent="0.2">
      <c r="A10449" s="66"/>
    </row>
    <row r="10450" spans="1:1" x14ac:dyDescent="0.2">
      <c r="A10450" s="66"/>
    </row>
    <row r="10451" spans="1:1" x14ac:dyDescent="0.2">
      <c r="A10451" s="66"/>
    </row>
    <row r="10452" spans="1:1" x14ac:dyDescent="0.2">
      <c r="A10452" s="66"/>
    </row>
    <row r="10453" spans="1:1" x14ac:dyDescent="0.2">
      <c r="A10453" s="66"/>
    </row>
    <row r="10454" spans="1:1" x14ac:dyDescent="0.2">
      <c r="A10454" s="66"/>
    </row>
    <row r="10455" spans="1:1" x14ac:dyDescent="0.2">
      <c r="A10455" s="66"/>
    </row>
    <row r="10456" spans="1:1" x14ac:dyDescent="0.2">
      <c r="A10456" s="66"/>
    </row>
    <row r="10457" spans="1:1" x14ac:dyDescent="0.2">
      <c r="A10457" s="66"/>
    </row>
    <row r="10458" spans="1:1" x14ac:dyDescent="0.2">
      <c r="A10458" s="66"/>
    </row>
    <row r="10459" spans="1:1" x14ac:dyDescent="0.2">
      <c r="A10459" s="66"/>
    </row>
    <row r="10460" spans="1:1" x14ac:dyDescent="0.2">
      <c r="A10460" s="66"/>
    </row>
    <row r="10461" spans="1:1" x14ac:dyDescent="0.2">
      <c r="A10461" s="66"/>
    </row>
    <row r="10462" spans="1:1" x14ac:dyDescent="0.2">
      <c r="A10462" s="66"/>
    </row>
    <row r="10463" spans="1:1" x14ac:dyDescent="0.2">
      <c r="A10463" s="66"/>
    </row>
    <row r="10464" spans="1:1" x14ac:dyDescent="0.2">
      <c r="A10464" s="66"/>
    </row>
    <row r="10465" spans="1:1" x14ac:dyDescent="0.2">
      <c r="A10465" s="66"/>
    </row>
    <row r="10466" spans="1:1" x14ac:dyDescent="0.2">
      <c r="A10466" s="66"/>
    </row>
    <row r="10467" spans="1:1" x14ac:dyDescent="0.2">
      <c r="A10467" s="66"/>
    </row>
    <row r="10468" spans="1:1" x14ac:dyDescent="0.2">
      <c r="A10468" s="66"/>
    </row>
    <row r="10469" spans="1:1" x14ac:dyDescent="0.2">
      <c r="A10469" s="66"/>
    </row>
    <row r="10470" spans="1:1" x14ac:dyDescent="0.2">
      <c r="A10470" s="66"/>
    </row>
    <row r="10471" spans="1:1" x14ac:dyDescent="0.2">
      <c r="A10471" s="66"/>
    </row>
    <row r="10472" spans="1:1" x14ac:dyDescent="0.2">
      <c r="A10472" s="66"/>
    </row>
    <row r="10473" spans="1:1" x14ac:dyDescent="0.2">
      <c r="A10473" s="66"/>
    </row>
    <row r="10474" spans="1:1" x14ac:dyDescent="0.2">
      <c r="A10474" s="66"/>
    </row>
    <row r="10475" spans="1:1" x14ac:dyDescent="0.2">
      <c r="A10475" s="66"/>
    </row>
    <row r="10476" spans="1:1" x14ac:dyDescent="0.2">
      <c r="A10476" s="66"/>
    </row>
    <row r="10477" spans="1:1" x14ac:dyDescent="0.2">
      <c r="A10477" s="66"/>
    </row>
    <row r="10478" spans="1:1" x14ac:dyDescent="0.2">
      <c r="A10478" s="66"/>
    </row>
    <row r="10479" spans="1:1" x14ac:dyDescent="0.2">
      <c r="A10479" s="66"/>
    </row>
    <row r="10480" spans="1:1" x14ac:dyDescent="0.2">
      <c r="A10480" s="66"/>
    </row>
    <row r="10481" spans="1:1" x14ac:dyDescent="0.2">
      <c r="A10481" s="66"/>
    </row>
    <row r="10482" spans="1:1" x14ac:dyDescent="0.2">
      <c r="A10482" s="66"/>
    </row>
    <row r="10483" spans="1:1" x14ac:dyDescent="0.2">
      <c r="A10483" s="66"/>
    </row>
    <row r="10484" spans="1:1" x14ac:dyDescent="0.2">
      <c r="A10484" s="66"/>
    </row>
    <row r="10485" spans="1:1" x14ac:dyDescent="0.2">
      <c r="A10485" s="66"/>
    </row>
    <row r="10486" spans="1:1" x14ac:dyDescent="0.2">
      <c r="A10486" s="66"/>
    </row>
    <row r="10487" spans="1:1" x14ac:dyDescent="0.2">
      <c r="A10487" s="66"/>
    </row>
    <row r="10488" spans="1:1" x14ac:dyDescent="0.2">
      <c r="A10488" s="66"/>
    </row>
    <row r="10489" spans="1:1" x14ac:dyDescent="0.2">
      <c r="A10489" s="66"/>
    </row>
    <row r="10490" spans="1:1" x14ac:dyDescent="0.2">
      <c r="A10490" s="66"/>
    </row>
    <row r="10491" spans="1:1" x14ac:dyDescent="0.2">
      <c r="A10491" s="66"/>
    </row>
    <row r="10492" spans="1:1" x14ac:dyDescent="0.2">
      <c r="A10492" s="66"/>
    </row>
    <row r="10493" spans="1:1" x14ac:dyDescent="0.2">
      <c r="A10493" s="66"/>
    </row>
    <row r="10494" spans="1:1" x14ac:dyDescent="0.2">
      <c r="A10494" s="66"/>
    </row>
    <row r="10495" spans="1:1" x14ac:dyDescent="0.2">
      <c r="A10495" s="66"/>
    </row>
    <row r="10496" spans="1:1" x14ac:dyDescent="0.2">
      <c r="A10496" s="66"/>
    </row>
    <row r="10497" spans="1:1" x14ac:dyDescent="0.2">
      <c r="A10497" s="66"/>
    </row>
    <row r="10498" spans="1:1" x14ac:dyDescent="0.2">
      <c r="A10498" s="66"/>
    </row>
    <row r="10499" spans="1:1" x14ac:dyDescent="0.2">
      <c r="A10499" s="66"/>
    </row>
    <row r="10500" spans="1:1" x14ac:dyDescent="0.2">
      <c r="A10500" s="66"/>
    </row>
    <row r="10501" spans="1:1" x14ac:dyDescent="0.2">
      <c r="A10501" s="66"/>
    </row>
    <row r="10502" spans="1:1" x14ac:dyDescent="0.2">
      <c r="A10502" s="66"/>
    </row>
    <row r="10503" spans="1:1" x14ac:dyDescent="0.2">
      <c r="A10503" s="66"/>
    </row>
    <row r="10504" spans="1:1" x14ac:dyDescent="0.2">
      <c r="A10504" s="66"/>
    </row>
    <row r="10505" spans="1:1" x14ac:dyDescent="0.2">
      <c r="A10505" s="66"/>
    </row>
    <row r="10506" spans="1:1" x14ac:dyDescent="0.2">
      <c r="A10506" s="66"/>
    </row>
    <row r="10507" spans="1:1" x14ac:dyDescent="0.2">
      <c r="A10507" s="66"/>
    </row>
    <row r="10508" spans="1:1" x14ac:dyDescent="0.2">
      <c r="A10508" s="66"/>
    </row>
    <row r="10509" spans="1:1" x14ac:dyDescent="0.2">
      <c r="A10509" s="66"/>
    </row>
    <row r="10510" spans="1:1" x14ac:dyDescent="0.2">
      <c r="A10510" s="66"/>
    </row>
    <row r="10511" spans="1:1" x14ac:dyDescent="0.2">
      <c r="A10511" s="66"/>
    </row>
    <row r="10512" spans="1:1" x14ac:dyDescent="0.2">
      <c r="A10512" s="66"/>
    </row>
    <row r="10513" spans="1:1" x14ac:dyDescent="0.2">
      <c r="A10513" s="66"/>
    </row>
    <row r="10514" spans="1:1" x14ac:dyDescent="0.2">
      <c r="A10514" s="66"/>
    </row>
    <row r="10515" spans="1:1" x14ac:dyDescent="0.2">
      <c r="A10515" s="66"/>
    </row>
    <row r="10516" spans="1:1" x14ac:dyDescent="0.2">
      <c r="A10516" s="66"/>
    </row>
    <row r="10517" spans="1:1" x14ac:dyDescent="0.2">
      <c r="A10517" s="66"/>
    </row>
    <row r="10518" spans="1:1" x14ac:dyDescent="0.2">
      <c r="A10518" s="66"/>
    </row>
    <row r="10519" spans="1:1" x14ac:dyDescent="0.2">
      <c r="A10519" s="66"/>
    </row>
    <row r="10520" spans="1:1" x14ac:dyDescent="0.2">
      <c r="A10520" s="66"/>
    </row>
    <row r="10521" spans="1:1" x14ac:dyDescent="0.2">
      <c r="A10521" s="66"/>
    </row>
    <row r="10522" spans="1:1" x14ac:dyDescent="0.2">
      <c r="A10522" s="66"/>
    </row>
    <row r="10523" spans="1:1" x14ac:dyDescent="0.2">
      <c r="A10523" s="66"/>
    </row>
    <row r="10524" spans="1:1" x14ac:dyDescent="0.2">
      <c r="A10524" s="66"/>
    </row>
    <row r="10525" spans="1:1" x14ac:dyDescent="0.2">
      <c r="A10525" s="66"/>
    </row>
    <row r="10526" spans="1:1" x14ac:dyDescent="0.2">
      <c r="A10526" s="66"/>
    </row>
    <row r="10527" spans="1:1" x14ac:dyDescent="0.2">
      <c r="A10527" s="66"/>
    </row>
    <row r="10528" spans="1:1" x14ac:dyDescent="0.2">
      <c r="A10528" s="66"/>
    </row>
    <row r="10529" spans="1:1" x14ac:dyDescent="0.2">
      <c r="A10529" s="66"/>
    </row>
    <row r="10530" spans="1:1" x14ac:dyDescent="0.2">
      <c r="A10530" s="66"/>
    </row>
    <row r="10531" spans="1:1" x14ac:dyDescent="0.2">
      <c r="A10531" s="66"/>
    </row>
    <row r="10532" spans="1:1" x14ac:dyDescent="0.2">
      <c r="A10532" s="66"/>
    </row>
    <row r="10533" spans="1:1" x14ac:dyDescent="0.2">
      <c r="A10533" s="66"/>
    </row>
    <row r="10534" spans="1:1" x14ac:dyDescent="0.2">
      <c r="A10534" s="66"/>
    </row>
    <row r="10535" spans="1:1" x14ac:dyDescent="0.2">
      <c r="A10535" s="66"/>
    </row>
    <row r="10536" spans="1:1" x14ac:dyDescent="0.2">
      <c r="A10536" s="66"/>
    </row>
    <row r="10537" spans="1:1" x14ac:dyDescent="0.2">
      <c r="A10537" s="66"/>
    </row>
    <row r="10538" spans="1:1" x14ac:dyDescent="0.2">
      <c r="A10538" s="66"/>
    </row>
    <row r="10539" spans="1:1" x14ac:dyDescent="0.2">
      <c r="A10539" s="66"/>
    </row>
    <row r="10540" spans="1:1" x14ac:dyDescent="0.2">
      <c r="A10540" s="66"/>
    </row>
    <row r="10541" spans="1:1" x14ac:dyDescent="0.2">
      <c r="A10541" s="66"/>
    </row>
    <row r="10542" spans="1:1" x14ac:dyDescent="0.2">
      <c r="A10542" s="66"/>
    </row>
    <row r="10543" spans="1:1" x14ac:dyDescent="0.2">
      <c r="A10543" s="66"/>
    </row>
    <row r="10544" spans="1:1" x14ac:dyDescent="0.2">
      <c r="A10544" s="66"/>
    </row>
    <row r="10545" spans="1:1" x14ac:dyDescent="0.2">
      <c r="A10545" s="66"/>
    </row>
    <row r="10546" spans="1:1" x14ac:dyDescent="0.2">
      <c r="A10546" s="66"/>
    </row>
    <row r="10547" spans="1:1" x14ac:dyDescent="0.2">
      <c r="A10547" s="66"/>
    </row>
    <row r="10548" spans="1:1" x14ac:dyDescent="0.2">
      <c r="A10548" s="66"/>
    </row>
    <row r="10549" spans="1:1" x14ac:dyDescent="0.2">
      <c r="A10549" s="66"/>
    </row>
    <row r="10550" spans="1:1" x14ac:dyDescent="0.2">
      <c r="A10550" s="66"/>
    </row>
    <row r="10551" spans="1:1" x14ac:dyDescent="0.2">
      <c r="A10551" s="66"/>
    </row>
    <row r="10552" spans="1:1" x14ac:dyDescent="0.2">
      <c r="A10552" s="66"/>
    </row>
    <row r="10553" spans="1:1" x14ac:dyDescent="0.2">
      <c r="A10553" s="66"/>
    </row>
    <row r="10554" spans="1:1" x14ac:dyDescent="0.2">
      <c r="A10554" s="66"/>
    </row>
    <row r="10555" spans="1:1" x14ac:dyDescent="0.2">
      <c r="A10555" s="66"/>
    </row>
    <row r="10556" spans="1:1" x14ac:dyDescent="0.2">
      <c r="A10556" s="66"/>
    </row>
    <row r="10557" spans="1:1" x14ac:dyDescent="0.2">
      <c r="A10557" s="66"/>
    </row>
    <row r="10558" spans="1:1" x14ac:dyDescent="0.2">
      <c r="A10558" s="66"/>
    </row>
    <row r="10559" spans="1:1" x14ac:dyDescent="0.2">
      <c r="A10559" s="66"/>
    </row>
    <row r="10560" spans="1:1" x14ac:dyDescent="0.2">
      <c r="A10560" s="66"/>
    </row>
    <row r="10561" spans="1:1" x14ac:dyDescent="0.2">
      <c r="A10561" s="66"/>
    </row>
    <row r="10562" spans="1:1" x14ac:dyDescent="0.2">
      <c r="A10562" s="66"/>
    </row>
    <row r="10563" spans="1:1" x14ac:dyDescent="0.2">
      <c r="A10563" s="66"/>
    </row>
    <row r="10564" spans="1:1" x14ac:dyDescent="0.2">
      <c r="A10564" s="66"/>
    </row>
    <row r="10565" spans="1:1" x14ac:dyDescent="0.2">
      <c r="A10565" s="66"/>
    </row>
    <row r="10566" spans="1:1" x14ac:dyDescent="0.2">
      <c r="A10566" s="66"/>
    </row>
    <row r="10567" spans="1:1" x14ac:dyDescent="0.2">
      <c r="A10567" s="66"/>
    </row>
    <row r="10568" spans="1:1" x14ac:dyDescent="0.2">
      <c r="A10568" s="66"/>
    </row>
    <row r="10569" spans="1:1" x14ac:dyDescent="0.2">
      <c r="A10569" s="66"/>
    </row>
    <row r="10570" spans="1:1" x14ac:dyDescent="0.2">
      <c r="A10570" s="66"/>
    </row>
    <row r="10571" spans="1:1" x14ac:dyDescent="0.2">
      <c r="A10571" s="66"/>
    </row>
    <row r="10572" spans="1:1" x14ac:dyDescent="0.2">
      <c r="A10572" s="66"/>
    </row>
    <row r="10573" spans="1:1" x14ac:dyDescent="0.2">
      <c r="A10573" s="66"/>
    </row>
    <row r="10574" spans="1:1" x14ac:dyDescent="0.2">
      <c r="A10574" s="66"/>
    </row>
    <row r="10575" spans="1:1" x14ac:dyDescent="0.2">
      <c r="A10575" s="66"/>
    </row>
    <row r="10576" spans="1:1" x14ac:dyDescent="0.2">
      <c r="A10576" s="66"/>
    </row>
    <row r="10577" spans="1:1" x14ac:dyDescent="0.2">
      <c r="A10577" s="66"/>
    </row>
    <row r="10578" spans="1:1" x14ac:dyDescent="0.2">
      <c r="A10578" s="66"/>
    </row>
    <row r="10579" spans="1:1" x14ac:dyDescent="0.2">
      <c r="A10579" s="66"/>
    </row>
    <row r="10580" spans="1:1" x14ac:dyDescent="0.2">
      <c r="A10580" s="66"/>
    </row>
    <row r="10581" spans="1:1" x14ac:dyDescent="0.2">
      <c r="A10581" s="66"/>
    </row>
    <row r="10582" spans="1:1" x14ac:dyDescent="0.2">
      <c r="A10582" s="66"/>
    </row>
    <row r="10583" spans="1:1" x14ac:dyDescent="0.2">
      <c r="A10583" s="66"/>
    </row>
    <row r="10584" spans="1:1" x14ac:dyDescent="0.2">
      <c r="A10584" s="66"/>
    </row>
    <row r="10585" spans="1:1" x14ac:dyDescent="0.2">
      <c r="A10585" s="66"/>
    </row>
    <row r="10586" spans="1:1" x14ac:dyDescent="0.2">
      <c r="A10586" s="66"/>
    </row>
    <row r="10587" spans="1:1" x14ac:dyDescent="0.2">
      <c r="A10587" s="66"/>
    </row>
    <row r="10588" spans="1:1" x14ac:dyDescent="0.2">
      <c r="A10588" s="66"/>
    </row>
    <row r="10589" spans="1:1" x14ac:dyDescent="0.2">
      <c r="A10589" s="66"/>
    </row>
    <row r="10590" spans="1:1" x14ac:dyDescent="0.2">
      <c r="A10590" s="66"/>
    </row>
    <row r="10591" spans="1:1" x14ac:dyDescent="0.2">
      <c r="A10591" s="66"/>
    </row>
    <row r="10592" spans="1:1" x14ac:dyDescent="0.2">
      <c r="A10592" s="66"/>
    </row>
    <row r="10593" spans="1:1" x14ac:dyDescent="0.2">
      <c r="A10593" s="66"/>
    </row>
    <row r="10594" spans="1:1" x14ac:dyDescent="0.2">
      <c r="A10594" s="66"/>
    </row>
    <row r="10595" spans="1:1" x14ac:dyDescent="0.2">
      <c r="A10595" s="66"/>
    </row>
    <row r="10596" spans="1:1" x14ac:dyDescent="0.2">
      <c r="A10596" s="66"/>
    </row>
    <row r="10597" spans="1:1" x14ac:dyDescent="0.2">
      <c r="A10597" s="66"/>
    </row>
    <row r="10598" spans="1:1" x14ac:dyDescent="0.2">
      <c r="A10598" s="66"/>
    </row>
    <row r="10599" spans="1:1" x14ac:dyDescent="0.2">
      <c r="A10599" s="66"/>
    </row>
    <row r="10600" spans="1:1" x14ac:dyDescent="0.2">
      <c r="A10600" s="66"/>
    </row>
    <row r="10601" spans="1:1" x14ac:dyDescent="0.2">
      <c r="A10601" s="66"/>
    </row>
    <row r="10602" spans="1:1" x14ac:dyDescent="0.2">
      <c r="A10602" s="66"/>
    </row>
    <row r="10603" spans="1:1" x14ac:dyDescent="0.2">
      <c r="A10603" s="66"/>
    </row>
    <row r="10604" spans="1:1" x14ac:dyDescent="0.2">
      <c r="A10604" s="66"/>
    </row>
    <row r="10605" spans="1:1" x14ac:dyDescent="0.2">
      <c r="A10605" s="66"/>
    </row>
    <row r="10606" spans="1:1" x14ac:dyDescent="0.2">
      <c r="A10606" s="66"/>
    </row>
    <row r="10607" spans="1:1" x14ac:dyDescent="0.2">
      <c r="A10607" s="66"/>
    </row>
    <row r="10608" spans="1:1" x14ac:dyDescent="0.2">
      <c r="A10608" s="66"/>
    </row>
    <row r="10609" spans="1:1" x14ac:dyDescent="0.2">
      <c r="A10609" s="66"/>
    </row>
    <row r="10610" spans="1:1" x14ac:dyDescent="0.2">
      <c r="A10610" s="66"/>
    </row>
    <row r="10611" spans="1:1" x14ac:dyDescent="0.2">
      <c r="A10611" s="66"/>
    </row>
    <row r="10612" spans="1:1" x14ac:dyDescent="0.2">
      <c r="A10612" s="66"/>
    </row>
    <row r="10613" spans="1:1" x14ac:dyDescent="0.2">
      <c r="A10613" s="66"/>
    </row>
    <row r="10614" spans="1:1" x14ac:dyDescent="0.2">
      <c r="A10614" s="66"/>
    </row>
    <row r="10615" spans="1:1" x14ac:dyDescent="0.2">
      <c r="A10615" s="66"/>
    </row>
    <row r="10616" spans="1:1" x14ac:dyDescent="0.2">
      <c r="A10616" s="66"/>
    </row>
    <row r="10617" spans="1:1" x14ac:dyDescent="0.2">
      <c r="A10617" s="66"/>
    </row>
    <row r="10618" spans="1:1" x14ac:dyDescent="0.2">
      <c r="A10618" s="66"/>
    </row>
    <row r="10619" spans="1:1" x14ac:dyDescent="0.2">
      <c r="A10619" s="66"/>
    </row>
    <row r="10620" spans="1:1" x14ac:dyDescent="0.2">
      <c r="A10620" s="66"/>
    </row>
    <row r="10621" spans="1:1" x14ac:dyDescent="0.2">
      <c r="A10621" s="66"/>
    </row>
    <row r="10622" spans="1:1" x14ac:dyDescent="0.2">
      <c r="A10622" s="66"/>
    </row>
    <row r="10623" spans="1:1" x14ac:dyDescent="0.2">
      <c r="A10623" s="66"/>
    </row>
    <row r="10624" spans="1:1" x14ac:dyDescent="0.2">
      <c r="A10624" s="66"/>
    </row>
    <row r="10625" spans="1:1" x14ac:dyDescent="0.2">
      <c r="A10625" s="66"/>
    </row>
    <row r="10626" spans="1:1" x14ac:dyDescent="0.2">
      <c r="A10626" s="66"/>
    </row>
    <row r="10627" spans="1:1" x14ac:dyDescent="0.2">
      <c r="A10627" s="66"/>
    </row>
    <row r="10628" spans="1:1" x14ac:dyDescent="0.2">
      <c r="A10628" s="66"/>
    </row>
    <row r="10629" spans="1:1" x14ac:dyDescent="0.2">
      <c r="A10629" s="66"/>
    </row>
    <row r="10630" spans="1:1" x14ac:dyDescent="0.2">
      <c r="A10630" s="66"/>
    </row>
    <row r="10631" spans="1:1" x14ac:dyDescent="0.2">
      <c r="A10631" s="66"/>
    </row>
    <row r="10632" spans="1:1" x14ac:dyDescent="0.2">
      <c r="A10632" s="66"/>
    </row>
    <row r="10633" spans="1:1" x14ac:dyDescent="0.2">
      <c r="A10633" s="66"/>
    </row>
    <row r="10634" spans="1:1" x14ac:dyDescent="0.2">
      <c r="A10634" s="66"/>
    </row>
    <row r="10635" spans="1:1" x14ac:dyDescent="0.2">
      <c r="A10635" s="66"/>
    </row>
    <row r="10636" spans="1:1" x14ac:dyDescent="0.2">
      <c r="A10636" s="66"/>
    </row>
    <row r="10637" spans="1:1" x14ac:dyDescent="0.2">
      <c r="A10637" s="66"/>
    </row>
    <row r="10638" spans="1:1" x14ac:dyDescent="0.2">
      <c r="A10638" s="66"/>
    </row>
    <row r="10639" spans="1:1" x14ac:dyDescent="0.2">
      <c r="A10639" s="66"/>
    </row>
    <row r="10640" spans="1:1" x14ac:dyDescent="0.2">
      <c r="A10640" s="66"/>
    </row>
    <row r="10641" spans="1:1" x14ac:dyDescent="0.2">
      <c r="A10641" s="66"/>
    </row>
    <row r="10642" spans="1:1" x14ac:dyDescent="0.2">
      <c r="A10642" s="66"/>
    </row>
    <row r="10643" spans="1:1" x14ac:dyDescent="0.2">
      <c r="A10643" s="66"/>
    </row>
    <row r="10644" spans="1:1" x14ac:dyDescent="0.2">
      <c r="A10644" s="66"/>
    </row>
    <row r="10645" spans="1:1" x14ac:dyDescent="0.2">
      <c r="A10645" s="66"/>
    </row>
    <row r="10646" spans="1:1" x14ac:dyDescent="0.2">
      <c r="A10646" s="66"/>
    </row>
    <row r="10647" spans="1:1" x14ac:dyDescent="0.2">
      <c r="A10647" s="66"/>
    </row>
    <row r="10648" spans="1:1" x14ac:dyDescent="0.2">
      <c r="A10648" s="66"/>
    </row>
    <row r="10649" spans="1:1" x14ac:dyDescent="0.2">
      <c r="A10649" s="66"/>
    </row>
    <row r="10650" spans="1:1" x14ac:dyDescent="0.2">
      <c r="A10650" s="66"/>
    </row>
    <row r="10651" spans="1:1" x14ac:dyDescent="0.2">
      <c r="A10651" s="66"/>
    </row>
    <row r="10652" spans="1:1" x14ac:dyDescent="0.2">
      <c r="A10652" s="66"/>
    </row>
    <row r="10653" spans="1:1" x14ac:dyDescent="0.2">
      <c r="A10653" s="66"/>
    </row>
    <row r="10654" spans="1:1" x14ac:dyDescent="0.2">
      <c r="A10654" s="66"/>
    </row>
    <row r="10655" spans="1:1" x14ac:dyDescent="0.2">
      <c r="A10655" s="66"/>
    </row>
    <row r="10656" spans="1:1" x14ac:dyDescent="0.2">
      <c r="A10656" s="66"/>
    </row>
    <row r="10657" spans="1:1" x14ac:dyDescent="0.2">
      <c r="A10657" s="66"/>
    </row>
    <row r="10658" spans="1:1" x14ac:dyDescent="0.2">
      <c r="A10658" s="66"/>
    </row>
    <row r="10659" spans="1:1" x14ac:dyDescent="0.2">
      <c r="A10659" s="66"/>
    </row>
    <row r="10660" spans="1:1" x14ac:dyDescent="0.2">
      <c r="A10660" s="66"/>
    </row>
    <row r="10661" spans="1:1" x14ac:dyDescent="0.2">
      <c r="A10661" s="66"/>
    </row>
    <row r="10662" spans="1:1" x14ac:dyDescent="0.2">
      <c r="A10662" s="66"/>
    </row>
    <row r="10663" spans="1:1" x14ac:dyDescent="0.2">
      <c r="A10663" s="66"/>
    </row>
    <row r="10664" spans="1:1" x14ac:dyDescent="0.2">
      <c r="A10664" s="66"/>
    </row>
    <row r="10665" spans="1:1" x14ac:dyDescent="0.2">
      <c r="A10665" s="66"/>
    </row>
    <row r="10666" spans="1:1" x14ac:dyDescent="0.2">
      <c r="A10666" s="66"/>
    </row>
    <row r="10667" spans="1:1" x14ac:dyDescent="0.2">
      <c r="A10667" s="66"/>
    </row>
    <row r="10668" spans="1:1" x14ac:dyDescent="0.2">
      <c r="A10668" s="66"/>
    </row>
    <row r="10669" spans="1:1" x14ac:dyDescent="0.2">
      <c r="A10669" s="66"/>
    </row>
    <row r="10670" spans="1:1" x14ac:dyDescent="0.2">
      <c r="A10670" s="66"/>
    </row>
    <row r="10671" spans="1:1" x14ac:dyDescent="0.2">
      <c r="A10671" s="66"/>
    </row>
    <row r="10672" spans="1:1" x14ac:dyDescent="0.2">
      <c r="A10672" s="66"/>
    </row>
    <row r="10673" spans="1:1" x14ac:dyDescent="0.2">
      <c r="A10673" s="66"/>
    </row>
    <row r="10674" spans="1:1" x14ac:dyDescent="0.2">
      <c r="A10674" s="66"/>
    </row>
    <row r="10675" spans="1:1" x14ac:dyDescent="0.2">
      <c r="A10675" s="66"/>
    </row>
    <row r="10676" spans="1:1" x14ac:dyDescent="0.2">
      <c r="A10676" s="66"/>
    </row>
    <row r="10677" spans="1:1" x14ac:dyDescent="0.2">
      <c r="A10677" s="66"/>
    </row>
    <row r="10678" spans="1:1" x14ac:dyDescent="0.2">
      <c r="A10678" s="66"/>
    </row>
    <row r="10679" spans="1:1" x14ac:dyDescent="0.2">
      <c r="A10679" s="66"/>
    </row>
    <row r="10680" spans="1:1" x14ac:dyDescent="0.2">
      <c r="A10680" s="66"/>
    </row>
    <row r="10681" spans="1:1" x14ac:dyDescent="0.2">
      <c r="A10681" s="66"/>
    </row>
    <row r="10682" spans="1:1" x14ac:dyDescent="0.2">
      <c r="A10682" s="66"/>
    </row>
    <row r="10683" spans="1:1" x14ac:dyDescent="0.2">
      <c r="A10683" s="66"/>
    </row>
    <row r="10684" spans="1:1" x14ac:dyDescent="0.2">
      <c r="A10684" s="66"/>
    </row>
    <row r="10685" spans="1:1" x14ac:dyDescent="0.2">
      <c r="A10685" s="66"/>
    </row>
    <row r="10686" spans="1:1" x14ac:dyDescent="0.2">
      <c r="A10686" s="66"/>
    </row>
    <row r="10687" spans="1:1" x14ac:dyDescent="0.2">
      <c r="A10687" s="66"/>
    </row>
    <row r="10688" spans="1:1" x14ac:dyDescent="0.2">
      <c r="A10688" s="66"/>
    </row>
    <row r="10689" spans="1:1" x14ac:dyDescent="0.2">
      <c r="A10689" s="66"/>
    </row>
    <row r="10690" spans="1:1" x14ac:dyDescent="0.2">
      <c r="A10690" s="66"/>
    </row>
    <row r="10691" spans="1:1" x14ac:dyDescent="0.2">
      <c r="A10691" s="66"/>
    </row>
    <row r="10692" spans="1:1" x14ac:dyDescent="0.2">
      <c r="A10692" s="66"/>
    </row>
    <row r="10693" spans="1:1" x14ac:dyDescent="0.2">
      <c r="A10693" s="66"/>
    </row>
    <row r="10694" spans="1:1" x14ac:dyDescent="0.2">
      <c r="A10694" s="66"/>
    </row>
    <row r="10695" spans="1:1" x14ac:dyDescent="0.2">
      <c r="A10695" s="66"/>
    </row>
    <row r="10696" spans="1:1" x14ac:dyDescent="0.2">
      <c r="A10696" s="66"/>
    </row>
    <row r="10697" spans="1:1" x14ac:dyDescent="0.2">
      <c r="A10697" s="66"/>
    </row>
    <row r="10698" spans="1:1" x14ac:dyDescent="0.2">
      <c r="A10698" s="66"/>
    </row>
    <row r="10699" spans="1:1" x14ac:dyDescent="0.2">
      <c r="A10699" s="66"/>
    </row>
    <row r="10700" spans="1:1" x14ac:dyDescent="0.2">
      <c r="A10700" s="66"/>
    </row>
    <row r="10701" spans="1:1" x14ac:dyDescent="0.2">
      <c r="A10701" s="66"/>
    </row>
    <row r="10702" spans="1:1" x14ac:dyDescent="0.2">
      <c r="A10702" s="66"/>
    </row>
    <row r="10703" spans="1:1" x14ac:dyDescent="0.2">
      <c r="A10703" s="66"/>
    </row>
    <row r="10704" spans="1:1" x14ac:dyDescent="0.2">
      <c r="A10704" s="66"/>
    </row>
    <row r="10705" spans="1:1" x14ac:dyDescent="0.2">
      <c r="A10705" s="66"/>
    </row>
    <row r="10706" spans="1:1" x14ac:dyDescent="0.2">
      <c r="A10706" s="66"/>
    </row>
    <row r="10707" spans="1:1" x14ac:dyDescent="0.2">
      <c r="A10707" s="66"/>
    </row>
    <row r="10708" spans="1:1" x14ac:dyDescent="0.2">
      <c r="A10708" s="66"/>
    </row>
    <row r="10709" spans="1:1" x14ac:dyDescent="0.2">
      <c r="A10709" s="66"/>
    </row>
    <row r="10710" spans="1:1" x14ac:dyDescent="0.2">
      <c r="A10710" s="66"/>
    </row>
    <row r="10711" spans="1:1" x14ac:dyDescent="0.2">
      <c r="A10711" s="66"/>
    </row>
    <row r="10712" spans="1:1" x14ac:dyDescent="0.2">
      <c r="A10712" s="66"/>
    </row>
    <row r="10713" spans="1:1" x14ac:dyDescent="0.2">
      <c r="A10713" s="66"/>
    </row>
    <row r="10714" spans="1:1" x14ac:dyDescent="0.2">
      <c r="A10714" s="66"/>
    </row>
    <row r="10715" spans="1:1" x14ac:dyDescent="0.2">
      <c r="A10715" s="66"/>
    </row>
    <row r="10716" spans="1:1" x14ac:dyDescent="0.2">
      <c r="A10716" s="66"/>
    </row>
    <row r="10717" spans="1:1" x14ac:dyDescent="0.2">
      <c r="A10717" s="66"/>
    </row>
    <row r="10718" spans="1:1" x14ac:dyDescent="0.2">
      <c r="A10718" s="66"/>
    </row>
    <row r="10719" spans="1:1" x14ac:dyDescent="0.2">
      <c r="A10719" s="66"/>
    </row>
    <row r="10720" spans="1:1" x14ac:dyDescent="0.2">
      <c r="A10720" s="66"/>
    </row>
    <row r="10721" spans="1:1" x14ac:dyDescent="0.2">
      <c r="A10721" s="66"/>
    </row>
    <row r="10722" spans="1:1" x14ac:dyDescent="0.2">
      <c r="A10722" s="66"/>
    </row>
    <row r="10723" spans="1:1" x14ac:dyDescent="0.2">
      <c r="A10723" s="66"/>
    </row>
    <row r="10724" spans="1:1" x14ac:dyDescent="0.2">
      <c r="A10724" s="66"/>
    </row>
    <row r="10725" spans="1:1" x14ac:dyDescent="0.2">
      <c r="A10725" s="66"/>
    </row>
    <row r="10726" spans="1:1" x14ac:dyDescent="0.2">
      <c r="A10726" s="66"/>
    </row>
    <row r="10727" spans="1:1" x14ac:dyDescent="0.2">
      <c r="A10727" s="66"/>
    </row>
    <row r="10728" spans="1:1" x14ac:dyDescent="0.2">
      <c r="A10728" s="66"/>
    </row>
    <row r="10729" spans="1:1" x14ac:dyDescent="0.2">
      <c r="A10729" s="66"/>
    </row>
    <row r="10730" spans="1:1" x14ac:dyDescent="0.2">
      <c r="A10730" s="66"/>
    </row>
    <row r="10731" spans="1:1" x14ac:dyDescent="0.2">
      <c r="A10731" s="66"/>
    </row>
    <row r="10732" spans="1:1" x14ac:dyDescent="0.2">
      <c r="A10732" s="66"/>
    </row>
    <row r="10733" spans="1:1" x14ac:dyDescent="0.2">
      <c r="A10733" s="66"/>
    </row>
    <row r="10734" spans="1:1" x14ac:dyDescent="0.2">
      <c r="A10734" s="66"/>
    </row>
    <row r="10735" spans="1:1" x14ac:dyDescent="0.2">
      <c r="A10735" s="66"/>
    </row>
    <row r="10736" spans="1:1" x14ac:dyDescent="0.2">
      <c r="A10736" s="66"/>
    </row>
    <row r="10737" spans="1:1" x14ac:dyDescent="0.2">
      <c r="A10737" s="66"/>
    </row>
    <row r="10738" spans="1:1" x14ac:dyDescent="0.2">
      <c r="A10738" s="66"/>
    </row>
    <row r="10739" spans="1:1" x14ac:dyDescent="0.2">
      <c r="A10739" s="66"/>
    </row>
    <row r="10740" spans="1:1" x14ac:dyDescent="0.2">
      <c r="A10740" s="66"/>
    </row>
    <row r="10741" spans="1:1" x14ac:dyDescent="0.2">
      <c r="A10741" s="66"/>
    </row>
    <row r="10742" spans="1:1" x14ac:dyDescent="0.2">
      <c r="A10742" s="66"/>
    </row>
    <row r="10743" spans="1:1" x14ac:dyDescent="0.2">
      <c r="A10743" s="66"/>
    </row>
    <row r="10744" spans="1:1" x14ac:dyDescent="0.2">
      <c r="A10744" s="66"/>
    </row>
    <row r="10745" spans="1:1" x14ac:dyDescent="0.2">
      <c r="A10745" s="66"/>
    </row>
    <row r="10746" spans="1:1" x14ac:dyDescent="0.2">
      <c r="A10746" s="66"/>
    </row>
    <row r="10747" spans="1:1" x14ac:dyDescent="0.2">
      <c r="A10747" s="66"/>
    </row>
    <row r="10748" spans="1:1" x14ac:dyDescent="0.2">
      <c r="A10748" s="66"/>
    </row>
    <row r="10749" spans="1:1" x14ac:dyDescent="0.2">
      <c r="A10749" s="66"/>
    </row>
    <row r="10750" spans="1:1" x14ac:dyDescent="0.2">
      <c r="A10750" s="66"/>
    </row>
    <row r="10751" spans="1:1" x14ac:dyDescent="0.2">
      <c r="A10751" s="66"/>
    </row>
    <row r="10752" spans="1:1" x14ac:dyDescent="0.2">
      <c r="A10752" s="66"/>
    </row>
    <row r="10753" spans="1:1" x14ac:dyDescent="0.2">
      <c r="A10753" s="66"/>
    </row>
    <row r="10754" spans="1:1" x14ac:dyDescent="0.2">
      <c r="A10754" s="66"/>
    </row>
    <row r="10755" spans="1:1" x14ac:dyDescent="0.2">
      <c r="A10755" s="66"/>
    </row>
    <row r="10756" spans="1:1" x14ac:dyDescent="0.2">
      <c r="A10756" s="66"/>
    </row>
    <row r="10757" spans="1:1" x14ac:dyDescent="0.2">
      <c r="A10757" s="66"/>
    </row>
    <row r="10758" spans="1:1" x14ac:dyDescent="0.2">
      <c r="A10758" s="66"/>
    </row>
    <row r="10759" spans="1:1" x14ac:dyDescent="0.2">
      <c r="A10759" s="66"/>
    </row>
    <row r="10760" spans="1:1" x14ac:dyDescent="0.2">
      <c r="A10760" s="66"/>
    </row>
    <row r="10761" spans="1:1" x14ac:dyDescent="0.2">
      <c r="A10761" s="66"/>
    </row>
    <row r="10762" spans="1:1" x14ac:dyDescent="0.2">
      <c r="A10762" s="66"/>
    </row>
    <row r="10763" spans="1:1" x14ac:dyDescent="0.2">
      <c r="A10763" s="66"/>
    </row>
    <row r="10764" spans="1:1" x14ac:dyDescent="0.2">
      <c r="A10764" s="66"/>
    </row>
    <row r="10765" spans="1:1" x14ac:dyDescent="0.2">
      <c r="A10765" s="66"/>
    </row>
    <row r="10766" spans="1:1" x14ac:dyDescent="0.2">
      <c r="A10766" s="66"/>
    </row>
    <row r="10767" spans="1:1" x14ac:dyDescent="0.2">
      <c r="A10767" s="66"/>
    </row>
    <row r="10768" spans="1:1" x14ac:dyDescent="0.2">
      <c r="A10768" s="66"/>
    </row>
    <row r="10769" spans="1:1" x14ac:dyDescent="0.2">
      <c r="A10769" s="66"/>
    </row>
    <row r="10770" spans="1:1" x14ac:dyDescent="0.2">
      <c r="A10770" s="66"/>
    </row>
    <row r="10771" spans="1:1" x14ac:dyDescent="0.2">
      <c r="A10771" s="66"/>
    </row>
    <row r="10772" spans="1:1" x14ac:dyDescent="0.2">
      <c r="A10772" s="66"/>
    </row>
    <row r="10773" spans="1:1" x14ac:dyDescent="0.2">
      <c r="A10773" s="66"/>
    </row>
    <row r="10774" spans="1:1" x14ac:dyDescent="0.2">
      <c r="A10774" s="66"/>
    </row>
    <row r="10775" spans="1:1" x14ac:dyDescent="0.2">
      <c r="A10775" s="66"/>
    </row>
    <row r="10776" spans="1:1" x14ac:dyDescent="0.2">
      <c r="A10776" s="66"/>
    </row>
    <row r="10777" spans="1:1" x14ac:dyDescent="0.2">
      <c r="A10777" s="66"/>
    </row>
    <row r="10778" spans="1:1" x14ac:dyDescent="0.2">
      <c r="A10778" s="66"/>
    </row>
    <row r="10779" spans="1:1" x14ac:dyDescent="0.2">
      <c r="A10779" s="66"/>
    </row>
    <row r="10780" spans="1:1" x14ac:dyDescent="0.2">
      <c r="A10780" s="66"/>
    </row>
    <row r="10781" spans="1:1" x14ac:dyDescent="0.2">
      <c r="A10781" s="66"/>
    </row>
    <row r="10782" spans="1:1" x14ac:dyDescent="0.2">
      <c r="A10782" s="66"/>
    </row>
    <row r="10783" spans="1:1" x14ac:dyDescent="0.2">
      <c r="A10783" s="66"/>
    </row>
    <row r="10784" spans="1:1" x14ac:dyDescent="0.2">
      <c r="A10784" s="66"/>
    </row>
    <row r="10785" spans="1:1" x14ac:dyDescent="0.2">
      <c r="A10785" s="66"/>
    </row>
    <row r="10786" spans="1:1" x14ac:dyDescent="0.2">
      <c r="A10786" s="66"/>
    </row>
    <row r="10787" spans="1:1" x14ac:dyDescent="0.2">
      <c r="A10787" s="66"/>
    </row>
    <row r="10788" spans="1:1" x14ac:dyDescent="0.2">
      <c r="A10788" s="66"/>
    </row>
    <row r="10789" spans="1:1" x14ac:dyDescent="0.2">
      <c r="A10789" s="66"/>
    </row>
    <row r="10790" spans="1:1" x14ac:dyDescent="0.2">
      <c r="A10790" s="66"/>
    </row>
    <row r="10791" spans="1:1" x14ac:dyDescent="0.2">
      <c r="A10791" s="66"/>
    </row>
    <row r="10792" spans="1:1" x14ac:dyDescent="0.2">
      <c r="A10792" s="66"/>
    </row>
    <row r="10793" spans="1:1" x14ac:dyDescent="0.2">
      <c r="A10793" s="66"/>
    </row>
    <row r="10794" spans="1:1" x14ac:dyDescent="0.2">
      <c r="A10794" s="66"/>
    </row>
    <row r="10795" spans="1:1" x14ac:dyDescent="0.2">
      <c r="A10795" s="66"/>
    </row>
    <row r="10796" spans="1:1" x14ac:dyDescent="0.2">
      <c r="A10796" s="66"/>
    </row>
    <row r="10797" spans="1:1" x14ac:dyDescent="0.2">
      <c r="A10797" s="66"/>
    </row>
    <row r="10798" spans="1:1" x14ac:dyDescent="0.2">
      <c r="A10798" s="66"/>
    </row>
    <row r="10799" spans="1:1" x14ac:dyDescent="0.2">
      <c r="A10799" s="66"/>
    </row>
    <row r="10800" spans="1:1" x14ac:dyDescent="0.2">
      <c r="A10800" s="66"/>
    </row>
    <row r="10801" spans="1:1" x14ac:dyDescent="0.2">
      <c r="A10801" s="66"/>
    </row>
    <row r="10802" spans="1:1" x14ac:dyDescent="0.2">
      <c r="A10802" s="66"/>
    </row>
    <row r="10803" spans="1:1" x14ac:dyDescent="0.2">
      <c r="A10803" s="66"/>
    </row>
    <row r="10804" spans="1:1" x14ac:dyDescent="0.2">
      <c r="A10804" s="66"/>
    </row>
    <row r="10805" spans="1:1" x14ac:dyDescent="0.2">
      <c r="A10805" s="66"/>
    </row>
    <row r="10806" spans="1:1" x14ac:dyDescent="0.2">
      <c r="A10806" s="66"/>
    </row>
    <row r="10807" spans="1:1" x14ac:dyDescent="0.2">
      <c r="A10807" s="66"/>
    </row>
    <row r="10808" spans="1:1" x14ac:dyDescent="0.2">
      <c r="A10808" s="66"/>
    </row>
    <row r="10809" spans="1:1" x14ac:dyDescent="0.2">
      <c r="A10809" s="66"/>
    </row>
    <row r="10810" spans="1:1" x14ac:dyDescent="0.2">
      <c r="A10810" s="66"/>
    </row>
    <row r="10811" spans="1:1" x14ac:dyDescent="0.2">
      <c r="A10811" s="66"/>
    </row>
    <row r="10812" spans="1:1" x14ac:dyDescent="0.2">
      <c r="A10812" s="66"/>
    </row>
    <row r="10813" spans="1:1" x14ac:dyDescent="0.2">
      <c r="A10813" s="66"/>
    </row>
    <row r="10814" spans="1:1" x14ac:dyDescent="0.2">
      <c r="A10814" s="66"/>
    </row>
    <row r="10815" spans="1:1" x14ac:dyDescent="0.2">
      <c r="A10815" s="66"/>
    </row>
    <row r="10816" spans="1:1" x14ac:dyDescent="0.2">
      <c r="A10816" s="66"/>
    </row>
    <row r="10817" spans="1:1" x14ac:dyDescent="0.2">
      <c r="A10817" s="66"/>
    </row>
    <row r="10818" spans="1:1" x14ac:dyDescent="0.2">
      <c r="A10818" s="66"/>
    </row>
    <row r="10819" spans="1:1" x14ac:dyDescent="0.2">
      <c r="A10819" s="66"/>
    </row>
    <row r="10820" spans="1:1" x14ac:dyDescent="0.2">
      <c r="A10820" s="66"/>
    </row>
    <row r="10821" spans="1:1" x14ac:dyDescent="0.2">
      <c r="A10821" s="66"/>
    </row>
    <row r="10822" spans="1:1" x14ac:dyDescent="0.2">
      <c r="A10822" s="66"/>
    </row>
    <row r="10823" spans="1:1" x14ac:dyDescent="0.2">
      <c r="A10823" s="66"/>
    </row>
    <row r="10824" spans="1:1" x14ac:dyDescent="0.2">
      <c r="A10824" s="66"/>
    </row>
    <row r="10825" spans="1:1" x14ac:dyDescent="0.2">
      <c r="A10825" s="66"/>
    </row>
    <row r="10826" spans="1:1" x14ac:dyDescent="0.2">
      <c r="A10826" s="66"/>
    </row>
    <row r="10827" spans="1:1" x14ac:dyDescent="0.2">
      <c r="A10827" s="66"/>
    </row>
    <row r="10828" spans="1:1" x14ac:dyDescent="0.2">
      <c r="A10828" s="66"/>
    </row>
    <row r="10829" spans="1:1" x14ac:dyDescent="0.2">
      <c r="A10829" s="66"/>
    </row>
    <row r="10830" spans="1:1" x14ac:dyDescent="0.2">
      <c r="A10830" s="66"/>
    </row>
    <row r="10831" spans="1:1" x14ac:dyDescent="0.2">
      <c r="A10831" s="66"/>
    </row>
    <row r="10832" spans="1:1" x14ac:dyDescent="0.2">
      <c r="A10832" s="66"/>
    </row>
    <row r="10833" spans="1:1" x14ac:dyDescent="0.2">
      <c r="A10833" s="66"/>
    </row>
    <row r="10834" spans="1:1" x14ac:dyDescent="0.2">
      <c r="A10834" s="66"/>
    </row>
    <row r="10835" spans="1:1" x14ac:dyDescent="0.2">
      <c r="A10835" s="66"/>
    </row>
    <row r="10836" spans="1:1" x14ac:dyDescent="0.2">
      <c r="A10836" s="66"/>
    </row>
    <row r="10837" spans="1:1" x14ac:dyDescent="0.2">
      <c r="A10837" s="66"/>
    </row>
    <row r="10838" spans="1:1" x14ac:dyDescent="0.2">
      <c r="A10838" s="66"/>
    </row>
    <row r="10839" spans="1:1" x14ac:dyDescent="0.2">
      <c r="A10839" s="66"/>
    </row>
    <row r="10840" spans="1:1" x14ac:dyDescent="0.2">
      <c r="A10840" s="66"/>
    </row>
    <row r="10841" spans="1:1" x14ac:dyDescent="0.2">
      <c r="A10841" s="66"/>
    </row>
    <row r="10842" spans="1:1" x14ac:dyDescent="0.2">
      <c r="A10842" s="66"/>
    </row>
    <row r="10843" spans="1:1" x14ac:dyDescent="0.2">
      <c r="A10843" s="66"/>
    </row>
    <row r="10844" spans="1:1" x14ac:dyDescent="0.2">
      <c r="A10844" s="66"/>
    </row>
    <row r="10845" spans="1:1" x14ac:dyDescent="0.2">
      <c r="A10845" s="66"/>
    </row>
    <row r="10846" spans="1:1" x14ac:dyDescent="0.2">
      <c r="A10846" s="66"/>
    </row>
    <row r="10847" spans="1:1" x14ac:dyDescent="0.2">
      <c r="A10847" s="66"/>
    </row>
    <row r="10848" spans="1:1" x14ac:dyDescent="0.2">
      <c r="A10848" s="66"/>
    </row>
    <row r="10849" spans="1:1" x14ac:dyDescent="0.2">
      <c r="A10849" s="66"/>
    </row>
    <row r="10850" spans="1:1" x14ac:dyDescent="0.2">
      <c r="A10850" s="66"/>
    </row>
    <row r="10851" spans="1:1" x14ac:dyDescent="0.2">
      <c r="A10851" s="66"/>
    </row>
    <row r="10852" spans="1:1" x14ac:dyDescent="0.2">
      <c r="A10852" s="66"/>
    </row>
    <row r="10853" spans="1:1" x14ac:dyDescent="0.2">
      <c r="A10853" s="66"/>
    </row>
    <row r="10854" spans="1:1" x14ac:dyDescent="0.2">
      <c r="A10854" s="66"/>
    </row>
    <row r="10855" spans="1:1" x14ac:dyDescent="0.2">
      <c r="A10855" s="66"/>
    </row>
    <row r="10856" spans="1:1" x14ac:dyDescent="0.2">
      <c r="A10856" s="66"/>
    </row>
    <row r="10857" spans="1:1" x14ac:dyDescent="0.2">
      <c r="A10857" s="66"/>
    </row>
    <row r="10858" spans="1:1" x14ac:dyDescent="0.2">
      <c r="A10858" s="66"/>
    </row>
    <row r="10859" spans="1:1" x14ac:dyDescent="0.2">
      <c r="A10859" s="66"/>
    </row>
    <row r="10860" spans="1:1" x14ac:dyDescent="0.2">
      <c r="A10860" s="66"/>
    </row>
    <row r="10861" spans="1:1" x14ac:dyDescent="0.2">
      <c r="A10861" s="66"/>
    </row>
    <row r="10862" spans="1:1" x14ac:dyDescent="0.2">
      <c r="A10862" s="66"/>
    </row>
    <row r="10863" spans="1:1" x14ac:dyDescent="0.2">
      <c r="A10863" s="66"/>
    </row>
    <row r="10864" spans="1:1" x14ac:dyDescent="0.2">
      <c r="A10864" s="66"/>
    </row>
    <row r="10865" spans="1:1" x14ac:dyDescent="0.2">
      <c r="A10865" s="66"/>
    </row>
    <row r="10866" spans="1:1" x14ac:dyDescent="0.2">
      <c r="A10866" s="66"/>
    </row>
    <row r="10867" spans="1:1" x14ac:dyDescent="0.2">
      <c r="A10867" s="66"/>
    </row>
    <row r="10868" spans="1:1" x14ac:dyDescent="0.2">
      <c r="A10868" s="66"/>
    </row>
    <row r="10869" spans="1:1" x14ac:dyDescent="0.2">
      <c r="A10869" s="66"/>
    </row>
    <row r="10870" spans="1:1" x14ac:dyDescent="0.2">
      <c r="A10870" s="66"/>
    </row>
    <row r="10871" spans="1:1" x14ac:dyDescent="0.2">
      <c r="A10871" s="66"/>
    </row>
    <row r="10872" spans="1:1" x14ac:dyDescent="0.2">
      <c r="A10872" s="66"/>
    </row>
    <row r="10873" spans="1:1" x14ac:dyDescent="0.2">
      <c r="A10873" s="66"/>
    </row>
    <row r="10874" spans="1:1" x14ac:dyDescent="0.2">
      <c r="A10874" s="66"/>
    </row>
    <row r="10875" spans="1:1" x14ac:dyDescent="0.2">
      <c r="A10875" s="66"/>
    </row>
    <row r="10876" spans="1:1" x14ac:dyDescent="0.2">
      <c r="A10876" s="66"/>
    </row>
    <row r="10877" spans="1:1" x14ac:dyDescent="0.2">
      <c r="A10877" s="66"/>
    </row>
    <row r="10878" spans="1:1" x14ac:dyDescent="0.2">
      <c r="A10878" s="66"/>
    </row>
    <row r="10879" spans="1:1" x14ac:dyDescent="0.2">
      <c r="A10879" s="66"/>
    </row>
    <row r="10880" spans="1:1" x14ac:dyDescent="0.2">
      <c r="A10880" s="66"/>
    </row>
    <row r="10881" spans="1:1" x14ac:dyDescent="0.2">
      <c r="A10881" s="66"/>
    </row>
    <row r="10882" spans="1:1" x14ac:dyDescent="0.2">
      <c r="A10882" s="66"/>
    </row>
    <row r="10883" spans="1:1" x14ac:dyDescent="0.2">
      <c r="A10883" s="66"/>
    </row>
    <row r="10884" spans="1:1" x14ac:dyDescent="0.2">
      <c r="A10884" s="66"/>
    </row>
    <row r="10885" spans="1:1" x14ac:dyDescent="0.2">
      <c r="A10885" s="66"/>
    </row>
    <row r="10886" spans="1:1" x14ac:dyDescent="0.2">
      <c r="A10886" s="66"/>
    </row>
    <row r="10887" spans="1:1" x14ac:dyDescent="0.2">
      <c r="A10887" s="66"/>
    </row>
    <row r="10888" spans="1:1" x14ac:dyDescent="0.2">
      <c r="A10888" s="66"/>
    </row>
    <row r="10889" spans="1:1" x14ac:dyDescent="0.2">
      <c r="A10889" s="66"/>
    </row>
    <row r="10890" spans="1:1" x14ac:dyDescent="0.2">
      <c r="A10890" s="66"/>
    </row>
    <row r="10891" spans="1:1" x14ac:dyDescent="0.2">
      <c r="A10891" s="66"/>
    </row>
    <row r="10892" spans="1:1" x14ac:dyDescent="0.2">
      <c r="A10892" s="66"/>
    </row>
    <row r="10893" spans="1:1" x14ac:dyDescent="0.2">
      <c r="A10893" s="66"/>
    </row>
    <row r="10894" spans="1:1" x14ac:dyDescent="0.2">
      <c r="A10894" s="66"/>
    </row>
    <row r="10895" spans="1:1" x14ac:dyDescent="0.2">
      <c r="A10895" s="66"/>
    </row>
    <row r="10896" spans="1:1" x14ac:dyDescent="0.2">
      <c r="A10896" s="66"/>
    </row>
    <row r="10897" spans="1:1" x14ac:dyDescent="0.2">
      <c r="A10897" s="66"/>
    </row>
    <row r="10898" spans="1:1" x14ac:dyDescent="0.2">
      <c r="A10898" s="66"/>
    </row>
    <row r="10899" spans="1:1" x14ac:dyDescent="0.2">
      <c r="A10899" s="66"/>
    </row>
    <row r="10900" spans="1:1" x14ac:dyDescent="0.2">
      <c r="A10900" s="66"/>
    </row>
    <row r="10901" spans="1:1" x14ac:dyDescent="0.2">
      <c r="A10901" s="66"/>
    </row>
    <row r="10902" spans="1:1" x14ac:dyDescent="0.2">
      <c r="A10902" s="66"/>
    </row>
    <row r="10903" spans="1:1" x14ac:dyDescent="0.2">
      <c r="A10903" s="66"/>
    </row>
    <row r="10904" spans="1:1" x14ac:dyDescent="0.2">
      <c r="A10904" s="66"/>
    </row>
    <row r="10905" spans="1:1" x14ac:dyDescent="0.2">
      <c r="A10905" s="66"/>
    </row>
    <row r="10906" spans="1:1" x14ac:dyDescent="0.2">
      <c r="A10906" s="66"/>
    </row>
    <row r="10907" spans="1:1" x14ac:dyDescent="0.2">
      <c r="A10907" s="66"/>
    </row>
    <row r="10908" spans="1:1" x14ac:dyDescent="0.2">
      <c r="A10908" s="66"/>
    </row>
    <row r="10909" spans="1:1" x14ac:dyDescent="0.2">
      <c r="A10909" s="66"/>
    </row>
    <row r="10910" spans="1:1" x14ac:dyDescent="0.2">
      <c r="A10910" s="66"/>
    </row>
    <row r="10911" spans="1:1" x14ac:dyDescent="0.2">
      <c r="A10911" s="66"/>
    </row>
    <row r="10912" spans="1:1" x14ac:dyDescent="0.2">
      <c r="A10912" s="66"/>
    </row>
    <row r="10913" spans="1:1" x14ac:dyDescent="0.2">
      <c r="A10913" s="66"/>
    </row>
    <row r="10914" spans="1:1" x14ac:dyDescent="0.2">
      <c r="A10914" s="66"/>
    </row>
    <row r="10915" spans="1:1" x14ac:dyDescent="0.2">
      <c r="A10915" s="66"/>
    </row>
    <row r="10916" spans="1:1" x14ac:dyDescent="0.2">
      <c r="A10916" s="66"/>
    </row>
    <row r="10917" spans="1:1" x14ac:dyDescent="0.2">
      <c r="A10917" s="66"/>
    </row>
    <row r="10918" spans="1:1" x14ac:dyDescent="0.2">
      <c r="A10918" s="66"/>
    </row>
    <row r="10919" spans="1:1" x14ac:dyDescent="0.2">
      <c r="A10919" s="66"/>
    </row>
    <row r="10920" spans="1:1" x14ac:dyDescent="0.2">
      <c r="A10920" s="66"/>
    </row>
    <row r="10921" spans="1:1" x14ac:dyDescent="0.2">
      <c r="A10921" s="66"/>
    </row>
    <row r="10922" spans="1:1" x14ac:dyDescent="0.2">
      <c r="A10922" s="66"/>
    </row>
    <row r="10923" spans="1:1" x14ac:dyDescent="0.2">
      <c r="A10923" s="66"/>
    </row>
    <row r="10924" spans="1:1" x14ac:dyDescent="0.2">
      <c r="A10924" s="66"/>
    </row>
    <row r="10925" spans="1:1" x14ac:dyDescent="0.2">
      <c r="A10925" s="66"/>
    </row>
    <row r="10926" spans="1:1" x14ac:dyDescent="0.2">
      <c r="A10926" s="66"/>
    </row>
    <row r="10927" spans="1:1" x14ac:dyDescent="0.2">
      <c r="A10927" s="66"/>
    </row>
    <row r="10928" spans="1:1" x14ac:dyDescent="0.2">
      <c r="A10928" s="66"/>
    </row>
    <row r="10929" spans="1:1" x14ac:dyDescent="0.2">
      <c r="A10929" s="66"/>
    </row>
    <row r="10930" spans="1:1" x14ac:dyDescent="0.2">
      <c r="A10930" s="66"/>
    </row>
    <row r="10931" spans="1:1" x14ac:dyDescent="0.2">
      <c r="A10931" s="66"/>
    </row>
    <row r="10932" spans="1:1" x14ac:dyDescent="0.2">
      <c r="A10932" s="66"/>
    </row>
    <row r="10933" spans="1:1" x14ac:dyDescent="0.2">
      <c r="A10933" s="66"/>
    </row>
    <row r="10934" spans="1:1" x14ac:dyDescent="0.2">
      <c r="A10934" s="66"/>
    </row>
    <row r="10935" spans="1:1" x14ac:dyDescent="0.2">
      <c r="A10935" s="66"/>
    </row>
    <row r="10936" spans="1:1" x14ac:dyDescent="0.2">
      <c r="A10936" s="66"/>
    </row>
    <row r="10937" spans="1:1" x14ac:dyDescent="0.2">
      <c r="A10937" s="66"/>
    </row>
    <row r="10938" spans="1:1" x14ac:dyDescent="0.2">
      <c r="A10938" s="66"/>
    </row>
    <row r="10939" spans="1:1" x14ac:dyDescent="0.2">
      <c r="A10939" s="66"/>
    </row>
    <row r="10940" spans="1:1" x14ac:dyDescent="0.2">
      <c r="A10940" s="66"/>
    </row>
    <row r="10941" spans="1:1" x14ac:dyDescent="0.2">
      <c r="A10941" s="66"/>
    </row>
    <row r="10942" spans="1:1" x14ac:dyDescent="0.2">
      <c r="A10942" s="66"/>
    </row>
    <row r="10943" spans="1:1" x14ac:dyDescent="0.2">
      <c r="A10943" s="66"/>
    </row>
    <row r="10944" spans="1:1" x14ac:dyDescent="0.2">
      <c r="A10944" s="66"/>
    </row>
    <row r="10945" spans="1:1" x14ac:dyDescent="0.2">
      <c r="A10945" s="66"/>
    </row>
    <row r="10946" spans="1:1" x14ac:dyDescent="0.2">
      <c r="A10946" s="66"/>
    </row>
    <row r="10947" spans="1:1" x14ac:dyDescent="0.2">
      <c r="A10947" s="66"/>
    </row>
    <row r="10948" spans="1:1" x14ac:dyDescent="0.2">
      <c r="A10948" s="66"/>
    </row>
    <row r="10949" spans="1:1" x14ac:dyDescent="0.2">
      <c r="A10949" s="66"/>
    </row>
    <row r="10950" spans="1:1" x14ac:dyDescent="0.2">
      <c r="A10950" s="66"/>
    </row>
    <row r="10951" spans="1:1" x14ac:dyDescent="0.2">
      <c r="A10951" s="66"/>
    </row>
    <row r="10952" spans="1:1" x14ac:dyDescent="0.2">
      <c r="A10952" s="66"/>
    </row>
    <row r="10953" spans="1:1" x14ac:dyDescent="0.2">
      <c r="A10953" s="66"/>
    </row>
    <row r="10954" spans="1:1" x14ac:dyDescent="0.2">
      <c r="A10954" s="66"/>
    </row>
    <row r="10955" spans="1:1" x14ac:dyDescent="0.2">
      <c r="A10955" s="66"/>
    </row>
    <row r="10956" spans="1:1" x14ac:dyDescent="0.2">
      <c r="A10956" s="66"/>
    </row>
    <row r="10957" spans="1:1" x14ac:dyDescent="0.2">
      <c r="A10957" s="66"/>
    </row>
    <row r="10958" spans="1:1" x14ac:dyDescent="0.2">
      <c r="A10958" s="66"/>
    </row>
    <row r="10959" spans="1:1" x14ac:dyDescent="0.2">
      <c r="A10959" s="66"/>
    </row>
    <row r="10960" spans="1:1" x14ac:dyDescent="0.2">
      <c r="A10960" s="66"/>
    </row>
    <row r="10961" spans="1:1" x14ac:dyDescent="0.2">
      <c r="A10961" s="66"/>
    </row>
    <row r="10962" spans="1:1" x14ac:dyDescent="0.2">
      <c r="A10962" s="66"/>
    </row>
    <row r="10963" spans="1:1" x14ac:dyDescent="0.2">
      <c r="A10963" s="66"/>
    </row>
    <row r="10964" spans="1:1" x14ac:dyDescent="0.2">
      <c r="A10964" s="66"/>
    </row>
    <row r="10965" spans="1:1" x14ac:dyDescent="0.2">
      <c r="A10965" s="66"/>
    </row>
    <row r="10966" spans="1:1" x14ac:dyDescent="0.2">
      <c r="A10966" s="66"/>
    </row>
    <row r="10967" spans="1:1" x14ac:dyDescent="0.2">
      <c r="A10967" s="66"/>
    </row>
    <row r="10968" spans="1:1" x14ac:dyDescent="0.2">
      <c r="A10968" s="66"/>
    </row>
    <row r="10969" spans="1:1" x14ac:dyDescent="0.2">
      <c r="A10969" s="66"/>
    </row>
    <row r="10970" spans="1:1" x14ac:dyDescent="0.2">
      <c r="A10970" s="66"/>
    </row>
    <row r="10971" spans="1:1" x14ac:dyDescent="0.2">
      <c r="A10971" s="66"/>
    </row>
    <row r="10972" spans="1:1" x14ac:dyDescent="0.2">
      <c r="A10972" s="66"/>
    </row>
    <row r="10973" spans="1:1" x14ac:dyDescent="0.2">
      <c r="A10973" s="66"/>
    </row>
    <row r="10974" spans="1:1" x14ac:dyDescent="0.2">
      <c r="A10974" s="66"/>
    </row>
    <row r="10975" spans="1:1" x14ac:dyDescent="0.2">
      <c r="A10975" s="66"/>
    </row>
    <row r="10976" spans="1:1" x14ac:dyDescent="0.2">
      <c r="A10976" s="66"/>
    </row>
    <row r="10977" spans="1:1" x14ac:dyDescent="0.2">
      <c r="A10977" s="66"/>
    </row>
    <row r="10978" spans="1:1" x14ac:dyDescent="0.2">
      <c r="A10978" s="66"/>
    </row>
    <row r="10979" spans="1:1" x14ac:dyDescent="0.2">
      <c r="A10979" s="66"/>
    </row>
    <row r="10980" spans="1:1" x14ac:dyDescent="0.2">
      <c r="A10980" s="66"/>
    </row>
    <row r="10981" spans="1:1" x14ac:dyDescent="0.2">
      <c r="A10981" s="66"/>
    </row>
    <row r="10982" spans="1:1" x14ac:dyDescent="0.2">
      <c r="A10982" s="66"/>
    </row>
    <row r="10983" spans="1:1" x14ac:dyDescent="0.2">
      <c r="A10983" s="66"/>
    </row>
    <row r="10984" spans="1:1" x14ac:dyDescent="0.2">
      <c r="A10984" s="66"/>
    </row>
    <row r="10985" spans="1:1" x14ac:dyDescent="0.2">
      <c r="A10985" s="66"/>
    </row>
    <row r="10986" spans="1:1" x14ac:dyDescent="0.2">
      <c r="A10986" s="66"/>
    </row>
    <row r="10987" spans="1:1" x14ac:dyDescent="0.2">
      <c r="A10987" s="66"/>
    </row>
    <row r="10988" spans="1:1" x14ac:dyDescent="0.2">
      <c r="A10988" s="66"/>
    </row>
    <row r="10989" spans="1:1" x14ac:dyDescent="0.2">
      <c r="A10989" s="66"/>
    </row>
    <row r="10990" spans="1:1" x14ac:dyDescent="0.2">
      <c r="A10990" s="66"/>
    </row>
    <row r="10991" spans="1:1" x14ac:dyDescent="0.2">
      <c r="A10991" s="66"/>
    </row>
    <row r="10992" spans="1:1" x14ac:dyDescent="0.2">
      <c r="A10992" s="66"/>
    </row>
    <row r="10993" spans="1:1" x14ac:dyDescent="0.2">
      <c r="A10993" s="66"/>
    </row>
    <row r="10994" spans="1:1" x14ac:dyDescent="0.2">
      <c r="A10994" s="66"/>
    </row>
    <row r="10995" spans="1:1" x14ac:dyDescent="0.2">
      <c r="A10995" s="66"/>
    </row>
    <row r="10996" spans="1:1" x14ac:dyDescent="0.2">
      <c r="A10996" s="66"/>
    </row>
    <row r="10997" spans="1:1" x14ac:dyDescent="0.2">
      <c r="A10997" s="66"/>
    </row>
    <row r="10998" spans="1:1" x14ac:dyDescent="0.2">
      <c r="A10998" s="66"/>
    </row>
    <row r="10999" spans="1:1" x14ac:dyDescent="0.2">
      <c r="A10999" s="66"/>
    </row>
    <row r="11000" spans="1:1" x14ac:dyDescent="0.2">
      <c r="A11000" s="66"/>
    </row>
    <row r="11001" spans="1:1" x14ac:dyDescent="0.2">
      <c r="A11001" s="66"/>
    </row>
    <row r="11002" spans="1:1" x14ac:dyDescent="0.2">
      <c r="A11002" s="66"/>
    </row>
    <row r="11003" spans="1:1" x14ac:dyDescent="0.2">
      <c r="A11003" s="66"/>
    </row>
    <row r="11004" spans="1:1" x14ac:dyDescent="0.2">
      <c r="A11004" s="66"/>
    </row>
    <row r="11005" spans="1:1" x14ac:dyDescent="0.2">
      <c r="A11005" s="66"/>
    </row>
    <row r="11006" spans="1:1" x14ac:dyDescent="0.2">
      <c r="A11006" s="66"/>
    </row>
    <row r="11007" spans="1:1" x14ac:dyDescent="0.2">
      <c r="A11007" s="66"/>
    </row>
    <row r="11008" spans="1:1" x14ac:dyDescent="0.2">
      <c r="A11008" s="66"/>
    </row>
    <row r="11009" spans="1:1" x14ac:dyDescent="0.2">
      <c r="A11009" s="66"/>
    </row>
    <row r="11010" spans="1:1" x14ac:dyDescent="0.2">
      <c r="A11010" s="66"/>
    </row>
    <row r="11011" spans="1:1" x14ac:dyDescent="0.2">
      <c r="A11011" s="66"/>
    </row>
    <row r="11012" spans="1:1" x14ac:dyDescent="0.2">
      <c r="A11012" s="66"/>
    </row>
    <row r="11013" spans="1:1" x14ac:dyDescent="0.2">
      <c r="A11013" s="66"/>
    </row>
    <row r="11014" spans="1:1" x14ac:dyDescent="0.2">
      <c r="A11014" s="66"/>
    </row>
    <row r="11015" spans="1:1" x14ac:dyDescent="0.2">
      <c r="A11015" s="66"/>
    </row>
    <row r="11016" spans="1:1" x14ac:dyDescent="0.2">
      <c r="A11016" s="66"/>
    </row>
    <row r="11017" spans="1:1" x14ac:dyDescent="0.2">
      <c r="A11017" s="66"/>
    </row>
    <row r="11018" spans="1:1" x14ac:dyDescent="0.2">
      <c r="A11018" s="66"/>
    </row>
    <row r="11019" spans="1:1" x14ac:dyDescent="0.2">
      <c r="A11019" s="66"/>
    </row>
    <row r="11020" spans="1:1" x14ac:dyDescent="0.2">
      <c r="A11020" s="66"/>
    </row>
    <row r="11021" spans="1:1" x14ac:dyDescent="0.2">
      <c r="A11021" s="66"/>
    </row>
    <row r="11022" spans="1:1" x14ac:dyDescent="0.2">
      <c r="A11022" s="66"/>
    </row>
    <row r="11023" spans="1:1" x14ac:dyDescent="0.2">
      <c r="A11023" s="66"/>
    </row>
    <row r="11024" spans="1:1" x14ac:dyDescent="0.2">
      <c r="A11024" s="66"/>
    </row>
    <row r="11025" spans="1:1" x14ac:dyDescent="0.2">
      <c r="A11025" s="66"/>
    </row>
    <row r="11026" spans="1:1" x14ac:dyDescent="0.2">
      <c r="A11026" s="66"/>
    </row>
    <row r="11027" spans="1:1" x14ac:dyDescent="0.2">
      <c r="A11027" s="66"/>
    </row>
    <row r="11028" spans="1:1" x14ac:dyDescent="0.2">
      <c r="A11028" s="66"/>
    </row>
    <row r="11029" spans="1:1" x14ac:dyDescent="0.2">
      <c r="A11029" s="66"/>
    </row>
    <row r="11030" spans="1:1" x14ac:dyDescent="0.2">
      <c r="A11030" s="66"/>
    </row>
    <row r="11031" spans="1:1" x14ac:dyDescent="0.2">
      <c r="A11031" s="66"/>
    </row>
    <row r="11032" spans="1:1" x14ac:dyDescent="0.2">
      <c r="A11032" s="66"/>
    </row>
    <row r="11033" spans="1:1" x14ac:dyDescent="0.2">
      <c r="A11033" s="66"/>
    </row>
    <row r="11034" spans="1:1" x14ac:dyDescent="0.2">
      <c r="A11034" s="66"/>
    </row>
    <row r="11035" spans="1:1" x14ac:dyDescent="0.2">
      <c r="A11035" s="66"/>
    </row>
    <row r="11036" spans="1:1" x14ac:dyDescent="0.2">
      <c r="A11036" s="66"/>
    </row>
    <row r="11037" spans="1:1" x14ac:dyDescent="0.2">
      <c r="A11037" s="66"/>
    </row>
    <row r="11038" spans="1:1" x14ac:dyDescent="0.2">
      <c r="A11038" s="66"/>
    </row>
    <row r="11039" spans="1:1" x14ac:dyDescent="0.2">
      <c r="A11039" s="66"/>
    </row>
    <row r="11040" spans="1:1" x14ac:dyDescent="0.2">
      <c r="A11040" s="66"/>
    </row>
    <row r="11041" spans="1:1" x14ac:dyDescent="0.2">
      <c r="A11041" s="66"/>
    </row>
    <row r="11042" spans="1:1" x14ac:dyDescent="0.2">
      <c r="A11042" s="66"/>
    </row>
    <row r="11043" spans="1:1" x14ac:dyDescent="0.2">
      <c r="A11043" s="66"/>
    </row>
    <row r="11044" spans="1:1" x14ac:dyDescent="0.2">
      <c r="A11044" s="66"/>
    </row>
    <row r="11045" spans="1:1" x14ac:dyDescent="0.2">
      <c r="A11045" s="66"/>
    </row>
    <row r="11046" spans="1:1" x14ac:dyDescent="0.2">
      <c r="A11046" s="66"/>
    </row>
    <row r="11047" spans="1:1" x14ac:dyDescent="0.2">
      <c r="A11047" s="66"/>
    </row>
    <row r="11048" spans="1:1" x14ac:dyDescent="0.2">
      <c r="A11048" s="66"/>
    </row>
    <row r="11049" spans="1:1" x14ac:dyDescent="0.2">
      <c r="A11049" s="66"/>
    </row>
    <row r="11050" spans="1:1" x14ac:dyDescent="0.2">
      <c r="A11050" s="66"/>
    </row>
    <row r="11051" spans="1:1" x14ac:dyDescent="0.2">
      <c r="A11051" s="66"/>
    </row>
    <row r="11052" spans="1:1" x14ac:dyDescent="0.2">
      <c r="A11052" s="66"/>
    </row>
    <row r="11053" spans="1:1" x14ac:dyDescent="0.2">
      <c r="A11053" s="66"/>
    </row>
    <row r="11054" spans="1:1" x14ac:dyDescent="0.2">
      <c r="A11054" s="66"/>
    </row>
    <row r="11055" spans="1:1" x14ac:dyDescent="0.2">
      <c r="A11055" s="66"/>
    </row>
    <row r="11056" spans="1:1" x14ac:dyDescent="0.2">
      <c r="A11056" s="66"/>
    </row>
    <row r="11057" spans="1:1" x14ac:dyDescent="0.2">
      <c r="A11057" s="66"/>
    </row>
    <row r="11058" spans="1:1" x14ac:dyDescent="0.2">
      <c r="A11058" s="66"/>
    </row>
    <row r="11059" spans="1:1" x14ac:dyDescent="0.2">
      <c r="A11059" s="66"/>
    </row>
    <row r="11060" spans="1:1" x14ac:dyDescent="0.2">
      <c r="A11060" s="66"/>
    </row>
    <row r="11061" spans="1:1" x14ac:dyDescent="0.2">
      <c r="A11061" s="66"/>
    </row>
    <row r="11062" spans="1:1" x14ac:dyDescent="0.2">
      <c r="A11062" s="66"/>
    </row>
    <row r="11063" spans="1:1" x14ac:dyDescent="0.2">
      <c r="A11063" s="66"/>
    </row>
    <row r="11064" spans="1:1" x14ac:dyDescent="0.2">
      <c r="A11064" s="66"/>
    </row>
    <row r="11065" spans="1:1" x14ac:dyDescent="0.2">
      <c r="A11065" s="66"/>
    </row>
    <row r="11066" spans="1:1" x14ac:dyDescent="0.2">
      <c r="A11066" s="66"/>
    </row>
    <row r="11067" spans="1:1" x14ac:dyDescent="0.2">
      <c r="A11067" s="66"/>
    </row>
    <row r="11068" spans="1:1" x14ac:dyDescent="0.2">
      <c r="A11068" s="66"/>
    </row>
    <row r="11069" spans="1:1" x14ac:dyDescent="0.2">
      <c r="A11069" s="66"/>
    </row>
    <row r="11070" spans="1:1" x14ac:dyDescent="0.2">
      <c r="A11070" s="66"/>
    </row>
    <row r="11071" spans="1:1" x14ac:dyDescent="0.2">
      <c r="A11071" s="66"/>
    </row>
    <row r="11072" spans="1:1" x14ac:dyDescent="0.2">
      <c r="A11072" s="66"/>
    </row>
    <row r="11073" spans="1:1" x14ac:dyDescent="0.2">
      <c r="A11073" s="66"/>
    </row>
    <row r="11074" spans="1:1" x14ac:dyDescent="0.2">
      <c r="A11074" s="66"/>
    </row>
    <row r="11075" spans="1:1" x14ac:dyDescent="0.2">
      <c r="A11075" s="66"/>
    </row>
    <row r="11076" spans="1:1" x14ac:dyDescent="0.2">
      <c r="A11076" s="66"/>
    </row>
    <row r="11077" spans="1:1" x14ac:dyDescent="0.2">
      <c r="A11077" s="66"/>
    </row>
    <row r="11078" spans="1:1" x14ac:dyDescent="0.2">
      <c r="A11078" s="66"/>
    </row>
    <row r="11079" spans="1:1" x14ac:dyDescent="0.2">
      <c r="A11079" s="66"/>
    </row>
    <row r="11080" spans="1:1" x14ac:dyDescent="0.2">
      <c r="A11080" s="66"/>
    </row>
    <row r="11081" spans="1:1" x14ac:dyDescent="0.2">
      <c r="A11081" s="66"/>
    </row>
    <row r="11082" spans="1:1" x14ac:dyDescent="0.2">
      <c r="A11082" s="66"/>
    </row>
    <row r="11083" spans="1:1" x14ac:dyDescent="0.2">
      <c r="A11083" s="66"/>
    </row>
    <row r="11084" spans="1:1" x14ac:dyDescent="0.2">
      <c r="A11084" s="66"/>
    </row>
    <row r="11085" spans="1:1" x14ac:dyDescent="0.2">
      <c r="A11085" s="66"/>
    </row>
    <row r="11086" spans="1:1" x14ac:dyDescent="0.2">
      <c r="A11086" s="66"/>
    </row>
    <row r="11087" spans="1:1" x14ac:dyDescent="0.2">
      <c r="A11087" s="66"/>
    </row>
    <row r="11088" spans="1:1" x14ac:dyDescent="0.2">
      <c r="A11088" s="66"/>
    </row>
    <row r="11089" spans="1:1" x14ac:dyDescent="0.2">
      <c r="A11089" s="66"/>
    </row>
    <row r="11090" spans="1:1" x14ac:dyDescent="0.2">
      <c r="A11090" s="66"/>
    </row>
    <row r="11091" spans="1:1" x14ac:dyDescent="0.2">
      <c r="A11091" s="66"/>
    </row>
    <row r="11092" spans="1:1" x14ac:dyDescent="0.2">
      <c r="A11092" s="66"/>
    </row>
    <row r="11093" spans="1:1" x14ac:dyDescent="0.2">
      <c r="A11093" s="66"/>
    </row>
    <row r="11094" spans="1:1" x14ac:dyDescent="0.2">
      <c r="A11094" s="66"/>
    </row>
    <row r="11095" spans="1:1" x14ac:dyDescent="0.2">
      <c r="A11095" s="66"/>
    </row>
    <row r="11096" spans="1:1" x14ac:dyDescent="0.2">
      <c r="A11096" s="66"/>
    </row>
    <row r="11097" spans="1:1" x14ac:dyDescent="0.2">
      <c r="A11097" s="66"/>
    </row>
    <row r="11098" spans="1:1" x14ac:dyDescent="0.2">
      <c r="A11098" s="66"/>
    </row>
    <row r="11099" spans="1:1" x14ac:dyDescent="0.2">
      <c r="A11099" s="66"/>
    </row>
    <row r="11100" spans="1:1" x14ac:dyDescent="0.2">
      <c r="A11100" s="66"/>
    </row>
    <row r="11101" spans="1:1" x14ac:dyDescent="0.2">
      <c r="A11101" s="66"/>
    </row>
    <row r="11102" spans="1:1" x14ac:dyDescent="0.2">
      <c r="A11102" s="66"/>
    </row>
    <row r="11103" spans="1:1" x14ac:dyDescent="0.2">
      <c r="A11103" s="66"/>
    </row>
    <row r="11104" spans="1:1" x14ac:dyDescent="0.2">
      <c r="A11104" s="66"/>
    </row>
    <row r="11105" spans="1:1" x14ac:dyDescent="0.2">
      <c r="A11105" s="66"/>
    </row>
    <row r="11106" spans="1:1" x14ac:dyDescent="0.2">
      <c r="A11106" s="66"/>
    </row>
    <row r="11107" spans="1:1" x14ac:dyDescent="0.2">
      <c r="A11107" s="66"/>
    </row>
    <row r="11108" spans="1:1" x14ac:dyDescent="0.2">
      <c r="A11108" s="66"/>
    </row>
    <row r="11109" spans="1:1" x14ac:dyDescent="0.2">
      <c r="A11109" s="66"/>
    </row>
    <row r="11110" spans="1:1" x14ac:dyDescent="0.2">
      <c r="A11110" s="66"/>
    </row>
    <row r="11111" spans="1:1" x14ac:dyDescent="0.2">
      <c r="A11111" s="66"/>
    </row>
    <row r="11112" spans="1:1" x14ac:dyDescent="0.2">
      <c r="A11112" s="66"/>
    </row>
    <row r="11113" spans="1:1" x14ac:dyDescent="0.2">
      <c r="A11113" s="66"/>
    </row>
    <row r="11114" spans="1:1" x14ac:dyDescent="0.2">
      <c r="A11114" s="66"/>
    </row>
    <row r="11115" spans="1:1" x14ac:dyDescent="0.2">
      <c r="A11115" s="66"/>
    </row>
    <row r="11116" spans="1:1" x14ac:dyDescent="0.2">
      <c r="A11116" s="66"/>
    </row>
    <row r="11117" spans="1:1" x14ac:dyDescent="0.2">
      <c r="A11117" s="66"/>
    </row>
    <row r="11118" spans="1:1" x14ac:dyDescent="0.2">
      <c r="A11118" s="66"/>
    </row>
    <row r="11119" spans="1:1" x14ac:dyDescent="0.2">
      <c r="A11119" s="66"/>
    </row>
    <row r="11120" spans="1:1" x14ac:dyDescent="0.2">
      <c r="A11120" s="66"/>
    </row>
    <row r="11121" spans="1:1" x14ac:dyDescent="0.2">
      <c r="A11121" s="66"/>
    </row>
    <row r="11122" spans="1:1" x14ac:dyDescent="0.2">
      <c r="A11122" s="66"/>
    </row>
    <row r="11123" spans="1:1" x14ac:dyDescent="0.2">
      <c r="A11123" s="66"/>
    </row>
    <row r="11124" spans="1:1" x14ac:dyDescent="0.2">
      <c r="A11124" s="66"/>
    </row>
    <row r="11125" spans="1:1" x14ac:dyDescent="0.2">
      <c r="A11125" s="66"/>
    </row>
    <row r="11126" spans="1:1" x14ac:dyDescent="0.2">
      <c r="A11126" s="66"/>
    </row>
    <row r="11127" spans="1:1" x14ac:dyDescent="0.2">
      <c r="A11127" s="66"/>
    </row>
    <row r="11128" spans="1:1" x14ac:dyDescent="0.2">
      <c r="A11128" s="66"/>
    </row>
    <row r="11129" spans="1:1" x14ac:dyDescent="0.2">
      <c r="A11129" s="66"/>
    </row>
    <row r="11130" spans="1:1" x14ac:dyDescent="0.2">
      <c r="A11130" s="66"/>
    </row>
    <row r="11131" spans="1:1" x14ac:dyDescent="0.2">
      <c r="A11131" s="66"/>
    </row>
    <row r="11132" spans="1:1" x14ac:dyDescent="0.2">
      <c r="A11132" s="66"/>
    </row>
    <row r="11133" spans="1:1" x14ac:dyDescent="0.2">
      <c r="A11133" s="66"/>
    </row>
    <row r="11134" spans="1:1" x14ac:dyDescent="0.2">
      <c r="A11134" s="66"/>
    </row>
    <row r="11135" spans="1:1" x14ac:dyDescent="0.2">
      <c r="A11135" s="66"/>
    </row>
    <row r="11136" spans="1:1" x14ac:dyDescent="0.2">
      <c r="A11136" s="66"/>
    </row>
    <row r="11137" spans="1:1" x14ac:dyDescent="0.2">
      <c r="A11137" s="66"/>
    </row>
    <row r="11138" spans="1:1" x14ac:dyDescent="0.2">
      <c r="A11138" s="66"/>
    </row>
    <row r="11139" spans="1:1" x14ac:dyDescent="0.2">
      <c r="A11139" s="66"/>
    </row>
    <row r="11140" spans="1:1" x14ac:dyDescent="0.2">
      <c r="A11140" s="66"/>
    </row>
    <row r="11141" spans="1:1" x14ac:dyDescent="0.2">
      <c r="A11141" s="66"/>
    </row>
    <row r="11142" spans="1:1" x14ac:dyDescent="0.2">
      <c r="A11142" s="66"/>
    </row>
    <row r="11143" spans="1:1" x14ac:dyDescent="0.2">
      <c r="A11143" s="66"/>
    </row>
    <row r="11144" spans="1:1" x14ac:dyDescent="0.2">
      <c r="A11144" s="66"/>
    </row>
    <row r="11145" spans="1:1" x14ac:dyDescent="0.2">
      <c r="A11145" s="66"/>
    </row>
    <row r="11146" spans="1:1" x14ac:dyDescent="0.2">
      <c r="A11146" s="66"/>
    </row>
    <row r="11147" spans="1:1" x14ac:dyDescent="0.2">
      <c r="A11147" s="66"/>
    </row>
    <row r="11148" spans="1:1" x14ac:dyDescent="0.2">
      <c r="A11148" s="66"/>
    </row>
    <row r="11149" spans="1:1" x14ac:dyDescent="0.2">
      <c r="A11149" s="66"/>
    </row>
    <row r="11150" spans="1:1" x14ac:dyDescent="0.2">
      <c r="A11150" s="66"/>
    </row>
    <row r="11151" spans="1:1" x14ac:dyDescent="0.2">
      <c r="A11151" s="66"/>
    </row>
    <row r="11152" spans="1:1" x14ac:dyDescent="0.2">
      <c r="A11152" s="66"/>
    </row>
    <row r="11153" spans="1:1" x14ac:dyDescent="0.2">
      <c r="A11153" s="66"/>
    </row>
    <row r="11154" spans="1:1" x14ac:dyDescent="0.2">
      <c r="A11154" s="66"/>
    </row>
    <row r="11155" spans="1:1" x14ac:dyDescent="0.2">
      <c r="A11155" s="66"/>
    </row>
    <row r="11156" spans="1:1" x14ac:dyDescent="0.2">
      <c r="A11156" s="66"/>
    </row>
    <row r="11157" spans="1:1" x14ac:dyDescent="0.2">
      <c r="A11157" s="66"/>
    </row>
    <row r="11158" spans="1:1" x14ac:dyDescent="0.2">
      <c r="A11158" s="66"/>
    </row>
    <row r="11159" spans="1:1" x14ac:dyDescent="0.2">
      <c r="A11159" s="66"/>
    </row>
    <row r="11160" spans="1:1" x14ac:dyDescent="0.2">
      <c r="A11160" s="66"/>
    </row>
    <row r="11161" spans="1:1" x14ac:dyDescent="0.2">
      <c r="A11161" s="66"/>
    </row>
    <row r="11162" spans="1:1" x14ac:dyDescent="0.2">
      <c r="A11162" s="66"/>
    </row>
    <row r="11163" spans="1:1" x14ac:dyDescent="0.2">
      <c r="A11163" s="66"/>
    </row>
    <row r="11164" spans="1:1" x14ac:dyDescent="0.2">
      <c r="A11164" s="66"/>
    </row>
    <row r="11165" spans="1:1" x14ac:dyDescent="0.2">
      <c r="A11165" s="66"/>
    </row>
    <row r="11166" spans="1:1" x14ac:dyDescent="0.2">
      <c r="A11166" s="66"/>
    </row>
    <row r="11167" spans="1:1" x14ac:dyDescent="0.2">
      <c r="A11167" s="66"/>
    </row>
    <row r="11168" spans="1:1" x14ac:dyDescent="0.2">
      <c r="A11168" s="66"/>
    </row>
    <row r="11169" spans="1:1" x14ac:dyDescent="0.2">
      <c r="A11169" s="66"/>
    </row>
    <row r="11170" spans="1:1" x14ac:dyDescent="0.2">
      <c r="A11170" s="66"/>
    </row>
    <row r="11171" spans="1:1" x14ac:dyDescent="0.2">
      <c r="A11171" s="66"/>
    </row>
    <row r="11172" spans="1:1" x14ac:dyDescent="0.2">
      <c r="A11172" s="66"/>
    </row>
    <row r="11173" spans="1:1" x14ac:dyDescent="0.2">
      <c r="A11173" s="66"/>
    </row>
    <row r="11174" spans="1:1" x14ac:dyDescent="0.2">
      <c r="A11174" s="66"/>
    </row>
    <row r="11175" spans="1:1" x14ac:dyDescent="0.2">
      <c r="A11175" s="66"/>
    </row>
    <row r="11176" spans="1:1" x14ac:dyDescent="0.2">
      <c r="A11176" s="66"/>
    </row>
    <row r="11177" spans="1:1" x14ac:dyDescent="0.2">
      <c r="A11177" s="66"/>
    </row>
    <row r="11178" spans="1:1" x14ac:dyDescent="0.2">
      <c r="A11178" s="66"/>
    </row>
    <row r="11179" spans="1:1" x14ac:dyDescent="0.2">
      <c r="A11179" s="66"/>
    </row>
    <row r="11180" spans="1:1" x14ac:dyDescent="0.2">
      <c r="A11180" s="66"/>
    </row>
    <row r="11181" spans="1:1" x14ac:dyDescent="0.2">
      <c r="A11181" s="66"/>
    </row>
    <row r="11182" spans="1:1" x14ac:dyDescent="0.2">
      <c r="A11182" s="66"/>
    </row>
    <row r="11183" spans="1:1" x14ac:dyDescent="0.2">
      <c r="A11183" s="66"/>
    </row>
    <row r="11184" spans="1:1" x14ac:dyDescent="0.2">
      <c r="A11184" s="66"/>
    </row>
    <row r="11185" spans="1:1" x14ac:dyDescent="0.2">
      <c r="A11185" s="66"/>
    </row>
    <row r="11186" spans="1:1" x14ac:dyDescent="0.2">
      <c r="A11186" s="66"/>
    </row>
    <row r="11187" spans="1:1" x14ac:dyDescent="0.2">
      <c r="A11187" s="66"/>
    </row>
    <row r="11188" spans="1:1" x14ac:dyDescent="0.2">
      <c r="A11188" s="66"/>
    </row>
    <row r="11189" spans="1:1" x14ac:dyDescent="0.2">
      <c r="A11189" s="66"/>
    </row>
    <row r="11190" spans="1:1" x14ac:dyDescent="0.2">
      <c r="A11190" s="66"/>
    </row>
    <row r="11191" spans="1:1" x14ac:dyDescent="0.2">
      <c r="A11191" s="66"/>
    </row>
    <row r="11192" spans="1:1" x14ac:dyDescent="0.2">
      <c r="A11192" s="66"/>
    </row>
    <row r="11193" spans="1:1" x14ac:dyDescent="0.2">
      <c r="A11193" s="66"/>
    </row>
    <row r="11194" spans="1:1" x14ac:dyDescent="0.2">
      <c r="A11194" s="66"/>
    </row>
    <row r="11195" spans="1:1" x14ac:dyDescent="0.2">
      <c r="A11195" s="66"/>
    </row>
    <row r="11196" spans="1:1" x14ac:dyDescent="0.2">
      <c r="A11196" s="66"/>
    </row>
    <row r="11197" spans="1:1" x14ac:dyDescent="0.2">
      <c r="A11197" s="66"/>
    </row>
    <row r="11198" spans="1:1" x14ac:dyDescent="0.2">
      <c r="A11198" s="66"/>
    </row>
    <row r="11199" spans="1:1" x14ac:dyDescent="0.2">
      <c r="A11199" s="66"/>
    </row>
    <row r="11200" spans="1:1" x14ac:dyDescent="0.2">
      <c r="A11200" s="66"/>
    </row>
    <row r="11201" spans="1:1" x14ac:dyDescent="0.2">
      <c r="A11201" s="66"/>
    </row>
    <row r="11202" spans="1:1" x14ac:dyDescent="0.2">
      <c r="A11202" s="66"/>
    </row>
    <row r="11203" spans="1:1" x14ac:dyDescent="0.2">
      <c r="A11203" s="66"/>
    </row>
    <row r="11204" spans="1:1" x14ac:dyDescent="0.2">
      <c r="A11204" s="66"/>
    </row>
    <row r="11205" spans="1:1" x14ac:dyDescent="0.2">
      <c r="A11205" s="66"/>
    </row>
    <row r="11206" spans="1:1" x14ac:dyDescent="0.2">
      <c r="A11206" s="66"/>
    </row>
    <row r="11207" spans="1:1" x14ac:dyDescent="0.2">
      <c r="A11207" s="66"/>
    </row>
    <row r="11208" spans="1:1" x14ac:dyDescent="0.2">
      <c r="A11208" s="66"/>
    </row>
    <row r="11209" spans="1:1" x14ac:dyDescent="0.2">
      <c r="A11209" s="66"/>
    </row>
    <row r="11210" spans="1:1" x14ac:dyDescent="0.2">
      <c r="A11210" s="66"/>
    </row>
    <row r="11211" spans="1:1" x14ac:dyDescent="0.2">
      <c r="A11211" s="66"/>
    </row>
    <row r="11212" spans="1:1" x14ac:dyDescent="0.2">
      <c r="A11212" s="66"/>
    </row>
    <row r="11213" spans="1:1" x14ac:dyDescent="0.2">
      <c r="A11213" s="66"/>
    </row>
    <row r="11214" spans="1:1" x14ac:dyDescent="0.2">
      <c r="A11214" s="66"/>
    </row>
    <row r="11215" spans="1:1" x14ac:dyDescent="0.2">
      <c r="A11215" s="66"/>
    </row>
    <row r="11216" spans="1:1" x14ac:dyDescent="0.2">
      <c r="A11216" s="66"/>
    </row>
    <row r="11217" spans="1:1" x14ac:dyDescent="0.2">
      <c r="A11217" s="66"/>
    </row>
    <row r="11218" spans="1:1" x14ac:dyDescent="0.2">
      <c r="A11218" s="66"/>
    </row>
    <row r="11219" spans="1:1" x14ac:dyDescent="0.2">
      <c r="A11219" s="66"/>
    </row>
    <row r="11220" spans="1:1" x14ac:dyDescent="0.2">
      <c r="A11220" s="66"/>
    </row>
    <row r="11221" spans="1:1" x14ac:dyDescent="0.2">
      <c r="A11221" s="66"/>
    </row>
    <row r="11222" spans="1:1" x14ac:dyDescent="0.2">
      <c r="A11222" s="66"/>
    </row>
    <row r="11223" spans="1:1" x14ac:dyDescent="0.2">
      <c r="A11223" s="66"/>
    </row>
    <row r="11224" spans="1:1" x14ac:dyDescent="0.2">
      <c r="A11224" s="66"/>
    </row>
    <row r="11225" spans="1:1" x14ac:dyDescent="0.2">
      <c r="A11225" s="66"/>
    </row>
    <row r="11226" spans="1:1" x14ac:dyDescent="0.2">
      <c r="A11226" s="66"/>
    </row>
    <row r="11227" spans="1:1" x14ac:dyDescent="0.2">
      <c r="A11227" s="66"/>
    </row>
    <row r="11228" spans="1:1" x14ac:dyDescent="0.2">
      <c r="A11228" s="66"/>
    </row>
    <row r="11229" spans="1:1" x14ac:dyDescent="0.2">
      <c r="A11229" s="66"/>
    </row>
    <row r="11230" spans="1:1" x14ac:dyDescent="0.2">
      <c r="A11230" s="66"/>
    </row>
    <row r="11231" spans="1:1" x14ac:dyDescent="0.2">
      <c r="A11231" s="66"/>
    </row>
    <row r="11232" spans="1:1" x14ac:dyDescent="0.2">
      <c r="A11232" s="66"/>
    </row>
    <row r="11233" spans="1:1" x14ac:dyDescent="0.2">
      <c r="A11233" s="66"/>
    </row>
    <row r="11234" spans="1:1" x14ac:dyDescent="0.2">
      <c r="A11234" s="66"/>
    </row>
    <row r="11235" spans="1:1" x14ac:dyDescent="0.2">
      <c r="A11235" s="66"/>
    </row>
    <row r="11236" spans="1:1" x14ac:dyDescent="0.2">
      <c r="A11236" s="66"/>
    </row>
    <row r="11237" spans="1:1" x14ac:dyDescent="0.2">
      <c r="A11237" s="66"/>
    </row>
    <row r="11238" spans="1:1" x14ac:dyDescent="0.2">
      <c r="A11238" s="66"/>
    </row>
    <row r="11239" spans="1:1" x14ac:dyDescent="0.2">
      <c r="A11239" s="66"/>
    </row>
    <row r="11240" spans="1:1" x14ac:dyDescent="0.2">
      <c r="A11240" s="66"/>
    </row>
    <row r="11241" spans="1:1" x14ac:dyDescent="0.2">
      <c r="A11241" s="66"/>
    </row>
    <row r="11242" spans="1:1" x14ac:dyDescent="0.2">
      <c r="A11242" s="66"/>
    </row>
    <row r="11243" spans="1:1" x14ac:dyDescent="0.2">
      <c r="A11243" s="66"/>
    </row>
    <row r="11244" spans="1:1" x14ac:dyDescent="0.2">
      <c r="A11244" s="66"/>
    </row>
    <row r="11245" spans="1:1" x14ac:dyDescent="0.2">
      <c r="A11245" s="66"/>
    </row>
    <row r="11246" spans="1:1" x14ac:dyDescent="0.2">
      <c r="A11246" s="66"/>
    </row>
    <row r="11247" spans="1:1" x14ac:dyDescent="0.2">
      <c r="A11247" s="66"/>
    </row>
    <row r="11248" spans="1:1" x14ac:dyDescent="0.2">
      <c r="A11248" s="66"/>
    </row>
    <row r="11249" spans="1:1" x14ac:dyDescent="0.2">
      <c r="A11249" s="66"/>
    </row>
    <row r="11250" spans="1:1" x14ac:dyDescent="0.2">
      <c r="A11250" s="66"/>
    </row>
    <row r="11251" spans="1:1" x14ac:dyDescent="0.2">
      <c r="A11251" s="66"/>
    </row>
    <row r="11252" spans="1:1" x14ac:dyDescent="0.2">
      <c r="A11252" s="66"/>
    </row>
    <row r="11253" spans="1:1" x14ac:dyDescent="0.2">
      <c r="A11253" s="66"/>
    </row>
    <row r="11254" spans="1:1" x14ac:dyDescent="0.2">
      <c r="A11254" s="66"/>
    </row>
    <row r="11255" spans="1:1" x14ac:dyDescent="0.2">
      <c r="A11255" s="66"/>
    </row>
    <row r="11256" spans="1:1" x14ac:dyDescent="0.2">
      <c r="A11256" s="66"/>
    </row>
    <row r="11257" spans="1:1" x14ac:dyDescent="0.2">
      <c r="A11257" s="66"/>
    </row>
    <row r="11258" spans="1:1" x14ac:dyDescent="0.2">
      <c r="A11258" s="66"/>
    </row>
    <row r="11259" spans="1:1" x14ac:dyDescent="0.2">
      <c r="A11259" s="66"/>
    </row>
    <row r="11260" spans="1:1" x14ac:dyDescent="0.2">
      <c r="A11260" s="66"/>
    </row>
    <row r="11261" spans="1:1" x14ac:dyDescent="0.2">
      <c r="A11261" s="66"/>
    </row>
    <row r="11262" spans="1:1" x14ac:dyDescent="0.2">
      <c r="A11262" s="66"/>
    </row>
    <row r="11263" spans="1:1" x14ac:dyDescent="0.2">
      <c r="A11263" s="66"/>
    </row>
    <row r="11264" spans="1:1" x14ac:dyDescent="0.2">
      <c r="A11264" s="66"/>
    </row>
    <row r="11265" spans="1:1" x14ac:dyDescent="0.2">
      <c r="A11265" s="66"/>
    </row>
    <row r="11266" spans="1:1" x14ac:dyDescent="0.2">
      <c r="A11266" s="66"/>
    </row>
    <row r="11267" spans="1:1" x14ac:dyDescent="0.2">
      <c r="A11267" s="66"/>
    </row>
    <row r="11268" spans="1:1" x14ac:dyDescent="0.2">
      <c r="A11268" s="66"/>
    </row>
    <row r="11269" spans="1:1" x14ac:dyDescent="0.2">
      <c r="A11269" s="66"/>
    </row>
    <row r="11270" spans="1:1" x14ac:dyDescent="0.2">
      <c r="A11270" s="66"/>
    </row>
    <row r="11271" spans="1:1" x14ac:dyDescent="0.2">
      <c r="A11271" s="66"/>
    </row>
    <row r="11272" spans="1:1" x14ac:dyDescent="0.2">
      <c r="A11272" s="66"/>
    </row>
    <row r="11273" spans="1:1" x14ac:dyDescent="0.2">
      <c r="A11273" s="66"/>
    </row>
    <row r="11274" spans="1:1" x14ac:dyDescent="0.2">
      <c r="A11274" s="66"/>
    </row>
    <row r="11275" spans="1:1" x14ac:dyDescent="0.2">
      <c r="A11275" s="66"/>
    </row>
    <row r="11276" spans="1:1" x14ac:dyDescent="0.2">
      <c r="A11276" s="66"/>
    </row>
    <row r="11277" spans="1:1" x14ac:dyDescent="0.2">
      <c r="A11277" s="66"/>
    </row>
    <row r="11278" spans="1:1" x14ac:dyDescent="0.2">
      <c r="A11278" s="66"/>
    </row>
    <row r="11279" spans="1:1" x14ac:dyDescent="0.2">
      <c r="A11279" s="66"/>
    </row>
    <row r="11280" spans="1:1" x14ac:dyDescent="0.2">
      <c r="A11280" s="66"/>
    </row>
    <row r="11281" spans="1:1" x14ac:dyDescent="0.2">
      <c r="A11281" s="66"/>
    </row>
    <row r="11282" spans="1:1" x14ac:dyDescent="0.2">
      <c r="A11282" s="66"/>
    </row>
    <row r="11283" spans="1:1" x14ac:dyDescent="0.2">
      <c r="A11283" s="66"/>
    </row>
    <row r="11284" spans="1:1" x14ac:dyDescent="0.2">
      <c r="A11284" s="66"/>
    </row>
    <row r="11285" spans="1:1" x14ac:dyDescent="0.2">
      <c r="A11285" s="66"/>
    </row>
    <row r="11286" spans="1:1" x14ac:dyDescent="0.2">
      <c r="A11286" s="66"/>
    </row>
    <row r="11287" spans="1:1" x14ac:dyDescent="0.2">
      <c r="A11287" s="66"/>
    </row>
    <row r="11288" spans="1:1" x14ac:dyDescent="0.2">
      <c r="A11288" s="66"/>
    </row>
    <row r="11289" spans="1:1" x14ac:dyDescent="0.2">
      <c r="A11289" s="66"/>
    </row>
    <row r="11290" spans="1:1" x14ac:dyDescent="0.2">
      <c r="A11290" s="66"/>
    </row>
    <row r="11291" spans="1:1" x14ac:dyDescent="0.2">
      <c r="A11291" s="66"/>
    </row>
    <row r="11292" spans="1:1" x14ac:dyDescent="0.2">
      <c r="A11292" s="66"/>
    </row>
    <row r="11293" spans="1:1" x14ac:dyDescent="0.2">
      <c r="A11293" s="66"/>
    </row>
    <row r="11294" spans="1:1" x14ac:dyDescent="0.2">
      <c r="A11294" s="66"/>
    </row>
    <row r="11295" spans="1:1" x14ac:dyDescent="0.2">
      <c r="A11295" s="66"/>
    </row>
    <row r="11296" spans="1:1" x14ac:dyDescent="0.2">
      <c r="A11296" s="66"/>
    </row>
    <row r="11297" spans="1:1" x14ac:dyDescent="0.2">
      <c r="A11297" s="66"/>
    </row>
    <row r="11298" spans="1:1" x14ac:dyDescent="0.2">
      <c r="A11298" s="66"/>
    </row>
    <row r="11299" spans="1:1" x14ac:dyDescent="0.2">
      <c r="A11299" s="66"/>
    </row>
    <row r="11300" spans="1:1" x14ac:dyDescent="0.2">
      <c r="A11300" s="66"/>
    </row>
    <row r="11301" spans="1:1" x14ac:dyDescent="0.2">
      <c r="A11301" s="66"/>
    </row>
    <row r="11302" spans="1:1" x14ac:dyDescent="0.2">
      <c r="A11302" s="66"/>
    </row>
    <row r="11303" spans="1:1" x14ac:dyDescent="0.2">
      <c r="A11303" s="66"/>
    </row>
    <row r="11304" spans="1:1" x14ac:dyDescent="0.2">
      <c r="A11304" s="66"/>
    </row>
    <row r="11305" spans="1:1" x14ac:dyDescent="0.2">
      <c r="A11305" s="66"/>
    </row>
    <row r="11306" spans="1:1" x14ac:dyDescent="0.2">
      <c r="A11306" s="66"/>
    </row>
    <row r="11307" spans="1:1" x14ac:dyDescent="0.2">
      <c r="A11307" s="66"/>
    </row>
    <row r="11308" spans="1:1" x14ac:dyDescent="0.2">
      <c r="A11308" s="66"/>
    </row>
    <row r="11309" spans="1:1" x14ac:dyDescent="0.2">
      <c r="A11309" s="66"/>
    </row>
    <row r="11310" spans="1:1" x14ac:dyDescent="0.2">
      <c r="A11310" s="66"/>
    </row>
    <row r="11311" spans="1:1" x14ac:dyDescent="0.2">
      <c r="A11311" s="66"/>
    </row>
    <row r="11312" spans="1:1" x14ac:dyDescent="0.2">
      <c r="A11312" s="66"/>
    </row>
    <row r="11313" spans="1:1" x14ac:dyDescent="0.2">
      <c r="A11313" s="66"/>
    </row>
    <row r="11314" spans="1:1" x14ac:dyDescent="0.2">
      <c r="A11314" s="66"/>
    </row>
    <row r="11315" spans="1:1" x14ac:dyDescent="0.2">
      <c r="A11315" s="66"/>
    </row>
    <row r="11316" spans="1:1" x14ac:dyDescent="0.2">
      <c r="A11316" s="66"/>
    </row>
    <row r="11317" spans="1:1" x14ac:dyDescent="0.2">
      <c r="A11317" s="66"/>
    </row>
    <row r="11318" spans="1:1" x14ac:dyDescent="0.2">
      <c r="A11318" s="66"/>
    </row>
    <row r="11319" spans="1:1" x14ac:dyDescent="0.2">
      <c r="A11319" s="66"/>
    </row>
    <row r="11320" spans="1:1" x14ac:dyDescent="0.2">
      <c r="A11320" s="66"/>
    </row>
    <row r="11321" spans="1:1" x14ac:dyDescent="0.2">
      <c r="A11321" s="66"/>
    </row>
    <row r="11322" spans="1:1" x14ac:dyDescent="0.2">
      <c r="A11322" s="66"/>
    </row>
    <row r="11323" spans="1:1" x14ac:dyDescent="0.2">
      <c r="A11323" s="66"/>
    </row>
    <row r="11324" spans="1:1" x14ac:dyDescent="0.2">
      <c r="A11324" s="66"/>
    </row>
    <row r="11325" spans="1:1" x14ac:dyDescent="0.2">
      <c r="A11325" s="66"/>
    </row>
    <row r="11326" spans="1:1" x14ac:dyDescent="0.2">
      <c r="A11326" s="66"/>
    </row>
    <row r="11327" spans="1:1" x14ac:dyDescent="0.2">
      <c r="A11327" s="66"/>
    </row>
    <row r="11328" spans="1:1" x14ac:dyDescent="0.2">
      <c r="A11328" s="66"/>
    </row>
    <row r="11329" spans="1:1" x14ac:dyDescent="0.2">
      <c r="A11329" s="66"/>
    </row>
    <row r="11330" spans="1:1" x14ac:dyDescent="0.2">
      <c r="A11330" s="66"/>
    </row>
    <row r="11331" spans="1:1" x14ac:dyDescent="0.2">
      <c r="A11331" s="66"/>
    </row>
    <row r="11332" spans="1:1" x14ac:dyDescent="0.2">
      <c r="A11332" s="66"/>
    </row>
    <row r="11333" spans="1:1" x14ac:dyDescent="0.2">
      <c r="A11333" s="66"/>
    </row>
    <row r="11334" spans="1:1" x14ac:dyDescent="0.2">
      <c r="A11334" s="66"/>
    </row>
    <row r="11335" spans="1:1" x14ac:dyDescent="0.2">
      <c r="A11335" s="66"/>
    </row>
    <row r="11336" spans="1:1" x14ac:dyDescent="0.2">
      <c r="A11336" s="66"/>
    </row>
    <row r="11337" spans="1:1" x14ac:dyDescent="0.2">
      <c r="A11337" s="66"/>
    </row>
    <row r="11338" spans="1:1" x14ac:dyDescent="0.2">
      <c r="A11338" s="66"/>
    </row>
    <row r="11339" spans="1:1" x14ac:dyDescent="0.2">
      <c r="A11339" s="66"/>
    </row>
    <row r="11340" spans="1:1" x14ac:dyDescent="0.2">
      <c r="A11340" s="66"/>
    </row>
    <row r="11341" spans="1:1" x14ac:dyDescent="0.2">
      <c r="A11341" s="66"/>
    </row>
    <row r="11342" spans="1:1" x14ac:dyDescent="0.2">
      <c r="A11342" s="66"/>
    </row>
    <row r="11343" spans="1:1" x14ac:dyDescent="0.2">
      <c r="A11343" s="66"/>
    </row>
    <row r="11344" spans="1:1" x14ac:dyDescent="0.2">
      <c r="A11344" s="66"/>
    </row>
    <row r="11345" spans="1:1" x14ac:dyDescent="0.2">
      <c r="A11345" s="66"/>
    </row>
    <row r="11346" spans="1:1" x14ac:dyDescent="0.2">
      <c r="A11346" s="66"/>
    </row>
    <row r="11347" spans="1:1" x14ac:dyDescent="0.2">
      <c r="A11347" s="66"/>
    </row>
    <row r="11348" spans="1:1" x14ac:dyDescent="0.2">
      <c r="A11348" s="66"/>
    </row>
    <row r="11349" spans="1:1" x14ac:dyDescent="0.2">
      <c r="A11349" s="66"/>
    </row>
    <row r="11350" spans="1:1" x14ac:dyDescent="0.2">
      <c r="A11350" s="66"/>
    </row>
    <row r="11351" spans="1:1" x14ac:dyDescent="0.2">
      <c r="A11351" s="66"/>
    </row>
    <row r="11352" spans="1:1" x14ac:dyDescent="0.2">
      <c r="A11352" s="66"/>
    </row>
    <row r="11353" spans="1:1" x14ac:dyDescent="0.2">
      <c r="A11353" s="66"/>
    </row>
    <row r="11354" spans="1:1" x14ac:dyDescent="0.2">
      <c r="A11354" s="66"/>
    </row>
    <row r="11355" spans="1:1" x14ac:dyDescent="0.2">
      <c r="A11355" s="66"/>
    </row>
    <row r="11356" spans="1:1" x14ac:dyDescent="0.2">
      <c r="A11356" s="66"/>
    </row>
    <row r="11357" spans="1:1" x14ac:dyDescent="0.2">
      <c r="A11357" s="66"/>
    </row>
    <row r="11358" spans="1:1" x14ac:dyDescent="0.2">
      <c r="A11358" s="66"/>
    </row>
    <row r="11359" spans="1:1" x14ac:dyDescent="0.2">
      <c r="A11359" s="66"/>
    </row>
    <row r="11360" spans="1:1" x14ac:dyDescent="0.2">
      <c r="A11360" s="66"/>
    </row>
    <row r="11361" spans="1:1" x14ac:dyDescent="0.2">
      <c r="A11361" s="66"/>
    </row>
    <row r="11362" spans="1:1" x14ac:dyDescent="0.2">
      <c r="A11362" s="66"/>
    </row>
    <row r="11363" spans="1:1" x14ac:dyDescent="0.2">
      <c r="A11363" s="66"/>
    </row>
    <row r="11364" spans="1:1" x14ac:dyDescent="0.2">
      <c r="A11364" s="66"/>
    </row>
    <row r="11365" spans="1:1" x14ac:dyDescent="0.2">
      <c r="A11365" s="66"/>
    </row>
    <row r="11366" spans="1:1" x14ac:dyDescent="0.2">
      <c r="A11366" s="66"/>
    </row>
    <row r="11367" spans="1:1" x14ac:dyDescent="0.2">
      <c r="A11367" s="66"/>
    </row>
    <row r="11368" spans="1:1" x14ac:dyDescent="0.2">
      <c r="A11368" s="66"/>
    </row>
    <row r="11369" spans="1:1" x14ac:dyDescent="0.2">
      <c r="A11369" s="66"/>
    </row>
    <row r="11370" spans="1:1" x14ac:dyDescent="0.2">
      <c r="A11370" s="66"/>
    </row>
    <row r="11371" spans="1:1" x14ac:dyDescent="0.2">
      <c r="A11371" s="66"/>
    </row>
    <row r="11372" spans="1:1" x14ac:dyDescent="0.2">
      <c r="A11372" s="66"/>
    </row>
    <row r="11373" spans="1:1" x14ac:dyDescent="0.2">
      <c r="A11373" s="66"/>
    </row>
    <row r="11374" spans="1:1" x14ac:dyDescent="0.2">
      <c r="A11374" s="66"/>
    </row>
    <row r="11375" spans="1:1" x14ac:dyDescent="0.2">
      <c r="A11375" s="66"/>
    </row>
    <row r="11376" spans="1:1" x14ac:dyDescent="0.2">
      <c r="A11376" s="66"/>
    </row>
    <row r="11377" spans="1:1" x14ac:dyDescent="0.2">
      <c r="A11377" s="66"/>
    </row>
    <row r="11378" spans="1:1" x14ac:dyDescent="0.2">
      <c r="A11378" s="66"/>
    </row>
    <row r="11379" spans="1:1" x14ac:dyDescent="0.2">
      <c r="A11379" s="66"/>
    </row>
    <row r="11380" spans="1:1" x14ac:dyDescent="0.2">
      <c r="A11380" s="66"/>
    </row>
    <row r="11381" spans="1:1" x14ac:dyDescent="0.2">
      <c r="A11381" s="66"/>
    </row>
    <row r="11382" spans="1:1" x14ac:dyDescent="0.2">
      <c r="A11382" s="66"/>
    </row>
    <row r="11383" spans="1:1" x14ac:dyDescent="0.2">
      <c r="A11383" s="66"/>
    </row>
    <row r="11384" spans="1:1" x14ac:dyDescent="0.2">
      <c r="A11384" s="66"/>
    </row>
    <row r="11385" spans="1:1" x14ac:dyDescent="0.2">
      <c r="A11385" s="66"/>
    </row>
    <row r="11386" spans="1:1" x14ac:dyDescent="0.2">
      <c r="A11386" s="66"/>
    </row>
    <row r="11387" spans="1:1" x14ac:dyDescent="0.2">
      <c r="A11387" s="66"/>
    </row>
    <row r="11388" spans="1:1" x14ac:dyDescent="0.2">
      <c r="A11388" s="66"/>
    </row>
    <row r="11389" spans="1:1" x14ac:dyDescent="0.2">
      <c r="A11389" s="66"/>
    </row>
    <row r="11390" spans="1:1" x14ac:dyDescent="0.2">
      <c r="A11390" s="66"/>
    </row>
    <row r="11391" spans="1:1" x14ac:dyDescent="0.2">
      <c r="A11391" s="66"/>
    </row>
    <row r="11392" spans="1:1" x14ac:dyDescent="0.2">
      <c r="A11392" s="66"/>
    </row>
    <row r="11393" spans="1:1" x14ac:dyDescent="0.2">
      <c r="A11393" s="66"/>
    </row>
    <row r="11394" spans="1:1" x14ac:dyDescent="0.2">
      <c r="A11394" s="66"/>
    </row>
    <row r="11395" spans="1:1" x14ac:dyDescent="0.2">
      <c r="A11395" s="66"/>
    </row>
    <row r="11396" spans="1:1" x14ac:dyDescent="0.2">
      <c r="A11396" s="66"/>
    </row>
    <row r="11397" spans="1:1" x14ac:dyDescent="0.2">
      <c r="A11397" s="66"/>
    </row>
    <row r="11398" spans="1:1" x14ac:dyDescent="0.2">
      <c r="A11398" s="66"/>
    </row>
    <row r="11399" spans="1:1" x14ac:dyDescent="0.2">
      <c r="A11399" s="66"/>
    </row>
    <row r="11400" spans="1:1" x14ac:dyDescent="0.2">
      <c r="A11400" s="66"/>
    </row>
    <row r="11401" spans="1:1" x14ac:dyDescent="0.2">
      <c r="A11401" s="66"/>
    </row>
    <row r="11402" spans="1:1" x14ac:dyDescent="0.2">
      <c r="A11402" s="66"/>
    </row>
    <row r="11403" spans="1:1" x14ac:dyDescent="0.2">
      <c r="A11403" s="66"/>
    </row>
    <row r="11404" spans="1:1" x14ac:dyDescent="0.2">
      <c r="A11404" s="66"/>
    </row>
    <row r="11405" spans="1:1" x14ac:dyDescent="0.2">
      <c r="A11405" s="66"/>
    </row>
    <row r="11406" spans="1:1" x14ac:dyDescent="0.2">
      <c r="A11406" s="66"/>
    </row>
    <row r="11407" spans="1:1" x14ac:dyDescent="0.2">
      <c r="A11407" s="66"/>
    </row>
    <row r="11408" spans="1:1" x14ac:dyDescent="0.2">
      <c r="A11408" s="66"/>
    </row>
    <row r="11409" spans="1:1" x14ac:dyDescent="0.2">
      <c r="A11409" s="66"/>
    </row>
    <row r="11410" spans="1:1" x14ac:dyDescent="0.2">
      <c r="A11410" s="66"/>
    </row>
    <row r="11411" spans="1:1" x14ac:dyDescent="0.2">
      <c r="A11411" s="66"/>
    </row>
    <row r="11412" spans="1:1" x14ac:dyDescent="0.2">
      <c r="A11412" s="66"/>
    </row>
    <row r="11413" spans="1:1" x14ac:dyDescent="0.2">
      <c r="A11413" s="66"/>
    </row>
    <row r="11414" spans="1:1" x14ac:dyDescent="0.2">
      <c r="A11414" s="66"/>
    </row>
    <row r="11415" spans="1:1" x14ac:dyDescent="0.2">
      <c r="A11415" s="66"/>
    </row>
    <row r="11416" spans="1:1" x14ac:dyDescent="0.2">
      <c r="A11416" s="66"/>
    </row>
    <row r="11417" spans="1:1" x14ac:dyDescent="0.2">
      <c r="A11417" s="66"/>
    </row>
    <row r="11418" spans="1:1" x14ac:dyDescent="0.2">
      <c r="A11418" s="66"/>
    </row>
    <row r="11419" spans="1:1" x14ac:dyDescent="0.2">
      <c r="A11419" s="66"/>
    </row>
    <row r="11420" spans="1:1" x14ac:dyDescent="0.2">
      <c r="A11420" s="66"/>
    </row>
    <row r="11421" spans="1:1" x14ac:dyDescent="0.2">
      <c r="A11421" s="66"/>
    </row>
    <row r="11422" spans="1:1" x14ac:dyDescent="0.2">
      <c r="A11422" s="66"/>
    </row>
    <row r="11423" spans="1:1" x14ac:dyDescent="0.2">
      <c r="A11423" s="66"/>
    </row>
    <row r="11424" spans="1:1" x14ac:dyDescent="0.2">
      <c r="A11424" s="66"/>
    </row>
    <row r="11425" spans="1:1" x14ac:dyDescent="0.2">
      <c r="A11425" s="66"/>
    </row>
    <row r="11426" spans="1:1" x14ac:dyDescent="0.2">
      <c r="A11426" s="66"/>
    </row>
    <row r="11427" spans="1:1" x14ac:dyDescent="0.2">
      <c r="A11427" s="66"/>
    </row>
    <row r="11428" spans="1:1" x14ac:dyDescent="0.2">
      <c r="A11428" s="66"/>
    </row>
    <row r="11429" spans="1:1" x14ac:dyDescent="0.2">
      <c r="A11429" s="66"/>
    </row>
    <row r="11430" spans="1:1" x14ac:dyDescent="0.2">
      <c r="A11430" s="66"/>
    </row>
    <row r="11431" spans="1:1" x14ac:dyDescent="0.2">
      <c r="A11431" s="66"/>
    </row>
    <row r="11432" spans="1:1" x14ac:dyDescent="0.2">
      <c r="A11432" s="66"/>
    </row>
    <row r="11433" spans="1:1" x14ac:dyDescent="0.2">
      <c r="A11433" s="66"/>
    </row>
    <row r="11434" spans="1:1" x14ac:dyDescent="0.2">
      <c r="A11434" s="66"/>
    </row>
    <row r="11435" spans="1:1" x14ac:dyDescent="0.2">
      <c r="A11435" s="66"/>
    </row>
    <row r="11436" spans="1:1" x14ac:dyDescent="0.2">
      <c r="A11436" s="66"/>
    </row>
    <row r="11437" spans="1:1" x14ac:dyDescent="0.2">
      <c r="A11437" s="66"/>
    </row>
    <row r="11438" spans="1:1" x14ac:dyDescent="0.2">
      <c r="A11438" s="66"/>
    </row>
    <row r="11439" spans="1:1" x14ac:dyDescent="0.2">
      <c r="A11439" s="66"/>
    </row>
    <row r="11440" spans="1:1" x14ac:dyDescent="0.2">
      <c r="A11440" s="66"/>
    </row>
    <row r="11441" spans="1:1" x14ac:dyDescent="0.2">
      <c r="A11441" s="66"/>
    </row>
    <row r="11442" spans="1:1" x14ac:dyDescent="0.2">
      <c r="A11442" s="66"/>
    </row>
    <row r="11443" spans="1:1" x14ac:dyDescent="0.2">
      <c r="A11443" s="66"/>
    </row>
    <row r="11444" spans="1:1" x14ac:dyDescent="0.2">
      <c r="A11444" s="66"/>
    </row>
    <row r="11445" spans="1:1" x14ac:dyDescent="0.2">
      <c r="A11445" s="66"/>
    </row>
    <row r="11446" spans="1:1" x14ac:dyDescent="0.2">
      <c r="A11446" s="66"/>
    </row>
    <row r="11447" spans="1:1" x14ac:dyDescent="0.2">
      <c r="A11447" s="66"/>
    </row>
    <row r="11448" spans="1:1" x14ac:dyDescent="0.2">
      <c r="A11448" s="66"/>
    </row>
    <row r="11449" spans="1:1" x14ac:dyDescent="0.2">
      <c r="A11449" s="66"/>
    </row>
    <row r="11450" spans="1:1" x14ac:dyDescent="0.2">
      <c r="A11450" s="66"/>
    </row>
    <row r="11451" spans="1:1" x14ac:dyDescent="0.2">
      <c r="A11451" s="66"/>
    </row>
    <row r="11452" spans="1:1" x14ac:dyDescent="0.2">
      <c r="A11452" s="66"/>
    </row>
    <row r="11453" spans="1:1" x14ac:dyDescent="0.2">
      <c r="A11453" s="66"/>
    </row>
    <row r="11454" spans="1:1" x14ac:dyDescent="0.2">
      <c r="A11454" s="66"/>
    </row>
    <row r="11455" spans="1:1" x14ac:dyDescent="0.2">
      <c r="A11455" s="66"/>
    </row>
    <row r="11456" spans="1:1" x14ac:dyDescent="0.2">
      <c r="A11456" s="66"/>
    </row>
    <row r="11457" spans="1:1" x14ac:dyDescent="0.2">
      <c r="A11457" s="66"/>
    </row>
    <row r="11458" spans="1:1" x14ac:dyDescent="0.2">
      <c r="A11458" s="66"/>
    </row>
    <row r="11459" spans="1:1" x14ac:dyDescent="0.2">
      <c r="A11459" s="66"/>
    </row>
    <row r="11460" spans="1:1" x14ac:dyDescent="0.2">
      <c r="A11460" s="66"/>
    </row>
    <row r="11461" spans="1:1" x14ac:dyDescent="0.2">
      <c r="A11461" s="66"/>
    </row>
    <row r="11462" spans="1:1" x14ac:dyDescent="0.2">
      <c r="A11462" s="66"/>
    </row>
    <row r="11463" spans="1:1" x14ac:dyDescent="0.2">
      <c r="A11463" s="66"/>
    </row>
    <row r="11464" spans="1:1" x14ac:dyDescent="0.2">
      <c r="A11464" s="66"/>
    </row>
    <row r="11465" spans="1:1" x14ac:dyDescent="0.2">
      <c r="A11465" s="66"/>
    </row>
    <row r="11466" spans="1:1" x14ac:dyDescent="0.2">
      <c r="A11466" s="66"/>
    </row>
    <row r="11467" spans="1:1" x14ac:dyDescent="0.2">
      <c r="A11467" s="66"/>
    </row>
    <row r="11468" spans="1:1" x14ac:dyDescent="0.2">
      <c r="A11468" s="66"/>
    </row>
    <row r="11469" spans="1:1" x14ac:dyDescent="0.2">
      <c r="A11469" s="66"/>
    </row>
    <row r="11470" spans="1:1" x14ac:dyDescent="0.2">
      <c r="A11470" s="66"/>
    </row>
    <row r="11471" spans="1:1" x14ac:dyDescent="0.2">
      <c r="A11471" s="66"/>
    </row>
    <row r="11472" spans="1:1" x14ac:dyDescent="0.2">
      <c r="A11472" s="66"/>
    </row>
    <row r="11473" spans="1:1" x14ac:dyDescent="0.2">
      <c r="A11473" s="66"/>
    </row>
    <row r="11474" spans="1:1" x14ac:dyDescent="0.2">
      <c r="A11474" s="66"/>
    </row>
    <row r="11475" spans="1:1" x14ac:dyDescent="0.2">
      <c r="A11475" s="66"/>
    </row>
    <row r="11476" spans="1:1" x14ac:dyDescent="0.2">
      <c r="A11476" s="66"/>
    </row>
    <row r="11477" spans="1:1" x14ac:dyDescent="0.2">
      <c r="A11477" s="66"/>
    </row>
    <row r="11478" spans="1:1" x14ac:dyDescent="0.2">
      <c r="A11478" s="66"/>
    </row>
    <row r="11479" spans="1:1" x14ac:dyDescent="0.2">
      <c r="A11479" s="66"/>
    </row>
    <row r="11480" spans="1:1" x14ac:dyDescent="0.2">
      <c r="A11480" s="66"/>
    </row>
    <row r="11481" spans="1:1" x14ac:dyDescent="0.2">
      <c r="A11481" s="66"/>
    </row>
    <row r="11482" spans="1:1" x14ac:dyDescent="0.2">
      <c r="A11482" s="66"/>
    </row>
    <row r="11483" spans="1:1" x14ac:dyDescent="0.2">
      <c r="A11483" s="66"/>
    </row>
    <row r="11484" spans="1:1" x14ac:dyDescent="0.2">
      <c r="A11484" s="66"/>
    </row>
    <row r="11485" spans="1:1" x14ac:dyDescent="0.2">
      <c r="A11485" s="66"/>
    </row>
    <row r="11486" spans="1:1" x14ac:dyDescent="0.2">
      <c r="A11486" s="66"/>
    </row>
    <row r="11487" spans="1:1" x14ac:dyDescent="0.2">
      <c r="A11487" s="66"/>
    </row>
    <row r="11488" spans="1:1" x14ac:dyDescent="0.2">
      <c r="A11488" s="66"/>
    </row>
    <row r="11489" spans="1:1" x14ac:dyDescent="0.2">
      <c r="A11489" s="66"/>
    </row>
    <row r="11490" spans="1:1" x14ac:dyDescent="0.2">
      <c r="A11490" s="66"/>
    </row>
    <row r="11491" spans="1:1" x14ac:dyDescent="0.2">
      <c r="A11491" s="66"/>
    </row>
    <row r="11492" spans="1:1" x14ac:dyDescent="0.2">
      <c r="A11492" s="66"/>
    </row>
    <row r="11493" spans="1:1" x14ac:dyDescent="0.2">
      <c r="A11493" s="66"/>
    </row>
    <row r="11494" spans="1:1" x14ac:dyDescent="0.2">
      <c r="A11494" s="66"/>
    </row>
    <row r="11495" spans="1:1" x14ac:dyDescent="0.2">
      <c r="A11495" s="66"/>
    </row>
    <row r="11496" spans="1:1" x14ac:dyDescent="0.2">
      <c r="A11496" s="66"/>
    </row>
    <row r="11497" spans="1:1" x14ac:dyDescent="0.2">
      <c r="A11497" s="66"/>
    </row>
    <row r="11498" spans="1:1" x14ac:dyDescent="0.2">
      <c r="A11498" s="66"/>
    </row>
    <row r="11499" spans="1:1" x14ac:dyDescent="0.2">
      <c r="A11499" s="66"/>
    </row>
    <row r="11500" spans="1:1" x14ac:dyDescent="0.2">
      <c r="A11500" s="66"/>
    </row>
    <row r="11501" spans="1:1" x14ac:dyDescent="0.2">
      <c r="A11501" s="66"/>
    </row>
    <row r="11502" spans="1:1" x14ac:dyDescent="0.2">
      <c r="A11502" s="66"/>
    </row>
    <row r="11503" spans="1:1" x14ac:dyDescent="0.2">
      <c r="A11503" s="66"/>
    </row>
    <row r="11504" spans="1:1" x14ac:dyDescent="0.2">
      <c r="A11504" s="66"/>
    </row>
    <row r="11505" spans="1:1" x14ac:dyDescent="0.2">
      <c r="A11505" s="66"/>
    </row>
    <row r="11506" spans="1:1" x14ac:dyDescent="0.2">
      <c r="A11506" s="66"/>
    </row>
    <row r="11507" spans="1:1" x14ac:dyDescent="0.2">
      <c r="A11507" s="66"/>
    </row>
    <row r="11508" spans="1:1" x14ac:dyDescent="0.2">
      <c r="A11508" s="66"/>
    </row>
    <row r="11509" spans="1:1" x14ac:dyDescent="0.2">
      <c r="A11509" s="66"/>
    </row>
    <row r="11510" spans="1:1" x14ac:dyDescent="0.2">
      <c r="A11510" s="66"/>
    </row>
    <row r="11511" spans="1:1" x14ac:dyDescent="0.2">
      <c r="A11511" s="66"/>
    </row>
    <row r="11512" spans="1:1" x14ac:dyDescent="0.2">
      <c r="A11512" s="66"/>
    </row>
    <row r="11513" spans="1:1" x14ac:dyDescent="0.2">
      <c r="A11513" s="66"/>
    </row>
    <row r="11514" spans="1:1" x14ac:dyDescent="0.2">
      <c r="A11514" s="66"/>
    </row>
    <row r="11515" spans="1:1" x14ac:dyDescent="0.2">
      <c r="A11515" s="66"/>
    </row>
    <row r="11516" spans="1:1" x14ac:dyDescent="0.2">
      <c r="A11516" s="66"/>
    </row>
    <row r="11517" spans="1:1" x14ac:dyDescent="0.2">
      <c r="A11517" s="66"/>
    </row>
    <row r="11518" spans="1:1" x14ac:dyDescent="0.2">
      <c r="A11518" s="66"/>
    </row>
    <row r="11519" spans="1:1" x14ac:dyDescent="0.2">
      <c r="A11519" s="66"/>
    </row>
    <row r="11520" spans="1:1" x14ac:dyDescent="0.2">
      <c r="A11520" s="66"/>
    </row>
    <row r="11521" spans="1:1" x14ac:dyDescent="0.2">
      <c r="A11521" s="66"/>
    </row>
    <row r="11522" spans="1:1" x14ac:dyDescent="0.2">
      <c r="A11522" s="66"/>
    </row>
    <row r="11523" spans="1:1" x14ac:dyDescent="0.2">
      <c r="A11523" s="66"/>
    </row>
    <row r="11524" spans="1:1" x14ac:dyDescent="0.2">
      <c r="A11524" s="66"/>
    </row>
    <row r="11525" spans="1:1" x14ac:dyDescent="0.2">
      <c r="A11525" s="66"/>
    </row>
    <row r="11526" spans="1:1" x14ac:dyDescent="0.2">
      <c r="A11526" s="66"/>
    </row>
    <row r="11527" spans="1:1" x14ac:dyDescent="0.2">
      <c r="A11527" s="66"/>
    </row>
    <row r="11528" spans="1:1" x14ac:dyDescent="0.2">
      <c r="A11528" s="66"/>
    </row>
    <row r="11529" spans="1:1" x14ac:dyDescent="0.2">
      <c r="A11529" s="66"/>
    </row>
    <row r="11530" spans="1:1" x14ac:dyDescent="0.2">
      <c r="A11530" s="66"/>
    </row>
    <row r="11531" spans="1:1" x14ac:dyDescent="0.2">
      <c r="A11531" s="66"/>
    </row>
    <row r="11532" spans="1:1" x14ac:dyDescent="0.2">
      <c r="A11532" s="66"/>
    </row>
    <row r="11533" spans="1:1" x14ac:dyDescent="0.2">
      <c r="A11533" s="66"/>
    </row>
    <row r="11534" spans="1:1" x14ac:dyDescent="0.2">
      <c r="A11534" s="66"/>
    </row>
    <row r="11535" spans="1:1" x14ac:dyDescent="0.2">
      <c r="A11535" s="66"/>
    </row>
    <row r="11536" spans="1:1" x14ac:dyDescent="0.2">
      <c r="A11536" s="66"/>
    </row>
    <row r="11537" spans="1:1" x14ac:dyDescent="0.2">
      <c r="A11537" s="66"/>
    </row>
    <row r="11538" spans="1:1" x14ac:dyDescent="0.2">
      <c r="A11538" s="66"/>
    </row>
    <row r="11539" spans="1:1" x14ac:dyDescent="0.2">
      <c r="A11539" s="66"/>
    </row>
    <row r="11540" spans="1:1" x14ac:dyDescent="0.2">
      <c r="A11540" s="66"/>
    </row>
    <row r="11541" spans="1:1" x14ac:dyDescent="0.2">
      <c r="A11541" s="66"/>
    </row>
    <row r="11542" spans="1:1" x14ac:dyDescent="0.2">
      <c r="A11542" s="66"/>
    </row>
    <row r="11543" spans="1:1" x14ac:dyDescent="0.2">
      <c r="A11543" s="66"/>
    </row>
    <row r="11544" spans="1:1" x14ac:dyDescent="0.2">
      <c r="A11544" s="66"/>
    </row>
    <row r="11545" spans="1:1" x14ac:dyDescent="0.2">
      <c r="A11545" s="66"/>
    </row>
    <row r="11546" spans="1:1" x14ac:dyDescent="0.2">
      <c r="A11546" s="66"/>
    </row>
    <row r="11547" spans="1:1" x14ac:dyDescent="0.2">
      <c r="A11547" s="66"/>
    </row>
    <row r="11548" spans="1:1" x14ac:dyDescent="0.2">
      <c r="A11548" s="66"/>
    </row>
    <row r="11549" spans="1:1" x14ac:dyDescent="0.2">
      <c r="A11549" s="66"/>
    </row>
    <row r="11550" spans="1:1" x14ac:dyDescent="0.2">
      <c r="A11550" s="66"/>
    </row>
    <row r="11551" spans="1:1" x14ac:dyDescent="0.2">
      <c r="A11551" s="66"/>
    </row>
    <row r="11552" spans="1:1" x14ac:dyDescent="0.2">
      <c r="A11552" s="66"/>
    </row>
    <row r="11553" spans="1:1" x14ac:dyDescent="0.2">
      <c r="A11553" s="66"/>
    </row>
    <row r="11554" spans="1:1" x14ac:dyDescent="0.2">
      <c r="A11554" s="66"/>
    </row>
    <row r="11555" spans="1:1" x14ac:dyDescent="0.2">
      <c r="A11555" s="66"/>
    </row>
    <row r="11556" spans="1:1" x14ac:dyDescent="0.2">
      <c r="A11556" s="66"/>
    </row>
    <row r="11557" spans="1:1" x14ac:dyDescent="0.2">
      <c r="A11557" s="66"/>
    </row>
    <row r="11558" spans="1:1" x14ac:dyDescent="0.2">
      <c r="A11558" s="66"/>
    </row>
    <row r="11559" spans="1:1" x14ac:dyDescent="0.2">
      <c r="A11559" s="66"/>
    </row>
    <row r="11560" spans="1:1" x14ac:dyDescent="0.2">
      <c r="A11560" s="66"/>
    </row>
    <row r="11561" spans="1:1" x14ac:dyDescent="0.2">
      <c r="A11561" s="66"/>
    </row>
    <row r="11562" spans="1:1" x14ac:dyDescent="0.2">
      <c r="A11562" s="66"/>
    </row>
    <row r="11563" spans="1:1" x14ac:dyDescent="0.2">
      <c r="A11563" s="66"/>
    </row>
    <row r="11564" spans="1:1" x14ac:dyDescent="0.2">
      <c r="A11564" s="66"/>
    </row>
    <row r="11565" spans="1:1" x14ac:dyDescent="0.2">
      <c r="A11565" s="66"/>
    </row>
    <row r="11566" spans="1:1" x14ac:dyDescent="0.2">
      <c r="A11566" s="66"/>
    </row>
    <row r="11567" spans="1:1" x14ac:dyDescent="0.2">
      <c r="A11567" s="66"/>
    </row>
    <row r="11568" spans="1:1" x14ac:dyDescent="0.2">
      <c r="A11568" s="66"/>
    </row>
    <row r="11569" spans="1:1" x14ac:dyDescent="0.2">
      <c r="A11569" s="66"/>
    </row>
    <row r="11570" spans="1:1" x14ac:dyDescent="0.2">
      <c r="A11570" s="66"/>
    </row>
    <row r="11571" spans="1:1" x14ac:dyDescent="0.2">
      <c r="A11571" s="66"/>
    </row>
    <row r="11572" spans="1:1" x14ac:dyDescent="0.2">
      <c r="A11572" s="66"/>
    </row>
    <row r="11573" spans="1:1" x14ac:dyDescent="0.2">
      <c r="A11573" s="66"/>
    </row>
    <row r="11574" spans="1:1" x14ac:dyDescent="0.2">
      <c r="A11574" s="66"/>
    </row>
    <row r="11575" spans="1:1" x14ac:dyDescent="0.2">
      <c r="A11575" s="66"/>
    </row>
    <row r="11576" spans="1:1" x14ac:dyDescent="0.2">
      <c r="A11576" s="66"/>
    </row>
    <row r="11577" spans="1:1" x14ac:dyDescent="0.2">
      <c r="A11577" s="66"/>
    </row>
    <row r="11578" spans="1:1" x14ac:dyDescent="0.2">
      <c r="A11578" s="66"/>
    </row>
    <row r="11579" spans="1:1" x14ac:dyDescent="0.2">
      <c r="A11579" s="66"/>
    </row>
    <row r="11580" spans="1:1" x14ac:dyDescent="0.2">
      <c r="A11580" s="66"/>
    </row>
    <row r="11581" spans="1:1" x14ac:dyDescent="0.2">
      <c r="A11581" s="66"/>
    </row>
    <row r="11582" spans="1:1" x14ac:dyDescent="0.2">
      <c r="A11582" s="66"/>
    </row>
    <row r="11583" spans="1:1" x14ac:dyDescent="0.2">
      <c r="A11583" s="66"/>
    </row>
    <row r="11584" spans="1:1" x14ac:dyDescent="0.2">
      <c r="A11584" s="66"/>
    </row>
    <row r="11585" spans="1:1" x14ac:dyDescent="0.2">
      <c r="A11585" s="66"/>
    </row>
    <row r="11586" spans="1:1" x14ac:dyDescent="0.2">
      <c r="A11586" s="66"/>
    </row>
    <row r="11587" spans="1:1" x14ac:dyDescent="0.2">
      <c r="A11587" s="66"/>
    </row>
    <row r="11588" spans="1:1" x14ac:dyDescent="0.2">
      <c r="A11588" s="66"/>
    </row>
    <row r="11589" spans="1:1" x14ac:dyDescent="0.2">
      <c r="A11589" s="66"/>
    </row>
    <row r="11590" spans="1:1" x14ac:dyDescent="0.2">
      <c r="A11590" s="66"/>
    </row>
    <row r="11591" spans="1:1" x14ac:dyDescent="0.2">
      <c r="A11591" s="66"/>
    </row>
    <row r="11592" spans="1:1" x14ac:dyDescent="0.2">
      <c r="A11592" s="66"/>
    </row>
    <row r="11593" spans="1:1" x14ac:dyDescent="0.2">
      <c r="A11593" s="66"/>
    </row>
    <row r="11594" spans="1:1" x14ac:dyDescent="0.2">
      <c r="A11594" s="66"/>
    </row>
    <row r="11595" spans="1:1" x14ac:dyDescent="0.2">
      <c r="A11595" s="66"/>
    </row>
    <row r="11596" spans="1:1" x14ac:dyDescent="0.2">
      <c r="A11596" s="66"/>
    </row>
    <row r="11597" spans="1:1" x14ac:dyDescent="0.2">
      <c r="A11597" s="66"/>
    </row>
    <row r="11598" spans="1:1" x14ac:dyDescent="0.2">
      <c r="A11598" s="66"/>
    </row>
    <row r="11599" spans="1:1" x14ac:dyDescent="0.2">
      <c r="A11599" s="66"/>
    </row>
    <row r="11600" spans="1:1" x14ac:dyDescent="0.2">
      <c r="A11600" s="66"/>
    </row>
    <row r="11601" spans="1:1" x14ac:dyDescent="0.2">
      <c r="A11601" s="66"/>
    </row>
    <row r="11602" spans="1:1" x14ac:dyDescent="0.2">
      <c r="A11602" s="66"/>
    </row>
    <row r="11603" spans="1:1" x14ac:dyDescent="0.2">
      <c r="A11603" s="66"/>
    </row>
    <row r="11604" spans="1:1" x14ac:dyDescent="0.2">
      <c r="A11604" s="66"/>
    </row>
    <row r="11605" spans="1:1" x14ac:dyDescent="0.2">
      <c r="A11605" s="66"/>
    </row>
    <row r="11606" spans="1:1" x14ac:dyDescent="0.2">
      <c r="A11606" s="66"/>
    </row>
    <row r="11607" spans="1:1" x14ac:dyDescent="0.2">
      <c r="A11607" s="66"/>
    </row>
    <row r="11608" spans="1:1" x14ac:dyDescent="0.2">
      <c r="A11608" s="66"/>
    </row>
    <row r="11609" spans="1:1" x14ac:dyDescent="0.2">
      <c r="A11609" s="66"/>
    </row>
    <row r="11610" spans="1:1" x14ac:dyDescent="0.2">
      <c r="A11610" s="66"/>
    </row>
    <row r="11611" spans="1:1" x14ac:dyDescent="0.2">
      <c r="A11611" s="66"/>
    </row>
    <row r="11612" spans="1:1" x14ac:dyDescent="0.2">
      <c r="A11612" s="66"/>
    </row>
    <row r="11613" spans="1:1" x14ac:dyDescent="0.2">
      <c r="A11613" s="66"/>
    </row>
    <row r="11614" spans="1:1" x14ac:dyDescent="0.2">
      <c r="A11614" s="66"/>
    </row>
    <row r="11615" spans="1:1" x14ac:dyDescent="0.2">
      <c r="A11615" s="66"/>
    </row>
    <row r="11616" spans="1:1" x14ac:dyDescent="0.2">
      <c r="A11616" s="66"/>
    </row>
    <row r="11617" spans="1:1" x14ac:dyDescent="0.2">
      <c r="A11617" s="66"/>
    </row>
    <row r="11618" spans="1:1" x14ac:dyDescent="0.2">
      <c r="A11618" s="66"/>
    </row>
    <row r="11619" spans="1:1" x14ac:dyDescent="0.2">
      <c r="A11619" s="66"/>
    </row>
    <row r="11620" spans="1:1" x14ac:dyDescent="0.2">
      <c r="A11620" s="66"/>
    </row>
    <row r="11621" spans="1:1" x14ac:dyDescent="0.2">
      <c r="A11621" s="66"/>
    </row>
    <row r="11622" spans="1:1" x14ac:dyDescent="0.2">
      <c r="A11622" s="66"/>
    </row>
    <row r="11623" spans="1:1" x14ac:dyDescent="0.2">
      <c r="A11623" s="66"/>
    </row>
    <row r="11624" spans="1:1" x14ac:dyDescent="0.2">
      <c r="A11624" s="66"/>
    </row>
    <row r="11625" spans="1:1" x14ac:dyDescent="0.2">
      <c r="A11625" s="66"/>
    </row>
    <row r="11626" spans="1:1" x14ac:dyDescent="0.2">
      <c r="A11626" s="66"/>
    </row>
    <row r="11627" spans="1:1" x14ac:dyDescent="0.2">
      <c r="A11627" s="66"/>
    </row>
    <row r="11628" spans="1:1" x14ac:dyDescent="0.2">
      <c r="A11628" s="66"/>
    </row>
    <row r="11629" spans="1:1" x14ac:dyDescent="0.2">
      <c r="A11629" s="66"/>
    </row>
    <row r="11630" spans="1:1" x14ac:dyDescent="0.2">
      <c r="A11630" s="66"/>
    </row>
    <row r="11631" spans="1:1" x14ac:dyDescent="0.2">
      <c r="A11631" s="66"/>
    </row>
    <row r="11632" spans="1:1" x14ac:dyDescent="0.2">
      <c r="A11632" s="66"/>
    </row>
    <row r="11633" spans="1:1" x14ac:dyDescent="0.2">
      <c r="A11633" s="66"/>
    </row>
    <row r="11634" spans="1:1" x14ac:dyDescent="0.2">
      <c r="A11634" s="66"/>
    </row>
    <row r="11635" spans="1:1" x14ac:dyDescent="0.2">
      <c r="A11635" s="66"/>
    </row>
    <row r="11636" spans="1:1" x14ac:dyDescent="0.2">
      <c r="A11636" s="66"/>
    </row>
    <row r="11637" spans="1:1" x14ac:dyDescent="0.2">
      <c r="A11637" s="66"/>
    </row>
    <row r="11638" spans="1:1" x14ac:dyDescent="0.2">
      <c r="A11638" s="66"/>
    </row>
    <row r="11639" spans="1:1" x14ac:dyDescent="0.2">
      <c r="A11639" s="66"/>
    </row>
    <row r="11640" spans="1:1" x14ac:dyDescent="0.2">
      <c r="A11640" s="66"/>
    </row>
    <row r="11641" spans="1:1" x14ac:dyDescent="0.2">
      <c r="A11641" s="66"/>
    </row>
    <row r="11642" spans="1:1" x14ac:dyDescent="0.2">
      <c r="A11642" s="66"/>
    </row>
    <row r="11643" spans="1:1" x14ac:dyDescent="0.2">
      <c r="A11643" s="66"/>
    </row>
    <row r="11644" spans="1:1" x14ac:dyDescent="0.2">
      <c r="A11644" s="66"/>
    </row>
    <row r="11645" spans="1:1" x14ac:dyDescent="0.2">
      <c r="A11645" s="66"/>
    </row>
    <row r="11646" spans="1:1" x14ac:dyDescent="0.2">
      <c r="A11646" s="66"/>
    </row>
    <row r="11647" spans="1:1" x14ac:dyDescent="0.2">
      <c r="A11647" s="66"/>
    </row>
    <row r="11648" spans="1:1" x14ac:dyDescent="0.2">
      <c r="A11648" s="66"/>
    </row>
    <row r="11649" spans="1:1" x14ac:dyDescent="0.2">
      <c r="A11649" s="66"/>
    </row>
    <row r="11650" spans="1:1" x14ac:dyDescent="0.2">
      <c r="A11650" s="66"/>
    </row>
    <row r="11651" spans="1:1" x14ac:dyDescent="0.2">
      <c r="A11651" s="66"/>
    </row>
    <row r="11652" spans="1:1" x14ac:dyDescent="0.2">
      <c r="A11652" s="66"/>
    </row>
    <row r="11653" spans="1:1" x14ac:dyDescent="0.2">
      <c r="A11653" s="66"/>
    </row>
    <row r="11654" spans="1:1" x14ac:dyDescent="0.2">
      <c r="A11654" s="66"/>
    </row>
    <row r="11655" spans="1:1" x14ac:dyDescent="0.2">
      <c r="A11655" s="66"/>
    </row>
    <row r="11656" spans="1:1" x14ac:dyDescent="0.2">
      <c r="A11656" s="66"/>
    </row>
    <row r="11657" spans="1:1" x14ac:dyDescent="0.2">
      <c r="A11657" s="66"/>
    </row>
    <row r="11658" spans="1:1" x14ac:dyDescent="0.2">
      <c r="A11658" s="66"/>
    </row>
    <row r="11659" spans="1:1" x14ac:dyDescent="0.2">
      <c r="A11659" s="66"/>
    </row>
    <row r="11660" spans="1:1" x14ac:dyDescent="0.2">
      <c r="A11660" s="66"/>
    </row>
    <row r="11661" spans="1:1" x14ac:dyDescent="0.2">
      <c r="A11661" s="66"/>
    </row>
    <row r="11662" spans="1:1" x14ac:dyDescent="0.2">
      <c r="A11662" s="66"/>
    </row>
    <row r="11663" spans="1:1" x14ac:dyDescent="0.2">
      <c r="A11663" s="66"/>
    </row>
    <row r="11664" spans="1:1" x14ac:dyDescent="0.2">
      <c r="A11664" s="66"/>
    </row>
    <row r="11665" spans="1:1" x14ac:dyDescent="0.2">
      <c r="A11665" s="66"/>
    </row>
    <row r="11666" spans="1:1" x14ac:dyDescent="0.2">
      <c r="A11666" s="66"/>
    </row>
    <row r="11667" spans="1:1" x14ac:dyDescent="0.2">
      <c r="A11667" s="66"/>
    </row>
    <row r="11668" spans="1:1" x14ac:dyDescent="0.2">
      <c r="A11668" s="66"/>
    </row>
    <row r="11669" spans="1:1" x14ac:dyDescent="0.2">
      <c r="A11669" s="66"/>
    </row>
    <row r="11670" spans="1:1" x14ac:dyDescent="0.2">
      <c r="A11670" s="66"/>
    </row>
    <row r="11671" spans="1:1" x14ac:dyDescent="0.2">
      <c r="A11671" s="66"/>
    </row>
    <row r="11672" spans="1:1" x14ac:dyDescent="0.2">
      <c r="A11672" s="66"/>
    </row>
    <row r="11673" spans="1:1" x14ac:dyDescent="0.2">
      <c r="A11673" s="66"/>
    </row>
    <row r="11674" spans="1:1" x14ac:dyDescent="0.2">
      <c r="A11674" s="66"/>
    </row>
    <row r="11675" spans="1:1" x14ac:dyDescent="0.2">
      <c r="A11675" s="66"/>
    </row>
    <row r="11676" spans="1:1" x14ac:dyDescent="0.2">
      <c r="A11676" s="66"/>
    </row>
    <row r="11677" spans="1:1" x14ac:dyDescent="0.2">
      <c r="A11677" s="66"/>
    </row>
    <row r="11678" spans="1:1" x14ac:dyDescent="0.2">
      <c r="A11678" s="66"/>
    </row>
    <row r="11679" spans="1:1" x14ac:dyDescent="0.2">
      <c r="A11679" s="66"/>
    </row>
    <row r="11680" spans="1:1" x14ac:dyDescent="0.2">
      <c r="A11680" s="66"/>
    </row>
    <row r="11681" spans="1:1" x14ac:dyDescent="0.2">
      <c r="A11681" s="66"/>
    </row>
    <row r="11682" spans="1:1" x14ac:dyDescent="0.2">
      <c r="A11682" s="66"/>
    </row>
    <row r="11683" spans="1:1" x14ac:dyDescent="0.2">
      <c r="A11683" s="66"/>
    </row>
    <row r="11684" spans="1:1" x14ac:dyDescent="0.2">
      <c r="A11684" s="66"/>
    </row>
    <row r="11685" spans="1:1" x14ac:dyDescent="0.2">
      <c r="A11685" s="66"/>
    </row>
    <row r="11686" spans="1:1" x14ac:dyDescent="0.2">
      <c r="A11686" s="66"/>
    </row>
    <row r="11687" spans="1:1" x14ac:dyDescent="0.2">
      <c r="A11687" s="66"/>
    </row>
    <row r="11688" spans="1:1" x14ac:dyDescent="0.2">
      <c r="A11688" s="66"/>
    </row>
    <row r="11689" spans="1:1" x14ac:dyDescent="0.2">
      <c r="A11689" s="66"/>
    </row>
    <row r="11690" spans="1:1" x14ac:dyDescent="0.2">
      <c r="A11690" s="66"/>
    </row>
    <row r="11691" spans="1:1" x14ac:dyDescent="0.2">
      <c r="A11691" s="66"/>
    </row>
    <row r="11692" spans="1:1" x14ac:dyDescent="0.2">
      <c r="A11692" s="66"/>
    </row>
    <row r="11693" spans="1:1" x14ac:dyDescent="0.2">
      <c r="A11693" s="66"/>
    </row>
    <row r="11694" spans="1:1" x14ac:dyDescent="0.2">
      <c r="A11694" s="66"/>
    </row>
    <row r="11695" spans="1:1" x14ac:dyDescent="0.2">
      <c r="A11695" s="66"/>
    </row>
    <row r="11696" spans="1:1" x14ac:dyDescent="0.2">
      <c r="A11696" s="66"/>
    </row>
    <row r="11697" spans="1:1" x14ac:dyDescent="0.2">
      <c r="A11697" s="66"/>
    </row>
    <row r="11698" spans="1:1" x14ac:dyDescent="0.2">
      <c r="A11698" s="66"/>
    </row>
    <row r="11699" spans="1:1" x14ac:dyDescent="0.2">
      <c r="A11699" s="66"/>
    </row>
    <row r="11700" spans="1:1" x14ac:dyDescent="0.2">
      <c r="A11700" s="66"/>
    </row>
    <row r="11701" spans="1:1" x14ac:dyDescent="0.2">
      <c r="A11701" s="66"/>
    </row>
    <row r="11702" spans="1:1" x14ac:dyDescent="0.2">
      <c r="A11702" s="66"/>
    </row>
    <row r="11703" spans="1:1" x14ac:dyDescent="0.2">
      <c r="A11703" s="66"/>
    </row>
    <row r="11704" spans="1:1" x14ac:dyDescent="0.2">
      <c r="A11704" s="66"/>
    </row>
    <row r="11705" spans="1:1" x14ac:dyDescent="0.2">
      <c r="A11705" s="66"/>
    </row>
    <row r="11706" spans="1:1" x14ac:dyDescent="0.2">
      <c r="A11706" s="66"/>
    </row>
    <row r="11707" spans="1:1" x14ac:dyDescent="0.2">
      <c r="A11707" s="66"/>
    </row>
    <row r="11708" spans="1:1" x14ac:dyDescent="0.2">
      <c r="A11708" s="66"/>
    </row>
    <row r="11709" spans="1:1" x14ac:dyDescent="0.2">
      <c r="A11709" s="66"/>
    </row>
    <row r="11710" spans="1:1" x14ac:dyDescent="0.2">
      <c r="A11710" s="66"/>
    </row>
    <row r="11711" spans="1:1" x14ac:dyDescent="0.2">
      <c r="A11711" s="66"/>
    </row>
    <row r="11712" spans="1:1" x14ac:dyDescent="0.2">
      <c r="A11712" s="66"/>
    </row>
    <row r="11713" spans="1:1" x14ac:dyDescent="0.2">
      <c r="A11713" s="66"/>
    </row>
    <row r="11714" spans="1:1" x14ac:dyDescent="0.2">
      <c r="A11714" s="66"/>
    </row>
    <row r="11715" spans="1:1" x14ac:dyDescent="0.2">
      <c r="A11715" s="66"/>
    </row>
    <row r="11716" spans="1:1" x14ac:dyDescent="0.2">
      <c r="A11716" s="66"/>
    </row>
    <row r="11717" spans="1:1" x14ac:dyDescent="0.2">
      <c r="A11717" s="66"/>
    </row>
    <row r="11718" spans="1:1" x14ac:dyDescent="0.2">
      <c r="A11718" s="66"/>
    </row>
    <row r="11719" spans="1:1" x14ac:dyDescent="0.2">
      <c r="A11719" s="66"/>
    </row>
    <row r="11720" spans="1:1" x14ac:dyDescent="0.2">
      <c r="A11720" s="66"/>
    </row>
    <row r="11721" spans="1:1" x14ac:dyDescent="0.2">
      <c r="A11721" s="66"/>
    </row>
    <row r="11722" spans="1:1" x14ac:dyDescent="0.2">
      <c r="A11722" s="66"/>
    </row>
    <row r="11723" spans="1:1" x14ac:dyDescent="0.2">
      <c r="A11723" s="66"/>
    </row>
    <row r="11724" spans="1:1" x14ac:dyDescent="0.2">
      <c r="A11724" s="66"/>
    </row>
    <row r="11725" spans="1:1" x14ac:dyDescent="0.2">
      <c r="A11725" s="66"/>
    </row>
    <row r="11726" spans="1:1" x14ac:dyDescent="0.2">
      <c r="A11726" s="66"/>
    </row>
    <row r="11727" spans="1:1" x14ac:dyDescent="0.2">
      <c r="A11727" s="66"/>
    </row>
    <row r="11728" spans="1:1" x14ac:dyDescent="0.2">
      <c r="A11728" s="66"/>
    </row>
    <row r="11729" spans="1:1" x14ac:dyDescent="0.2">
      <c r="A11729" s="66"/>
    </row>
    <row r="11730" spans="1:1" x14ac:dyDescent="0.2">
      <c r="A11730" s="66"/>
    </row>
    <row r="11731" spans="1:1" x14ac:dyDescent="0.2">
      <c r="A11731" s="66"/>
    </row>
    <row r="11732" spans="1:1" x14ac:dyDescent="0.2">
      <c r="A11732" s="66"/>
    </row>
    <row r="11733" spans="1:1" x14ac:dyDescent="0.2">
      <c r="A11733" s="66"/>
    </row>
    <row r="11734" spans="1:1" x14ac:dyDescent="0.2">
      <c r="A11734" s="66"/>
    </row>
    <row r="11735" spans="1:1" x14ac:dyDescent="0.2">
      <c r="A11735" s="66"/>
    </row>
    <row r="11736" spans="1:1" x14ac:dyDescent="0.2">
      <c r="A11736" s="66"/>
    </row>
    <row r="11737" spans="1:1" x14ac:dyDescent="0.2">
      <c r="A11737" s="66"/>
    </row>
    <row r="11738" spans="1:1" x14ac:dyDescent="0.2">
      <c r="A11738" s="66"/>
    </row>
    <row r="11739" spans="1:1" x14ac:dyDescent="0.2">
      <c r="A11739" s="66"/>
    </row>
    <row r="11740" spans="1:1" x14ac:dyDescent="0.2">
      <c r="A11740" s="66"/>
    </row>
    <row r="11741" spans="1:1" x14ac:dyDescent="0.2">
      <c r="A11741" s="66"/>
    </row>
    <row r="11742" spans="1:1" x14ac:dyDescent="0.2">
      <c r="A11742" s="66"/>
    </row>
    <row r="11743" spans="1:1" x14ac:dyDescent="0.2">
      <c r="A11743" s="66"/>
    </row>
    <row r="11744" spans="1:1" x14ac:dyDescent="0.2">
      <c r="A11744" s="66"/>
    </row>
    <row r="11745" spans="1:1" x14ac:dyDescent="0.2">
      <c r="A11745" s="66"/>
    </row>
    <row r="11746" spans="1:1" x14ac:dyDescent="0.2">
      <c r="A11746" s="66"/>
    </row>
    <row r="11747" spans="1:1" x14ac:dyDescent="0.2">
      <c r="A11747" s="66"/>
    </row>
    <row r="11748" spans="1:1" x14ac:dyDescent="0.2">
      <c r="A11748" s="66"/>
    </row>
    <row r="11749" spans="1:1" x14ac:dyDescent="0.2">
      <c r="A11749" s="66"/>
    </row>
    <row r="11750" spans="1:1" x14ac:dyDescent="0.2">
      <c r="A11750" s="66"/>
    </row>
    <row r="11751" spans="1:1" x14ac:dyDescent="0.2">
      <c r="A11751" s="66"/>
    </row>
    <row r="11752" spans="1:1" x14ac:dyDescent="0.2">
      <c r="A11752" s="66"/>
    </row>
    <row r="11753" spans="1:1" x14ac:dyDescent="0.2">
      <c r="A11753" s="66"/>
    </row>
    <row r="11754" spans="1:1" x14ac:dyDescent="0.2">
      <c r="A11754" s="66"/>
    </row>
    <row r="11755" spans="1:1" x14ac:dyDescent="0.2">
      <c r="A11755" s="66"/>
    </row>
    <row r="11756" spans="1:1" x14ac:dyDescent="0.2">
      <c r="A11756" s="66"/>
    </row>
    <row r="11757" spans="1:1" x14ac:dyDescent="0.2">
      <c r="A11757" s="66"/>
    </row>
    <row r="11758" spans="1:1" x14ac:dyDescent="0.2">
      <c r="A11758" s="66"/>
    </row>
    <row r="11759" spans="1:1" x14ac:dyDescent="0.2">
      <c r="A11759" s="66"/>
    </row>
    <row r="11760" spans="1:1" x14ac:dyDescent="0.2">
      <c r="A11760" s="66"/>
    </row>
    <row r="11761" spans="1:1" x14ac:dyDescent="0.2">
      <c r="A11761" s="66"/>
    </row>
    <row r="11762" spans="1:1" x14ac:dyDescent="0.2">
      <c r="A11762" s="66"/>
    </row>
    <row r="11763" spans="1:1" x14ac:dyDescent="0.2">
      <c r="A11763" s="66"/>
    </row>
    <row r="11764" spans="1:1" x14ac:dyDescent="0.2">
      <c r="A11764" s="66"/>
    </row>
    <row r="11765" spans="1:1" x14ac:dyDescent="0.2">
      <c r="A11765" s="66"/>
    </row>
    <row r="11766" spans="1:1" x14ac:dyDescent="0.2">
      <c r="A11766" s="66"/>
    </row>
    <row r="11767" spans="1:1" x14ac:dyDescent="0.2">
      <c r="A11767" s="66"/>
    </row>
    <row r="11768" spans="1:1" x14ac:dyDescent="0.2">
      <c r="A11768" s="66"/>
    </row>
    <row r="11769" spans="1:1" x14ac:dyDescent="0.2">
      <c r="A11769" s="66"/>
    </row>
    <row r="11770" spans="1:1" x14ac:dyDescent="0.2">
      <c r="A11770" s="66"/>
    </row>
    <row r="11771" spans="1:1" x14ac:dyDescent="0.2">
      <c r="A11771" s="66"/>
    </row>
    <row r="11772" spans="1:1" x14ac:dyDescent="0.2">
      <c r="A11772" s="66"/>
    </row>
    <row r="11773" spans="1:1" x14ac:dyDescent="0.2">
      <c r="A11773" s="66"/>
    </row>
    <row r="11774" spans="1:1" x14ac:dyDescent="0.2">
      <c r="A11774" s="66"/>
    </row>
    <row r="11775" spans="1:1" x14ac:dyDescent="0.2">
      <c r="A11775" s="66"/>
    </row>
    <row r="11776" spans="1:1" x14ac:dyDescent="0.2">
      <c r="A11776" s="66"/>
    </row>
    <row r="11777" spans="1:1" x14ac:dyDescent="0.2">
      <c r="A11777" s="66"/>
    </row>
    <row r="11778" spans="1:1" x14ac:dyDescent="0.2">
      <c r="A11778" s="66"/>
    </row>
    <row r="11779" spans="1:1" x14ac:dyDescent="0.2">
      <c r="A11779" s="66"/>
    </row>
    <row r="11780" spans="1:1" x14ac:dyDescent="0.2">
      <c r="A11780" s="66"/>
    </row>
    <row r="11781" spans="1:1" x14ac:dyDescent="0.2">
      <c r="A11781" s="66"/>
    </row>
    <row r="11782" spans="1:1" x14ac:dyDescent="0.2">
      <c r="A11782" s="66"/>
    </row>
    <row r="11783" spans="1:1" x14ac:dyDescent="0.2">
      <c r="A11783" s="66"/>
    </row>
    <row r="11784" spans="1:1" x14ac:dyDescent="0.2">
      <c r="A11784" s="66"/>
    </row>
    <row r="11785" spans="1:1" x14ac:dyDescent="0.2">
      <c r="A11785" s="66"/>
    </row>
    <row r="11786" spans="1:1" x14ac:dyDescent="0.2">
      <c r="A11786" s="66"/>
    </row>
    <row r="11787" spans="1:1" x14ac:dyDescent="0.2">
      <c r="A11787" s="66"/>
    </row>
    <row r="11788" spans="1:1" x14ac:dyDescent="0.2">
      <c r="A11788" s="66"/>
    </row>
    <row r="11789" spans="1:1" x14ac:dyDescent="0.2">
      <c r="A11789" s="66"/>
    </row>
    <row r="11790" spans="1:1" x14ac:dyDescent="0.2">
      <c r="A11790" s="66"/>
    </row>
    <row r="11791" spans="1:1" x14ac:dyDescent="0.2">
      <c r="A11791" s="66"/>
    </row>
    <row r="11792" spans="1:1" x14ac:dyDescent="0.2">
      <c r="A11792" s="66"/>
    </row>
    <row r="11793" spans="1:1" x14ac:dyDescent="0.2">
      <c r="A11793" s="66"/>
    </row>
    <row r="11794" spans="1:1" x14ac:dyDescent="0.2">
      <c r="A11794" s="66"/>
    </row>
    <row r="11795" spans="1:1" x14ac:dyDescent="0.2">
      <c r="A11795" s="66"/>
    </row>
    <row r="11796" spans="1:1" x14ac:dyDescent="0.2">
      <c r="A11796" s="66"/>
    </row>
    <row r="11797" spans="1:1" x14ac:dyDescent="0.2">
      <c r="A11797" s="66"/>
    </row>
    <row r="11798" spans="1:1" x14ac:dyDescent="0.2">
      <c r="A11798" s="66"/>
    </row>
    <row r="11799" spans="1:1" x14ac:dyDescent="0.2">
      <c r="A11799" s="66"/>
    </row>
    <row r="11800" spans="1:1" x14ac:dyDescent="0.2">
      <c r="A11800" s="66"/>
    </row>
    <row r="11801" spans="1:1" x14ac:dyDescent="0.2">
      <c r="A11801" s="66"/>
    </row>
    <row r="11802" spans="1:1" x14ac:dyDescent="0.2">
      <c r="A11802" s="66"/>
    </row>
    <row r="11803" spans="1:1" x14ac:dyDescent="0.2">
      <c r="A11803" s="66"/>
    </row>
    <row r="11804" spans="1:1" x14ac:dyDescent="0.2">
      <c r="A11804" s="66"/>
    </row>
    <row r="11805" spans="1:1" x14ac:dyDescent="0.2">
      <c r="A11805" s="66"/>
    </row>
    <row r="11806" spans="1:1" x14ac:dyDescent="0.2">
      <c r="A11806" s="66"/>
    </row>
    <row r="11807" spans="1:1" x14ac:dyDescent="0.2">
      <c r="A11807" s="66"/>
    </row>
    <row r="11808" spans="1:1" x14ac:dyDescent="0.2">
      <c r="A11808" s="66"/>
    </row>
    <row r="11809" spans="1:1" x14ac:dyDescent="0.2">
      <c r="A11809" s="66"/>
    </row>
    <row r="11810" spans="1:1" x14ac:dyDescent="0.2">
      <c r="A11810" s="66"/>
    </row>
    <row r="11811" spans="1:1" x14ac:dyDescent="0.2">
      <c r="A11811" s="66"/>
    </row>
    <row r="11812" spans="1:1" x14ac:dyDescent="0.2">
      <c r="A11812" s="66"/>
    </row>
    <row r="11813" spans="1:1" x14ac:dyDescent="0.2">
      <c r="A11813" s="66"/>
    </row>
    <row r="11814" spans="1:1" x14ac:dyDescent="0.2">
      <c r="A11814" s="66"/>
    </row>
    <row r="11815" spans="1:1" x14ac:dyDescent="0.2">
      <c r="A11815" s="66"/>
    </row>
    <row r="11816" spans="1:1" x14ac:dyDescent="0.2">
      <c r="A11816" s="66"/>
    </row>
    <row r="11817" spans="1:1" x14ac:dyDescent="0.2">
      <c r="A11817" s="66"/>
    </row>
    <row r="11818" spans="1:1" x14ac:dyDescent="0.2">
      <c r="A11818" s="66"/>
    </row>
    <row r="11819" spans="1:1" x14ac:dyDescent="0.2">
      <c r="A11819" s="66"/>
    </row>
    <row r="11820" spans="1:1" x14ac:dyDescent="0.2">
      <c r="A11820" s="66"/>
    </row>
    <row r="11821" spans="1:1" x14ac:dyDescent="0.2">
      <c r="A11821" s="66"/>
    </row>
    <row r="11822" spans="1:1" x14ac:dyDescent="0.2">
      <c r="A11822" s="66"/>
    </row>
    <row r="11823" spans="1:1" x14ac:dyDescent="0.2">
      <c r="A11823" s="66"/>
    </row>
    <row r="11824" spans="1:1" x14ac:dyDescent="0.2">
      <c r="A11824" s="66"/>
    </row>
    <row r="11825" spans="1:1" x14ac:dyDescent="0.2">
      <c r="A11825" s="66"/>
    </row>
    <row r="11826" spans="1:1" x14ac:dyDescent="0.2">
      <c r="A11826" s="66"/>
    </row>
    <row r="11827" spans="1:1" x14ac:dyDescent="0.2">
      <c r="A11827" s="66"/>
    </row>
    <row r="11828" spans="1:1" x14ac:dyDescent="0.2">
      <c r="A11828" s="66"/>
    </row>
    <row r="11829" spans="1:1" x14ac:dyDescent="0.2">
      <c r="A11829" s="66"/>
    </row>
    <row r="11830" spans="1:1" x14ac:dyDescent="0.2">
      <c r="A11830" s="66"/>
    </row>
    <row r="11831" spans="1:1" x14ac:dyDescent="0.2">
      <c r="A11831" s="66"/>
    </row>
    <row r="11832" spans="1:1" x14ac:dyDescent="0.2">
      <c r="A11832" s="66"/>
    </row>
    <row r="11833" spans="1:1" x14ac:dyDescent="0.2">
      <c r="A11833" s="66"/>
    </row>
    <row r="11834" spans="1:1" x14ac:dyDescent="0.2">
      <c r="A11834" s="66"/>
    </row>
    <row r="11835" spans="1:1" x14ac:dyDescent="0.2">
      <c r="A11835" s="66"/>
    </row>
    <row r="11836" spans="1:1" x14ac:dyDescent="0.2">
      <c r="A11836" s="66"/>
    </row>
    <row r="11837" spans="1:1" x14ac:dyDescent="0.2">
      <c r="A11837" s="66"/>
    </row>
    <row r="11838" spans="1:1" x14ac:dyDescent="0.2">
      <c r="A11838" s="66"/>
    </row>
    <row r="11839" spans="1:1" x14ac:dyDescent="0.2">
      <c r="A11839" s="66"/>
    </row>
    <row r="11840" spans="1:1" x14ac:dyDescent="0.2">
      <c r="A11840" s="66"/>
    </row>
    <row r="11841" spans="1:1" x14ac:dyDescent="0.2">
      <c r="A11841" s="66"/>
    </row>
    <row r="11842" spans="1:1" x14ac:dyDescent="0.2">
      <c r="A11842" s="66"/>
    </row>
    <row r="11843" spans="1:1" x14ac:dyDescent="0.2">
      <c r="A11843" s="66"/>
    </row>
    <row r="11844" spans="1:1" x14ac:dyDescent="0.2">
      <c r="A11844" s="66"/>
    </row>
    <row r="11845" spans="1:1" x14ac:dyDescent="0.2">
      <c r="A11845" s="66"/>
    </row>
    <row r="11846" spans="1:1" x14ac:dyDescent="0.2">
      <c r="A11846" s="66"/>
    </row>
    <row r="11847" spans="1:1" x14ac:dyDescent="0.2">
      <c r="A11847" s="66"/>
    </row>
    <row r="11848" spans="1:1" x14ac:dyDescent="0.2">
      <c r="A11848" s="66"/>
    </row>
    <row r="11849" spans="1:1" x14ac:dyDescent="0.2">
      <c r="A11849" s="66"/>
    </row>
    <row r="11850" spans="1:1" x14ac:dyDescent="0.2">
      <c r="A11850" s="66"/>
    </row>
    <row r="11851" spans="1:1" x14ac:dyDescent="0.2">
      <c r="A11851" s="66"/>
    </row>
    <row r="11852" spans="1:1" x14ac:dyDescent="0.2">
      <c r="A11852" s="66"/>
    </row>
    <row r="11853" spans="1:1" x14ac:dyDescent="0.2">
      <c r="A11853" s="66"/>
    </row>
    <row r="11854" spans="1:1" x14ac:dyDescent="0.2">
      <c r="A11854" s="66"/>
    </row>
    <row r="11855" spans="1:1" x14ac:dyDescent="0.2">
      <c r="A11855" s="66"/>
    </row>
    <row r="11856" spans="1:1" x14ac:dyDescent="0.2">
      <c r="A11856" s="66"/>
    </row>
    <row r="11857" spans="1:1" x14ac:dyDescent="0.2">
      <c r="A11857" s="66"/>
    </row>
    <row r="11858" spans="1:1" x14ac:dyDescent="0.2">
      <c r="A11858" s="66"/>
    </row>
    <row r="11859" spans="1:1" x14ac:dyDescent="0.2">
      <c r="A11859" s="66"/>
    </row>
    <row r="11860" spans="1:1" x14ac:dyDescent="0.2">
      <c r="A11860" s="66"/>
    </row>
    <row r="11861" spans="1:1" x14ac:dyDescent="0.2">
      <c r="A11861" s="66"/>
    </row>
    <row r="11862" spans="1:1" x14ac:dyDescent="0.2">
      <c r="A11862" s="66"/>
    </row>
    <row r="11863" spans="1:1" x14ac:dyDescent="0.2">
      <c r="A11863" s="66"/>
    </row>
    <row r="11864" spans="1:1" x14ac:dyDescent="0.2">
      <c r="A11864" s="66"/>
    </row>
    <row r="11865" spans="1:1" x14ac:dyDescent="0.2">
      <c r="A11865" s="66"/>
    </row>
    <row r="11866" spans="1:1" x14ac:dyDescent="0.2">
      <c r="A11866" s="66"/>
    </row>
    <row r="11867" spans="1:1" x14ac:dyDescent="0.2">
      <c r="A11867" s="66"/>
    </row>
    <row r="11868" spans="1:1" x14ac:dyDescent="0.2">
      <c r="A11868" s="66"/>
    </row>
    <row r="11869" spans="1:1" x14ac:dyDescent="0.2">
      <c r="A11869" s="66"/>
    </row>
    <row r="11870" spans="1:1" x14ac:dyDescent="0.2">
      <c r="A11870" s="66"/>
    </row>
    <row r="11871" spans="1:1" x14ac:dyDescent="0.2">
      <c r="A11871" s="66"/>
    </row>
    <row r="11872" spans="1:1" x14ac:dyDescent="0.2">
      <c r="A11872" s="66"/>
    </row>
    <row r="11873" spans="1:1" x14ac:dyDescent="0.2">
      <c r="A11873" s="66"/>
    </row>
    <row r="11874" spans="1:1" x14ac:dyDescent="0.2">
      <c r="A11874" s="66"/>
    </row>
    <row r="11875" spans="1:1" x14ac:dyDescent="0.2">
      <c r="A11875" s="66"/>
    </row>
    <row r="11876" spans="1:1" x14ac:dyDescent="0.2">
      <c r="A11876" s="66"/>
    </row>
    <row r="11877" spans="1:1" x14ac:dyDescent="0.2">
      <c r="A11877" s="66"/>
    </row>
    <row r="11878" spans="1:1" x14ac:dyDescent="0.2">
      <c r="A11878" s="66"/>
    </row>
    <row r="11879" spans="1:1" x14ac:dyDescent="0.2">
      <c r="A11879" s="66"/>
    </row>
    <row r="11880" spans="1:1" x14ac:dyDescent="0.2">
      <c r="A11880" s="66"/>
    </row>
    <row r="11881" spans="1:1" x14ac:dyDescent="0.2">
      <c r="A11881" s="66"/>
    </row>
    <row r="11882" spans="1:1" x14ac:dyDescent="0.2">
      <c r="A11882" s="66"/>
    </row>
    <row r="11883" spans="1:1" x14ac:dyDescent="0.2">
      <c r="A11883" s="66"/>
    </row>
    <row r="11884" spans="1:1" x14ac:dyDescent="0.2">
      <c r="A11884" s="66"/>
    </row>
    <row r="11885" spans="1:1" x14ac:dyDescent="0.2">
      <c r="A11885" s="66"/>
    </row>
    <row r="11886" spans="1:1" x14ac:dyDescent="0.2">
      <c r="A11886" s="66"/>
    </row>
    <row r="11887" spans="1:1" x14ac:dyDescent="0.2">
      <c r="A11887" s="66"/>
    </row>
    <row r="11888" spans="1:1" x14ac:dyDescent="0.2">
      <c r="A11888" s="66"/>
    </row>
    <row r="11889" spans="1:1" x14ac:dyDescent="0.2">
      <c r="A11889" s="66"/>
    </row>
    <row r="11890" spans="1:1" x14ac:dyDescent="0.2">
      <c r="A11890" s="66"/>
    </row>
    <row r="11891" spans="1:1" x14ac:dyDescent="0.2">
      <c r="A11891" s="66"/>
    </row>
    <row r="11892" spans="1:1" x14ac:dyDescent="0.2">
      <c r="A11892" s="66"/>
    </row>
    <row r="11893" spans="1:1" x14ac:dyDescent="0.2">
      <c r="A11893" s="66"/>
    </row>
    <row r="11894" spans="1:1" x14ac:dyDescent="0.2">
      <c r="A11894" s="66"/>
    </row>
    <row r="11895" spans="1:1" x14ac:dyDescent="0.2">
      <c r="A11895" s="66"/>
    </row>
    <row r="11896" spans="1:1" x14ac:dyDescent="0.2">
      <c r="A11896" s="66"/>
    </row>
    <row r="11897" spans="1:1" x14ac:dyDescent="0.2">
      <c r="A11897" s="66"/>
    </row>
    <row r="11898" spans="1:1" x14ac:dyDescent="0.2">
      <c r="A11898" s="66"/>
    </row>
    <row r="11899" spans="1:1" x14ac:dyDescent="0.2">
      <c r="A11899" s="66"/>
    </row>
    <row r="11900" spans="1:1" x14ac:dyDescent="0.2">
      <c r="A11900" s="66"/>
    </row>
    <row r="11901" spans="1:1" x14ac:dyDescent="0.2">
      <c r="A11901" s="66"/>
    </row>
    <row r="11902" spans="1:1" x14ac:dyDescent="0.2">
      <c r="A11902" s="66"/>
    </row>
    <row r="11903" spans="1:1" x14ac:dyDescent="0.2">
      <c r="A11903" s="66"/>
    </row>
    <row r="11904" spans="1:1" x14ac:dyDescent="0.2">
      <c r="A11904" s="66"/>
    </row>
    <row r="11905" spans="1:1" x14ac:dyDescent="0.2">
      <c r="A11905" s="66"/>
    </row>
    <row r="11906" spans="1:1" x14ac:dyDescent="0.2">
      <c r="A11906" s="66"/>
    </row>
    <row r="11907" spans="1:1" x14ac:dyDescent="0.2">
      <c r="A11907" s="66"/>
    </row>
    <row r="11908" spans="1:1" x14ac:dyDescent="0.2">
      <c r="A11908" s="66"/>
    </row>
    <row r="11909" spans="1:1" x14ac:dyDescent="0.2">
      <c r="A11909" s="66"/>
    </row>
    <row r="11910" spans="1:1" x14ac:dyDescent="0.2">
      <c r="A11910" s="66"/>
    </row>
    <row r="11911" spans="1:1" x14ac:dyDescent="0.2">
      <c r="A11911" s="66"/>
    </row>
    <row r="11912" spans="1:1" x14ac:dyDescent="0.2">
      <c r="A11912" s="66"/>
    </row>
    <row r="11913" spans="1:1" x14ac:dyDescent="0.2">
      <c r="A11913" s="66"/>
    </row>
    <row r="11914" spans="1:1" x14ac:dyDescent="0.2">
      <c r="A11914" s="66"/>
    </row>
    <row r="11915" spans="1:1" x14ac:dyDescent="0.2">
      <c r="A11915" s="66"/>
    </row>
    <row r="11916" spans="1:1" x14ac:dyDescent="0.2">
      <c r="A11916" s="66"/>
    </row>
    <row r="11917" spans="1:1" x14ac:dyDescent="0.2">
      <c r="A11917" s="66"/>
    </row>
    <row r="11918" spans="1:1" x14ac:dyDescent="0.2">
      <c r="A11918" s="66"/>
    </row>
    <row r="11919" spans="1:1" x14ac:dyDescent="0.2">
      <c r="A11919" s="66"/>
    </row>
    <row r="11920" spans="1:1" x14ac:dyDescent="0.2">
      <c r="A11920" s="66"/>
    </row>
    <row r="11921" spans="1:1" x14ac:dyDescent="0.2">
      <c r="A11921" s="66"/>
    </row>
    <row r="11922" spans="1:1" x14ac:dyDescent="0.2">
      <c r="A11922" s="66"/>
    </row>
    <row r="11923" spans="1:1" x14ac:dyDescent="0.2">
      <c r="A11923" s="66"/>
    </row>
    <row r="11924" spans="1:1" x14ac:dyDescent="0.2">
      <c r="A11924" s="66"/>
    </row>
    <row r="11925" spans="1:1" x14ac:dyDescent="0.2">
      <c r="A11925" s="66"/>
    </row>
    <row r="11926" spans="1:1" x14ac:dyDescent="0.2">
      <c r="A11926" s="66"/>
    </row>
    <row r="11927" spans="1:1" x14ac:dyDescent="0.2">
      <c r="A11927" s="66"/>
    </row>
    <row r="11928" spans="1:1" x14ac:dyDescent="0.2">
      <c r="A11928" s="66"/>
    </row>
    <row r="11929" spans="1:1" x14ac:dyDescent="0.2">
      <c r="A11929" s="66"/>
    </row>
    <row r="11930" spans="1:1" x14ac:dyDescent="0.2">
      <c r="A11930" s="66"/>
    </row>
    <row r="11931" spans="1:1" x14ac:dyDescent="0.2">
      <c r="A11931" s="66"/>
    </row>
    <row r="11932" spans="1:1" x14ac:dyDescent="0.2">
      <c r="A11932" s="66"/>
    </row>
    <row r="11933" spans="1:1" x14ac:dyDescent="0.2">
      <c r="A11933" s="66"/>
    </row>
    <row r="11934" spans="1:1" x14ac:dyDescent="0.2">
      <c r="A11934" s="66"/>
    </row>
    <row r="11935" spans="1:1" x14ac:dyDescent="0.2">
      <c r="A11935" s="66"/>
    </row>
    <row r="11936" spans="1:1" x14ac:dyDescent="0.2">
      <c r="A11936" s="66"/>
    </row>
    <row r="11937" spans="1:1" x14ac:dyDescent="0.2">
      <c r="A11937" s="66"/>
    </row>
    <row r="11938" spans="1:1" x14ac:dyDescent="0.2">
      <c r="A11938" s="66"/>
    </row>
    <row r="11939" spans="1:1" x14ac:dyDescent="0.2">
      <c r="A11939" s="66"/>
    </row>
    <row r="11940" spans="1:1" x14ac:dyDescent="0.2">
      <c r="A11940" s="66"/>
    </row>
    <row r="11941" spans="1:1" x14ac:dyDescent="0.2">
      <c r="A11941" s="66"/>
    </row>
    <row r="11942" spans="1:1" x14ac:dyDescent="0.2">
      <c r="A11942" s="66"/>
    </row>
    <row r="11943" spans="1:1" x14ac:dyDescent="0.2">
      <c r="A11943" s="66"/>
    </row>
    <row r="11944" spans="1:1" x14ac:dyDescent="0.2">
      <c r="A11944" s="66"/>
    </row>
    <row r="11945" spans="1:1" x14ac:dyDescent="0.2">
      <c r="A11945" s="66"/>
    </row>
    <row r="11946" spans="1:1" x14ac:dyDescent="0.2">
      <c r="A11946" s="66"/>
    </row>
    <row r="11947" spans="1:1" x14ac:dyDescent="0.2">
      <c r="A11947" s="66"/>
    </row>
    <row r="11948" spans="1:1" x14ac:dyDescent="0.2">
      <c r="A11948" s="66"/>
    </row>
    <row r="11949" spans="1:1" x14ac:dyDescent="0.2">
      <c r="A11949" s="66"/>
    </row>
    <row r="11950" spans="1:1" x14ac:dyDescent="0.2">
      <c r="A11950" s="66"/>
    </row>
    <row r="11951" spans="1:1" x14ac:dyDescent="0.2">
      <c r="A11951" s="66"/>
    </row>
    <row r="11952" spans="1:1" x14ac:dyDescent="0.2">
      <c r="A11952" s="66"/>
    </row>
    <row r="11953" spans="1:1" x14ac:dyDescent="0.2">
      <c r="A11953" s="66"/>
    </row>
    <row r="11954" spans="1:1" x14ac:dyDescent="0.2">
      <c r="A11954" s="66"/>
    </row>
    <row r="11955" spans="1:1" x14ac:dyDescent="0.2">
      <c r="A11955" s="66"/>
    </row>
    <row r="11956" spans="1:1" x14ac:dyDescent="0.2">
      <c r="A11956" s="66"/>
    </row>
    <row r="11957" spans="1:1" x14ac:dyDescent="0.2">
      <c r="A11957" s="66"/>
    </row>
    <row r="11958" spans="1:1" x14ac:dyDescent="0.2">
      <c r="A11958" s="66"/>
    </row>
    <row r="11959" spans="1:1" x14ac:dyDescent="0.2">
      <c r="A11959" s="66"/>
    </row>
    <row r="11960" spans="1:1" x14ac:dyDescent="0.2">
      <c r="A11960" s="66"/>
    </row>
    <row r="11961" spans="1:1" x14ac:dyDescent="0.2">
      <c r="A11961" s="66"/>
    </row>
    <row r="11962" spans="1:1" x14ac:dyDescent="0.2">
      <c r="A11962" s="66"/>
    </row>
    <row r="11963" spans="1:1" x14ac:dyDescent="0.2">
      <c r="A11963" s="66"/>
    </row>
    <row r="11964" spans="1:1" x14ac:dyDescent="0.2">
      <c r="A11964" s="66"/>
    </row>
    <row r="11965" spans="1:1" x14ac:dyDescent="0.2">
      <c r="A11965" s="66"/>
    </row>
    <row r="11966" spans="1:1" x14ac:dyDescent="0.2">
      <c r="A11966" s="66"/>
    </row>
    <row r="11967" spans="1:1" x14ac:dyDescent="0.2">
      <c r="A11967" s="66"/>
    </row>
    <row r="11968" spans="1:1" x14ac:dyDescent="0.2">
      <c r="A11968" s="66"/>
    </row>
    <row r="11969" spans="1:1" x14ac:dyDescent="0.2">
      <c r="A11969" s="66"/>
    </row>
    <row r="11970" spans="1:1" x14ac:dyDescent="0.2">
      <c r="A11970" s="66"/>
    </row>
    <row r="11971" spans="1:1" x14ac:dyDescent="0.2">
      <c r="A11971" s="66"/>
    </row>
    <row r="11972" spans="1:1" x14ac:dyDescent="0.2">
      <c r="A11972" s="66"/>
    </row>
    <row r="11973" spans="1:1" x14ac:dyDescent="0.2">
      <c r="A11973" s="66"/>
    </row>
    <row r="11974" spans="1:1" x14ac:dyDescent="0.2">
      <c r="A11974" s="66"/>
    </row>
    <row r="11975" spans="1:1" x14ac:dyDescent="0.2">
      <c r="A11975" s="66"/>
    </row>
    <row r="11976" spans="1:1" x14ac:dyDescent="0.2">
      <c r="A11976" s="66"/>
    </row>
    <row r="11977" spans="1:1" x14ac:dyDescent="0.2">
      <c r="A11977" s="66"/>
    </row>
    <row r="11978" spans="1:1" x14ac:dyDescent="0.2">
      <c r="A11978" s="66"/>
    </row>
    <row r="11979" spans="1:1" x14ac:dyDescent="0.2">
      <c r="A11979" s="66"/>
    </row>
    <row r="11980" spans="1:1" x14ac:dyDescent="0.2">
      <c r="A11980" s="66"/>
    </row>
    <row r="11981" spans="1:1" x14ac:dyDescent="0.2">
      <c r="A11981" s="66"/>
    </row>
    <row r="11982" spans="1:1" x14ac:dyDescent="0.2">
      <c r="A11982" s="66"/>
    </row>
    <row r="11983" spans="1:1" x14ac:dyDescent="0.2">
      <c r="A11983" s="66"/>
    </row>
    <row r="11984" spans="1:1" x14ac:dyDescent="0.2">
      <c r="A11984" s="66"/>
    </row>
    <row r="11985" spans="1:1" x14ac:dyDescent="0.2">
      <c r="A11985" s="66"/>
    </row>
    <row r="11986" spans="1:1" x14ac:dyDescent="0.2">
      <c r="A11986" s="66"/>
    </row>
    <row r="11987" spans="1:1" x14ac:dyDescent="0.2">
      <c r="A11987" s="66"/>
    </row>
    <row r="11988" spans="1:1" x14ac:dyDescent="0.2">
      <c r="A11988" s="66"/>
    </row>
    <row r="11989" spans="1:1" x14ac:dyDescent="0.2">
      <c r="A11989" s="66"/>
    </row>
    <row r="11990" spans="1:1" x14ac:dyDescent="0.2">
      <c r="A11990" s="66"/>
    </row>
    <row r="11991" spans="1:1" x14ac:dyDescent="0.2">
      <c r="A11991" s="66"/>
    </row>
    <row r="11992" spans="1:1" x14ac:dyDescent="0.2">
      <c r="A11992" s="66"/>
    </row>
    <row r="11993" spans="1:1" x14ac:dyDescent="0.2">
      <c r="A11993" s="66"/>
    </row>
    <row r="11994" spans="1:1" x14ac:dyDescent="0.2">
      <c r="A11994" s="66"/>
    </row>
    <row r="11995" spans="1:1" x14ac:dyDescent="0.2">
      <c r="A11995" s="66"/>
    </row>
    <row r="11996" spans="1:1" x14ac:dyDescent="0.2">
      <c r="A11996" s="66"/>
    </row>
    <row r="11997" spans="1:1" x14ac:dyDescent="0.2">
      <c r="A11997" s="66"/>
    </row>
    <row r="11998" spans="1:1" x14ac:dyDescent="0.2">
      <c r="A11998" s="66"/>
    </row>
    <row r="11999" spans="1:1" x14ac:dyDescent="0.2">
      <c r="A11999" s="66"/>
    </row>
    <row r="12000" spans="1:1" x14ac:dyDescent="0.2">
      <c r="A12000" s="66"/>
    </row>
    <row r="12001" spans="1:1" x14ac:dyDescent="0.2">
      <c r="A12001" s="66"/>
    </row>
    <row r="12002" spans="1:1" x14ac:dyDescent="0.2">
      <c r="A12002" s="66"/>
    </row>
    <row r="12003" spans="1:1" x14ac:dyDescent="0.2">
      <c r="A12003" s="66"/>
    </row>
    <row r="12004" spans="1:1" x14ac:dyDescent="0.2">
      <c r="A12004" s="66"/>
    </row>
    <row r="12005" spans="1:1" x14ac:dyDescent="0.2">
      <c r="A12005" s="66"/>
    </row>
    <row r="12006" spans="1:1" x14ac:dyDescent="0.2">
      <c r="A12006" s="66"/>
    </row>
    <row r="12007" spans="1:1" x14ac:dyDescent="0.2">
      <c r="A12007" s="66"/>
    </row>
    <row r="12008" spans="1:1" x14ac:dyDescent="0.2">
      <c r="A12008" s="66"/>
    </row>
    <row r="12009" spans="1:1" x14ac:dyDescent="0.2">
      <c r="A12009" s="66"/>
    </row>
    <row r="12010" spans="1:1" x14ac:dyDescent="0.2">
      <c r="A12010" s="66"/>
    </row>
    <row r="12011" spans="1:1" x14ac:dyDescent="0.2">
      <c r="A12011" s="66"/>
    </row>
    <row r="12012" spans="1:1" x14ac:dyDescent="0.2">
      <c r="A12012" s="66"/>
    </row>
    <row r="12013" spans="1:1" x14ac:dyDescent="0.2">
      <c r="A12013" s="66"/>
    </row>
    <row r="12014" spans="1:1" x14ac:dyDescent="0.2">
      <c r="A12014" s="66"/>
    </row>
    <row r="12015" spans="1:1" x14ac:dyDescent="0.2">
      <c r="A12015" s="66"/>
    </row>
    <row r="12016" spans="1:1" x14ac:dyDescent="0.2">
      <c r="A12016" s="66"/>
    </row>
    <row r="12017" spans="1:1" x14ac:dyDescent="0.2">
      <c r="A12017" s="66"/>
    </row>
    <row r="12018" spans="1:1" x14ac:dyDescent="0.2">
      <c r="A12018" s="66"/>
    </row>
    <row r="12019" spans="1:1" x14ac:dyDescent="0.2">
      <c r="A12019" s="66"/>
    </row>
    <row r="12020" spans="1:1" x14ac:dyDescent="0.2">
      <c r="A12020" s="66"/>
    </row>
    <row r="12021" spans="1:1" x14ac:dyDescent="0.2">
      <c r="A12021" s="66"/>
    </row>
    <row r="12022" spans="1:1" x14ac:dyDescent="0.2">
      <c r="A12022" s="66"/>
    </row>
    <row r="12023" spans="1:1" x14ac:dyDescent="0.2">
      <c r="A12023" s="66"/>
    </row>
    <row r="12024" spans="1:1" x14ac:dyDescent="0.2">
      <c r="A12024" s="66"/>
    </row>
    <row r="12025" spans="1:1" x14ac:dyDescent="0.2">
      <c r="A12025" s="66"/>
    </row>
    <row r="12026" spans="1:1" x14ac:dyDescent="0.2">
      <c r="A12026" s="66"/>
    </row>
    <row r="12027" spans="1:1" x14ac:dyDescent="0.2">
      <c r="A12027" s="66"/>
    </row>
    <row r="12028" spans="1:1" x14ac:dyDescent="0.2">
      <c r="A12028" s="66"/>
    </row>
    <row r="12029" spans="1:1" x14ac:dyDescent="0.2">
      <c r="A12029" s="66"/>
    </row>
    <row r="12030" spans="1:1" x14ac:dyDescent="0.2">
      <c r="A12030" s="66"/>
    </row>
    <row r="12031" spans="1:1" x14ac:dyDescent="0.2">
      <c r="A12031" s="66"/>
    </row>
    <row r="12032" spans="1:1" x14ac:dyDescent="0.2">
      <c r="A12032" s="66"/>
    </row>
    <row r="12033" spans="1:1" x14ac:dyDescent="0.2">
      <c r="A12033" s="66"/>
    </row>
    <row r="12034" spans="1:1" x14ac:dyDescent="0.2">
      <c r="A12034" s="66"/>
    </row>
    <row r="12035" spans="1:1" x14ac:dyDescent="0.2">
      <c r="A12035" s="66"/>
    </row>
    <row r="12036" spans="1:1" x14ac:dyDescent="0.2">
      <c r="A12036" s="66"/>
    </row>
    <row r="12037" spans="1:1" x14ac:dyDescent="0.2">
      <c r="A12037" s="66"/>
    </row>
    <row r="12038" spans="1:1" x14ac:dyDescent="0.2">
      <c r="A12038" s="66"/>
    </row>
    <row r="12039" spans="1:1" x14ac:dyDescent="0.2">
      <c r="A12039" s="66"/>
    </row>
    <row r="12040" spans="1:1" x14ac:dyDescent="0.2">
      <c r="A12040" s="66"/>
    </row>
    <row r="12041" spans="1:1" x14ac:dyDescent="0.2">
      <c r="A12041" s="66"/>
    </row>
    <row r="12042" spans="1:1" x14ac:dyDescent="0.2">
      <c r="A12042" s="66"/>
    </row>
    <row r="12043" spans="1:1" x14ac:dyDescent="0.2">
      <c r="A12043" s="66"/>
    </row>
    <row r="12044" spans="1:1" x14ac:dyDescent="0.2">
      <c r="A12044" s="66"/>
    </row>
    <row r="12045" spans="1:1" x14ac:dyDescent="0.2">
      <c r="A12045" s="66"/>
    </row>
    <row r="12046" spans="1:1" x14ac:dyDescent="0.2">
      <c r="A12046" s="66"/>
    </row>
    <row r="12047" spans="1:1" x14ac:dyDescent="0.2">
      <c r="A12047" s="66"/>
    </row>
    <row r="12048" spans="1:1" x14ac:dyDescent="0.2">
      <c r="A12048" s="66"/>
    </row>
    <row r="12049" spans="1:1" x14ac:dyDescent="0.2">
      <c r="A12049" s="66"/>
    </row>
    <row r="12050" spans="1:1" x14ac:dyDescent="0.2">
      <c r="A12050" s="66"/>
    </row>
    <row r="12051" spans="1:1" x14ac:dyDescent="0.2">
      <c r="A12051" s="66"/>
    </row>
    <row r="12052" spans="1:1" x14ac:dyDescent="0.2">
      <c r="A12052" s="66"/>
    </row>
    <row r="12053" spans="1:1" x14ac:dyDescent="0.2">
      <c r="A12053" s="66"/>
    </row>
    <row r="12054" spans="1:1" x14ac:dyDescent="0.2">
      <c r="A12054" s="66"/>
    </row>
    <row r="12055" spans="1:1" x14ac:dyDescent="0.2">
      <c r="A12055" s="66"/>
    </row>
    <row r="12056" spans="1:1" x14ac:dyDescent="0.2">
      <c r="A12056" s="66"/>
    </row>
    <row r="12057" spans="1:1" x14ac:dyDescent="0.2">
      <c r="A12057" s="66"/>
    </row>
    <row r="12058" spans="1:1" x14ac:dyDescent="0.2">
      <c r="A12058" s="66"/>
    </row>
    <row r="12059" spans="1:1" x14ac:dyDescent="0.2">
      <c r="A12059" s="66"/>
    </row>
    <row r="12060" spans="1:1" x14ac:dyDescent="0.2">
      <c r="A12060" s="66"/>
    </row>
    <row r="12061" spans="1:1" x14ac:dyDescent="0.2">
      <c r="A12061" s="66"/>
    </row>
    <row r="12062" spans="1:1" x14ac:dyDescent="0.2">
      <c r="A12062" s="66"/>
    </row>
    <row r="12063" spans="1:1" x14ac:dyDescent="0.2">
      <c r="A12063" s="66"/>
    </row>
    <row r="12064" spans="1:1" x14ac:dyDescent="0.2">
      <c r="A12064" s="66"/>
    </row>
    <row r="12065" spans="1:1" x14ac:dyDescent="0.2">
      <c r="A12065" s="66"/>
    </row>
    <row r="12066" spans="1:1" x14ac:dyDescent="0.2">
      <c r="A12066" s="66"/>
    </row>
    <row r="12067" spans="1:1" x14ac:dyDescent="0.2">
      <c r="A12067" s="66"/>
    </row>
    <row r="12068" spans="1:1" x14ac:dyDescent="0.2">
      <c r="A12068" s="66"/>
    </row>
    <row r="12069" spans="1:1" x14ac:dyDescent="0.2">
      <c r="A12069" s="66"/>
    </row>
    <row r="12070" spans="1:1" x14ac:dyDescent="0.2">
      <c r="A12070" s="66"/>
    </row>
    <row r="12071" spans="1:1" x14ac:dyDescent="0.2">
      <c r="A12071" s="66"/>
    </row>
    <row r="12072" spans="1:1" x14ac:dyDescent="0.2">
      <c r="A12072" s="66"/>
    </row>
    <row r="12073" spans="1:1" x14ac:dyDescent="0.2">
      <c r="A12073" s="66"/>
    </row>
    <row r="12074" spans="1:1" x14ac:dyDescent="0.2">
      <c r="A12074" s="66"/>
    </row>
    <row r="12075" spans="1:1" x14ac:dyDescent="0.2">
      <c r="A12075" s="66"/>
    </row>
    <row r="12076" spans="1:1" x14ac:dyDescent="0.2">
      <c r="A12076" s="66"/>
    </row>
    <row r="12077" spans="1:1" x14ac:dyDescent="0.2">
      <c r="A12077" s="66"/>
    </row>
    <row r="12078" spans="1:1" x14ac:dyDescent="0.2">
      <c r="A12078" s="66"/>
    </row>
    <row r="12079" spans="1:1" x14ac:dyDescent="0.2">
      <c r="A12079" s="66"/>
    </row>
    <row r="12080" spans="1:1" x14ac:dyDescent="0.2">
      <c r="A12080" s="66"/>
    </row>
    <row r="12081" spans="1:1" x14ac:dyDescent="0.2">
      <c r="A12081" s="66"/>
    </row>
    <row r="12082" spans="1:1" x14ac:dyDescent="0.2">
      <c r="A12082" s="66"/>
    </row>
    <row r="12083" spans="1:1" x14ac:dyDescent="0.2">
      <c r="A12083" s="66"/>
    </row>
    <row r="12084" spans="1:1" x14ac:dyDescent="0.2">
      <c r="A12084" s="66"/>
    </row>
    <row r="12085" spans="1:1" x14ac:dyDescent="0.2">
      <c r="A12085" s="66"/>
    </row>
    <row r="12086" spans="1:1" x14ac:dyDescent="0.2">
      <c r="A12086" s="66"/>
    </row>
    <row r="12087" spans="1:1" x14ac:dyDescent="0.2">
      <c r="A12087" s="66"/>
    </row>
    <row r="12088" spans="1:1" x14ac:dyDescent="0.2">
      <c r="A12088" s="66"/>
    </row>
    <row r="12089" spans="1:1" x14ac:dyDescent="0.2">
      <c r="A12089" s="66"/>
    </row>
    <row r="12090" spans="1:1" x14ac:dyDescent="0.2">
      <c r="A12090" s="66"/>
    </row>
    <row r="12091" spans="1:1" x14ac:dyDescent="0.2">
      <c r="A12091" s="66"/>
    </row>
    <row r="12092" spans="1:1" x14ac:dyDescent="0.2">
      <c r="A12092" s="66"/>
    </row>
    <row r="12093" spans="1:1" x14ac:dyDescent="0.2">
      <c r="A12093" s="66"/>
    </row>
    <row r="12094" spans="1:1" x14ac:dyDescent="0.2">
      <c r="A12094" s="66"/>
    </row>
    <row r="12095" spans="1:1" x14ac:dyDescent="0.2">
      <c r="A12095" s="66"/>
    </row>
    <row r="12096" spans="1:1" x14ac:dyDescent="0.2">
      <c r="A12096" s="66"/>
    </row>
    <row r="12097" spans="1:1" x14ac:dyDescent="0.2">
      <c r="A12097" s="66"/>
    </row>
    <row r="12098" spans="1:1" x14ac:dyDescent="0.2">
      <c r="A12098" s="66"/>
    </row>
    <row r="12099" spans="1:1" x14ac:dyDescent="0.2">
      <c r="A12099" s="66"/>
    </row>
    <row r="12100" spans="1:1" x14ac:dyDescent="0.2">
      <c r="A12100" s="66"/>
    </row>
    <row r="12101" spans="1:1" x14ac:dyDescent="0.2">
      <c r="A12101" s="66"/>
    </row>
    <row r="12102" spans="1:1" x14ac:dyDescent="0.2">
      <c r="A12102" s="66"/>
    </row>
    <row r="12103" spans="1:1" x14ac:dyDescent="0.2">
      <c r="A12103" s="66"/>
    </row>
    <row r="12104" spans="1:1" x14ac:dyDescent="0.2">
      <c r="A12104" s="66"/>
    </row>
    <row r="12105" spans="1:1" x14ac:dyDescent="0.2">
      <c r="A12105" s="66"/>
    </row>
    <row r="12106" spans="1:1" x14ac:dyDescent="0.2">
      <c r="A12106" s="66"/>
    </row>
    <row r="12107" spans="1:1" x14ac:dyDescent="0.2">
      <c r="A12107" s="66"/>
    </row>
    <row r="12108" spans="1:1" x14ac:dyDescent="0.2">
      <c r="A12108" s="66"/>
    </row>
    <row r="12109" spans="1:1" x14ac:dyDescent="0.2">
      <c r="A12109" s="66"/>
    </row>
    <row r="12110" spans="1:1" x14ac:dyDescent="0.2">
      <c r="A12110" s="66"/>
    </row>
    <row r="12111" spans="1:1" x14ac:dyDescent="0.2">
      <c r="A12111" s="66"/>
    </row>
    <row r="12112" spans="1:1" x14ac:dyDescent="0.2">
      <c r="A12112" s="66"/>
    </row>
    <row r="12113" spans="1:1" x14ac:dyDescent="0.2">
      <c r="A12113" s="66"/>
    </row>
    <row r="12114" spans="1:1" x14ac:dyDescent="0.2">
      <c r="A12114" s="66"/>
    </row>
    <row r="12115" spans="1:1" x14ac:dyDescent="0.2">
      <c r="A12115" s="66"/>
    </row>
    <row r="12116" spans="1:1" x14ac:dyDescent="0.2">
      <c r="A12116" s="66"/>
    </row>
    <row r="12117" spans="1:1" x14ac:dyDescent="0.2">
      <c r="A12117" s="66"/>
    </row>
    <row r="12118" spans="1:1" x14ac:dyDescent="0.2">
      <c r="A12118" s="66"/>
    </row>
    <row r="12119" spans="1:1" x14ac:dyDescent="0.2">
      <c r="A12119" s="66"/>
    </row>
    <row r="12120" spans="1:1" x14ac:dyDescent="0.2">
      <c r="A12120" s="66"/>
    </row>
    <row r="12121" spans="1:1" x14ac:dyDescent="0.2">
      <c r="A12121" s="66"/>
    </row>
    <row r="12122" spans="1:1" x14ac:dyDescent="0.2">
      <c r="A12122" s="66"/>
    </row>
    <row r="12123" spans="1:1" x14ac:dyDescent="0.2">
      <c r="A12123" s="66"/>
    </row>
    <row r="12124" spans="1:1" x14ac:dyDescent="0.2">
      <c r="A12124" s="66"/>
    </row>
    <row r="12125" spans="1:1" x14ac:dyDescent="0.2">
      <c r="A12125" s="66"/>
    </row>
    <row r="12126" spans="1:1" x14ac:dyDescent="0.2">
      <c r="A12126" s="66"/>
    </row>
    <row r="12127" spans="1:1" x14ac:dyDescent="0.2">
      <c r="A12127" s="66"/>
    </row>
    <row r="12128" spans="1:1" x14ac:dyDescent="0.2">
      <c r="A12128" s="66"/>
    </row>
    <row r="12129" spans="1:1" x14ac:dyDescent="0.2">
      <c r="A12129" s="66"/>
    </row>
    <row r="12130" spans="1:1" x14ac:dyDescent="0.2">
      <c r="A12130" s="66"/>
    </row>
    <row r="12131" spans="1:1" x14ac:dyDescent="0.2">
      <c r="A12131" s="66"/>
    </row>
    <row r="12132" spans="1:1" x14ac:dyDescent="0.2">
      <c r="A12132" s="66"/>
    </row>
    <row r="12133" spans="1:1" x14ac:dyDescent="0.2">
      <c r="A12133" s="66"/>
    </row>
    <row r="12134" spans="1:1" x14ac:dyDescent="0.2">
      <c r="A12134" s="66"/>
    </row>
    <row r="12135" spans="1:1" x14ac:dyDescent="0.2">
      <c r="A12135" s="66"/>
    </row>
    <row r="12136" spans="1:1" x14ac:dyDescent="0.2">
      <c r="A12136" s="66"/>
    </row>
    <row r="12137" spans="1:1" x14ac:dyDescent="0.2">
      <c r="A12137" s="66"/>
    </row>
    <row r="12138" spans="1:1" x14ac:dyDescent="0.2">
      <c r="A12138" s="66"/>
    </row>
    <row r="12139" spans="1:1" x14ac:dyDescent="0.2">
      <c r="A12139" s="66"/>
    </row>
    <row r="12140" spans="1:1" x14ac:dyDescent="0.2">
      <c r="A12140" s="66"/>
    </row>
    <row r="12141" spans="1:1" x14ac:dyDescent="0.2">
      <c r="A12141" s="66"/>
    </row>
    <row r="12142" spans="1:1" x14ac:dyDescent="0.2">
      <c r="A12142" s="66"/>
    </row>
    <row r="12143" spans="1:1" x14ac:dyDescent="0.2">
      <c r="A12143" s="66"/>
    </row>
    <row r="12144" spans="1:1" x14ac:dyDescent="0.2">
      <c r="A12144" s="66"/>
    </row>
    <row r="12145" spans="1:1" x14ac:dyDescent="0.2">
      <c r="A12145" s="66"/>
    </row>
    <row r="12146" spans="1:1" x14ac:dyDescent="0.2">
      <c r="A12146" s="66"/>
    </row>
    <row r="12147" spans="1:1" x14ac:dyDescent="0.2">
      <c r="A12147" s="66"/>
    </row>
    <row r="12148" spans="1:1" x14ac:dyDescent="0.2">
      <c r="A12148" s="66"/>
    </row>
    <row r="12149" spans="1:1" x14ac:dyDescent="0.2">
      <c r="A12149" s="66"/>
    </row>
    <row r="12150" spans="1:1" x14ac:dyDescent="0.2">
      <c r="A12150" s="66"/>
    </row>
    <row r="12151" spans="1:1" x14ac:dyDescent="0.2">
      <c r="A12151" s="66"/>
    </row>
    <row r="12152" spans="1:1" x14ac:dyDescent="0.2">
      <c r="A12152" s="66"/>
    </row>
    <row r="12153" spans="1:1" x14ac:dyDescent="0.2">
      <c r="A12153" s="66"/>
    </row>
    <row r="12154" spans="1:1" x14ac:dyDescent="0.2">
      <c r="A12154" s="66"/>
    </row>
    <row r="12155" spans="1:1" x14ac:dyDescent="0.2">
      <c r="A12155" s="66"/>
    </row>
    <row r="12156" spans="1:1" x14ac:dyDescent="0.2">
      <c r="A12156" s="66"/>
    </row>
    <row r="12157" spans="1:1" x14ac:dyDescent="0.2">
      <c r="A12157" s="66"/>
    </row>
    <row r="12158" spans="1:1" x14ac:dyDescent="0.2">
      <c r="A12158" s="66"/>
    </row>
    <row r="12159" spans="1:1" x14ac:dyDescent="0.2">
      <c r="A12159" s="66"/>
    </row>
    <row r="12160" spans="1:1" x14ac:dyDescent="0.2">
      <c r="A12160" s="66"/>
    </row>
    <row r="12161" spans="1:1" x14ac:dyDescent="0.2">
      <c r="A12161" s="66"/>
    </row>
    <row r="12162" spans="1:1" x14ac:dyDescent="0.2">
      <c r="A12162" s="66"/>
    </row>
    <row r="12163" spans="1:1" x14ac:dyDescent="0.2">
      <c r="A12163" s="66"/>
    </row>
    <row r="12164" spans="1:1" x14ac:dyDescent="0.2">
      <c r="A12164" s="66"/>
    </row>
    <row r="12165" spans="1:1" x14ac:dyDescent="0.2">
      <c r="A12165" s="66"/>
    </row>
    <row r="12166" spans="1:1" x14ac:dyDescent="0.2">
      <c r="A12166" s="66"/>
    </row>
    <row r="12167" spans="1:1" x14ac:dyDescent="0.2">
      <c r="A12167" s="66"/>
    </row>
    <row r="12168" spans="1:1" x14ac:dyDescent="0.2">
      <c r="A12168" s="66"/>
    </row>
    <row r="12169" spans="1:1" x14ac:dyDescent="0.2">
      <c r="A12169" s="66"/>
    </row>
    <row r="12170" spans="1:1" x14ac:dyDescent="0.2">
      <c r="A12170" s="66"/>
    </row>
    <row r="12171" spans="1:1" x14ac:dyDescent="0.2">
      <c r="A12171" s="66"/>
    </row>
    <row r="12172" spans="1:1" x14ac:dyDescent="0.2">
      <c r="A12172" s="66"/>
    </row>
    <row r="12173" spans="1:1" x14ac:dyDescent="0.2">
      <c r="A12173" s="66"/>
    </row>
    <row r="12174" spans="1:1" x14ac:dyDescent="0.2">
      <c r="A12174" s="66"/>
    </row>
    <row r="12175" spans="1:1" x14ac:dyDescent="0.2">
      <c r="A12175" s="66"/>
    </row>
    <row r="12176" spans="1:1" x14ac:dyDescent="0.2">
      <c r="A12176" s="66"/>
    </row>
    <row r="12177" spans="1:1" x14ac:dyDescent="0.2">
      <c r="A12177" s="66"/>
    </row>
    <row r="12178" spans="1:1" x14ac:dyDescent="0.2">
      <c r="A12178" s="66"/>
    </row>
    <row r="12179" spans="1:1" x14ac:dyDescent="0.2">
      <c r="A12179" s="66"/>
    </row>
    <row r="12180" spans="1:1" x14ac:dyDescent="0.2">
      <c r="A12180" s="66"/>
    </row>
    <row r="12181" spans="1:1" x14ac:dyDescent="0.2">
      <c r="A12181" s="66"/>
    </row>
    <row r="12182" spans="1:1" x14ac:dyDescent="0.2">
      <c r="A12182" s="66"/>
    </row>
    <row r="12183" spans="1:1" x14ac:dyDescent="0.2">
      <c r="A12183" s="66"/>
    </row>
    <row r="12184" spans="1:1" x14ac:dyDescent="0.2">
      <c r="A12184" s="66"/>
    </row>
    <row r="12185" spans="1:1" x14ac:dyDescent="0.2">
      <c r="A12185" s="66"/>
    </row>
    <row r="12186" spans="1:1" x14ac:dyDescent="0.2">
      <c r="A12186" s="66"/>
    </row>
    <row r="12187" spans="1:1" x14ac:dyDescent="0.2">
      <c r="A12187" s="66"/>
    </row>
    <row r="12188" spans="1:1" x14ac:dyDescent="0.2">
      <c r="A12188" s="66"/>
    </row>
    <row r="12189" spans="1:1" x14ac:dyDescent="0.2">
      <c r="A12189" s="66"/>
    </row>
    <row r="12190" spans="1:1" x14ac:dyDescent="0.2">
      <c r="A12190" s="66"/>
    </row>
    <row r="12191" spans="1:1" x14ac:dyDescent="0.2">
      <c r="A12191" s="66"/>
    </row>
    <row r="12192" spans="1:1" x14ac:dyDescent="0.2">
      <c r="A12192" s="66"/>
    </row>
    <row r="12193" spans="1:1" x14ac:dyDescent="0.2">
      <c r="A12193" s="66"/>
    </row>
    <row r="12194" spans="1:1" x14ac:dyDescent="0.2">
      <c r="A12194" s="66"/>
    </row>
    <row r="12195" spans="1:1" x14ac:dyDescent="0.2">
      <c r="A12195" s="66"/>
    </row>
    <row r="12196" spans="1:1" x14ac:dyDescent="0.2">
      <c r="A12196" s="66"/>
    </row>
    <row r="12197" spans="1:1" x14ac:dyDescent="0.2">
      <c r="A12197" s="66"/>
    </row>
    <row r="12198" spans="1:1" x14ac:dyDescent="0.2">
      <c r="A12198" s="66"/>
    </row>
    <row r="12199" spans="1:1" x14ac:dyDescent="0.2">
      <c r="A12199" s="66"/>
    </row>
    <row r="12200" spans="1:1" x14ac:dyDescent="0.2">
      <c r="A12200" s="66"/>
    </row>
    <row r="12201" spans="1:1" x14ac:dyDescent="0.2">
      <c r="A12201" s="66"/>
    </row>
    <row r="12202" spans="1:1" x14ac:dyDescent="0.2">
      <c r="A12202" s="66"/>
    </row>
    <row r="12203" spans="1:1" x14ac:dyDescent="0.2">
      <c r="A12203" s="66"/>
    </row>
    <row r="12204" spans="1:1" x14ac:dyDescent="0.2">
      <c r="A12204" s="66"/>
    </row>
    <row r="12205" spans="1:1" x14ac:dyDescent="0.2">
      <c r="A12205" s="66"/>
    </row>
    <row r="12206" spans="1:1" x14ac:dyDescent="0.2">
      <c r="A12206" s="66"/>
    </row>
    <row r="12207" spans="1:1" x14ac:dyDescent="0.2">
      <c r="A12207" s="66"/>
    </row>
    <row r="12208" spans="1:1" x14ac:dyDescent="0.2">
      <c r="A12208" s="66"/>
    </row>
    <row r="12209" spans="1:1" x14ac:dyDescent="0.2">
      <c r="A12209" s="66"/>
    </row>
    <row r="12210" spans="1:1" x14ac:dyDescent="0.2">
      <c r="A12210" s="66"/>
    </row>
    <row r="12211" spans="1:1" x14ac:dyDescent="0.2">
      <c r="A12211" s="66"/>
    </row>
    <row r="12212" spans="1:1" x14ac:dyDescent="0.2">
      <c r="A12212" s="66"/>
    </row>
    <row r="12213" spans="1:1" x14ac:dyDescent="0.2">
      <c r="A12213" s="66"/>
    </row>
    <row r="12214" spans="1:1" x14ac:dyDescent="0.2">
      <c r="A12214" s="66"/>
    </row>
    <row r="12215" spans="1:1" x14ac:dyDescent="0.2">
      <c r="A12215" s="66"/>
    </row>
    <row r="12216" spans="1:1" x14ac:dyDescent="0.2">
      <c r="A12216" s="66"/>
    </row>
    <row r="12217" spans="1:1" x14ac:dyDescent="0.2">
      <c r="A12217" s="66"/>
    </row>
    <row r="12218" spans="1:1" x14ac:dyDescent="0.2">
      <c r="A12218" s="66"/>
    </row>
    <row r="12219" spans="1:1" x14ac:dyDescent="0.2">
      <c r="A12219" s="66"/>
    </row>
    <row r="12220" spans="1:1" x14ac:dyDescent="0.2">
      <c r="A12220" s="66"/>
    </row>
    <row r="12221" spans="1:1" x14ac:dyDescent="0.2">
      <c r="A12221" s="66"/>
    </row>
    <row r="12222" spans="1:1" x14ac:dyDescent="0.2">
      <c r="A12222" s="66"/>
    </row>
    <row r="12223" spans="1:1" x14ac:dyDescent="0.2">
      <c r="A12223" s="66"/>
    </row>
    <row r="12224" spans="1:1" x14ac:dyDescent="0.2">
      <c r="A12224" s="66"/>
    </row>
    <row r="12225" spans="1:1" x14ac:dyDescent="0.2">
      <c r="A12225" s="66"/>
    </row>
    <row r="12226" spans="1:1" x14ac:dyDescent="0.2">
      <c r="A12226" s="66"/>
    </row>
    <row r="12227" spans="1:1" x14ac:dyDescent="0.2">
      <c r="A12227" s="66"/>
    </row>
    <row r="12228" spans="1:1" x14ac:dyDescent="0.2">
      <c r="A12228" s="66"/>
    </row>
    <row r="12229" spans="1:1" x14ac:dyDescent="0.2">
      <c r="A12229" s="66"/>
    </row>
    <row r="12230" spans="1:1" x14ac:dyDescent="0.2">
      <c r="A12230" s="66"/>
    </row>
    <row r="12231" spans="1:1" x14ac:dyDescent="0.2">
      <c r="A12231" s="66"/>
    </row>
    <row r="12232" spans="1:1" x14ac:dyDescent="0.2">
      <c r="A12232" s="66"/>
    </row>
    <row r="12233" spans="1:1" x14ac:dyDescent="0.2">
      <c r="A12233" s="66"/>
    </row>
    <row r="12234" spans="1:1" x14ac:dyDescent="0.2">
      <c r="A12234" s="66"/>
    </row>
    <row r="12235" spans="1:1" x14ac:dyDescent="0.2">
      <c r="A12235" s="66"/>
    </row>
    <row r="12236" spans="1:1" x14ac:dyDescent="0.2">
      <c r="A12236" s="66"/>
    </row>
    <row r="12237" spans="1:1" x14ac:dyDescent="0.2">
      <c r="A12237" s="66"/>
    </row>
    <row r="12238" spans="1:1" x14ac:dyDescent="0.2">
      <c r="A12238" s="66"/>
    </row>
    <row r="12239" spans="1:1" x14ac:dyDescent="0.2">
      <c r="A12239" s="66"/>
    </row>
    <row r="12240" spans="1:1" x14ac:dyDescent="0.2">
      <c r="A12240" s="66"/>
    </row>
    <row r="12241" spans="1:1" x14ac:dyDescent="0.2">
      <c r="A12241" s="66"/>
    </row>
    <row r="12242" spans="1:1" x14ac:dyDescent="0.2">
      <c r="A12242" s="66"/>
    </row>
    <row r="12243" spans="1:1" x14ac:dyDescent="0.2">
      <c r="A12243" s="66"/>
    </row>
    <row r="12244" spans="1:1" x14ac:dyDescent="0.2">
      <c r="A12244" s="66"/>
    </row>
    <row r="12245" spans="1:1" x14ac:dyDescent="0.2">
      <c r="A12245" s="66"/>
    </row>
    <row r="12246" spans="1:1" x14ac:dyDescent="0.2">
      <c r="A12246" s="66"/>
    </row>
    <row r="12247" spans="1:1" x14ac:dyDescent="0.2">
      <c r="A12247" s="66"/>
    </row>
    <row r="12248" spans="1:1" x14ac:dyDescent="0.2">
      <c r="A12248" s="66"/>
    </row>
    <row r="12249" spans="1:1" x14ac:dyDescent="0.2">
      <c r="A12249" s="66"/>
    </row>
    <row r="12250" spans="1:1" x14ac:dyDescent="0.2">
      <c r="A12250" s="66"/>
    </row>
    <row r="12251" spans="1:1" x14ac:dyDescent="0.2">
      <c r="A12251" s="66"/>
    </row>
    <row r="12252" spans="1:1" x14ac:dyDescent="0.2">
      <c r="A12252" s="66"/>
    </row>
    <row r="12253" spans="1:1" x14ac:dyDescent="0.2">
      <c r="A12253" s="66"/>
    </row>
    <row r="12254" spans="1:1" x14ac:dyDescent="0.2">
      <c r="A12254" s="66"/>
    </row>
    <row r="12255" spans="1:1" x14ac:dyDescent="0.2">
      <c r="A12255" s="66"/>
    </row>
    <row r="12256" spans="1:1" x14ac:dyDescent="0.2">
      <c r="A12256" s="66"/>
    </row>
    <row r="12257" spans="1:1" x14ac:dyDescent="0.2">
      <c r="A12257" s="66"/>
    </row>
    <row r="12258" spans="1:1" x14ac:dyDescent="0.2">
      <c r="A12258" s="66"/>
    </row>
    <row r="12259" spans="1:1" x14ac:dyDescent="0.2">
      <c r="A12259" s="66"/>
    </row>
    <row r="12260" spans="1:1" x14ac:dyDescent="0.2">
      <c r="A12260" s="66"/>
    </row>
    <row r="12261" spans="1:1" x14ac:dyDescent="0.2">
      <c r="A12261" s="66"/>
    </row>
    <row r="12262" spans="1:1" x14ac:dyDescent="0.2">
      <c r="A12262" s="66"/>
    </row>
    <row r="12263" spans="1:1" x14ac:dyDescent="0.2">
      <c r="A12263" s="66"/>
    </row>
    <row r="12264" spans="1:1" x14ac:dyDescent="0.2">
      <c r="A12264" s="66"/>
    </row>
    <row r="12265" spans="1:1" x14ac:dyDescent="0.2">
      <c r="A12265" s="66"/>
    </row>
    <row r="12266" spans="1:1" x14ac:dyDescent="0.2">
      <c r="A12266" s="66"/>
    </row>
    <row r="12267" spans="1:1" x14ac:dyDescent="0.2">
      <c r="A12267" s="66"/>
    </row>
    <row r="12268" spans="1:1" x14ac:dyDescent="0.2">
      <c r="A12268" s="66"/>
    </row>
    <row r="12269" spans="1:1" x14ac:dyDescent="0.2">
      <c r="A12269" s="66"/>
    </row>
    <row r="12270" spans="1:1" x14ac:dyDescent="0.2">
      <c r="A12270" s="66"/>
    </row>
    <row r="12271" spans="1:1" x14ac:dyDescent="0.2">
      <c r="A12271" s="66"/>
    </row>
    <row r="12272" spans="1:1" x14ac:dyDescent="0.2">
      <c r="A12272" s="66"/>
    </row>
    <row r="12273" spans="1:1" x14ac:dyDescent="0.2">
      <c r="A12273" s="66"/>
    </row>
    <row r="12274" spans="1:1" x14ac:dyDescent="0.2">
      <c r="A12274" s="66"/>
    </row>
    <row r="12275" spans="1:1" x14ac:dyDescent="0.2">
      <c r="A12275" s="66"/>
    </row>
    <row r="12276" spans="1:1" x14ac:dyDescent="0.2">
      <c r="A12276" s="66"/>
    </row>
    <row r="12277" spans="1:1" x14ac:dyDescent="0.2">
      <c r="A12277" s="66"/>
    </row>
    <row r="12278" spans="1:1" x14ac:dyDescent="0.2">
      <c r="A12278" s="66"/>
    </row>
    <row r="12279" spans="1:1" x14ac:dyDescent="0.2">
      <c r="A12279" s="66"/>
    </row>
    <row r="12280" spans="1:1" x14ac:dyDescent="0.2">
      <c r="A12280" s="66"/>
    </row>
    <row r="12281" spans="1:1" x14ac:dyDescent="0.2">
      <c r="A12281" s="66"/>
    </row>
    <row r="12282" spans="1:1" x14ac:dyDescent="0.2">
      <c r="A12282" s="66"/>
    </row>
    <row r="12283" spans="1:1" x14ac:dyDescent="0.2">
      <c r="A12283" s="66"/>
    </row>
    <row r="12284" spans="1:1" x14ac:dyDescent="0.2">
      <c r="A12284" s="66"/>
    </row>
    <row r="12285" spans="1:1" x14ac:dyDescent="0.2">
      <c r="A12285" s="66"/>
    </row>
    <row r="12286" spans="1:1" x14ac:dyDescent="0.2">
      <c r="A12286" s="66"/>
    </row>
    <row r="12287" spans="1:1" x14ac:dyDescent="0.2">
      <c r="A12287" s="66"/>
    </row>
    <row r="12288" spans="1:1" x14ac:dyDescent="0.2">
      <c r="A12288" s="66"/>
    </row>
    <row r="12289" spans="1:1" x14ac:dyDescent="0.2">
      <c r="A12289" s="66"/>
    </row>
    <row r="12290" spans="1:1" x14ac:dyDescent="0.2">
      <c r="A12290" s="66"/>
    </row>
    <row r="12291" spans="1:1" x14ac:dyDescent="0.2">
      <c r="A12291" s="66"/>
    </row>
    <row r="12292" spans="1:1" x14ac:dyDescent="0.2">
      <c r="A12292" s="66"/>
    </row>
    <row r="12293" spans="1:1" x14ac:dyDescent="0.2">
      <c r="A12293" s="66"/>
    </row>
    <row r="12294" spans="1:1" x14ac:dyDescent="0.2">
      <c r="A12294" s="66"/>
    </row>
    <row r="12295" spans="1:1" x14ac:dyDescent="0.2">
      <c r="A12295" s="66"/>
    </row>
    <row r="12296" spans="1:1" x14ac:dyDescent="0.2">
      <c r="A12296" s="66"/>
    </row>
    <row r="12297" spans="1:1" x14ac:dyDescent="0.2">
      <c r="A12297" s="66"/>
    </row>
    <row r="12298" spans="1:1" x14ac:dyDescent="0.2">
      <c r="A12298" s="66"/>
    </row>
    <row r="12299" spans="1:1" x14ac:dyDescent="0.2">
      <c r="A12299" s="66"/>
    </row>
    <row r="12300" spans="1:1" x14ac:dyDescent="0.2">
      <c r="A12300" s="66"/>
    </row>
    <row r="12301" spans="1:1" x14ac:dyDescent="0.2">
      <c r="A12301" s="66"/>
    </row>
    <row r="12302" spans="1:1" x14ac:dyDescent="0.2">
      <c r="A12302" s="66"/>
    </row>
    <row r="12303" spans="1:1" x14ac:dyDescent="0.2">
      <c r="A12303" s="66"/>
    </row>
    <row r="12304" spans="1:1" x14ac:dyDescent="0.2">
      <c r="A12304" s="66"/>
    </row>
    <row r="12305" spans="1:1" x14ac:dyDescent="0.2">
      <c r="A12305" s="66"/>
    </row>
    <row r="12306" spans="1:1" x14ac:dyDescent="0.2">
      <c r="A12306" s="66"/>
    </row>
    <row r="12307" spans="1:1" x14ac:dyDescent="0.2">
      <c r="A12307" s="66"/>
    </row>
    <row r="12308" spans="1:1" x14ac:dyDescent="0.2">
      <c r="A12308" s="66"/>
    </row>
    <row r="12309" spans="1:1" x14ac:dyDescent="0.2">
      <c r="A12309" s="66"/>
    </row>
    <row r="12310" spans="1:1" x14ac:dyDescent="0.2">
      <c r="A12310" s="66"/>
    </row>
    <row r="12311" spans="1:1" x14ac:dyDescent="0.2">
      <c r="A12311" s="66"/>
    </row>
    <row r="12312" spans="1:1" x14ac:dyDescent="0.2">
      <c r="A12312" s="66"/>
    </row>
    <row r="12313" spans="1:1" x14ac:dyDescent="0.2">
      <c r="A12313" s="66"/>
    </row>
    <row r="12314" spans="1:1" x14ac:dyDescent="0.2">
      <c r="A12314" s="66"/>
    </row>
    <row r="12315" spans="1:1" x14ac:dyDescent="0.2">
      <c r="A12315" s="66"/>
    </row>
    <row r="12316" spans="1:1" x14ac:dyDescent="0.2">
      <c r="A12316" s="66"/>
    </row>
    <row r="12317" spans="1:1" x14ac:dyDescent="0.2">
      <c r="A12317" s="66"/>
    </row>
    <row r="12318" spans="1:1" x14ac:dyDescent="0.2">
      <c r="A12318" s="66"/>
    </row>
    <row r="12319" spans="1:1" x14ac:dyDescent="0.2">
      <c r="A12319" s="66"/>
    </row>
    <row r="12320" spans="1:1" x14ac:dyDescent="0.2">
      <c r="A12320" s="66"/>
    </row>
    <row r="12321" spans="1:1" x14ac:dyDescent="0.2">
      <c r="A12321" s="66"/>
    </row>
    <row r="12322" spans="1:1" x14ac:dyDescent="0.2">
      <c r="A12322" s="66"/>
    </row>
    <row r="12323" spans="1:1" x14ac:dyDescent="0.2">
      <c r="A12323" s="66"/>
    </row>
    <row r="12324" spans="1:1" x14ac:dyDescent="0.2">
      <c r="A12324" s="66"/>
    </row>
    <row r="12325" spans="1:1" x14ac:dyDescent="0.2">
      <c r="A12325" s="66"/>
    </row>
    <row r="12326" spans="1:1" x14ac:dyDescent="0.2">
      <c r="A12326" s="66"/>
    </row>
    <row r="12327" spans="1:1" x14ac:dyDescent="0.2">
      <c r="A12327" s="66"/>
    </row>
    <row r="12328" spans="1:1" x14ac:dyDescent="0.2">
      <c r="A12328" s="66"/>
    </row>
    <row r="12329" spans="1:1" x14ac:dyDescent="0.2">
      <c r="A12329" s="66"/>
    </row>
    <row r="12330" spans="1:1" x14ac:dyDescent="0.2">
      <c r="A12330" s="66"/>
    </row>
    <row r="12331" spans="1:1" x14ac:dyDescent="0.2">
      <c r="A12331" s="66"/>
    </row>
    <row r="12332" spans="1:1" x14ac:dyDescent="0.2">
      <c r="A12332" s="66"/>
    </row>
    <row r="12333" spans="1:1" x14ac:dyDescent="0.2">
      <c r="A12333" s="66"/>
    </row>
    <row r="12334" spans="1:1" x14ac:dyDescent="0.2">
      <c r="A12334" s="66"/>
    </row>
    <row r="12335" spans="1:1" x14ac:dyDescent="0.2">
      <c r="A12335" s="66"/>
    </row>
    <row r="12336" spans="1:1" x14ac:dyDescent="0.2">
      <c r="A12336" s="66"/>
    </row>
    <row r="12337" spans="1:1" x14ac:dyDescent="0.2">
      <c r="A12337" s="66"/>
    </row>
    <row r="12338" spans="1:1" x14ac:dyDescent="0.2">
      <c r="A12338" s="66"/>
    </row>
    <row r="12339" spans="1:1" x14ac:dyDescent="0.2">
      <c r="A12339" s="66"/>
    </row>
    <row r="12340" spans="1:1" x14ac:dyDescent="0.2">
      <c r="A12340" s="66"/>
    </row>
    <row r="12341" spans="1:1" x14ac:dyDescent="0.2">
      <c r="A12341" s="66"/>
    </row>
    <row r="12342" spans="1:1" x14ac:dyDescent="0.2">
      <c r="A12342" s="66"/>
    </row>
    <row r="12343" spans="1:1" x14ac:dyDescent="0.2">
      <c r="A12343" s="66"/>
    </row>
    <row r="12344" spans="1:1" x14ac:dyDescent="0.2">
      <c r="A12344" s="66"/>
    </row>
    <row r="12345" spans="1:1" x14ac:dyDescent="0.2">
      <c r="A12345" s="66"/>
    </row>
    <row r="12346" spans="1:1" x14ac:dyDescent="0.2">
      <c r="A12346" s="66"/>
    </row>
    <row r="12347" spans="1:1" x14ac:dyDescent="0.2">
      <c r="A12347" s="66"/>
    </row>
    <row r="12348" spans="1:1" x14ac:dyDescent="0.2">
      <c r="A12348" s="66"/>
    </row>
    <row r="12349" spans="1:1" x14ac:dyDescent="0.2">
      <c r="A12349" s="66"/>
    </row>
    <row r="12350" spans="1:1" x14ac:dyDescent="0.2">
      <c r="A12350" s="66"/>
    </row>
    <row r="12351" spans="1:1" x14ac:dyDescent="0.2">
      <c r="A12351" s="66"/>
    </row>
    <row r="12352" spans="1:1" x14ac:dyDescent="0.2">
      <c r="A12352" s="66"/>
    </row>
    <row r="12353" spans="1:1" x14ac:dyDescent="0.2">
      <c r="A12353" s="66"/>
    </row>
    <row r="12354" spans="1:1" x14ac:dyDescent="0.2">
      <c r="A12354" s="66"/>
    </row>
    <row r="12355" spans="1:1" x14ac:dyDescent="0.2">
      <c r="A12355" s="66"/>
    </row>
    <row r="12356" spans="1:1" x14ac:dyDescent="0.2">
      <c r="A12356" s="66"/>
    </row>
    <row r="12357" spans="1:1" x14ac:dyDescent="0.2">
      <c r="A12357" s="66"/>
    </row>
    <row r="12358" spans="1:1" x14ac:dyDescent="0.2">
      <c r="A12358" s="66"/>
    </row>
    <row r="12359" spans="1:1" x14ac:dyDescent="0.2">
      <c r="A12359" s="66"/>
    </row>
    <row r="12360" spans="1:1" x14ac:dyDescent="0.2">
      <c r="A12360" s="66"/>
    </row>
    <row r="12361" spans="1:1" x14ac:dyDescent="0.2">
      <c r="A12361" s="66"/>
    </row>
    <row r="12362" spans="1:1" x14ac:dyDescent="0.2">
      <c r="A12362" s="66"/>
    </row>
    <row r="12363" spans="1:1" x14ac:dyDescent="0.2">
      <c r="A12363" s="66"/>
    </row>
    <row r="12364" spans="1:1" x14ac:dyDescent="0.2">
      <c r="A12364" s="66"/>
    </row>
    <row r="12365" spans="1:1" x14ac:dyDescent="0.2">
      <c r="A12365" s="66"/>
    </row>
    <row r="12366" spans="1:1" x14ac:dyDescent="0.2">
      <c r="A12366" s="66"/>
    </row>
    <row r="12367" spans="1:1" x14ac:dyDescent="0.2">
      <c r="A12367" s="66"/>
    </row>
    <row r="12368" spans="1:1" x14ac:dyDescent="0.2">
      <c r="A12368" s="66"/>
    </row>
    <row r="12369" spans="1:1" x14ac:dyDescent="0.2">
      <c r="A12369" s="66"/>
    </row>
    <row r="12370" spans="1:1" x14ac:dyDescent="0.2">
      <c r="A12370" s="66"/>
    </row>
    <row r="12371" spans="1:1" x14ac:dyDescent="0.2">
      <c r="A12371" s="66"/>
    </row>
    <row r="12372" spans="1:1" x14ac:dyDescent="0.2">
      <c r="A12372" s="66"/>
    </row>
    <row r="12373" spans="1:1" x14ac:dyDescent="0.2">
      <c r="A12373" s="66"/>
    </row>
    <row r="12374" spans="1:1" x14ac:dyDescent="0.2">
      <c r="A12374" s="66"/>
    </row>
    <row r="12375" spans="1:1" x14ac:dyDescent="0.2">
      <c r="A12375" s="66"/>
    </row>
    <row r="12376" spans="1:1" x14ac:dyDescent="0.2">
      <c r="A12376" s="66"/>
    </row>
    <row r="12377" spans="1:1" x14ac:dyDescent="0.2">
      <c r="A12377" s="66"/>
    </row>
    <row r="12378" spans="1:1" x14ac:dyDescent="0.2">
      <c r="A12378" s="66"/>
    </row>
    <row r="12379" spans="1:1" x14ac:dyDescent="0.2">
      <c r="A12379" s="66"/>
    </row>
    <row r="12380" spans="1:1" x14ac:dyDescent="0.2">
      <c r="A12380" s="66"/>
    </row>
    <row r="12381" spans="1:1" x14ac:dyDescent="0.2">
      <c r="A12381" s="66"/>
    </row>
    <row r="12382" spans="1:1" x14ac:dyDescent="0.2">
      <c r="A12382" s="66"/>
    </row>
    <row r="12383" spans="1:1" x14ac:dyDescent="0.2">
      <c r="A12383" s="66"/>
    </row>
    <row r="12384" spans="1:1" x14ac:dyDescent="0.2">
      <c r="A12384" s="66"/>
    </row>
    <row r="12385" spans="1:1" x14ac:dyDescent="0.2">
      <c r="A12385" s="66"/>
    </row>
    <row r="12386" spans="1:1" x14ac:dyDescent="0.2">
      <c r="A12386" s="66"/>
    </row>
    <row r="12387" spans="1:1" x14ac:dyDescent="0.2">
      <c r="A12387" s="66"/>
    </row>
    <row r="12388" spans="1:1" x14ac:dyDescent="0.2">
      <c r="A12388" s="66"/>
    </row>
    <row r="12389" spans="1:1" x14ac:dyDescent="0.2">
      <c r="A12389" s="66"/>
    </row>
    <row r="12390" spans="1:1" x14ac:dyDescent="0.2">
      <c r="A12390" s="66"/>
    </row>
    <row r="12391" spans="1:1" x14ac:dyDescent="0.2">
      <c r="A12391" s="66"/>
    </row>
    <row r="12392" spans="1:1" x14ac:dyDescent="0.2">
      <c r="A12392" s="66"/>
    </row>
    <row r="12393" spans="1:1" x14ac:dyDescent="0.2">
      <c r="A12393" s="66"/>
    </row>
    <row r="12394" spans="1:1" x14ac:dyDescent="0.2">
      <c r="A12394" s="66"/>
    </row>
    <row r="12395" spans="1:1" x14ac:dyDescent="0.2">
      <c r="A12395" s="66"/>
    </row>
    <row r="12396" spans="1:1" x14ac:dyDescent="0.2">
      <c r="A12396" s="66"/>
    </row>
    <row r="12397" spans="1:1" x14ac:dyDescent="0.2">
      <c r="A12397" s="66"/>
    </row>
    <row r="12398" spans="1:1" x14ac:dyDescent="0.2">
      <c r="A12398" s="66"/>
    </row>
    <row r="12399" spans="1:1" x14ac:dyDescent="0.2">
      <c r="A12399" s="66"/>
    </row>
    <row r="12400" spans="1:1" x14ac:dyDescent="0.2">
      <c r="A12400" s="66"/>
    </row>
    <row r="12401" spans="1:1" x14ac:dyDescent="0.2">
      <c r="A12401" s="66"/>
    </row>
    <row r="12402" spans="1:1" x14ac:dyDescent="0.2">
      <c r="A12402" s="66"/>
    </row>
    <row r="12403" spans="1:1" x14ac:dyDescent="0.2">
      <c r="A12403" s="66"/>
    </row>
    <row r="12404" spans="1:1" x14ac:dyDescent="0.2">
      <c r="A12404" s="66"/>
    </row>
    <row r="12405" spans="1:1" x14ac:dyDescent="0.2">
      <c r="A12405" s="66"/>
    </row>
    <row r="12406" spans="1:1" x14ac:dyDescent="0.2">
      <c r="A12406" s="66"/>
    </row>
    <row r="12407" spans="1:1" x14ac:dyDescent="0.2">
      <c r="A12407" s="66"/>
    </row>
    <row r="12408" spans="1:1" x14ac:dyDescent="0.2">
      <c r="A12408" s="66"/>
    </row>
    <row r="12409" spans="1:1" x14ac:dyDescent="0.2">
      <c r="A12409" s="66"/>
    </row>
    <row r="12410" spans="1:1" x14ac:dyDescent="0.2">
      <c r="A12410" s="66"/>
    </row>
    <row r="12411" spans="1:1" x14ac:dyDescent="0.2">
      <c r="A12411" s="66"/>
    </row>
    <row r="12412" spans="1:1" x14ac:dyDescent="0.2">
      <c r="A12412" s="66"/>
    </row>
    <row r="12413" spans="1:1" x14ac:dyDescent="0.2">
      <c r="A12413" s="66"/>
    </row>
    <row r="12414" spans="1:1" x14ac:dyDescent="0.2">
      <c r="A12414" s="66"/>
    </row>
    <row r="12415" spans="1:1" x14ac:dyDescent="0.2">
      <c r="A12415" s="66"/>
    </row>
    <row r="12416" spans="1:1" x14ac:dyDescent="0.2">
      <c r="A12416" s="66"/>
    </row>
    <row r="12417" spans="1:1" x14ac:dyDescent="0.2">
      <c r="A12417" s="66"/>
    </row>
    <row r="12418" spans="1:1" x14ac:dyDescent="0.2">
      <c r="A12418" s="66"/>
    </row>
    <row r="12419" spans="1:1" x14ac:dyDescent="0.2">
      <c r="A12419" s="66"/>
    </row>
    <row r="12420" spans="1:1" x14ac:dyDescent="0.2">
      <c r="A12420" s="66"/>
    </row>
    <row r="12421" spans="1:1" x14ac:dyDescent="0.2">
      <c r="A12421" s="66"/>
    </row>
    <row r="12422" spans="1:1" x14ac:dyDescent="0.2">
      <c r="A12422" s="66"/>
    </row>
    <row r="12423" spans="1:1" x14ac:dyDescent="0.2">
      <c r="A12423" s="66"/>
    </row>
    <row r="12424" spans="1:1" x14ac:dyDescent="0.2">
      <c r="A12424" s="66"/>
    </row>
    <row r="12425" spans="1:1" x14ac:dyDescent="0.2">
      <c r="A12425" s="66"/>
    </row>
    <row r="12426" spans="1:1" x14ac:dyDescent="0.2">
      <c r="A12426" s="66"/>
    </row>
    <row r="12427" spans="1:1" x14ac:dyDescent="0.2">
      <c r="A12427" s="66"/>
    </row>
    <row r="12428" spans="1:1" x14ac:dyDescent="0.2">
      <c r="A12428" s="66"/>
    </row>
    <row r="12429" spans="1:1" x14ac:dyDescent="0.2">
      <c r="A12429" s="66"/>
    </row>
    <row r="12430" spans="1:1" x14ac:dyDescent="0.2">
      <c r="A12430" s="66"/>
    </row>
    <row r="12431" spans="1:1" x14ac:dyDescent="0.2">
      <c r="A12431" s="66"/>
    </row>
    <row r="12432" spans="1:1" x14ac:dyDescent="0.2">
      <c r="A12432" s="66"/>
    </row>
    <row r="12433" spans="1:1" x14ac:dyDescent="0.2">
      <c r="A12433" s="66"/>
    </row>
    <row r="12434" spans="1:1" x14ac:dyDescent="0.2">
      <c r="A12434" s="66"/>
    </row>
    <row r="12435" spans="1:1" x14ac:dyDescent="0.2">
      <c r="A12435" s="66"/>
    </row>
    <row r="12436" spans="1:1" x14ac:dyDescent="0.2">
      <c r="A12436" s="66"/>
    </row>
    <row r="12437" spans="1:1" x14ac:dyDescent="0.2">
      <c r="A12437" s="66"/>
    </row>
    <row r="12438" spans="1:1" x14ac:dyDescent="0.2">
      <c r="A12438" s="66"/>
    </row>
    <row r="12439" spans="1:1" x14ac:dyDescent="0.2">
      <c r="A12439" s="66"/>
    </row>
    <row r="12440" spans="1:1" x14ac:dyDescent="0.2">
      <c r="A12440" s="66"/>
    </row>
    <row r="12441" spans="1:1" x14ac:dyDescent="0.2">
      <c r="A12441" s="66"/>
    </row>
    <row r="12442" spans="1:1" x14ac:dyDescent="0.2">
      <c r="A12442" s="66"/>
    </row>
    <row r="12443" spans="1:1" x14ac:dyDescent="0.2">
      <c r="A12443" s="66"/>
    </row>
    <row r="12444" spans="1:1" x14ac:dyDescent="0.2">
      <c r="A12444" s="66"/>
    </row>
    <row r="12445" spans="1:1" x14ac:dyDescent="0.2">
      <c r="A12445" s="66"/>
    </row>
    <row r="12446" spans="1:1" x14ac:dyDescent="0.2">
      <c r="A12446" s="66"/>
    </row>
    <row r="12447" spans="1:1" x14ac:dyDescent="0.2">
      <c r="A12447" s="66"/>
    </row>
    <row r="12448" spans="1:1" x14ac:dyDescent="0.2">
      <c r="A12448" s="66"/>
    </row>
    <row r="12449" spans="1:1" x14ac:dyDescent="0.2">
      <c r="A12449" s="66"/>
    </row>
    <row r="12450" spans="1:1" x14ac:dyDescent="0.2">
      <c r="A12450" s="66"/>
    </row>
    <row r="12451" spans="1:1" x14ac:dyDescent="0.2">
      <c r="A12451" s="66"/>
    </row>
    <row r="12452" spans="1:1" x14ac:dyDescent="0.2">
      <c r="A12452" s="66"/>
    </row>
    <row r="12453" spans="1:1" x14ac:dyDescent="0.2">
      <c r="A12453" s="66"/>
    </row>
    <row r="12454" spans="1:1" x14ac:dyDescent="0.2">
      <c r="A12454" s="66"/>
    </row>
    <row r="12455" spans="1:1" x14ac:dyDescent="0.2">
      <c r="A12455" s="66"/>
    </row>
    <row r="12456" spans="1:1" x14ac:dyDescent="0.2">
      <c r="A12456" s="66"/>
    </row>
    <row r="12457" spans="1:1" x14ac:dyDescent="0.2">
      <c r="A12457" s="66"/>
    </row>
    <row r="12458" spans="1:1" x14ac:dyDescent="0.2">
      <c r="A12458" s="66"/>
    </row>
    <row r="12459" spans="1:1" x14ac:dyDescent="0.2">
      <c r="A12459" s="66"/>
    </row>
    <row r="12460" spans="1:1" x14ac:dyDescent="0.2">
      <c r="A12460" s="66"/>
    </row>
    <row r="12461" spans="1:1" x14ac:dyDescent="0.2">
      <c r="A12461" s="66"/>
    </row>
    <row r="12462" spans="1:1" x14ac:dyDescent="0.2">
      <c r="A12462" s="66"/>
    </row>
    <row r="12463" spans="1:1" x14ac:dyDescent="0.2">
      <c r="A12463" s="66"/>
    </row>
    <row r="12464" spans="1:1" x14ac:dyDescent="0.2">
      <c r="A12464" s="66"/>
    </row>
    <row r="12465" spans="1:1" x14ac:dyDescent="0.2">
      <c r="A12465" s="66"/>
    </row>
    <row r="12466" spans="1:1" x14ac:dyDescent="0.2">
      <c r="A12466" s="66"/>
    </row>
    <row r="12467" spans="1:1" x14ac:dyDescent="0.2">
      <c r="A12467" s="66"/>
    </row>
    <row r="12468" spans="1:1" x14ac:dyDescent="0.2">
      <c r="A12468" s="66"/>
    </row>
    <row r="12469" spans="1:1" x14ac:dyDescent="0.2">
      <c r="A12469" s="66"/>
    </row>
    <row r="12470" spans="1:1" x14ac:dyDescent="0.2">
      <c r="A12470" s="66"/>
    </row>
    <row r="12471" spans="1:1" x14ac:dyDescent="0.2">
      <c r="A12471" s="66"/>
    </row>
    <row r="12472" spans="1:1" x14ac:dyDescent="0.2">
      <c r="A12472" s="66"/>
    </row>
    <row r="12473" spans="1:1" x14ac:dyDescent="0.2">
      <c r="A12473" s="66"/>
    </row>
    <row r="12474" spans="1:1" x14ac:dyDescent="0.2">
      <c r="A12474" s="66"/>
    </row>
    <row r="12475" spans="1:1" x14ac:dyDescent="0.2">
      <c r="A12475" s="66"/>
    </row>
    <row r="12476" spans="1:1" x14ac:dyDescent="0.2">
      <c r="A12476" s="66"/>
    </row>
    <row r="12477" spans="1:1" x14ac:dyDescent="0.2">
      <c r="A12477" s="66"/>
    </row>
    <row r="12478" spans="1:1" x14ac:dyDescent="0.2">
      <c r="A12478" s="66"/>
    </row>
    <row r="12479" spans="1:1" x14ac:dyDescent="0.2">
      <c r="A12479" s="66"/>
    </row>
    <row r="12480" spans="1:1" x14ac:dyDescent="0.2">
      <c r="A12480" s="66"/>
    </row>
    <row r="12481" spans="1:1" x14ac:dyDescent="0.2">
      <c r="A12481" s="66"/>
    </row>
    <row r="12482" spans="1:1" x14ac:dyDescent="0.2">
      <c r="A12482" s="66"/>
    </row>
    <row r="12483" spans="1:1" x14ac:dyDescent="0.2">
      <c r="A12483" s="66"/>
    </row>
    <row r="12484" spans="1:1" x14ac:dyDescent="0.2">
      <c r="A12484" s="66"/>
    </row>
    <row r="12485" spans="1:1" x14ac:dyDescent="0.2">
      <c r="A12485" s="66"/>
    </row>
    <row r="12486" spans="1:1" x14ac:dyDescent="0.2">
      <c r="A12486" s="66"/>
    </row>
    <row r="12487" spans="1:1" x14ac:dyDescent="0.2">
      <c r="A12487" s="66"/>
    </row>
    <row r="12488" spans="1:1" x14ac:dyDescent="0.2">
      <c r="A12488" s="66"/>
    </row>
    <row r="12489" spans="1:1" x14ac:dyDescent="0.2">
      <c r="A12489" s="66"/>
    </row>
    <row r="12490" spans="1:1" x14ac:dyDescent="0.2">
      <c r="A12490" s="66"/>
    </row>
    <row r="12491" spans="1:1" x14ac:dyDescent="0.2">
      <c r="A12491" s="66"/>
    </row>
    <row r="12492" spans="1:1" x14ac:dyDescent="0.2">
      <c r="A12492" s="66"/>
    </row>
    <row r="12493" spans="1:1" x14ac:dyDescent="0.2">
      <c r="A12493" s="66"/>
    </row>
    <row r="12494" spans="1:1" x14ac:dyDescent="0.2">
      <c r="A12494" s="66"/>
    </row>
    <row r="12495" spans="1:1" x14ac:dyDescent="0.2">
      <c r="A12495" s="66"/>
    </row>
    <row r="12496" spans="1:1" x14ac:dyDescent="0.2">
      <c r="A12496" s="66"/>
    </row>
    <row r="12497" spans="1:1" x14ac:dyDescent="0.2">
      <c r="A12497" s="66"/>
    </row>
    <row r="12498" spans="1:1" x14ac:dyDescent="0.2">
      <c r="A12498" s="66"/>
    </row>
    <row r="12499" spans="1:1" x14ac:dyDescent="0.2">
      <c r="A12499" s="66"/>
    </row>
    <row r="12500" spans="1:1" x14ac:dyDescent="0.2">
      <c r="A12500" s="66"/>
    </row>
    <row r="12501" spans="1:1" x14ac:dyDescent="0.2">
      <c r="A12501" s="66"/>
    </row>
    <row r="12502" spans="1:1" x14ac:dyDescent="0.2">
      <c r="A12502" s="66"/>
    </row>
    <row r="12503" spans="1:1" x14ac:dyDescent="0.2">
      <c r="A12503" s="66"/>
    </row>
    <row r="12504" spans="1:1" x14ac:dyDescent="0.2">
      <c r="A12504" s="66"/>
    </row>
    <row r="12505" spans="1:1" x14ac:dyDescent="0.2">
      <c r="A12505" s="66"/>
    </row>
    <row r="12506" spans="1:1" x14ac:dyDescent="0.2">
      <c r="A12506" s="66"/>
    </row>
    <row r="12507" spans="1:1" x14ac:dyDescent="0.2">
      <c r="A12507" s="66"/>
    </row>
    <row r="12508" spans="1:1" x14ac:dyDescent="0.2">
      <c r="A12508" s="66"/>
    </row>
    <row r="12509" spans="1:1" x14ac:dyDescent="0.2">
      <c r="A12509" s="66"/>
    </row>
    <row r="12510" spans="1:1" x14ac:dyDescent="0.2">
      <c r="A12510" s="66"/>
    </row>
    <row r="12511" spans="1:1" x14ac:dyDescent="0.2">
      <c r="A12511" s="66"/>
    </row>
    <row r="12512" spans="1:1" x14ac:dyDescent="0.2">
      <c r="A12512" s="66"/>
    </row>
    <row r="12513" spans="1:1" x14ac:dyDescent="0.2">
      <c r="A12513" s="66"/>
    </row>
    <row r="12514" spans="1:1" x14ac:dyDescent="0.2">
      <c r="A12514" s="66"/>
    </row>
    <row r="12515" spans="1:1" x14ac:dyDescent="0.2">
      <c r="A12515" s="66"/>
    </row>
    <row r="12516" spans="1:1" x14ac:dyDescent="0.2">
      <c r="A12516" s="66"/>
    </row>
    <row r="12517" spans="1:1" x14ac:dyDescent="0.2">
      <c r="A12517" s="66"/>
    </row>
    <row r="12518" spans="1:1" x14ac:dyDescent="0.2">
      <c r="A12518" s="66"/>
    </row>
    <row r="12519" spans="1:1" x14ac:dyDescent="0.2">
      <c r="A12519" s="66"/>
    </row>
    <row r="12520" spans="1:1" x14ac:dyDescent="0.2">
      <c r="A12520" s="66"/>
    </row>
    <row r="12521" spans="1:1" x14ac:dyDescent="0.2">
      <c r="A12521" s="66"/>
    </row>
    <row r="12522" spans="1:1" x14ac:dyDescent="0.2">
      <c r="A12522" s="66"/>
    </row>
    <row r="12523" spans="1:1" x14ac:dyDescent="0.2">
      <c r="A12523" s="66"/>
    </row>
    <row r="12524" spans="1:1" x14ac:dyDescent="0.2">
      <c r="A12524" s="66"/>
    </row>
    <row r="12525" spans="1:1" x14ac:dyDescent="0.2">
      <c r="A12525" s="66"/>
    </row>
    <row r="12526" spans="1:1" x14ac:dyDescent="0.2">
      <c r="A12526" s="66"/>
    </row>
    <row r="12527" spans="1:1" x14ac:dyDescent="0.2">
      <c r="A12527" s="66"/>
    </row>
    <row r="12528" spans="1:1" x14ac:dyDescent="0.2">
      <c r="A12528" s="66"/>
    </row>
    <row r="12529" spans="1:1" x14ac:dyDescent="0.2">
      <c r="A12529" s="66"/>
    </row>
    <row r="12530" spans="1:1" x14ac:dyDescent="0.2">
      <c r="A12530" s="66"/>
    </row>
    <row r="12531" spans="1:1" x14ac:dyDescent="0.2">
      <c r="A12531" s="66"/>
    </row>
    <row r="12532" spans="1:1" x14ac:dyDescent="0.2">
      <c r="A12532" s="66"/>
    </row>
    <row r="12533" spans="1:1" x14ac:dyDescent="0.2">
      <c r="A12533" s="66"/>
    </row>
    <row r="12534" spans="1:1" x14ac:dyDescent="0.2">
      <c r="A12534" s="66"/>
    </row>
    <row r="12535" spans="1:1" x14ac:dyDescent="0.2">
      <c r="A12535" s="66"/>
    </row>
    <row r="12536" spans="1:1" x14ac:dyDescent="0.2">
      <c r="A12536" s="66"/>
    </row>
    <row r="12537" spans="1:1" x14ac:dyDescent="0.2">
      <c r="A12537" s="66"/>
    </row>
    <row r="12538" spans="1:1" x14ac:dyDescent="0.2">
      <c r="A12538" s="66"/>
    </row>
    <row r="12539" spans="1:1" x14ac:dyDescent="0.2">
      <c r="A12539" s="66"/>
    </row>
    <row r="12540" spans="1:1" x14ac:dyDescent="0.2">
      <c r="A12540" s="66"/>
    </row>
    <row r="12541" spans="1:1" x14ac:dyDescent="0.2">
      <c r="A12541" s="66"/>
    </row>
    <row r="12542" spans="1:1" x14ac:dyDescent="0.2">
      <c r="A12542" s="66"/>
    </row>
    <row r="12543" spans="1:1" x14ac:dyDescent="0.2">
      <c r="A12543" s="66"/>
    </row>
    <row r="12544" spans="1:1" x14ac:dyDescent="0.2">
      <c r="A12544" s="66"/>
    </row>
    <row r="12545" spans="1:1" x14ac:dyDescent="0.2">
      <c r="A12545" s="66"/>
    </row>
    <row r="12546" spans="1:1" x14ac:dyDescent="0.2">
      <c r="A12546" s="66"/>
    </row>
    <row r="12547" spans="1:1" x14ac:dyDescent="0.2">
      <c r="A12547" s="66"/>
    </row>
    <row r="12548" spans="1:1" x14ac:dyDescent="0.2">
      <c r="A12548" s="66"/>
    </row>
    <row r="12549" spans="1:1" x14ac:dyDescent="0.2">
      <c r="A12549" s="66"/>
    </row>
    <row r="12550" spans="1:1" x14ac:dyDescent="0.2">
      <c r="A12550" s="66"/>
    </row>
    <row r="12551" spans="1:1" x14ac:dyDescent="0.2">
      <c r="A12551" s="66"/>
    </row>
    <row r="12552" spans="1:1" x14ac:dyDescent="0.2">
      <c r="A12552" s="66"/>
    </row>
    <row r="12553" spans="1:1" x14ac:dyDescent="0.2">
      <c r="A12553" s="66"/>
    </row>
    <row r="12554" spans="1:1" x14ac:dyDescent="0.2">
      <c r="A12554" s="66"/>
    </row>
    <row r="12555" spans="1:1" x14ac:dyDescent="0.2">
      <c r="A12555" s="66"/>
    </row>
    <row r="12556" spans="1:1" x14ac:dyDescent="0.2">
      <c r="A12556" s="66"/>
    </row>
    <row r="12557" spans="1:1" x14ac:dyDescent="0.2">
      <c r="A12557" s="66"/>
    </row>
    <row r="12558" spans="1:1" x14ac:dyDescent="0.2">
      <c r="A12558" s="66"/>
    </row>
    <row r="12559" spans="1:1" x14ac:dyDescent="0.2">
      <c r="A12559" s="66"/>
    </row>
    <row r="12560" spans="1:1" x14ac:dyDescent="0.2">
      <c r="A12560" s="66"/>
    </row>
    <row r="12561" spans="1:1" x14ac:dyDescent="0.2">
      <c r="A12561" s="66"/>
    </row>
    <row r="12562" spans="1:1" x14ac:dyDescent="0.2">
      <c r="A12562" s="66"/>
    </row>
    <row r="12563" spans="1:1" x14ac:dyDescent="0.2">
      <c r="A12563" s="66"/>
    </row>
    <row r="12564" spans="1:1" x14ac:dyDescent="0.2">
      <c r="A12564" s="66"/>
    </row>
    <row r="12565" spans="1:1" x14ac:dyDescent="0.2">
      <c r="A12565" s="66"/>
    </row>
    <row r="12566" spans="1:1" x14ac:dyDescent="0.2">
      <c r="A12566" s="66"/>
    </row>
    <row r="12567" spans="1:1" x14ac:dyDescent="0.2">
      <c r="A12567" s="66"/>
    </row>
    <row r="12568" spans="1:1" x14ac:dyDescent="0.2">
      <c r="A12568" s="66"/>
    </row>
    <row r="12569" spans="1:1" x14ac:dyDescent="0.2">
      <c r="A12569" s="66"/>
    </row>
    <row r="12570" spans="1:1" x14ac:dyDescent="0.2">
      <c r="A12570" s="66"/>
    </row>
    <row r="12571" spans="1:1" x14ac:dyDescent="0.2">
      <c r="A12571" s="66"/>
    </row>
    <row r="12572" spans="1:1" x14ac:dyDescent="0.2">
      <c r="A12572" s="66"/>
    </row>
    <row r="12573" spans="1:1" x14ac:dyDescent="0.2">
      <c r="A12573" s="66"/>
    </row>
    <row r="12574" spans="1:1" x14ac:dyDescent="0.2">
      <c r="A12574" s="66"/>
    </row>
    <row r="12575" spans="1:1" x14ac:dyDescent="0.2">
      <c r="A12575" s="66"/>
    </row>
    <row r="12576" spans="1:1" x14ac:dyDescent="0.2">
      <c r="A12576" s="66"/>
    </row>
    <row r="12577" spans="1:1" x14ac:dyDescent="0.2">
      <c r="A12577" s="66"/>
    </row>
    <row r="12578" spans="1:1" x14ac:dyDescent="0.2">
      <c r="A12578" s="66"/>
    </row>
    <row r="12579" spans="1:1" x14ac:dyDescent="0.2">
      <c r="A12579" s="66"/>
    </row>
    <row r="12580" spans="1:1" x14ac:dyDescent="0.2">
      <c r="A12580" s="66"/>
    </row>
    <row r="12581" spans="1:1" x14ac:dyDescent="0.2">
      <c r="A12581" s="66"/>
    </row>
    <row r="12582" spans="1:1" x14ac:dyDescent="0.2">
      <c r="A12582" s="66"/>
    </row>
    <row r="12583" spans="1:1" x14ac:dyDescent="0.2">
      <c r="A12583" s="66"/>
    </row>
    <row r="12584" spans="1:1" x14ac:dyDescent="0.2">
      <c r="A12584" s="66"/>
    </row>
    <row r="12585" spans="1:1" x14ac:dyDescent="0.2">
      <c r="A12585" s="66"/>
    </row>
    <row r="12586" spans="1:1" x14ac:dyDescent="0.2">
      <c r="A12586" s="66"/>
    </row>
    <row r="12587" spans="1:1" x14ac:dyDescent="0.2">
      <c r="A12587" s="66"/>
    </row>
    <row r="12588" spans="1:1" x14ac:dyDescent="0.2">
      <c r="A12588" s="66"/>
    </row>
    <row r="12589" spans="1:1" x14ac:dyDescent="0.2">
      <c r="A12589" s="66"/>
    </row>
    <row r="12590" spans="1:1" x14ac:dyDescent="0.2">
      <c r="A12590" s="66"/>
    </row>
    <row r="12591" spans="1:1" x14ac:dyDescent="0.2">
      <c r="A12591" s="66"/>
    </row>
    <row r="12592" spans="1:1" x14ac:dyDescent="0.2">
      <c r="A12592" s="66"/>
    </row>
    <row r="12593" spans="1:1" x14ac:dyDescent="0.2">
      <c r="A12593" s="66"/>
    </row>
    <row r="12594" spans="1:1" x14ac:dyDescent="0.2">
      <c r="A12594" s="66"/>
    </row>
    <row r="12595" spans="1:1" x14ac:dyDescent="0.2">
      <c r="A12595" s="66"/>
    </row>
    <row r="12596" spans="1:1" x14ac:dyDescent="0.2">
      <c r="A12596" s="66"/>
    </row>
    <row r="12597" spans="1:1" x14ac:dyDescent="0.2">
      <c r="A12597" s="66"/>
    </row>
    <row r="12598" spans="1:1" x14ac:dyDescent="0.2">
      <c r="A12598" s="66"/>
    </row>
    <row r="12599" spans="1:1" x14ac:dyDescent="0.2">
      <c r="A12599" s="66"/>
    </row>
    <row r="12600" spans="1:1" x14ac:dyDescent="0.2">
      <c r="A12600" s="66"/>
    </row>
    <row r="12601" spans="1:1" x14ac:dyDescent="0.2">
      <c r="A12601" s="66"/>
    </row>
    <row r="12602" spans="1:1" x14ac:dyDescent="0.2">
      <c r="A12602" s="66"/>
    </row>
    <row r="12603" spans="1:1" x14ac:dyDescent="0.2">
      <c r="A12603" s="66"/>
    </row>
    <row r="12604" spans="1:1" x14ac:dyDescent="0.2">
      <c r="A12604" s="66"/>
    </row>
    <row r="12605" spans="1:1" x14ac:dyDescent="0.2">
      <c r="A12605" s="66"/>
    </row>
    <row r="12606" spans="1:1" x14ac:dyDescent="0.2">
      <c r="A12606" s="66"/>
    </row>
    <row r="12607" spans="1:1" x14ac:dyDescent="0.2">
      <c r="A12607" s="66"/>
    </row>
    <row r="12608" spans="1:1" x14ac:dyDescent="0.2">
      <c r="A12608" s="66"/>
    </row>
    <row r="12609" spans="1:1" x14ac:dyDescent="0.2">
      <c r="A12609" s="66"/>
    </row>
    <row r="12610" spans="1:1" x14ac:dyDescent="0.2">
      <c r="A12610" s="66"/>
    </row>
    <row r="12611" spans="1:1" x14ac:dyDescent="0.2">
      <c r="A12611" s="66"/>
    </row>
    <row r="12612" spans="1:1" x14ac:dyDescent="0.2">
      <c r="A12612" s="66"/>
    </row>
    <row r="12613" spans="1:1" x14ac:dyDescent="0.2">
      <c r="A12613" s="66"/>
    </row>
    <row r="12614" spans="1:1" x14ac:dyDescent="0.2">
      <c r="A12614" s="66"/>
    </row>
    <row r="12615" spans="1:1" x14ac:dyDescent="0.2">
      <c r="A12615" s="66"/>
    </row>
    <row r="12616" spans="1:1" x14ac:dyDescent="0.2">
      <c r="A12616" s="66"/>
    </row>
    <row r="12617" spans="1:1" x14ac:dyDescent="0.2">
      <c r="A12617" s="66"/>
    </row>
    <row r="12618" spans="1:1" x14ac:dyDescent="0.2">
      <c r="A12618" s="66"/>
    </row>
    <row r="12619" spans="1:1" x14ac:dyDescent="0.2">
      <c r="A12619" s="66"/>
    </row>
    <row r="12620" spans="1:1" x14ac:dyDescent="0.2">
      <c r="A12620" s="66"/>
    </row>
    <row r="12621" spans="1:1" x14ac:dyDescent="0.2">
      <c r="A12621" s="66"/>
    </row>
    <row r="12622" spans="1:1" x14ac:dyDescent="0.2">
      <c r="A12622" s="66"/>
    </row>
    <row r="12623" spans="1:1" x14ac:dyDescent="0.2">
      <c r="A12623" s="66"/>
    </row>
    <row r="12624" spans="1:1" x14ac:dyDescent="0.2">
      <c r="A12624" s="66"/>
    </row>
    <row r="12625" spans="1:1" x14ac:dyDescent="0.2">
      <c r="A12625" s="66"/>
    </row>
    <row r="12626" spans="1:1" x14ac:dyDescent="0.2">
      <c r="A12626" s="66"/>
    </row>
    <row r="12627" spans="1:1" x14ac:dyDescent="0.2">
      <c r="A12627" s="66"/>
    </row>
    <row r="12628" spans="1:1" x14ac:dyDescent="0.2">
      <c r="A12628" s="66"/>
    </row>
    <row r="12629" spans="1:1" x14ac:dyDescent="0.2">
      <c r="A12629" s="66"/>
    </row>
    <row r="12630" spans="1:1" x14ac:dyDescent="0.2">
      <c r="A12630" s="66"/>
    </row>
    <row r="12631" spans="1:1" x14ac:dyDescent="0.2">
      <c r="A12631" s="66"/>
    </row>
    <row r="12632" spans="1:1" x14ac:dyDescent="0.2">
      <c r="A12632" s="66"/>
    </row>
    <row r="12633" spans="1:1" x14ac:dyDescent="0.2">
      <c r="A12633" s="66"/>
    </row>
    <row r="12634" spans="1:1" x14ac:dyDescent="0.2">
      <c r="A12634" s="66"/>
    </row>
    <row r="12635" spans="1:1" x14ac:dyDescent="0.2">
      <c r="A12635" s="66"/>
    </row>
    <row r="12636" spans="1:1" x14ac:dyDescent="0.2">
      <c r="A12636" s="66"/>
    </row>
    <row r="12637" spans="1:1" x14ac:dyDescent="0.2">
      <c r="A12637" s="66"/>
    </row>
    <row r="12638" spans="1:1" x14ac:dyDescent="0.2">
      <c r="A12638" s="66"/>
    </row>
    <row r="12639" spans="1:1" x14ac:dyDescent="0.2">
      <c r="A12639" s="66"/>
    </row>
    <row r="12640" spans="1:1" x14ac:dyDescent="0.2">
      <c r="A12640" s="66"/>
    </row>
    <row r="12641" spans="1:1" x14ac:dyDescent="0.2">
      <c r="A12641" s="66"/>
    </row>
    <row r="12642" spans="1:1" x14ac:dyDescent="0.2">
      <c r="A12642" s="66"/>
    </row>
    <row r="12643" spans="1:1" x14ac:dyDescent="0.2">
      <c r="A12643" s="66"/>
    </row>
    <row r="12644" spans="1:1" x14ac:dyDescent="0.2">
      <c r="A12644" s="66"/>
    </row>
    <row r="12645" spans="1:1" x14ac:dyDescent="0.2">
      <c r="A12645" s="66"/>
    </row>
    <row r="12646" spans="1:1" x14ac:dyDescent="0.2">
      <c r="A12646" s="66"/>
    </row>
    <row r="12647" spans="1:1" x14ac:dyDescent="0.2">
      <c r="A12647" s="66"/>
    </row>
    <row r="12648" spans="1:1" x14ac:dyDescent="0.2">
      <c r="A12648" s="66"/>
    </row>
    <row r="12649" spans="1:1" x14ac:dyDescent="0.2">
      <c r="A12649" s="66"/>
    </row>
    <row r="12650" spans="1:1" x14ac:dyDescent="0.2">
      <c r="A12650" s="66"/>
    </row>
    <row r="12651" spans="1:1" x14ac:dyDescent="0.2">
      <c r="A12651" s="66"/>
    </row>
    <row r="12652" spans="1:1" x14ac:dyDescent="0.2">
      <c r="A12652" s="66"/>
    </row>
    <row r="12653" spans="1:1" x14ac:dyDescent="0.2">
      <c r="A12653" s="66"/>
    </row>
    <row r="12654" spans="1:1" x14ac:dyDescent="0.2">
      <c r="A12654" s="66"/>
    </row>
    <row r="12655" spans="1:1" x14ac:dyDescent="0.2">
      <c r="A12655" s="66"/>
    </row>
    <row r="12656" spans="1:1" x14ac:dyDescent="0.2">
      <c r="A12656" s="66"/>
    </row>
    <row r="12657" spans="1:1" x14ac:dyDescent="0.2">
      <c r="A12657" s="66"/>
    </row>
    <row r="12658" spans="1:1" x14ac:dyDescent="0.2">
      <c r="A12658" s="66"/>
    </row>
    <row r="12659" spans="1:1" x14ac:dyDescent="0.2">
      <c r="A12659" s="66"/>
    </row>
    <row r="12660" spans="1:1" x14ac:dyDescent="0.2">
      <c r="A12660" s="66"/>
    </row>
    <row r="12661" spans="1:1" x14ac:dyDescent="0.2">
      <c r="A12661" s="66"/>
    </row>
    <row r="12662" spans="1:1" x14ac:dyDescent="0.2">
      <c r="A12662" s="66"/>
    </row>
    <row r="12663" spans="1:1" x14ac:dyDescent="0.2">
      <c r="A12663" s="66"/>
    </row>
    <row r="12664" spans="1:1" x14ac:dyDescent="0.2">
      <c r="A12664" s="66"/>
    </row>
    <row r="12665" spans="1:1" x14ac:dyDescent="0.2">
      <c r="A12665" s="66"/>
    </row>
    <row r="12666" spans="1:1" x14ac:dyDescent="0.2">
      <c r="A12666" s="66"/>
    </row>
    <row r="12667" spans="1:1" x14ac:dyDescent="0.2">
      <c r="A12667" s="66"/>
    </row>
    <row r="12668" spans="1:1" x14ac:dyDescent="0.2">
      <c r="A12668" s="66"/>
    </row>
    <row r="12669" spans="1:1" x14ac:dyDescent="0.2">
      <c r="A12669" s="66"/>
    </row>
    <row r="12670" spans="1:1" x14ac:dyDescent="0.2">
      <c r="A12670" s="66"/>
    </row>
    <row r="12671" spans="1:1" x14ac:dyDescent="0.2">
      <c r="A12671" s="66"/>
    </row>
    <row r="12672" spans="1:1" x14ac:dyDescent="0.2">
      <c r="A12672" s="66"/>
    </row>
    <row r="12673" spans="1:1" x14ac:dyDescent="0.2">
      <c r="A12673" s="66"/>
    </row>
    <row r="12674" spans="1:1" x14ac:dyDescent="0.2">
      <c r="A12674" s="66"/>
    </row>
    <row r="12675" spans="1:1" x14ac:dyDescent="0.2">
      <c r="A12675" s="66"/>
    </row>
    <row r="12676" spans="1:1" x14ac:dyDescent="0.2">
      <c r="A12676" s="66"/>
    </row>
    <row r="12677" spans="1:1" x14ac:dyDescent="0.2">
      <c r="A12677" s="66"/>
    </row>
    <row r="12678" spans="1:1" x14ac:dyDescent="0.2">
      <c r="A12678" s="66"/>
    </row>
    <row r="12679" spans="1:1" x14ac:dyDescent="0.2">
      <c r="A12679" s="66"/>
    </row>
    <row r="12680" spans="1:1" x14ac:dyDescent="0.2">
      <c r="A12680" s="66"/>
    </row>
    <row r="12681" spans="1:1" x14ac:dyDescent="0.2">
      <c r="A12681" s="66"/>
    </row>
    <row r="12682" spans="1:1" x14ac:dyDescent="0.2">
      <c r="A12682" s="66"/>
    </row>
    <row r="12683" spans="1:1" x14ac:dyDescent="0.2">
      <c r="A12683" s="66"/>
    </row>
    <row r="12684" spans="1:1" x14ac:dyDescent="0.2">
      <c r="A12684" s="66"/>
    </row>
    <row r="12685" spans="1:1" x14ac:dyDescent="0.2">
      <c r="A12685" s="66"/>
    </row>
    <row r="12686" spans="1:1" x14ac:dyDescent="0.2">
      <c r="A12686" s="66"/>
    </row>
    <row r="12687" spans="1:1" x14ac:dyDescent="0.2">
      <c r="A12687" s="66"/>
    </row>
    <row r="12688" spans="1:1" x14ac:dyDescent="0.2">
      <c r="A12688" s="66"/>
    </row>
    <row r="12689" spans="1:1" x14ac:dyDescent="0.2">
      <c r="A12689" s="66"/>
    </row>
    <row r="12690" spans="1:1" x14ac:dyDescent="0.2">
      <c r="A12690" s="66"/>
    </row>
    <row r="12691" spans="1:1" x14ac:dyDescent="0.2">
      <c r="A12691" s="66"/>
    </row>
    <row r="12692" spans="1:1" x14ac:dyDescent="0.2">
      <c r="A12692" s="66"/>
    </row>
    <row r="12693" spans="1:1" x14ac:dyDescent="0.2">
      <c r="A12693" s="66"/>
    </row>
    <row r="12694" spans="1:1" x14ac:dyDescent="0.2">
      <c r="A12694" s="66"/>
    </row>
    <row r="12695" spans="1:1" x14ac:dyDescent="0.2">
      <c r="A12695" s="66"/>
    </row>
    <row r="12696" spans="1:1" x14ac:dyDescent="0.2">
      <c r="A12696" s="66"/>
    </row>
    <row r="12697" spans="1:1" x14ac:dyDescent="0.2">
      <c r="A12697" s="66"/>
    </row>
    <row r="12698" spans="1:1" x14ac:dyDescent="0.2">
      <c r="A12698" s="66"/>
    </row>
    <row r="12699" spans="1:1" x14ac:dyDescent="0.2">
      <c r="A12699" s="66"/>
    </row>
    <row r="12700" spans="1:1" x14ac:dyDescent="0.2">
      <c r="A12700" s="66"/>
    </row>
    <row r="12701" spans="1:1" x14ac:dyDescent="0.2">
      <c r="A12701" s="66"/>
    </row>
    <row r="12702" spans="1:1" x14ac:dyDescent="0.2">
      <c r="A12702" s="66"/>
    </row>
    <row r="12703" spans="1:1" x14ac:dyDescent="0.2">
      <c r="A12703" s="66"/>
    </row>
    <row r="12704" spans="1:1" x14ac:dyDescent="0.2">
      <c r="A12704" s="66"/>
    </row>
    <row r="12705" spans="1:1" x14ac:dyDescent="0.2">
      <c r="A12705" s="66"/>
    </row>
    <row r="12706" spans="1:1" x14ac:dyDescent="0.2">
      <c r="A12706" s="66"/>
    </row>
    <row r="12707" spans="1:1" x14ac:dyDescent="0.2">
      <c r="A12707" s="66"/>
    </row>
    <row r="12708" spans="1:1" x14ac:dyDescent="0.2">
      <c r="A12708" s="66"/>
    </row>
    <row r="12709" spans="1:1" x14ac:dyDescent="0.2">
      <c r="A12709" s="66"/>
    </row>
    <row r="12710" spans="1:1" x14ac:dyDescent="0.2">
      <c r="A12710" s="66"/>
    </row>
    <row r="12711" spans="1:1" x14ac:dyDescent="0.2">
      <c r="A12711" s="66"/>
    </row>
    <row r="12712" spans="1:1" x14ac:dyDescent="0.2">
      <c r="A12712" s="66"/>
    </row>
    <row r="12713" spans="1:1" x14ac:dyDescent="0.2">
      <c r="A12713" s="66"/>
    </row>
    <row r="12714" spans="1:1" x14ac:dyDescent="0.2">
      <c r="A12714" s="66"/>
    </row>
    <row r="12715" spans="1:1" x14ac:dyDescent="0.2">
      <c r="A12715" s="66"/>
    </row>
    <row r="12716" spans="1:1" x14ac:dyDescent="0.2">
      <c r="A12716" s="66"/>
    </row>
    <row r="12717" spans="1:1" x14ac:dyDescent="0.2">
      <c r="A12717" s="66"/>
    </row>
    <row r="12718" spans="1:1" x14ac:dyDescent="0.2">
      <c r="A12718" s="66"/>
    </row>
    <row r="12719" spans="1:1" x14ac:dyDescent="0.2">
      <c r="A12719" s="66"/>
    </row>
    <row r="12720" spans="1:1" x14ac:dyDescent="0.2">
      <c r="A12720" s="66"/>
    </row>
    <row r="12721" spans="1:1" x14ac:dyDescent="0.2">
      <c r="A12721" s="66"/>
    </row>
    <row r="12722" spans="1:1" x14ac:dyDescent="0.2">
      <c r="A12722" s="66"/>
    </row>
    <row r="12723" spans="1:1" x14ac:dyDescent="0.2">
      <c r="A12723" s="66"/>
    </row>
    <row r="12724" spans="1:1" x14ac:dyDescent="0.2">
      <c r="A12724" s="66"/>
    </row>
    <row r="12725" spans="1:1" x14ac:dyDescent="0.2">
      <c r="A12725" s="66"/>
    </row>
    <row r="12726" spans="1:1" x14ac:dyDescent="0.2">
      <c r="A12726" s="66"/>
    </row>
    <row r="12727" spans="1:1" x14ac:dyDescent="0.2">
      <c r="A12727" s="66"/>
    </row>
    <row r="12728" spans="1:1" x14ac:dyDescent="0.2">
      <c r="A12728" s="66"/>
    </row>
    <row r="12729" spans="1:1" x14ac:dyDescent="0.2">
      <c r="A12729" s="66"/>
    </row>
    <row r="12730" spans="1:1" x14ac:dyDescent="0.2">
      <c r="A12730" s="66"/>
    </row>
    <row r="12731" spans="1:1" x14ac:dyDescent="0.2">
      <c r="A12731" s="66"/>
    </row>
    <row r="12732" spans="1:1" x14ac:dyDescent="0.2">
      <c r="A12732" s="66"/>
    </row>
    <row r="12733" spans="1:1" x14ac:dyDescent="0.2">
      <c r="A12733" s="66"/>
    </row>
    <row r="12734" spans="1:1" x14ac:dyDescent="0.2">
      <c r="A12734" s="66"/>
    </row>
    <row r="12735" spans="1:1" x14ac:dyDescent="0.2">
      <c r="A12735" s="66"/>
    </row>
    <row r="12736" spans="1:1" x14ac:dyDescent="0.2">
      <c r="A12736" s="66"/>
    </row>
    <row r="12737" spans="1:1" x14ac:dyDescent="0.2">
      <c r="A12737" s="66"/>
    </row>
    <row r="12738" spans="1:1" x14ac:dyDescent="0.2">
      <c r="A12738" s="66"/>
    </row>
    <row r="12739" spans="1:1" x14ac:dyDescent="0.2">
      <c r="A12739" s="66"/>
    </row>
    <row r="12740" spans="1:1" x14ac:dyDescent="0.2">
      <c r="A12740" s="66"/>
    </row>
    <row r="12741" spans="1:1" x14ac:dyDescent="0.2">
      <c r="A12741" s="66"/>
    </row>
    <row r="12742" spans="1:1" x14ac:dyDescent="0.2">
      <c r="A12742" s="66"/>
    </row>
    <row r="12743" spans="1:1" x14ac:dyDescent="0.2">
      <c r="A12743" s="66"/>
    </row>
    <row r="12744" spans="1:1" x14ac:dyDescent="0.2">
      <c r="A12744" s="66"/>
    </row>
    <row r="12745" spans="1:1" x14ac:dyDescent="0.2">
      <c r="A12745" s="66"/>
    </row>
    <row r="12746" spans="1:1" x14ac:dyDescent="0.2">
      <c r="A12746" s="66"/>
    </row>
    <row r="12747" spans="1:1" x14ac:dyDescent="0.2">
      <c r="A12747" s="66"/>
    </row>
    <row r="12748" spans="1:1" x14ac:dyDescent="0.2">
      <c r="A12748" s="66"/>
    </row>
    <row r="12749" spans="1:1" x14ac:dyDescent="0.2">
      <c r="A12749" s="66"/>
    </row>
    <row r="12750" spans="1:1" x14ac:dyDescent="0.2">
      <c r="A12750" s="66"/>
    </row>
    <row r="12751" spans="1:1" x14ac:dyDescent="0.2">
      <c r="A12751" s="66"/>
    </row>
    <row r="12752" spans="1:1" x14ac:dyDescent="0.2">
      <c r="A12752" s="66"/>
    </row>
    <row r="12753" spans="1:1" x14ac:dyDescent="0.2">
      <c r="A12753" s="66"/>
    </row>
    <row r="12754" spans="1:1" x14ac:dyDescent="0.2">
      <c r="A12754" s="66"/>
    </row>
    <row r="12755" spans="1:1" x14ac:dyDescent="0.2">
      <c r="A12755" s="66"/>
    </row>
    <row r="12756" spans="1:1" x14ac:dyDescent="0.2">
      <c r="A12756" s="66"/>
    </row>
    <row r="12757" spans="1:1" x14ac:dyDescent="0.2">
      <c r="A12757" s="66"/>
    </row>
    <row r="12758" spans="1:1" x14ac:dyDescent="0.2">
      <c r="A12758" s="66"/>
    </row>
    <row r="12759" spans="1:1" x14ac:dyDescent="0.2">
      <c r="A12759" s="66"/>
    </row>
    <row r="12760" spans="1:1" x14ac:dyDescent="0.2">
      <c r="A12760" s="66"/>
    </row>
    <row r="12761" spans="1:1" x14ac:dyDescent="0.2">
      <c r="A12761" s="66"/>
    </row>
    <row r="12762" spans="1:1" x14ac:dyDescent="0.2">
      <c r="A12762" s="66"/>
    </row>
    <row r="12763" spans="1:1" x14ac:dyDescent="0.2">
      <c r="A12763" s="66"/>
    </row>
    <row r="12764" spans="1:1" x14ac:dyDescent="0.2">
      <c r="A12764" s="66"/>
    </row>
    <row r="12765" spans="1:1" x14ac:dyDescent="0.2">
      <c r="A12765" s="66"/>
    </row>
    <row r="12766" spans="1:1" x14ac:dyDescent="0.2">
      <c r="A12766" s="66"/>
    </row>
    <row r="12767" spans="1:1" x14ac:dyDescent="0.2">
      <c r="A12767" s="66"/>
    </row>
    <row r="12768" spans="1:1" x14ac:dyDescent="0.2">
      <c r="A12768" s="66"/>
    </row>
    <row r="12769" spans="1:1" x14ac:dyDescent="0.2">
      <c r="A12769" s="66"/>
    </row>
    <row r="12770" spans="1:1" x14ac:dyDescent="0.2">
      <c r="A12770" s="66"/>
    </row>
    <row r="12771" spans="1:1" x14ac:dyDescent="0.2">
      <c r="A12771" s="66"/>
    </row>
    <row r="12772" spans="1:1" x14ac:dyDescent="0.2">
      <c r="A12772" s="66"/>
    </row>
    <row r="12773" spans="1:1" x14ac:dyDescent="0.2">
      <c r="A12773" s="66"/>
    </row>
    <row r="12774" spans="1:1" x14ac:dyDescent="0.2">
      <c r="A12774" s="66"/>
    </row>
    <row r="12775" spans="1:1" x14ac:dyDescent="0.2">
      <c r="A12775" s="66"/>
    </row>
    <row r="12776" spans="1:1" x14ac:dyDescent="0.2">
      <c r="A12776" s="66"/>
    </row>
    <row r="12777" spans="1:1" x14ac:dyDescent="0.2">
      <c r="A12777" s="66"/>
    </row>
    <row r="12778" spans="1:1" x14ac:dyDescent="0.2">
      <c r="A12778" s="66"/>
    </row>
    <row r="12779" spans="1:1" x14ac:dyDescent="0.2">
      <c r="A12779" s="66"/>
    </row>
    <row r="12780" spans="1:1" x14ac:dyDescent="0.2">
      <c r="A12780" s="66"/>
    </row>
    <row r="12781" spans="1:1" x14ac:dyDescent="0.2">
      <c r="A12781" s="66"/>
    </row>
    <row r="12782" spans="1:1" x14ac:dyDescent="0.2">
      <c r="A12782" s="66"/>
    </row>
    <row r="12783" spans="1:1" x14ac:dyDescent="0.2">
      <c r="A12783" s="66"/>
    </row>
    <row r="12784" spans="1:1" x14ac:dyDescent="0.2">
      <c r="A12784" s="66"/>
    </row>
    <row r="12785" spans="1:1" x14ac:dyDescent="0.2">
      <c r="A12785" s="66"/>
    </row>
    <row r="12786" spans="1:1" x14ac:dyDescent="0.2">
      <c r="A12786" s="66"/>
    </row>
    <row r="12787" spans="1:1" x14ac:dyDescent="0.2">
      <c r="A12787" s="66"/>
    </row>
    <row r="12788" spans="1:1" x14ac:dyDescent="0.2">
      <c r="A12788" s="66"/>
    </row>
    <row r="12789" spans="1:1" x14ac:dyDescent="0.2">
      <c r="A12789" s="66"/>
    </row>
    <row r="12790" spans="1:1" x14ac:dyDescent="0.2">
      <c r="A12790" s="66"/>
    </row>
    <row r="12791" spans="1:1" x14ac:dyDescent="0.2">
      <c r="A12791" s="66"/>
    </row>
    <row r="12792" spans="1:1" x14ac:dyDescent="0.2">
      <c r="A12792" s="66"/>
    </row>
    <row r="12793" spans="1:1" x14ac:dyDescent="0.2">
      <c r="A12793" s="66"/>
    </row>
    <row r="12794" spans="1:1" x14ac:dyDescent="0.2">
      <c r="A12794" s="66"/>
    </row>
    <row r="12795" spans="1:1" x14ac:dyDescent="0.2">
      <c r="A12795" s="66"/>
    </row>
    <row r="12796" spans="1:1" x14ac:dyDescent="0.2">
      <c r="A12796" s="66"/>
    </row>
    <row r="12797" spans="1:1" x14ac:dyDescent="0.2">
      <c r="A12797" s="66"/>
    </row>
    <row r="12798" spans="1:1" x14ac:dyDescent="0.2">
      <c r="A12798" s="66"/>
    </row>
    <row r="12799" spans="1:1" x14ac:dyDescent="0.2">
      <c r="A12799" s="66"/>
    </row>
    <row r="12800" spans="1:1" x14ac:dyDescent="0.2">
      <c r="A12800" s="66"/>
    </row>
    <row r="12801" spans="1:1" x14ac:dyDescent="0.2">
      <c r="A12801" s="66"/>
    </row>
    <row r="12802" spans="1:1" x14ac:dyDescent="0.2">
      <c r="A12802" s="66"/>
    </row>
    <row r="12803" spans="1:1" x14ac:dyDescent="0.2">
      <c r="A12803" s="66"/>
    </row>
    <row r="12804" spans="1:1" x14ac:dyDescent="0.2">
      <c r="A12804" s="66"/>
    </row>
    <row r="12805" spans="1:1" x14ac:dyDescent="0.2">
      <c r="A12805" s="66"/>
    </row>
    <row r="12806" spans="1:1" x14ac:dyDescent="0.2">
      <c r="A12806" s="66"/>
    </row>
    <row r="12807" spans="1:1" x14ac:dyDescent="0.2">
      <c r="A12807" s="66"/>
    </row>
    <row r="12808" spans="1:1" x14ac:dyDescent="0.2">
      <c r="A12808" s="66"/>
    </row>
    <row r="12809" spans="1:1" x14ac:dyDescent="0.2">
      <c r="A12809" s="66"/>
    </row>
    <row r="12810" spans="1:1" x14ac:dyDescent="0.2">
      <c r="A12810" s="66"/>
    </row>
    <row r="12811" spans="1:1" x14ac:dyDescent="0.2">
      <c r="A12811" s="66"/>
    </row>
    <row r="12812" spans="1:1" x14ac:dyDescent="0.2">
      <c r="A12812" s="66"/>
    </row>
    <row r="12813" spans="1:1" x14ac:dyDescent="0.2">
      <c r="A12813" s="66"/>
    </row>
    <row r="12814" spans="1:1" x14ac:dyDescent="0.2">
      <c r="A12814" s="66"/>
    </row>
    <row r="12815" spans="1:1" x14ac:dyDescent="0.2">
      <c r="A12815" s="66"/>
    </row>
    <row r="12816" spans="1:1" x14ac:dyDescent="0.2">
      <c r="A12816" s="66"/>
    </row>
    <row r="12817" spans="1:1" x14ac:dyDescent="0.2">
      <c r="A12817" s="66"/>
    </row>
    <row r="12818" spans="1:1" x14ac:dyDescent="0.2">
      <c r="A12818" s="66"/>
    </row>
    <row r="12819" spans="1:1" x14ac:dyDescent="0.2">
      <c r="A12819" s="66"/>
    </row>
    <row r="12820" spans="1:1" x14ac:dyDescent="0.2">
      <c r="A12820" s="66"/>
    </row>
    <row r="12821" spans="1:1" x14ac:dyDescent="0.2">
      <c r="A12821" s="66"/>
    </row>
    <row r="12822" spans="1:1" x14ac:dyDescent="0.2">
      <c r="A12822" s="66"/>
    </row>
    <row r="12823" spans="1:1" x14ac:dyDescent="0.2">
      <c r="A12823" s="66"/>
    </row>
    <row r="12824" spans="1:1" x14ac:dyDescent="0.2">
      <c r="A12824" s="66"/>
    </row>
    <row r="12825" spans="1:1" x14ac:dyDescent="0.2">
      <c r="A12825" s="66"/>
    </row>
    <row r="12826" spans="1:1" x14ac:dyDescent="0.2">
      <c r="A12826" s="66"/>
    </row>
    <row r="12827" spans="1:1" x14ac:dyDescent="0.2">
      <c r="A12827" s="66"/>
    </row>
    <row r="12828" spans="1:1" x14ac:dyDescent="0.2">
      <c r="A12828" s="66"/>
    </row>
    <row r="12829" spans="1:1" x14ac:dyDescent="0.2">
      <c r="A12829" s="66"/>
    </row>
    <row r="12830" spans="1:1" x14ac:dyDescent="0.2">
      <c r="A12830" s="66"/>
    </row>
    <row r="12831" spans="1:1" x14ac:dyDescent="0.2">
      <c r="A12831" s="66"/>
    </row>
    <row r="12832" spans="1:1" x14ac:dyDescent="0.2">
      <c r="A12832" s="66"/>
    </row>
    <row r="12833" spans="1:1" x14ac:dyDescent="0.2">
      <c r="A12833" s="66"/>
    </row>
    <row r="12834" spans="1:1" x14ac:dyDescent="0.2">
      <c r="A12834" s="66"/>
    </row>
    <row r="12835" spans="1:1" x14ac:dyDescent="0.2">
      <c r="A12835" s="66"/>
    </row>
    <row r="12836" spans="1:1" x14ac:dyDescent="0.2">
      <c r="A12836" s="66"/>
    </row>
    <row r="12837" spans="1:1" x14ac:dyDescent="0.2">
      <c r="A12837" s="66"/>
    </row>
    <row r="12838" spans="1:1" x14ac:dyDescent="0.2">
      <c r="A12838" s="66"/>
    </row>
    <row r="12839" spans="1:1" x14ac:dyDescent="0.2">
      <c r="A12839" s="66"/>
    </row>
    <row r="12840" spans="1:1" x14ac:dyDescent="0.2">
      <c r="A12840" s="66"/>
    </row>
    <row r="12841" spans="1:1" x14ac:dyDescent="0.2">
      <c r="A12841" s="66"/>
    </row>
    <row r="12842" spans="1:1" x14ac:dyDescent="0.2">
      <c r="A12842" s="66"/>
    </row>
    <row r="12843" spans="1:1" x14ac:dyDescent="0.2">
      <c r="A12843" s="66"/>
    </row>
    <row r="12844" spans="1:1" x14ac:dyDescent="0.2">
      <c r="A12844" s="66"/>
    </row>
    <row r="12845" spans="1:1" x14ac:dyDescent="0.2">
      <c r="A12845" s="66"/>
    </row>
    <row r="12846" spans="1:1" x14ac:dyDescent="0.2">
      <c r="A12846" s="66"/>
    </row>
    <row r="12847" spans="1:1" x14ac:dyDescent="0.2">
      <c r="A12847" s="66"/>
    </row>
    <row r="12848" spans="1:1" x14ac:dyDescent="0.2">
      <c r="A12848" s="66"/>
    </row>
    <row r="12849" spans="1:1" x14ac:dyDescent="0.2">
      <c r="A12849" s="66"/>
    </row>
    <row r="12850" spans="1:1" x14ac:dyDescent="0.2">
      <c r="A12850" s="66"/>
    </row>
    <row r="12851" spans="1:1" x14ac:dyDescent="0.2">
      <c r="A12851" s="66"/>
    </row>
    <row r="12852" spans="1:1" x14ac:dyDescent="0.2">
      <c r="A12852" s="66"/>
    </row>
    <row r="12853" spans="1:1" x14ac:dyDescent="0.2">
      <c r="A12853" s="66"/>
    </row>
    <row r="12854" spans="1:1" x14ac:dyDescent="0.2">
      <c r="A12854" s="66"/>
    </row>
    <row r="12855" spans="1:1" x14ac:dyDescent="0.2">
      <c r="A12855" s="66"/>
    </row>
    <row r="12856" spans="1:1" x14ac:dyDescent="0.2">
      <c r="A12856" s="66"/>
    </row>
    <row r="12857" spans="1:1" x14ac:dyDescent="0.2">
      <c r="A12857" s="66"/>
    </row>
    <row r="12858" spans="1:1" x14ac:dyDescent="0.2">
      <c r="A12858" s="66"/>
    </row>
    <row r="12859" spans="1:1" x14ac:dyDescent="0.2">
      <c r="A12859" s="66"/>
    </row>
    <row r="12860" spans="1:1" x14ac:dyDescent="0.2">
      <c r="A12860" s="66"/>
    </row>
    <row r="12861" spans="1:1" x14ac:dyDescent="0.2">
      <c r="A12861" s="66"/>
    </row>
    <row r="12862" spans="1:1" x14ac:dyDescent="0.2">
      <c r="A12862" s="66"/>
    </row>
    <row r="12863" spans="1:1" x14ac:dyDescent="0.2">
      <c r="A12863" s="66"/>
    </row>
    <row r="12864" spans="1:1" x14ac:dyDescent="0.2">
      <c r="A12864" s="66"/>
    </row>
    <row r="12865" spans="1:1" x14ac:dyDescent="0.2">
      <c r="A12865" s="66"/>
    </row>
    <row r="12866" spans="1:1" x14ac:dyDescent="0.2">
      <c r="A12866" s="66"/>
    </row>
    <row r="12867" spans="1:1" x14ac:dyDescent="0.2">
      <c r="A12867" s="66"/>
    </row>
    <row r="12868" spans="1:1" x14ac:dyDescent="0.2">
      <c r="A12868" s="66"/>
    </row>
    <row r="12869" spans="1:1" x14ac:dyDescent="0.2">
      <c r="A12869" s="66"/>
    </row>
    <row r="12870" spans="1:1" x14ac:dyDescent="0.2">
      <c r="A12870" s="66"/>
    </row>
    <row r="12871" spans="1:1" x14ac:dyDescent="0.2">
      <c r="A12871" s="66"/>
    </row>
    <row r="12872" spans="1:1" x14ac:dyDescent="0.2">
      <c r="A12872" s="66"/>
    </row>
    <row r="12873" spans="1:1" x14ac:dyDescent="0.2">
      <c r="A12873" s="66"/>
    </row>
    <row r="12874" spans="1:1" x14ac:dyDescent="0.2">
      <c r="A12874" s="66"/>
    </row>
    <row r="12875" spans="1:1" x14ac:dyDescent="0.2">
      <c r="A12875" s="66"/>
    </row>
    <row r="12876" spans="1:1" x14ac:dyDescent="0.2">
      <c r="A12876" s="66"/>
    </row>
    <row r="12877" spans="1:1" x14ac:dyDescent="0.2">
      <c r="A12877" s="66"/>
    </row>
    <row r="12878" spans="1:1" x14ac:dyDescent="0.2">
      <c r="A12878" s="66"/>
    </row>
    <row r="12879" spans="1:1" x14ac:dyDescent="0.2">
      <c r="A12879" s="66"/>
    </row>
    <row r="12880" spans="1:1" x14ac:dyDescent="0.2">
      <c r="A12880" s="66"/>
    </row>
    <row r="12881" spans="1:1" x14ac:dyDescent="0.2">
      <c r="A12881" s="66"/>
    </row>
    <row r="12882" spans="1:1" x14ac:dyDescent="0.2">
      <c r="A12882" s="66"/>
    </row>
    <row r="12883" spans="1:1" x14ac:dyDescent="0.2">
      <c r="A12883" s="66"/>
    </row>
    <row r="12884" spans="1:1" x14ac:dyDescent="0.2">
      <c r="A12884" s="66"/>
    </row>
    <row r="12885" spans="1:1" x14ac:dyDescent="0.2">
      <c r="A12885" s="66"/>
    </row>
    <row r="12886" spans="1:1" x14ac:dyDescent="0.2">
      <c r="A12886" s="66"/>
    </row>
    <row r="12887" spans="1:1" x14ac:dyDescent="0.2">
      <c r="A12887" s="66"/>
    </row>
    <row r="12888" spans="1:1" x14ac:dyDescent="0.2">
      <c r="A12888" s="66"/>
    </row>
    <row r="12889" spans="1:1" x14ac:dyDescent="0.2">
      <c r="A12889" s="66"/>
    </row>
    <row r="12890" spans="1:1" x14ac:dyDescent="0.2">
      <c r="A12890" s="66"/>
    </row>
    <row r="12891" spans="1:1" x14ac:dyDescent="0.2">
      <c r="A12891" s="66"/>
    </row>
    <row r="12892" spans="1:1" x14ac:dyDescent="0.2">
      <c r="A12892" s="66"/>
    </row>
    <row r="12893" spans="1:1" x14ac:dyDescent="0.2">
      <c r="A12893" s="66"/>
    </row>
    <row r="12894" spans="1:1" x14ac:dyDescent="0.2">
      <c r="A12894" s="66"/>
    </row>
    <row r="12895" spans="1:1" x14ac:dyDescent="0.2">
      <c r="A12895" s="66"/>
    </row>
    <row r="12896" spans="1:1" x14ac:dyDescent="0.2">
      <c r="A12896" s="66"/>
    </row>
    <row r="12897" spans="1:1" x14ac:dyDescent="0.2">
      <c r="A12897" s="66"/>
    </row>
    <row r="12898" spans="1:1" x14ac:dyDescent="0.2">
      <c r="A12898" s="66"/>
    </row>
    <row r="12899" spans="1:1" x14ac:dyDescent="0.2">
      <c r="A12899" s="66"/>
    </row>
    <row r="12900" spans="1:1" x14ac:dyDescent="0.2">
      <c r="A12900" s="66"/>
    </row>
    <row r="12901" spans="1:1" x14ac:dyDescent="0.2">
      <c r="A12901" s="66"/>
    </row>
    <row r="12902" spans="1:1" x14ac:dyDescent="0.2">
      <c r="A12902" s="66"/>
    </row>
    <row r="12903" spans="1:1" x14ac:dyDescent="0.2">
      <c r="A12903" s="66"/>
    </row>
    <row r="12904" spans="1:1" x14ac:dyDescent="0.2">
      <c r="A12904" s="66"/>
    </row>
    <row r="12905" spans="1:1" x14ac:dyDescent="0.2">
      <c r="A12905" s="66"/>
    </row>
    <row r="12906" spans="1:1" x14ac:dyDescent="0.2">
      <c r="A12906" s="66"/>
    </row>
    <row r="12907" spans="1:1" x14ac:dyDescent="0.2">
      <c r="A12907" s="66"/>
    </row>
    <row r="12908" spans="1:1" x14ac:dyDescent="0.2">
      <c r="A12908" s="66"/>
    </row>
    <row r="12909" spans="1:1" x14ac:dyDescent="0.2">
      <c r="A12909" s="66"/>
    </row>
    <row r="12910" spans="1:1" x14ac:dyDescent="0.2">
      <c r="A12910" s="66"/>
    </row>
    <row r="12911" spans="1:1" x14ac:dyDescent="0.2">
      <c r="A12911" s="66"/>
    </row>
    <row r="12912" spans="1:1" x14ac:dyDescent="0.2">
      <c r="A12912" s="66"/>
    </row>
    <row r="12913" spans="1:1" x14ac:dyDescent="0.2">
      <c r="A12913" s="66"/>
    </row>
    <row r="12914" spans="1:1" x14ac:dyDescent="0.2">
      <c r="A12914" s="66"/>
    </row>
    <row r="12915" spans="1:1" x14ac:dyDescent="0.2">
      <c r="A12915" s="66"/>
    </row>
    <row r="12916" spans="1:1" x14ac:dyDescent="0.2">
      <c r="A12916" s="66"/>
    </row>
    <row r="12917" spans="1:1" x14ac:dyDescent="0.2">
      <c r="A12917" s="66"/>
    </row>
    <row r="12918" spans="1:1" x14ac:dyDescent="0.2">
      <c r="A12918" s="66"/>
    </row>
    <row r="12919" spans="1:1" x14ac:dyDescent="0.2">
      <c r="A12919" s="66"/>
    </row>
    <row r="12920" spans="1:1" x14ac:dyDescent="0.2">
      <c r="A12920" s="66"/>
    </row>
    <row r="12921" spans="1:1" x14ac:dyDescent="0.2">
      <c r="A12921" s="66"/>
    </row>
    <row r="12922" spans="1:1" x14ac:dyDescent="0.2">
      <c r="A12922" s="66"/>
    </row>
    <row r="12923" spans="1:1" x14ac:dyDescent="0.2">
      <c r="A12923" s="66"/>
    </row>
    <row r="12924" spans="1:1" x14ac:dyDescent="0.2">
      <c r="A12924" s="66"/>
    </row>
    <row r="12925" spans="1:1" x14ac:dyDescent="0.2">
      <c r="A12925" s="66"/>
    </row>
    <row r="12926" spans="1:1" x14ac:dyDescent="0.2">
      <c r="A12926" s="66"/>
    </row>
    <row r="12927" spans="1:1" x14ac:dyDescent="0.2">
      <c r="A12927" s="66"/>
    </row>
    <row r="12928" spans="1:1" x14ac:dyDescent="0.2">
      <c r="A12928" s="66"/>
    </row>
    <row r="12929" spans="1:1" x14ac:dyDescent="0.2">
      <c r="A12929" s="66"/>
    </row>
    <row r="12930" spans="1:1" x14ac:dyDescent="0.2">
      <c r="A12930" s="66"/>
    </row>
    <row r="12931" spans="1:1" x14ac:dyDescent="0.2">
      <c r="A12931" s="66"/>
    </row>
    <row r="12932" spans="1:1" x14ac:dyDescent="0.2">
      <c r="A12932" s="66"/>
    </row>
    <row r="12933" spans="1:1" x14ac:dyDescent="0.2">
      <c r="A12933" s="66"/>
    </row>
    <row r="12934" spans="1:1" x14ac:dyDescent="0.2">
      <c r="A12934" s="66"/>
    </row>
    <row r="12935" spans="1:1" x14ac:dyDescent="0.2">
      <c r="A12935" s="66"/>
    </row>
    <row r="12936" spans="1:1" x14ac:dyDescent="0.2">
      <c r="A12936" s="66"/>
    </row>
    <row r="12937" spans="1:1" x14ac:dyDescent="0.2">
      <c r="A12937" s="66"/>
    </row>
    <row r="12938" spans="1:1" x14ac:dyDescent="0.2">
      <c r="A12938" s="66"/>
    </row>
    <row r="12939" spans="1:1" x14ac:dyDescent="0.2">
      <c r="A12939" s="66"/>
    </row>
    <row r="12940" spans="1:1" x14ac:dyDescent="0.2">
      <c r="A12940" s="66"/>
    </row>
    <row r="12941" spans="1:1" x14ac:dyDescent="0.2">
      <c r="A12941" s="66"/>
    </row>
    <row r="12942" spans="1:1" x14ac:dyDescent="0.2">
      <c r="A12942" s="66"/>
    </row>
    <row r="12943" spans="1:1" x14ac:dyDescent="0.2">
      <c r="A12943" s="66"/>
    </row>
    <row r="12944" spans="1:1" x14ac:dyDescent="0.2">
      <c r="A12944" s="66"/>
    </row>
    <row r="12945" spans="1:1" x14ac:dyDescent="0.2">
      <c r="A12945" s="66"/>
    </row>
    <row r="12946" spans="1:1" x14ac:dyDescent="0.2">
      <c r="A12946" s="66"/>
    </row>
    <row r="12947" spans="1:1" x14ac:dyDescent="0.2">
      <c r="A12947" s="66"/>
    </row>
    <row r="12948" spans="1:1" x14ac:dyDescent="0.2">
      <c r="A12948" s="66"/>
    </row>
    <row r="12949" spans="1:1" x14ac:dyDescent="0.2">
      <c r="A12949" s="66"/>
    </row>
    <row r="12950" spans="1:1" x14ac:dyDescent="0.2">
      <c r="A12950" s="66"/>
    </row>
    <row r="12951" spans="1:1" x14ac:dyDescent="0.2">
      <c r="A12951" s="66"/>
    </row>
    <row r="12952" spans="1:1" x14ac:dyDescent="0.2">
      <c r="A12952" s="66"/>
    </row>
    <row r="12953" spans="1:1" x14ac:dyDescent="0.2">
      <c r="A12953" s="66"/>
    </row>
    <row r="12954" spans="1:1" x14ac:dyDescent="0.2">
      <c r="A12954" s="66"/>
    </row>
    <row r="12955" spans="1:1" x14ac:dyDescent="0.2">
      <c r="A12955" s="66"/>
    </row>
    <row r="12956" spans="1:1" x14ac:dyDescent="0.2">
      <c r="A12956" s="66"/>
    </row>
    <row r="12957" spans="1:1" x14ac:dyDescent="0.2">
      <c r="A12957" s="66"/>
    </row>
    <row r="12958" spans="1:1" x14ac:dyDescent="0.2">
      <c r="A12958" s="66"/>
    </row>
    <row r="12959" spans="1:1" x14ac:dyDescent="0.2">
      <c r="A12959" s="66"/>
    </row>
    <row r="12960" spans="1:1" x14ac:dyDescent="0.2">
      <c r="A12960" s="66"/>
    </row>
    <row r="12961" spans="1:1" x14ac:dyDescent="0.2">
      <c r="A12961" s="66"/>
    </row>
    <row r="12962" spans="1:1" x14ac:dyDescent="0.2">
      <c r="A12962" s="66"/>
    </row>
    <row r="12963" spans="1:1" x14ac:dyDescent="0.2">
      <c r="A12963" s="66"/>
    </row>
    <row r="12964" spans="1:1" x14ac:dyDescent="0.2">
      <c r="A12964" s="66"/>
    </row>
    <row r="12965" spans="1:1" x14ac:dyDescent="0.2">
      <c r="A12965" s="66"/>
    </row>
    <row r="12966" spans="1:1" x14ac:dyDescent="0.2">
      <c r="A12966" s="66"/>
    </row>
    <row r="12967" spans="1:1" x14ac:dyDescent="0.2">
      <c r="A12967" s="66"/>
    </row>
    <row r="12968" spans="1:1" x14ac:dyDescent="0.2">
      <c r="A12968" s="66"/>
    </row>
    <row r="12969" spans="1:1" x14ac:dyDescent="0.2">
      <c r="A12969" s="66"/>
    </row>
    <row r="12970" spans="1:1" x14ac:dyDescent="0.2">
      <c r="A12970" s="66"/>
    </row>
    <row r="12971" spans="1:1" x14ac:dyDescent="0.2">
      <c r="A12971" s="66"/>
    </row>
    <row r="12972" spans="1:1" x14ac:dyDescent="0.2">
      <c r="A12972" s="66"/>
    </row>
    <row r="12973" spans="1:1" x14ac:dyDescent="0.2">
      <c r="A12973" s="66"/>
    </row>
    <row r="12974" spans="1:1" x14ac:dyDescent="0.2">
      <c r="A12974" s="66"/>
    </row>
    <row r="12975" spans="1:1" x14ac:dyDescent="0.2">
      <c r="A12975" s="66"/>
    </row>
    <row r="12976" spans="1:1" x14ac:dyDescent="0.2">
      <c r="A12976" s="66"/>
    </row>
    <row r="12977" spans="1:1" x14ac:dyDescent="0.2">
      <c r="A12977" s="66"/>
    </row>
    <row r="12978" spans="1:1" x14ac:dyDescent="0.2">
      <c r="A12978" s="66"/>
    </row>
    <row r="12979" spans="1:1" x14ac:dyDescent="0.2">
      <c r="A12979" s="66"/>
    </row>
    <row r="12980" spans="1:1" x14ac:dyDescent="0.2">
      <c r="A12980" s="66"/>
    </row>
    <row r="12981" spans="1:1" x14ac:dyDescent="0.2">
      <c r="A12981" s="66"/>
    </row>
    <row r="12982" spans="1:1" x14ac:dyDescent="0.2">
      <c r="A12982" s="66"/>
    </row>
    <row r="12983" spans="1:1" x14ac:dyDescent="0.2">
      <c r="A12983" s="66"/>
    </row>
    <row r="12984" spans="1:1" x14ac:dyDescent="0.2">
      <c r="A12984" s="66"/>
    </row>
    <row r="12985" spans="1:1" x14ac:dyDescent="0.2">
      <c r="A12985" s="66"/>
    </row>
    <row r="12986" spans="1:1" x14ac:dyDescent="0.2">
      <c r="A12986" s="66"/>
    </row>
    <row r="12987" spans="1:1" x14ac:dyDescent="0.2">
      <c r="A12987" s="66"/>
    </row>
    <row r="12988" spans="1:1" x14ac:dyDescent="0.2">
      <c r="A12988" s="66"/>
    </row>
    <row r="12989" spans="1:1" x14ac:dyDescent="0.2">
      <c r="A12989" s="66"/>
    </row>
    <row r="12990" spans="1:1" x14ac:dyDescent="0.2">
      <c r="A12990" s="66"/>
    </row>
    <row r="12991" spans="1:1" x14ac:dyDescent="0.2">
      <c r="A12991" s="66"/>
    </row>
    <row r="12992" spans="1:1" x14ac:dyDescent="0.2">
      <c r="A12992" s="66"/>
    </row>
    <row r="12993" spans="1:1" x14ac:dyDescent="0.2">
      <c r="A12993" s="66"/>
    </row>
    <row r="12994" spans="1:1" x14ac:dyDescent="0.2">
      <c r="A12994" s="66"/>
    </row>
    <row r="12995" spans="1:1" x14ac:dyDescent="0.2">
      <c r="A12995" s="66"/>
    </row>
    <row r="12996" spans="1:1" x14ac:dyDescent="0.2">
      <c r="A12996" s="66"/>
    </row>
    <row r="12997" spans="1:1" x14ac:dyDescent="0.2">
      <c r="A12997" s="66"/>
    </row>
    <row r="12998" spans="1:1" x14ac:dyDescent="0.2">
      <c r="A12998" s="66"/>
    </row>
    <row r="12999" spans="1:1" x14ac:dyDescent="0.2">
      <c r="A12999" s="66"/>
    </row>
    <row r="13000" spans="1:1" x14ac:dyDescent="0.2">
      <c r="A13000" s="66"/>
    </row>
    <row r="13001" spans="1:1" x14ac:dyDescent="0.2">
      <c r="A13001" s="66"/>
    </row>
    <row r="13002" spans="1:1" x14ac:dyDescent="0.2">
      <c r="A13002" s="66"/>
    </row>
    <row r="13003" spans="1:1" x14ac:dyDescent="0.2">
      <c r="A13003" s="66"/>
    </row>
    <row r="13004" spans="1:1" x14ac:dyDescent="0.2">
      <c r="A13004" s="66"/>
    </row>
    <row r="13005" spans="1:1" x14ac:dyDescent="0.2">
      <c r="A13005" s="66"/>
    </row>
    <row r="13006" spans="1:1" x14ac:dyDescent="0.2">
      <c r="A13006" s="66"/>
    </row>
    <row r="13007" spans="1:1" x14ac:dyDescent="0.2">
      <c r="A13007" s="66"/>
    </row>
    <row r="13008" spans="1:1" x14ac:dyDescent="0.2">
      <c r="A13008" s="66"/>
    </row>
    <row r="13009" spans="1:1" x14ac:dyDescent="0.2">
      <c r="A13009" s="66"/>
    </row>
    <row r="13010" spans="1:1" x14ac:dyDescent="0.2">
      <c r="A13010" s="66"/>
    </row>
    <row r="13011" spans="1:1" x14ac:dyDescent="0.2">
      <c r="A13011" s="66"/>
    </row>
    <row r="13012" spans="1:1" x14ac:dyDescent="0.2">
      <c r="A13012" s="66"/>
    </row>
    <row r="13013" spans="1:1" x14ac:dyDescent="0.2">
      <c r="A13013" s="66"/>
    </row>
    <row r="13014" spans="1:1" x14ac:dyDescent="0.2">
      <c r="A13014" s="66"/>
    </row>
    <row r="13015" spans="1:1" x14ac:dyDescent="0.2">
      <c r="A13015" s="66"/>
    </row>
    <row r="13016" spans="1:1" x14ac:dyDescent="0.2">
      <c r="A13016" s="66"/>
    </row>
    <row r="13017" spans="1:1" x14ac:dyDescent="0.2">
      <c r="A13017" s="66"/>
    </row>
    <row r="13018" spans="1:1" x14ac:dyDescent="0.2">
      <c r="A13018" s="66"/>
    </row>
    <row r="13019" spans="1:1" x14ac:dyDescent="0.2">
      <c r="A13019" s="66"/>
    </row>
    <row r="13020" spans="1:1" x14ac:dyDescent="0.2">
      <c r="A13020" s="66"/>
    </row>
    <row r="13021" spans="1:1" x14ac:dyDescent="0.2">
      <c r="A13021" s="66"/>
    </row>
    <row r="13022" spans="1:1" x14ac:dyDescent="0.2">
      <c r="A13022" s="66"/>
    </row>
    <row r="13023" spans="1:1" x14ac:dyDescent="0.2">
      <c r="A13023" s="66"/>
    </row>
    <row r="13024" spans="1:1" x14ac:dyDescent="0.2">
      <c r="A13024" s="66"/>
    </row>
    <row r="13025" spans="1:1" x14ac:dyDescent="0.2">
      <c r="A13025" s="66"/>
    </row>
    <row r="13026" spans="1:1" x14ac:dyDescent="0.2">
      <c r="A13026" s="66"/>
    </row>
    <row r="13027" spans="1:1" x14ac:dyDescent="0.2">
      <c r="A13027" s="66"/>
    </row>
    <row r="13028" spans="1:1" x14ac:dyDescent="0.2">
      <c r="A13028" s="66"/>
    </row>
    <row r="13029" spans="1:1" x14ac:dyDescent="0.2">
      <c r="A13029" s="66"/>
    </row>
    <row r="13030" spans="1:1" x14ac:dyDescent="0.2">
      <c r="A13030" s="66"/>
    </row>
    <row r="13031" spans="1:1" x14ac:dyDescent="0.2">
      <c r="A13031" s="66"/>
    </row>
    <row r="13032" spans="1:1" x14ac:dyDescent="0.2">
      <c r="A13032" s="66"/>
    </row>
    <row r="13033" spans="1:1" x14ac:dyDescent="0.2">
      <c r="A13033" s="66"/>
    </row>
    <row r="13034" spans="1:1" x14ac:dyDescent="0.2">
      <c r="A13034" s="66"/>
    </row>
    <row r="13035" spans="1:1" x14ac:dyDescent="0.2">
      <c r="A13035" s="66"/>
    </row>
    <row r="13036" spans="1:1" x14ac:dyDescent="0.2">
      <c r="A13036" s="66"/>
    </row>
    <row r="13037" spans="1:1" x14ac:dyDescent="0.2">
      <c r="A13037" s="66"/>
    </row>
    <row r="13038" spans="1:1" x14ac:dyDescent="0.2">
      <c r="A13038" s="66"/>
    </row>
    <row r="13039" spans="1:1" x14ac:dyDescent="0.2">
      <c r="A13039" s="66"/>
    </row>
    <row r="13040" spans="1:1" x14ac:dyDescent="0.2">
      <c r="A13040" s="66"/>
    </row>
    <row r="13041" spans="1:1" x14ac:dyDescent="0.2">
      <c r="A13041" s="66"/>
    </row>
    <row r="13042" spans="1:1" x14ac:dyDescent="0.2">
      <c r="A13042" s="66"/>
    </row>
    <row r="13043" spans="1:1" x14ac:dyDescent="0.2">
      <c r="A13043" s="66"/>
    </row>
    <row r="13044" spans="1:1" x14ac:dyDescent="0.2">
      <c r="A13044" s="66"/>
    </row>
    <row r="13045" spans="1:1" x14ac:dyDescent="0.2">
      <c r="A13045" s="66"/>
    </row>
    <row r="13046" spans="1:1" x14ac:dyDescent="0.2">
      <c r="A13046" s="66"/>
    </row>
    <row r="13047" spans="1:1" x14ac:dyDescent="0.2">
      <c r="A13047" s="66"/>
    </row>
    <row r="13048" spans="1:1" x14ac:dyDescent="0.2">
      <c r="A13048" s="66"/>
    </row>
    <row r="13049" spans="1:1" x14ac:dyDescent="0.2">
      <c r="A13049" s="66"/>
    </row>
    <row r="13050" spans="1:1" x14ac:dyDescent="0.2">
      <c r="A13050" s="66"/>
    </row>
    <row r="13051" spans="1:1" x14ac:dyDescent="0.2">
      <c r="A13051" s="66"/>
    </row>
    <row r="13052" spans="1:1" x14ac:dyDescent="0.2">
      <c r="A13052" s="66"/>
    </row>
    <row r="13053" spans="1:1" x14ac:dyDescent="0.2">
      <c r="A13053" s="66"/>
    </row>
    <row r="13054" spans="1:1" x14ac:dyDescent="0.2">
      <c r="A13054" s="66"/>
    </row>
    <row r="13055" spans="1:1" x14ac:dyDescent="0.2">
      <c r="A13055" s="66"/>
    </row>
    <row r="13056" spans="1:1" x14ac:dyDescent="0.2">
      <c r="A13056" s="66"/>
    </row>
    <row r="13057" spans="1:1" x14ac:dyDescent="0.2">
      <c r="A13057" s="66"/>
    </row>
    <row r="13058" spans="1:1" x14ac:dyDescent="0.2">
      <c r="A13058" s="66"/>
    </row>
    <row r="13059" spans="1:1" x14ac:dyDescent="0.2">
      <c r="A13059" s="66"/>
    </row>
    <row r="13060" spans="1:1" x14ac:dyDescent="0.2">
      <c r="A13060" s="66"/>
    </row>
    <row r="13061" spans="1:1" x14ac:dyDescent="0.2">
      <c r="A13061" s="66"/>
    </row>
    <row r="13062" spans="1:1" x14ac:dyDescent="0.2">
      <c r="A13062" s="66"/>
    </row>
    <row r="13063" spans="1:1" x14ac:dyDescent="0.2">
      <c r="A13063" s="66"/>
    </row>
    <row r="13064" spans="1:1" x14ac:dyDescent="0.2">
      <c r="A13064" s="66"/>
    </row>
    <row r="13065" spans="1:1" x14ac:dyDescent="0.2">
      <c r="A13065" s="66"/>
    </row>
    <row r="13066" spans="1:1" x14ac:dyDescent="0.2">
      <c r="A13066" s="66"/>
    </row>
    <row r="13067" spans="1:1" x14ac:dyDescent="0.2">
      <c r="A13067" s="66"/>
    </row>
    <row r="13068" spans="1:1" x14ac:dyDescent="0.2">
      <c r="A13068" s="66"/>
    </row>
    <row r="13069" spans="1:1" x14ac:dyDescent="0.2">
      <c r="A13069" s="66"/>
    </row>
    <row r="13070" spans="1:1" x14ac:dyDescent="0.2">
      <c r="A13070" s="66"/>
    </row>
    <row r="13071" spans="1:1" x14ac:dyDescent="0.2">
      <c r="A13071" s="66"/>
    </row>
    <row r="13072" spans="1:1" x14ac:dyDescent="0.2">
      <c r="A13072" s="66"/>
    </row>
    <row r="13073" spans="1:1" x14ac:dyDescent="0.2">
      <c r="A13073" s="66"/>
    </row>
    <row r="13074" spans="1:1" x14ac:dyDescent="0.2">
      <c r="A13074" s="66"/>
    </row>
    <row r="13075" spans="1:1" x14ac:dyDescent="0.2">
      <c r="A13075" s="66"/>
    </row>
    <row r="13076" spans="1:1" x14ac:dyDescent="0.2">
      <c r="A13076" s="66"/>
    </row>
    <row r="13077" spans="1:1" x14ac:dyDescent="0.2">
      <c r="A13077" s="66"/>
    </row>
    <row r="13078" spans="1:1" x14ac:dyDescent="0.2">
      <c r="A13078" s="66"/>
    </row>
    <row r="13079" spans="1:1" x14ac:dyDescent="0.2">
      <c r="A13079" s="66"/>
    </row>
    <row r="13080" spans="1:1" x14ac:dyDescent="0.2">
      <c r="A13080" s="66"/>
    </row>
    <row r="13081" spans="1:1" x14ac:dyDescent="0.2">
      <c r="A13081" s="66"/>
    </row>
    <row r="13082" spans="1:1" x14ac:dyDescent="0.2">
      <c r="A13082" s="66"/>
    </row>
    <row r="13083" spans="1:1" x14ac:dyDescent="0.2">
      <c r="A13083" s="66"/>
    </row>
    <row r="13084" spans="1:1" x14ac:dyDescent="0.2">
      <c r="A13084" s="66"/>
    </row>
    <row r="13085" spans="1:1" x14ac:dyDescent="0.2">
      <c r="A13085" s="66"/>
    </row>
    <row r="13086" spans="1:1" x14ac:dyDescent="0.2">
      <c r="A13086" s="66"/>
    </row>
    <row r="13087" spans="1:1" x14ac:dyDescent="0.2">
      <c r="A13087" s="66"/>
    </row>
    <row r="13088" spans="1:1" x14ac:dyDescent="0.2">
      <c r="A13088" s="66"/>
    </row>
    <row r="13089" spans="1:1" x14ac:dyDescent="0.2">
      <c r="A13089" s="66"/>
    </row>
    <row r="13090" spans="1:1" x14ac:dyDescent="0.2">
      <c r="A13090" s="66"/>
    </row>
    <row r="13091" spans="1:1" x14ac:dyDescent="0.2">
      <c r="A13091" s="66"/>
    </row>
    <row r="13092" spans="1:1" x14ac:dyDescent="0.2">
      <c r="A13092" s="66"/>
    </row>
    <row r="13093" spans="1:1" x14ac:dyDescent="0.2">
      <c r="A13093" s="66"/>
    </row>
    <row r="13094" spans="1:1" x14ac:dyDescent="0.2">
      <c r="A13094" s="66"/>
    </row>
    <row r="13095" spans="1:1" x14ac:dyDescent="0.2">
      <c r="A13095" s="66"/>
    </row>
    <row r="13096" spans="1:1" x14ac:dyDescent="0.2">
      <c r="A13096" s="66"/>
    </row>
    <row r="13097" spans="1:1" x14ac:dyDescent="0.2">
      <c r="A13097" s="66"/>
    </row>
    <row r="13098" spans="1:1" x14ac:dyDescent="0.2">
      <c r="A13098" s="66"/>
    </row>
    <row r="13099" spans="1:1" x14ac:dyDescent="0.2">
      <c r="A13099" s="66"/>
    </row>
    <row r="13100" spans="1:1" x14ac:dyDescent="0.2">
      <c r="A13100" s="66"/>
    </row>
    <row r="13101" spans="1:1" x14ac:dyDescent="0.2">
      <c r="A13101" s="66"/>
    </row>
    <row r="13102" spans="1:1" x14ac:dyDescent="0.2">
      <c r="A13102" s="66"/>
    </row>
    <row r="13103" spans="1:1" x14ac:dyDescent="0.2">
      <c r="A13103" s="66"/>
    </row>
    <row r="13104" spans="1:1" x14ac:dyDescent="0.2">
      <c r="A13104" s="66"/>
    </row>
    <row r="13105" spans="1:1" x14ac:dyDescent="0.2">
      <c r="A13105" s="66"/>
    </row>
    <row r="13106" spans="1:1" x14ac:dyDescent="0.2">
      <c r="A13106" s="66"/>
    </row>
    <row r="13107" spans="1:1" x14ac:dyDescent="0.2">
      <c r="A13107" s="66"/>
    </row>
    <row r="13108" spans="1:1" x14ac:dyDescent="0.2">
      <c r="A13108" s="66"/>
    </row>
    <row r="13109" spans="1:1" x14ac:dyDescent="0.2">
      <c r="A13109" s="66"/>
    </row>
    <row r="13110" spans="1:1" x14ac:dyDescent="0.2">
      <c r="A13110" s="66"/>
    </row>
    <row r="13111" spans="1:1" x14ac:dyDescent="0.2">
      <c r="A13111" s="66"/>
    </row>
    <row r="13112" spans="1:1" x14ac:dyDescent="0.2">
      <c r="A13112" s="66"/>
    </row>
    <row r="13113" spans="1:1" x14ac:dyDescent="0.2">
      <c r="A13113" s="66"/>
    </row>
    <row r="13114" spans="1:1" x14ac:dyDescent="0.2">
      <c r="A13114" s="66"/>
    </row>
    <row r="13115" spans="1:1" x14ac:dyDescent="0.2">
      <c r="A13115" s="66"/>
    </row>
    <row r="13116" spans="1:1" x14ac:dyDescent="0.2">
      <c r="A13116" s="66"/>
    </row>
    <row r="13117" spans="1:1" x14ac:dyDescent="0.2">
      <c r="A13117" s="66"/>
    </row>
    <row r="13118" spans="1:1" x14ac:dyDescent="0.2">
      <c r="A13118" s="66"/>
    </row>
    <row r="13119" spans="1:1" x14ac:dyDescent="0.2">
      <c r="A13119" s="66"/>
    </row>
    <row r="13120" spans="1:1" x14ac:dyDescent="0.2">
      <c r="A13120" s="66"/>
    </row>
    <row r="13121" spans="1:1" x14ac:dyDescent="0.2">
      <c r="A13121" s="66"/>
    </row>
    <row r="13122" spans="1:1" x14ac:dyDescent="0.2">
      <c r="A13122" s="66"/>
    </row>
    <row r="13123" spans="1:1" x14ac:dyDescent="0.2">
      <c r="A13123" s="66"/>
    </row>
    <row r="13124" spans="1:1" x14ac:dyDescent="0.2">
      <c r="A13124" s="66"/>
    </row>
    <row r="13125" spans="1:1" x14ac:dyDescent="0.2">
      <c r="A13125" s="66"/>
    </row>
    <row r="13126" spans="1:1" x14ac:dyDescent="0.2">
      <c r="A13126" s="66"/>
    </row>
    <row r="13127" spans="1:1" x14ac:dyDescent="0.2">
      <c r="A13127" s="66"/>
    </row>
    <row r="13128" spans="1:1" x14ac:dyDescent="0.2">
      <c r="A13128" s="66"/>
    </row>
    <row r="13129" spans="1:1" x14ac:dyDescent="0.2">
      <c r="A13129" s="66"/>
    </row>
    <row r="13130" spans="1:1" x14ac:dyDescent="0.2">
      <c r="A13130" s="66"/>
    </row>
    <row r="13131" spans="1:1" x14ac:dyDescent="0.2">
      <c r="A13131" s="66"/>
    </row>
    <row r="13132" spans="1:1" x14ac:dyDescent="0.2">
      <c r="A13132" s="66"/>
    </row>
    <row r="13133" spans="1:1" x14ac:dyDescent="0.2">
      <c r="A13133" s="66"/>
    </row>
    <row r="13134" spans="1:1" x14ac:dyDescent="0.2">
      <c r="A13134" s="66"/>
    </row>
    <row r="13135" spans="1:1" x14ac:dyDescent="0.2">
      <c r="A13135" s="66"/>
    </row>
    <row r="13136" spans="1:1" x14ac:dyDescent="0.2">
      <c r="A13136" s="66"/>
    </row>
    <row r="13137" spans="1:1" x14ac:dyDescent="0.2">
      <c r="A13137" s="66"/>
    </row>
    <row r="13138" spans="1:1" x14ac:dyDescent="0.2">
      <c r="A13138" s="66"/>
    </row>
    <row r="13139" spans="1:1" x14ac:dyDescent="0.2">
      <c r="A13139" s="66"/>
    </row>
    <row r="13140" spans="1:1" x14ac:dyDescent="0.2">
      <c r="A13140" s="66"/>
    </row>
    <row r="13141" spans="1:1" x14ac:dyDescent="0.2">
      <c r="A13141" s="66"/>
    </row>
    <row r="13142" spans="1:1" x14ac:dyDescent="0.2">
      <c r="A13142" s="66"/>
    </row>
    <row r="13143" spans="1:1" x14ac:dyDescent="0.2">
      <c r="A13143" s="66"/>
    </row>
    <row r="13144" spans="1:1" x14ac:dyDescent="0.2">
      <c r="A13144" s="66"/>
    </row>
    <row r="13145" spans="1:1" x14ac:dyDescent="0.2">
      <c r="A13145" s="66"/>
    </row>
    <row r="13146" spans="1:1" x14ac:dyDescent="0.2">
      <c r="A13146" s="66"/>
    </row>
    <row r="13147" spans="1:1" x14ac:dyDescent="0.2">
      <c r="A13147" s="66"/>
    </row>
    <row r="13148" spans="1:1" x14ac:dyDescent="0.2">
      <c r="A13148" s="66"/>
    </row>
    <row r="13149" spans="1:1" x14ac:dyDescent="0.2">
      <c r="A13149" s="66"/>
    </row>
    <row r="13150" spans="1:1" x14ac:dyDescent="0.2">
      <c r="A13150" s="66"/>
    </row>
    <row r="13151" spans="1:1" x14ac:dyDescent="0.2">
      <c r="A13151" s="66"/>
    </row>
    <row r="13152" spans="1:1" x14ac:dyDescent="0.2">
      <c r="A13152" s="66"/>
    </row>
    <row r="13153" spans="1:1" x14ac:dyDescent="0.2">
      <c r="A13153" s="66"/>
    </row>
    <row r="13154" spans="1:1" x14ac:dyDescent="0.2">
      <c r="A13154" s="66"/>
    </row>
    <row r="13155" spans="1:1" x14ac:dyDescent="0.2">
      <c r="A13155" s="66"/>
    </row>
    <row r="13156" spans="1:1" x14ac:dyDescent="0.2">
      <c r="A13156" s="66"/>
    </row>
    <row r="13157" spans="1:1" x14ac:dyDescent="0.2">
      <c r="A13157" s="66"/>
    </row>
    <row r="13158" spans="1:1" x14ac:dyDescent="0.2">
      <c r="A13158" s="66"/>
    </row>
    <row r="13159" spans="1:1" x14ac:dyDescent="0.2">
      <c r="A13159" s="66"/>
    </row>
    <row r="13160" spans="1:1" x14ac:dyDescent="0.2">
      <c r="A13160" s="66"/>
    </row>
    <row r="13161" spans="1:1" x14ac:dyDescent="0.2">
      <c r="A13161" s="66"/>
    </row>
    <row r="13162" spans="1:1" x14ac:dyDescent="0.2">
      <c r="A13162" s="66"/>
    </row>
    <row r="13163" spans="1:1" x14ac:dyDescent="0.2">
      <c r="A13163" s="66"/>
    </row>
    <row r="13164" spans="1:1" x14ac:dyDescent="0.2">
      <c r="A13164" s="66"/>
    </row>
    <row r="13165" spans="1:1" x14ac:dyDescent="0.2">
      <c r="A13165" s="66"/>
    </row>
    <row r="13166" spans="1:1" x14ac:dyDescent="0.2">
      <c r="A13166" s="66"/>
    </row>
    <row r="13167" spans="1:1" x14ac:dyDescent="0.2">
      <c r="A13167" s="66"/>
    </row>
    <row r="13168" spans="1:1" x14ac:dyDescent="0.2">
      <c r="A13168" s="66"/>
    </row>
    <row r="13169" spans="1:1" x14ac:dyDescent="0.2">
      <c r="A13169" s="66"/>
    </row>
    <row r="13170" spans="1:1" x14ac:dyDescent="0.2">
      <c r="A13170" s="66"/>
    </row>
    <row r="13171" spans="1:1" x14ac:dyDescent="0.2">
      <c r="A13171" s="66"/>
    </row>
    <row r="13172" spans="1:1" x14ac:dyDescent="0.2">
      <c r="A13172" s="66"/>
    </row>
    <row r="13173" spans="1:1" x14ac:dyDescent="0.2">
      <c r="A13173" s="66"/>
    </row>
    <row r="13174" spans="1:1" x14ac:dyDescent="0.2">
      <c r="A13174" s="66"/>
    </row>
    <row r="13175" spans="1:1" x14ac:dyDescent="0.2">
      <c r="A13175" s="66"/>
    </row>
    <row r="13176" spans="1:1" x14ac:dyDescent="0.2">
      <c r="A13176" s="66"/>
    </row>
    <row r="13177" spans="1:1" x14ac:dyDescent="0.2">
      <c r="A13177" s="66"/>
    </row>
    <row r="13178" spans="1:1" x14ac:dyDescent="0.2">
      <c r="A13178" s="66"/>
    </row>
    <row r="13179" spans="1:1" x14ac:dyDescent="0.2">
      <c r="A13179" s="66"/>
    </row>
    <row r="13180" spans="1:1" x14ac:dyDescent="0.2">
      <c r="A13180" s="66"/>
    </row>
    <row r="13181" spans="1:1" x14ac:dyDescent="0.2">
      <c r="A13181" s="66"/>
    </row>
    <row r="13182" spans="1:1" x14ac:dyDescent="0.2">
      <c r="A13182" s="66"/>
    </row>
    <row r="13183" spans="1:1" x14ac:dyDescent="0.2">
      <c r="A13183" s="66"/>
    </row>
    <row r="13184" spans="1:1" x14ac:dyDescent="0.2">
      <c r="A13184" s="66"/>
    </row>
    <row r="13185" spans="1:1" x14ac:dyDescent="0.2">
      <c r="A13185" s="66"/>
    </row>
    <row r="13186" spans="1:1" x14ac:dyDescent="0.2">
      <c r="A13186" s="66"/>
    </row>
    <row r="13187" spans="1:1" x14ac:dyDescent="0.2">
      <c r="A13187" s="66"/>
    </row>
    <row r="13188" spans="1:1" x14ac:dyDescent="0.2">
      <c r="A13188" s="66"/>
    </row>
    <row r="13189" spans="1:1" x14ac:dyDescent="0.2">
      <c r="A13189" s="66"/>
    </row>
    <row r="13190" spans="1:1" x14ac:dyDescent="0.2">
      <c r="A13190" s="66"/>
    </row>
    <row r="13191" spans="1:1" x14ac:dyDescent="0.2">
      <c r="A13191" s="66"/>
    </row>
    <row r="13192" spans="1:1" x14ac:dyDescent="0.2">
      <c r="A13192" s="66"/>
    </row>
    <row r="13193" spans="1:1" x14ac:dyDescent="0.2">
      <c r="A13193" s="66"/>
    </row>
    <row r="13194" spans="1:1" x14ac:dyDescent="0.2">
      <c r="A13194" s="66"/>
    </row>
    <row r="13195" spans="1:1" x14ac:dyDescent="0.2">
      <c r="A13195" s="66"/>
    </row>
    <row r="13196" spans="1:1" x14ac:dyDescent="0.2">
      <c r="A13196" s="66"/>
    </row>
    <row r="13197" spans="1:1" x14ac:dyDescent="0.2">
      <c r="A13197" s="66"/>
    </row>
    <row r="13198" spans="1:1" x14ac:dyDescent="0.2">
      <c r="A13198" s="66"/>
    </row>
    <row r="13199" spans="1:1" x14ac:dyDescent="0.2">
      <c r="A13199" s="66"/>
    </row>
    <row r="13200" spans="1:1" x14ac:dyDescent="0.2">
      <c r="A13200" s="66"/>
    </row>
    <row r="13201" spans="1:1" x14ac:dyDescent="0.2">
      <c r="A13201" s="66"/>
    </row>
    <row r="13202" spans="1:1" x14ac:dyDescent="0.2">
      <c r="A13202" s="66"/>
    </row>
    <row r="13203" spans="1:1" x14ac:dyDescent="0.2">
      <c r="A13203" s="66"/>
    </row>
    <row r="13204" spans="1:1" x14ac:dyDescent="0.2">
      <c r="A13204" s="66"/>
    </row>
    <row r="13205" spans="1:1" x14ac:dyDescent="0.2">
      <c r="A13205" s="66"/>
    </row>
    <row r="13206" spans="1:1" x14ac:dyDescent="0.2">
      <c r="A13206" s="66"/>
    </row>
    <row r="13207" spans="1:1" x14ac:dyDescent="0.2">
      <c r="A13207" s="66"/>
    </row>
    <row r="13208" spans="1:1" x14ac:dyDescent="0.2">
      <c r="A13208" s="66"/>
    </row>
    <row r="13209" spans="1:1" x14ac:dyDescent="0.2">
      <c r="A13209" s="66"/>
    </row>
    <row r="13210" spans="1:1" x14ac:dyDescent="0.2">
      <c r="A13210" s="66"/>
    </row>
    <row r="13211" spans="1:1" x14ac:dyDescent="0.2">
      <c r="A13211" s="66"/>
    </row>
    <row r="13212" spans="1:1" x14ac:dyDescent="0.2">
      <c r="A13212" s="66"/>
    </row>
    <row r="13213" spans="1:1" x14ac:dyDescent="0.2">
      <c r="A13213" s="66"/>
    </row>
    <row r="13214" spans="1:1" x14ac:dyDescent="0.2">
      <c r="A13214" s="66"/>
    </row>
    <row r="13215" spans="1:1" x14ac:dyDescent="0.2">
      <c r="A13215" s="66"/>
    </row>
    <row r="13216" spans="1:1" x14ac:dyDescent="0.2">
      <c r="A13216" s="66"/>
    </row>
    <row r="13217" spans="1:1" x14ac:dyDescent="0.2">
      <c r="A13217" s="66"/>
    </row>
    <row r="13218" spans="1:1" x14ac:dyDescent="0.2">
      <c r="A13218" s="66"/>
    </row>
    <row r="13219" spans="1:1" x14ac:dyDescent="0.2">
      <c r="A13219" s="66"/>
    </row>
    <row r="13220" spans="1:1" x14ac:dyDescent="0.2">
      <c r="A13220" s="66"/>
    </row>
    <row r="13221" spans="1:1" x14ac:dyDescent="0.2">
      <c r="A13221" s="66"/>
    </row>
    <row r="13222" spans="1:1" x14ac:dyDescent="0.2">
      <c r="A13222" s="66"/>
    </row>
    <row r="13223" spans="1:1" x14ac:dyDescent="0.2">
      <c r="A13223" s="66"/>
    </row>
    <row r="13224" spans="1:1" x14ac:dyDescent="0.2">
      <c r="A13224" s="66"/>
    </row>
    <row r="13225" spans="1:1" x14ac:dyDescent="0.2">
      <c r="A13225" s="66"/>
    </row>
    <row r="13226" spans="1:1" x14ac:dyDescent="0.2">
      <c r="A13226" s="66"/>
    </row>
    <row r="13227" spans="1:1" x14ac:dyDescent="0.2">
      <c r="A13227" s="66"/>
    </row>
    <row r="13228" spans="1:1" x14ac:dyDescent="0.2">
      <c r="A13228" s="66"/>
    </row>
    <row r="13229" spans="1:1" x14ac:dyDescent="0.2">
      <c r="A13229" s="66"/>
    </row>
    <row r="13230" spans="1:1" x14ac:dyDescent="0.2">
      <c r="A13230" s="66"/>
    </row>
    <row r="13231" spans="1:1" x14ac:dyDescent="0.2">
      <c r="A13231" s="66"/>
    </row>
    <row r="13232" spans="1:1" x14ac:dyDescent="0.2">
      <c r="A13232" s="66"/>
    </row>
    <row r="13233" spans="1:1" x14ac:dyDescent="0.2">
      <c r="A13233" s="66"/>
    </row>
    <row r="13234" spans="1:1" x14ac:dyDescent="0.2">
      <c r="A13234" s="66"/>
    </row>
    <row r="13235" spans="1:1" x14ac:dyDescent="0.2">
      <c r="A13235" s="66"/>
    </row>
    <row r="13236" spans="1:1" x14ac:dyDescent="0.2">
      <c r="A13236" s="66"/>
    </row>
    <row r="13237" spans="1:1" x14ac:dyDescent="0.2">
      <c r="A13237" s="66"/>
    </row>
    <row r="13238" spans="1:1" x14ac:dyDescent="0.2">
      <c r="A13238" s="66"/>
    </row>
    <row r="13239" spans="1:1" x14ac:dyDescent="0.2">
      <c r="A13239" s="66"/>
    </row>
    <row r="13240" spans="1:1" x14ac:dyDescent="0.2">
      <c r="A13240" s="66"/>
    </row>
    <row r="13241" spans="1:1" x14ac:dyDescent="0.2">
      <c r="A13241" s="66"/>
    </row>
    <row r="13242" spans="1:1" x14ac:dyDescent="0.2">
      <c r="A13242" s="66"/>
    </row>
    <row r="13243" spans="1:1" x14ac:dyDescent="0.2">
      <c r="A13243" s="66"/>
    </row>
    <row r="13244" spans="1:1" x14ac:dyDescent="0.2">
      <c r="A13244" s="66"/>
    </row>
    <row r="13245" spans="1:1" x14ac:dyDescent="0.2">
      <c r="A13245" s="66"/>
    </row>
    <row r="13246" spans="1:1" x14ac:dyDescent="0.2">
      <c r="A13246" s="66"/>
    </row>
    <row r="13247" spans="1:1" x14ac:dyDescent="0.2">
      <c r="A13247" s="66"/>
    </row>
    <row r="13248" spans="1:1" x14ac:dyDescent="0.2">
      <c r="A13248" s="66"/>
    </row>
    <row r="13249" spans="1:1" x14ac:dyDescent="0.2">
      <c r="A13249" s="66"/>
    </row>
    <row r="13250" spans="1:1" x14ac:dyDescent="0.2">
      <c r="A13250" s="66"/>
    </row>
    <row r="13251" spans="1:1" x14ac:dyDescent="0.2">
      <c r="A13251" s="66"/>
    </row>
    <row r="13252" spans="1:1" x14ac:dyDescent="0.2">
      <c r="A13252" s="66"/>
    </row>
    <row r="13253" spans="1:1" x14ac:dyDescent="0.2">
      <c r="A13253" s="66"/>
    </row>
    <row r="13254" spans="1:1" x14ac:dyDescent="0.2">
      <c r="A13254" s="66"/>
    </row>
    <row r="13255" spans="1:1" x14ac:dyDescent="0.2">
      <c r="A13255" s="66"/>
    </row>
    <row r="13256" spans="1:1" x14ac:dyDescent="0.2">
      <c r="A13256" s="66"/>
    </row>
    <row r="13257" spans="1:1" x14ac:dyDescent="0.2">
      <c r="A13257" s="66"/>
    </row>
    <row r="13258" spans="1:1" x14ac:dyDescent="0.2">
      <c r="A13258" s="66"/>
    </row>
    <row r="13259" spans="1:1" x14ac:dyDescent="0.2">
      <c r="A13259" s="66"/>
    </row>
    <row r="13260" spans="1:1" x14ac:dyDescent="0.2">
      <c r="A13260" s="66"/>
    </row>
    <row r="13261" spans="1:1" x14ac:dyDescent="0.2">
      <c r="A13261" s="66"/>
    </row>
    <row r="13262" spans="1:1" x14ac:dyDescent="0.2">
      <c r="A13262" s="66"/>
    </row>
    <row r="13263" spans="1:1" x14ac:dyDescent="0.2">
      <c r="A13263" s="66"/>
    </row>
    <row r="13264" spans="1:1" x14ac:dyDescent="0.2">
      <c r="A13264" s="66"/>
    </row>
    <row r="13265" spans="1:1" x14ac:dyDescent="0.2">
      <c r="A13265" s="66"/>
    </row>
    <row r="13266" spans="1:1" x14ac:dyDescent="0.2">
      <c r="A13266" s="66"/>
    </row>
    <row r="13267" spans="1:1" x14ac:dyDescent="0.2">
      <c r="A13267" s="66"/>
    </row>
    <row r="13268" spans="1:1" x14ac:dyDescent="0.2">
      <c r="A13268" s="66"/>
    </row>
    <row r="13269" spans="1:1" x14ac:dyDescent="0.2">
      <c r="A13269" s="66"/>
    </row>
    <row r="13270" spans="1:1" x14ac:dyDescent="0.2">
      <c r="A13270" s="66"/>
    </row>
    <row r="13271" spans="1:1" x14ac:dyDescent="0.2">
      <c r="A13271" s="66"/>
    </row>
    <row r="13272" spans="1:1" x14ac:dyDescent="0.2">
      <c r="A13272" s="66"/>
    </row>
    <row r="13273" spans="1:1" x14ac:dyDescent="0.2">
      <c r="A13273" s="66"/>
    </row>
    <row r="13274" spans="1:1" x14ac:dyDescent="0.2">
      <c r="A13274" s="66"/>
    </row>
    <row r="13275" spans="1:1" x14ac:dyDescent="0.2">
      <c r="A13275" s="66"/>
    </row>
    <row r="13276" spans="1:1" x14ac:dyDescent="0.2">
      <c r="A13276" s="66"/>
    </row>
    <row r="13277" spans="1:1" x14ac:dyDescent="0.2">
      <c r="A13277" s="66"/>
    </row>
    <row r="13278" spans="1:1" x14ac:dyDescent="0.2">
      <c r="A13278" s="66"/>
    </row>
    <row r="13279" spans="1:1" x14ac:dyDescent="0.2">
      <c r="A13279" s="66"/>
    </row>
    <row r="13280" spans="1:1" x14ac:dyDescent="0.2">
      <c r="A13280" s="66"/>
    </row>
    <row r="13281" spans="1:1" x14ac:dyDescent="0.2">
      <c r="A13281" s="66"/>
    </row>
    <row r="13282" spans="1:1" x14ac:dyDescent="0.2">
      <c r="A13282" s="66"/>
    </row>
    <row r="13283" spans="1:1" x14ac:dyDescent="0.2">
      <c r="A13283" s="66"/>
    </row>
    <row r="13284" spans="1:1" x14ac:dyDescent="0.2">
      <c r="A13284" s="66"/>
    </row>
    <row r="13285" spans="1:1" x14ac:dyDescent="0.2">
      <c r="A13285" s="66"/>
    </row>
    <row r="13286" spans="1:1" x14ac:dyDescent="0.2">
      <c r="A13286" s="66"/>
    </row>
    <row r="13287" spans="1:1" x14ac:dyDescent="0.2">
      <c r="A13287" s="66"/>
    </row>
    <row r="13288" spans="1:1" x14ac:dyDescent="0.2">
      <c r="A13288" s="66"/>
    </row>
    <row r="13289" spans="1:1" x14ac:dyDescent="0.2">
      <c r="A13289" s="66"/>
    </row>
    <row r="13290" spans="1:1" x14ac:dyDescent="0.2">
      <c r="A13290" s="66"/>
    </row>
    <row r="13291" spans="1:1" x14ac:dyDescent="0.2">
      <c r="A13291" s="66"/>
    </row>
    <row r="13292" spans="1:1" x14ac:dyDescent="0.2">
      <c r="A13292" s="66"/>
    </row>
    <row r="13293" spans="1:1" x14ac:dyDescent="0.2">
      <c r="A13293" s="66"/>
    </row>
    <row r="13294" spans="1:1" x14ac:dyDescent="0.2">
      <c r="A13294" s="66"/>
    </row>
    <row r="13295" spans="1:1" x14ac:dyDescent="0.2">
      <c r="A13295" s="66"/>
    </row>
    <row r="13296" spans="1:1" x14ac:dyDescent="0.2">
      <c r="A13296" s="66"/>
    </row>
    <row r="13297" spans="1:1" x14ac:dyDescent="0.2">
      <c r="A13297" s="66"/>
    </row>
    <row r="13298" spans="1:1" x14ac:dyDescent="0.2">
      <c r="A13298" s="66"/>
    </row>
    <row r="13299" spans="1:1" x14ac:dyDescent="0.2">
      <c r="A13299" s="66"/>
    </row>
    <row r="13300" spans="1:1" x14ac:dyDescent="0.2">
      <c r="A13300" s="66"/>
    </row>
    <row r="13301" spans="1:1" x14ac:dyDescent="0.2">
      <c r="A13301" s="66"/>
    </row>
    <row r="13302" spans="1:1" x14ac:dyDescent="0.2">
      <c r="A13302" s="66"/>
    </row>
    <row r="13303" spans="1:1" x14ac:dyDescent="0.2">
      <c r="A13303" s="66"/>
    </row>
    <row r="13304" spans="1:1" x14ac:dyDescent="0.2">
      <c r="A13304" s="66"/>
    </row>
    <row r="13305" spans="1:1" x14ac:dyDescent="0.2">
      <c r="A13305" s="66"/>
    </row>
    <row r="13306" spans="1:1" x14ac:dyDescent="0.2">
      <c r="A13306" s="66"/>
    </row>
    <row r="13307" spans="1:1" x14ac:dyDescent="0.2">
      <c r="A13307" s="66"/>
    </row>
    <row r="13308" spans="1:1" x14ac:dyDescent="0.2">
      <c r="A13308" s="66"/>
    </row>
    <row r="13309" spans="1:1" x14ac:dyDescent="0.2">
      <c r="A13309" s="66"/>
    </row>
    <row r="13310" spans="1:1" x14ac:dyDescent="0.2">
      <c r="A13310" s="66"/>
    </row>
    <row r="13311" spans="1:1" x14ac:dyDescent="0.2">
      <c r="A13311" s="66"/>
    </row>
    <row r="13312" spans="1:1" x14ac:dyDescent="0.2">
      <c r="A13312" s="66"/>
    </row>
    <row r="13313" spans="1:1" x14ac:dyDescent="0.2">
      <c r="A13313" s="66"/>
    </row>
    <row r="13314" spans="1:1" x14ac:dyDescent="0.2">
      <c r="A13314" s="66"/>
    </row>
    <row r="13315" spans="1:1" x14ac:dyDescent="0.2">
      <c r="A13315" s="66"/>
    </row>
    <row r="13316" spans="1:1" x14ac:dyDescent="0.2">
      <c r="A13316" s="66"/>
    </row>
    <row r="13317" spans="1:1" x14ac:dyDescent="0.2">
      <c r="A13317" s="66"/>
    </row>
    <row r="13318" spans="1:1" x14ac:dyDescent="0.2">
      <c r="A13318" s="66"/>
    </row>
    <row r="13319" spans="1:1" x14ac:dyDescent="0.2">
      <c r="A13319" s="66"/>
    </row>
    <row r="13320" spans="1:1" x14ac:dyDescent="0.2">
      <c r="A13320" s="66"/>
    </row>
    <row r="13321" spans="1:1" x14ac:dyDescent="0.2">
      <c r="A13321" s="66"/>
    </row>
    <row r="13322" spans="1:1" x14ac:dyDescent="0.2">
      <c r="A13322" s="66"/>
    </row>
    <row r="13323" spans="1:1" x14ac:dyDescent="0.2">
      <c r="A13323" s="66"/>
    </row>
    <row r="13324" spans="1:1" x14ac:dyDescent="0.2">
      <c r="A13324" s="66"/>
    </row>
    <row r="13325" spans="1:1" x14ac:dyDescent="0.2">
      <c r="A13325" s="66"/>
    </row>
    <row r="13326" spans="1:1" x14ac:dyDescent="0.2">
      <c r="A13326" s="66"/>
    </row>
    <row r="13327" spans="1:1" x14ac:dyDescent="0.2">
      <c r="A13327" s="66"/>
    </row>
    <row r="13328" spans="1:1" x14ac:dyDescent="0.2">
      <c r="A13328" s="66"/>
    </row>
    <row r="13329" spans="1:1" x14ac:dyDescent="0.2">
      <c r="A13329" s="66"/>
    </row>
    <row r="13330" spans="1:1" x14ac:dyDescent="0.2">
      <c r="A13330" s="66"/>
    </row>
    <row r="13331" spans="1:1" x14ac:dyDescent="0.2">
      <c r="A13331" s="66"/>
    </row>
    <row r="13332" spans="1:1" x14ac:dyDescent="0.2">
      <c r="A13332" s="66"/>
    </row>
    <row r="13333" spans="1:1" x14ac:dyDescent="0.2">
      <c r="A13333" s="66"/>
    </row>
    <row r="13334" spans="1:1" x14ac:dyDescent="0.2">
      <c r="A13334" s="66"/>
    </row>
    <row r="13335" spans="1:1" x14ac:dyDescent="0.2">
      <c r="A13335" s="66"/>
    </row>
    <row r="13336" spans="1:1" x14ac:dyDescent="0.2">
      <c r="A13336" s="66"/>
    </row>
    <row r="13337" spans="1:1" x14ac:dyDescent="0.2">
      <c r="A13337" s="66"/>
    </row>
    <row r="13338" spans="1:1" x14ac:dyDescent="0.2">
      <c r="A13338" s="66"/>
    </row>
    <row r="13339" spans="1:1" x14ac:dyDescent="0.2">
      <c r="A13339" s="66"/>
    </row>
    <row r="13340" spans="1:1" x14ac:dyDescent="0.2">
      <c r="A13340" s="66"/>
    </row>
    <row r="13341" spans="1:1" x14ac:dyDescent="0.2">
      <c r="A13341" s="66"/>
    </row>
    <row r="13342" spans="1:1" x14ac:dyDescent="0.2">
      <c r="A13342" s="66"/>
    </row>
    <row r="13343" spans="1:1" x14ac:dyDescent="0.2">
      <c r="A13343" s="66"/>
    </row>
    <row r="13344" spans="1:1" x14ac:dyDescent="0.2">
      <c r="A13344" s="66"/>
    </row>
    <row r="13345" spans="1:1" x14ac:dyDescent="0.2">
      <c r="A13345" s="66"/>
    </row>
    <row r="13346" spans="1:1" x14ac:dyDescent="0.2">
      <c r="A13346" s="66"/>
    </row>
    <row r="13347" spans="1:1" x14ac:dyDescent="0.2">
      <c r="A13347" s="66"/>
    </row>
    <row r="13348" spans="1:1" x14ac:dyDescent="0.2">
      <c r="A13348" s="66"/>
    </row>
    <row r="13349" spans="1:1" x14ac:dyDescent="0.2">
      <c r="A13349" s="66"/>
    </row>
    <row r="13350" spans="1:1" x14ac:dyDescent="0.2">
      <c r="A13350" s="66"/>
    </row>
    <row r="13351" spans="1:1" x14ac:dyDescent="0.2">
      <c r="A13351" s="66"/>
    </row>
    <row r="13352" spans="1:1" x14ac:dyDescent="0.2">
      <c r="A13352" s="66"/>
    </row>
    <row r="13353" spans="1:1" x14ac:dyDescent="0.2">
      <c r="A13353" s="66"/>
    </row>
    <row r="13354" spans="1:1" x14ac:dyDescent="0.2">
      <c r="A13354" s="66"/>
    </row>
    <row r="13355" spans="1:1" x14ac:dyDescent="0.2">
      <c r="A13355" s="66"/>
    </row>
    <row r="13356" spans="1:1" x14ac:dyDescent="0.2">
      <c r="A13356" s="66"/>
    </row>
    <row r="13357" spans="1:1" x14ac:dyDescent="0.2">
      <c r="A13357" s="66"/>
    </row>
    <row r="13358" spans="1:1" x14ac:dyDescent="0.2">
      <c r="A13358" s="66"/>
    </row>
    <row r="13359" spans="1:1" x14ac:dyDescent="0.2">
      <c r="A13359" s="66"/>
    </row>
    <row r="13360" spans="1:1" x14ac:dyDescent="0.2">
      <c r="A13360" s="66"/>
    </row>
    <row r="13361" spans="1:1" x14ac:dyDescent="0.2">
      <c r="A13361" s="66"/>
    </row>
    <row r="13362" spans="1:1" x14ac:dyDescent="0.2">
      <c r="A13362" s="66"/>
    </row>
    <row r="13363" spans="1:1" x14ac:dyDescent="0.2">
      <c r="A13363" s="66"/>
    </row>
    <row r="13364" spans="1:1" x14ac:dyDescent="0.2">
      <c r="A13364" s="66"/>
    </row>
    <row r="13365" spans="1:1" x14ac:dyDescent="0.2">
      <c r="A13365" s="66"/>
    </row>
    <row r="13366" spans="1:1" x14ac:dyDescent="0.2">
      <c r="A13366" s="66"/>
    </row>
    <row r="13367" spans="1:1" x14ac:dyDescent="0.2">
      <c r="A13367" s="66"/>
    </row>
    <row r="13368" spans="1:1" x14ac:dyDescent="0.2">
      <c r="A13368" s="66"/>
    </row>
    <row r="13369" spans="1:1" x14ac:dyDescent="0.2">
      <c r="A13369" s="66"/>
    </row>
    <row r="13370" spans="1:1" x14ac:dyDescent="0.2">
      <c r="A13370" s="66"/>
    </row>
    <row r="13371" spans="1:1" x14ac:dyDescent="0.2">
      <c r="A13371" s="66"/>
    </row>
    <row r="13372" spans="1:1" x14ac:dyDescent="0.2">
      <c r="A13372" s="66"/>
    </row>
    <row r="13373" spans="1:1" x14ac:dyDescent="0.2">
      <c r="A13373" s="66"/>
    </row>
    <row r="13374" spans="1:1" x14ac:dyDescent="0.2">
      <c r="A13374" s="66"/>
    </row>
    <row r="13375" spans="1:1" x14ac:dyDescent="0.2">
      <c r="A13375" s="66"/>
    </row>
    <row r="13376" spans="1:1" x14ac:dyDescent="0.2">
      <c r="A13376" s="66"/>
    </row>
    <row r="13377" spans="1:1" x14ac:dyDescent="0.2">
      <c r="A13377" s="66"/>
    </row>
    <row r="13378" spans="1:1" x14ac:dyDescent="0.2">
      <c r="A13378" s="66"/>
    </row>
    <row r="13379" spans="1:1" x14ac:dyDescent="0.2">
      <c r="A13379" s="66"/>
    </row>
    <row r="13380" spans="1:1" x14ac:dyDescent="0.2">
      <c r="A13380" s="66"/>
    </row>
    <row r="13381" spans="1:1" x14ac:dyDescent="0.2">
      <c r="A13381" s="66"/>
    </row>
    <row r="13382" spans="1:1" x14ac:dyDescent="0.2">
      <c r="A13382" s="66"/>
    </row>
    <row r="13383" spans="1:1" x14ac:dyDescent="0.2">
      <c r="A13383" s="66"/>
    </row>
    <row r="13384" spans="1:1" x14ac:dyDescent="0.2">
      <c r="A13384" s="66"/>
    </row>
    <row r="13385" spans="1:1" x14ac:dyDescent="0.2">
      <c r="A13385" s="66"/>
    </row>
    <row r="13386" spans="1:1" x14ac:dyDescent="0.2">
      <c r="A13386" s="66"/>
    </row>
    <row r="13387" spans="1:1" x14ac:dyDescent="0.2">
      <c r="A13387" s="66"/>
    </row>
    <row r="13388" spans="1:1" x14ac:dyDescent="0.2">
      <c r="A13388" s="66"/>
    </row>
    <row r="13389" spans="1:1" x14ac:dyDescent="0.2">
      <c r="A13389" s="66"/>
    </row>
    <row r="13390" spans="1:1" x14ac:dyDescent="0.2">
      <c r="A13390" s="66"/>
    </row>
    <row r="13391" spans="1:1" x14ac:dyDescent="0.2">
      <c r="A13391" s="66"/>
    </row>
    <row r="13392" spans="1:1" x14ac:dyDescent="0.2">
      <c r="A13392" s="66"/>
    </row>
    <row r="13393" spans="1:1" x14ac:dyDescent="0.2">
      <c r="A13393" s="66"/>
    </row>
    <row r="13394" spans="1:1" x14ac:dyDescent="0.2">
      <c r="A13394" s="66"/>
    </row>
    <row r="13395" spans="1:1" x14ac:dyDescent="0.2">
      <c r="A13395" s="66"/>
    </row>
    <row r="13396" spans="1:1" x14ac:dyDescent="0.2">
      <c r="A13396" s="66"/>
    </row>
    <row r="13397" spans="1:1" x14ac:dyDescent="0.2">
      <c r="A13397" s="66"/>
    </row>
    <row r="13398" spans="1:1" x14ac:dyDescent="0.2">
      <c r="A13398" s="66"/>
    </row>
    <row r="13399" spans="1:1" x14ac:dyDescent="0.2">
      <c r="A13399" s="66"/>
    </row>
    <row r="13400" spans="1:1" x14ac:dyDescent="0.2">
      <c r="A13400" s="66"/>
    </row>
    <row r="13401" spans="1:1" x14ac:dyDescent="0.2">
      <c r="A13401" s="66"/>
    </row>
    <row r="13402" spans="1:1" x14ac:dyDescent="0.2">
      <c r="A13402" s="66"/>
    </row>
    <row r="13403" spans="1:1" x14ac:dyDescent="0.2">
      <c r="A13403" s="66"/>
    </row>
    <row r="13404" spans="1:1" x14ac:dyDescent="0.2">
      <c r="A13404" s="66"/>
    </row>
    <row r="13405" spans="1:1" x14ac:dyDescent="0.2">
      <c r="A13405" s="66"/>
    </row>
    <row r="13406" spans="1:1" x14ac:dyDescent="0.2">
      <c r="A13406" s="66"/>
    </row>
    <row r="13407" spans="1:1" x14ac:dyDescent="0.2">
      <c r="A13407" s="66"/>
    </row>
    <row r="13408" spans="1:1" x14ac:dyDescent="0.2">
      <c r="A13408" s="66"/>
    </row>
    <row r="13409" spans="1:1" x14ac:dyDescent="0.2">
      <c r="A13409" s="66"/>
    </row>
    <row r="13410" spans="1:1" x14ac:dyDescent="0.2">
      <c r="A13410" s="66"/>
    </row>
    <row r="13411" spans="1:1" x14ac:dyDescent="0.2">
      <c r="A13411" s="66"/>
    </row>
    <row r="13412" spans="1:1" x14ac:dyDescent="0.2">
      <c r="A13412" s="66"/>
    </row>
    <row r="13413" spans="1:1" x14ac:dyDescent="0.2">
      <c r="A13413" s="66"/>
    </row>
    <row r="13414" spans="1:1" x14ac:dyDescent="0.2">
      <c r="A13414" s="66"/>
    </row>
    <row r="13415" spans="1:1" x14ac:dyDescent="0.2">
      <c r="A13415" s="66"/>
    </row>
    <row r="13416" spans="1:1" x14ac:dyDescent="0.2">
      <c r="A13416" s="66"/>
    </row>
    <row r="13417" spans="1:1" x14ac:dyDescent="0.2">
      <c r="A13417" s="66"/>
    </row>
    <row r="13418" spans="1:1" x14ac:dyDescent="0.2">
      <c r="A13418" s="66"/>
    </row>
    <row r="13419" spans="1:1" x14ac:dyDescent="0.2">
      <c r="A13419" s="66"/>
    </row>
    <row r="13420" spans="1:1" x14ac:dyDescent="0.2">
      <c r="A13420" s="66"/>
    </row>
    <row r="13421" spans="1:1" x14ac:dyDescent="0.2">
      <c r="A13421" s="66"/>
    </row>
    <row r="13422" spans="1:1" x14ac:dyDescent="0.2">
      <c r="A13422" s="66"/>
    </row>
    <row r="13423" spans="1:1" x14ac:dyDescent="0.2">
      <c r="A13423" s="66"/>
    </row>
    <row r="13424" spans="1:1" x14ac:dyDescent="0.2">
      <c r="A13424" s="66"/>
    </row>
    <row r="13425" spans="1:1" x14ac:dyDescent="0.2">
      <c r="A13425" s="66"/>
    </row>
    <row r="13426" spans="1:1" x14ac:dyDescent="0.2">
      <c r="A13426" s="66"/>
    </row>
    <row r="13427" spans="1:1" x14ac:dyDescent="0.2">
      <c r="A13427" s="66"/>
    </row>
    <row r="13428" spans="1:1" x14ac:dyDescent="0.2">
      <c r="A13428" s="66"/>
    </row>
    <row r="13429" spans="1:1" x14ac:dyDescent="0.2">
      <c r="A13429" s="66"/>
    </row>
    <row r="13430" spans="1:1" x14ac:dyDescent="0.2">
      <c r="A13430" s="66"/>
    </row>
    <row r="13431" spans="1:1" x14ac:dyDescent="0.2">
      <c r="A13431" s="66"/>
    </row>
    <row r="13432" spans="1:1" x14ac:dyDescent="0.2">
      <c r="A13432" s="66"/>
    </row>
    <row r="13433" spans="1:1" x14ac:dyDescent="0.2">
      <c r="A13433" s="66"/>
    </row>
    <row r="13434" spans="1:1" x14ac:dyDescent="0.2">
      <c r="A13434" s="66"/>
    </row>
    <row r="13435" spans="1:1" x14ac:dyDescent="0.2">
      <c r="A13435" s="66"/>
    </row>
    <row r="13436" spans="1:1" x14ac:dyDescent="0.2">
      <c r="A13436" s="66"/>
    </row>
    <row r="13437" spans="1:1" x14ac:dyDescent="0.2">
      <c r="A13437" s="66"/>
    </row>
    <row r="13438" spans="1:1" x14ac:dyDescent="0.2">
      <c r="A13438" s="66"/>
    </row>
    <row r="13439" spans="1:1" x14ac:dyDescent="0.2">
      <c r="A13439" s="66"/>
    </row>
    <row r="13440" spans="1:1" x14ac:dyDescent="0.2">
      <c r="A13440" s="66"/>
    </row>
    <row r="13441" spans="1:1" x14ac:dyDescent="0.2">
      <c r="A13441" s="66"/>
    </row>
    <row r="13442" spans="1:1" x14ac:dyDescent="0.2">
      <c r="A13442" s="66"/>
    </row>
    <row r="13443" spans="1:1" x14ac:dyDescent="0.2">
      <c r="A13443" s="66"/>
    </row>
    <row r="13444" spans="1:1" x14ac:dyDescent="0.2">
      <c r="A13444" s="66"/>
    </row>
    <row r="13445" spans="1:1" x14ac:dyDescent="0.2">
      <c r="A13445" s="66"/>
    </row>
    <row r="13446" spans="1:1" x14ac:dyDescent="0.2">
      <c r="A13446" s="66"/>
    </row>
    <row r="13447" spans="1:1" x14ac:dyDescent="0.2">
      <c r="A13447" s="66"/>
    </row>
    <row r="13448" spans="1:1" x14ac:dyDescent="0.2">
      <c r="A13448" s="66"/>
    </row>
    <row r="13449" spans="1:1" x14ac:dyDescent="0.2">
      <c r="A13449" s="66"/>
    </row>
    <row r="13450" spans="1:1" x14ac:dyDescent="0.2">
      <c r="A13450" s="66"/>
    </row>
    <row r="13451" spans="1:1" x14ac:dyDescent="0.2">
      <c r="A13451" s="66"/>
    </row>
    <row r="13452" spans="1:1" x14ac:dyDescent="0.2">
      <c r="A13452" s="66"/>
    </row>
    <row r="13453" spans="1:1" x14ac:dyDescent="0.2">
      <c r="A13453" s="66"/>
    </row>
    <row r="13454" spans="1:1" x14ac:dyDescent="0.2">
      <c r="A13454" s="66"/>
    </row>
    <row r="13455" spans="1:1" x14ac:dyDescent="0.2">
      <c r="A13455" s="66"/>
    </row>
    <row r="13456" spans="1:1" x14ac:dyDescent="0.2">
      <c r="A13456" s="66"/>
    </row>
    <row r="13457" spans="1:1" x14ac:dyDescent="0.2">
      <c r="A13457" s="66"/>
    </row>
    <row r="13458" spans="1:1" x14ac:dyDescent="0.2">
      <c r="A13458" s="66"/>
    </row>
    <row r="13459" spans="1:1" x14ac:dyDescent="0.2">
      <c r="A13459" s="66"/>
    </row>
    <row r="13460" spans="1:1" x14ac:dyDescent="0.2">
      <c r="A13460" s="66"/>
    </row>
    <row r="13461" spans="1:1" x14ac:dyDescent="0.2">
      <c r="A13461" s="66"/>
    </row>
    <row r="13462" spans="1:1" x14ac:dyDescent="0.2">
      <c r="A13462" s="66"/>
    </row>
    <row r="13463" spans="1:1" x14ac:dyDescent="0.2">
      <c r="A13463" s="66"/>
    </row>
    <row r="13464" spans="1:1" x14ac:dyDescent="0.2">
      <c r="A13464" s="66"/>
    </row>
    <row r="13465" spans="1:1" x14ac:dyDescent="0.2">
      <c r="A13465" s="66"/>
    </row>
    <row r="13466" spans="1:1" x14ac:dyDescent="0.2">
      <c r="A13466" s="66"/>
    </row>
    <row r="13467" spans="1:1" x14ac:dyDescent="0.2">
      <c r="A13467" s="66"/>
    </row>
    <row r="13468" spans="1:1" x14ac:dyDescent="0.2">
      <c r="A13468" s="66"/>
    </row>
    <row r="13469" spans="1:1" x14ac:dyDescent="0.2">
      <c r="A13469" s="66"/>
    </row>
    <row r="13470" spans="1:1" x14ac:dyDescent="0.2">
      <c r="A13470" s="66"/>
    </row>
    <row r="13471" spans="1:1" x14ac:dyDescent="0.2">
      <c r="A13471" s="66"/>
    </row>
    <row r="13472" spans="1:1" x14ac:dyDescent="0.2">
      <c r="A13472" s="66"/>
    </row>
    <row r="13473" spans="1:1" x14ac:dyDescent="0.2">
      <c r="A13473" s="66"/>
    </row>
    <row r="13474" spans="1:1" x14ac:dyDescent="0.2">
      <c r="A13474" s="66"/>
    </row>
    <row r="13475" spans="1:1" x14ac:dyDescent="0.2">
      <c r="A13475" s="66"/>
    </row>
    <row r="13476" spans="1:1" x14ac:dyDescent="0.2">
      <c r="A13476" s="66"/>
    </row>
    <row r="13477" spans="1:1" x14ac:dyDescent="0.2">
      <c r="A13477" s="66"/>
    </row>
    <row r="13478" spans="1:1" x14ac:dyDescent="0.2">
      <c r="A13478" s="66"/>
    </row>
    <row r="13479" spans="1:1" x14ac:dyDescent="0.2">
      <c r="A13479" s="66"/>
    </row>
    <row r="13480" spans="1:1" x14ac:dyDescent="0.2">
      <c r="A13480" s="66"/>
    </row>
    <row r="13481" spans="1:1" x14ac:dyDescent="0.2">
      <c r="A13481" s="66"/>
    </row>
    <row r="13482" spans="1:1" x14ac:dyDescent="0.2">
      <c r="A13482" s="66"/>
    </row>
    <row r="13483" spans="1:1" x14ac:dyDescent="0.2">
      <c r="A13483" s="66"/>
    </row>
    <row r="13484" spans="1:1" x14ac:dyDescent="0.2">
      <c r="A13484" s="66"/>
    </row>
    <row r="13485" spans="1:1" x14ac:dyDescent="0.2">
      <c r="A13485" s="66"/>
    </row>
    <row r="13486" spans="1:1" x14ac:dyDescent="0.2">
      <c r="A13486" s="66"/>
    </row>
    <row r="13487" spans="1:1" x14ac:dyDescent="0.2">
      <c r="A13487" s="66"/>
    </row>
    <row r="13488" spans="1:1" x14ac:dyDescent="0.2">
      <c r="A13488" s="66"/>
    </row>
    <row r="13489" spans="1:1" x14ac:dyDescent="0.2">
      <c r="A13489" s="66"/>
    </row>
    <row r="13490" spans="1:1" x14ac:dyDescent="0.2">
      <c r="A13490" s="66"/>
    </row>
    <row r="13491" spans="1:1" x14ac:dyDescent="0.2">
      <c r="A13491" s="66"/>
    </row>
    <row r="13492" spans="1:1" x14ac:dyDescent="0.2">
      <c r="A13492" s="66"/>
    </row>
    <row r="13493" spans="1:1" x14ac:dyDescent="0.2">
      <c r="A13493" s="66"/>
    </row>
    <row r="13494" spans="1:1" x14ac:dyDescent="0.2">
      <c r="A13494" s="66"/>
    </row>
    <row r="13495" spans="1:1" x14ac:dyDescent="0.2">
      <c r="A13495" s="66"/>
    </row>
    <row r="13496" spans="1:1" x14ac:dyDescent="0.2">
      <c r="A13496" s="66"/>
    </row>
    <row r="13497" spans="1:1" x14ac:dyDescent="0.2">
      <c r="A13497" s="66"/>
    </row>
    <row r="13498" spans="1:1" x14ac:dyDescent="0.2">
      <c r="A13498" s="66"/>
    </row>
    <row r="13499" spans="1:1" x14ac:dyDescent="0.2">
      <c r="A13499" s="66"/>
    </row>
    <row r="13500" spans="1:1" x14ac:dyDescent="0.2">
      <c r="A13500" s="66"/>
    </row>
    <row r="13501" spans="1:1" x14ac:dyDescent="0.2">
      <c r="A13501" s="66"/>
    </row>
    <row r="13502" spans="1:1" x14ac:dyDescent="0.2">
      <c r="A13502" s="66"/>
    </row>
    <row r="13503" spans="1:1" x14ac:dyDescent="0.2">
      <c r="A13503" s="66"/>
    </row>
    <row r="13504" spans="1:1" x14ac:dyDescent="0.2">
      <c r="A13504" s="66"/>
    </row>
    <row r="13505" spans="1:1" x14ac:dyDescent="0.2">
      <c r="A13505" s="66"/>
    </row>
    <row r="13506" spans="1:1" x14ac:dyDescent="0.2">
      <c r="A13506" s="66"/>
    </row>
    <row r="13507" spans="1:1" x14ac:dyDescent="0.2">
      <c r="A13507" s="66"/>
    </row>
    <row r="13508" spans="1:1" x14ac:dyDescent="0.2">
      <c r="A13508" s="66"/>
    </row>
    <row r="13509" spans="1:1" x14ac:dyDescent="0.2">
      <c r="A13509" s="66"/>
    </row>
    <row r="13510" spans="1:1" x14ac:dyDescent="0.2">
      <c r="A13510" s="66"/>
    </row>
    <row r="13511" spans="1:1" x14ac:dyDescent="0.2">
      <c r="A13511" s="66"/>
    </row>
    <row r="13512" spans="1:1" x14ac:dyDescent="0.2">
      <c r="A13512" s="66"/>
    </row>
    <row r="13513" spans="1:1" x14ac:dyDescent="0.2">
      <c r="A13513" s="66"/>
    </row>
    <row r="13514" spans="1:1" x14ac:dyDescent="0.2">
      <c r="A13514" s="66"/>
    </row>
    <row r="13515" spans="1:1" x14ac:dyDescent="0.2">
      <c r="A13515" s="66"/>
    </row>
    <row r="13516" spans="1:1" x14ac:dyDescent="0.2">
      <c r="A13516" s="66"/>
    </row>
    <row r="13517" spans="1:1" x14ac:dyDescent="0.2">
      <c r="A13517" s="66"/>
    </row>
    <row r="13518" spans="1:1" x14ac:dyDescent="0.2">
      <c r="A13518" s="66"/>
    </row>
    <row r="13519" spans="1:1" x14ac:dyDescent="0.2">
      <c r="A13519" s="66"/>
    </row>
    <row r="13520" spans="1:1" x14ac:dyDescent="0.2">
      <c r="A13520" s="66"/>
    </row>
    <row r="13521" spans="1:1" x14ac:dyDescent="0.2">
      <c r="A13521" s="66"/>
    </row>
    <row r="13522" spans="1:1" x14ac:dyDescent="0.2">
      <c r="A13522" s="66"/>
    </row>
    <row r="13523" spans="1:1" x14ac:dyDescent="0.2">
      <c r="A13523" s="66"/>
    </row>
    <row r="13524" spans="1:1" x14ac:dyDescent="0.2">
      <c r="A13524" s="66"/>
    </row>
    <row r="13525" spans="1:1" x14ac:dyDescent="0.2">
      <c r="A13525" s="66"/>
    </row>
    <row r="13526" spans="1:1" x14ac:dyDescent="0.2">
      <c r="A13526" s="66"/>
    </row>
    <row r="13527" spans="1:1" x14ac:dyDescent="0.2">
      <c r="A13527" s="66"/>
    </row>
    <row r="13528" spans="1:1" x14ac:dyDescent="0.2">
      <c r="A13528" s="66"/>
    </row>
    <row r="13529" spans="1:1" x14ac:dyDescent="0.2">
      <c r="A13529" s="66"/>
    </row>
    <row r="13530" spans="1:1" x14ac:dyDescent="0.2">
      <c r="A13530" s="66"/>
    </row>
    <row r="13531" spans="1:1" x14ac:dyDescent="0.2">
      <c r="A13531" s="66"/>
    </row>
    <row r="13532" spans="1:1" x14ac:dyDescent="0.2">
      <c r="A13532" s="66"/>
    </row>
    <row r="13533" spans="1:1" x14ac:dyDescent="0.2">
      <c r="A13533" s="66"/>
    </row>
    <row r="13534" spans="1:1" x14ac:dyDescent="0.2">
      <c r="A13534" s="66"/>
    </row>
    <row r="13535" spans="1:1" x14ac:dyDescent="0.2">
      <c r="A13535" s="66"/>
    </row>
    <row r="13536" spans="1:1" x14ac:dyDescent="0.2">
      <c r="A13536" s="66"/>
    </row>
    <row r="13537" spans="1:1" x14ac:dyDescent="0.2">
      <c r="A13537" s="66"/>
    </row>
    <row r="13538" spans="1:1" x14ac:dyDescent="0.2">
      <c r="A13538" s="66"/>
    </row>
    <row r="13539" spans="1:1" x14ac:dyDescent="0.2">
      <c r="A13539" s="66"/>
    </row>
    <row r="13540" spans="1:1" x14ac:dyDescent="0.2">
      <c r="A13540" s="66"/>
    </row>
    <row r="13541" spans="1:1" x14ac:dyDescent="0.2">
      <c r="A13541" s="66"/>
    </row>
    <row r="13542" spans="1:1" x14ac:dyDescent="0.2">
      <c r="A13542" s="66"/>
    </row>
    <row r="13543" spans="1:1" x14ac:dyDescent="0.2">
      <c r="A13543" s="66"/>
    </row>
    <row r="13544" spans="1:1" x14ac:dyDescent="0.2">
      <c r="A13544" s="66"/>
    </row>
    <row r="13545" spans="1:1" x14ac:dyDescent="0.2">
      <c r="A13545" s="66"/>
    </row>
    <row r="13546" spans="1:1" x14ac:dyDescent="0.2">
      <c r="A13546" s="66"/>
    </row>
    <row r="13547" spans="1:1" x14ac:dyDescent="0.2">
      <c r="A13547" s="66"/>
    </row>
    <row r="13548" spans="1:1" x14ac:dyDescent="0.2">
      <c r="A13548" s="66"/>
    </row>
    <row r="13549" spans="1:1" x14ac:dyDescent="0.2">
      <c r="A13549" s="66"/>
    </row>
    <row r="13550" spans="1:1" x14ac:dyDescent="0.2">
      <c r="A13550" s="66"/>
    </row>
    <row r="13551" spans="1:1" x14ac:dyDescent="0.2">
      <c r="A13551" s="66"/>
    </row>
    <row r="13552" spans="1:1" x14ac:dyDescent="0.2">
      <c r="A13552" s="66"/>
    </row>
    <row r="13553" spans="1:1" x14ac:dyDescent="0.2">
      <c r="A13553" s="66"/>
    </row>
    <row r="13554" spans="1:1" x14ac:dyDescent="0.2">
      <c r="A13554" s="66"/>
    </row>
    <row r="13555" spans="1:1" x14ac:dyDescent="0.2">
      <c r="A13555" s="66"/>
    </row>
    <row r="13556" spans="1:1" x14ac:dyDescent="0.2">
      <c r="A13556" s="66"/>
    </row>
    <row r="13557" spans="1:1" x14ac:dyDescent="0.2">
      <c r="A13557" s="66"/>
    </row>
    <row r="13558" spans="1:1" x14ac:dyDescent="0.2">
      <c r="A13558" s="66"/>
    </row>
    <row r="13559" spans="1:1" x14ac:dyDescent="0.2">
      <c r="A13559" s="66"/>
    </row>
    <row r="13560" spans="1:1" x14ac:dyDescent="0.2">
      <c r="A13560" s="66"/>
    </row>
    <row r="13561" spans="1:1" x14ac:dyDescent="0.2">
      <c r="A13561" s="66"/>
    </row>
    <row r="13562" spans="1:1" x14ac:dyDescent="0.2">
      <c r="A13562" s="66"/>
    </row>
    <row r="13563" spans="1:1" x14ac:dyDescent="0.2">
      <c r="A13563" s="66"/>
    </row>
    <row r="13564" spans="1:1" x14ac:dyDescent="0.2">
      <c r="A13564" s="66"/>
    </row>
    <row r="13565" spans="1:1" x14ac:dyDescent="0.2">
      <c r="A13565" s="66"/>
    </row>
    <row r="13566" spans="1:1" x14ac:dyDescent="0.2">
      <c r="A13566" s="66"/>
    </row>
    <row r="13567" spans="1:1" x14ac:dyDescent="0.2">
      <c r="A13567" s="66"/>
    </row>
    <row r="13568" spans="1:1" x14ac:dyDescent="0.2">
      <c r="A13568" s="66"/>
    </row>
    <row r="13569" spans="1:1" x14ac:dyDescent="0.2">
      <c r="A13569" s="66"/>
    </row>
    <row r="13570" spans="1:1" x14ac:dyDescent="0.2">
      <c r="A13570" s="66"/>
    </row>
    <row r="13571" spans="1:1" x14ac:dyDescent="0.2">
      <c r="A13571" s="66"/>
    </row>
    <row r="13572" spans="1:1" x14ac:dyDescent="0.2">
      <c r="A13572" s="66"/>
    </row>
    <row r="13573" spans="1:1" x14ac:dyDescent="0.2">
      <c r="A13573" s="66"/>
    </row>
    <row r="13574" spans="1:1" x14ac:dyDescent="0.2">
      <c r="A13574" s="66"/>
    </row>
    <row r="13575" spans="1:1" x14ac:dyDescent="0.2">
      <c r="A13575" s="66"/>
    </row>
    <row r="13576" spans="1:1" x14ac:dyDescent="0.2">
      <c r="A13576" s="66"/>
    </row>
    <row r="13577" spans="1:1" x14ac:dyDescent="0.2">
      <c r="A13577" s="66"/>
    </row>
    <row r="13578" spans="1:1" x14ac:dyDescent="0.2">
      <c r="A13578" s="66"/>
    </row>
    <row r="13579" spans="1:1" x14ac:dyDescent="0.2">
      <c r="A13579" s="66"/>
    </row>
    <row r="13580" spans="1:1" x14ac:dyDescent="0.2">
      <c r="A13580" s="66"/>
    </row>
    <row r="13581" spans="1:1" x14ac:dyDescent="0.2">
      <c r="A13581" s="66"/>
    </row>
    <row r="13582" spans="1:1" x14ac:dyDescent="0.2">
      <c r="A13582" s="66"/>
    </row>
    <row r="13583" spans="1:1" x14ac:dyDescent="0.2">
      <c r="A13583" s="66"/>
    </row>
    <row r="13584" spans="1:1" x14ac:dyDescent="0.2">
      <c r="A13584" s="66"/>
    </row>
    <row r="13585" spans="1:1" x14ac:dyDescent="0.2">
      <c r="A13585" s="66"/>
    </row>
    <row r="13586" spans="1:1" x14ac:dyDescent="0.2">
      <c r="A13586" s="66"/>
    </row>
    <row r="13587" spans="1:1" x14ac:dyDescent="0.2">
      <c r="A13587" s="66"/>
    </row>
    <row r="13588" spans="1:1" x14ac:dyDescent="0.2">
      <c r="A13588" s="66"/>
    </row>
    <row r="13589" spans="1:1" x14ac:dyDescent="0.2">
      <c r="A13589" s="66"/>
    </row>
    <row r="13590" spans="1:1" x14ac:dyDescent="0.2">
      <c r="A13590" s="66"/>
    </row>
    <row r="13591" spans="1:1" x14ac:dyDescent="0.2">
      <c r="A13591" s="66"/>
    </row>
    <row r="13592" spans="1:1" x14ac:dyDescent="0.2">
      <c r="A13592" s="66"/>
    </row>
    <row r="13593" spans="1:1" x14ac:dyDescent="0.2">
      <c r="A13593" s="66"/>
    </row>
    <row r="13594" spans="1:1" x14ac:dyDescent="0.2">
      <c r="A13594" s="66"/>
    </row>
    <row r="13595" spans="1:1" x14ac:dyDescent="0.2">
      <c r="A13595" s="66"/>
    </row>
    <row r="13596" spans="1:1" x14ac:dyDescent="0.2">
      <c r="A13596" s="66"/>
    </row>
    <row r="13597" spans="1:1" x14ac:dyDescent="0.2">
      <c r="A13597" s="66"/>
    </row>
    <row r="13598" spans="1:1" x14ac:dyDescent="0.2">
      <c r="A13598" s="66"/>
    </row>
    <row r="13599" spans="1:1" x14ac:dyDescent="0.2">
      <c r="A13599" s="66"/>
    </row>
    <row r="13600" spans="1:1" x14ac:dyDescent="0.2">
      <c r="A13600" s="66"/>
    </row>
    <row r="13601" spans="1:1" x14ac:dyDescent="0.2">
      <c r="A13601" s="66"/>
    </row>
    <row r="13602" spans="1:1" x14ac:dyDescent="0.2">
      <c r="A13602" s="66"/>
    </row>
    <row r="13603" spans="1:1" x14ac:dyDescent="0.2">
      <c r="A13603" s="66"/>
    </row>
    <row r="13604" spans="1:1" x14ac:dyDescent="0.2">
      <c r="A13604" s="66"/>
    </row>
    <row r="13605" spans="1:1" x14ac:dyDescent="0.2">
      <c r="A13605" s="66"/>
    </row>
    <row r="13606" spans="1:1" x14ac:dyDescent="0.2">
      <c r="A13606" s="66"/>
    </row>
    <row r="13607" spans="1:1" x14ac:dyDescent="0.2">
      <c r="A13607" s="66"/>
    </row>
    <row r="13608" spans="1:1" x14ac:dyDescent="0.2">
      <c r="A13608" s="66"/>
    </row>
    <row r="13609" spans="1:1" x14ac:dyDescent="0.2">
      <c r="A13609" s="66"/>
    </row>
    <row r="13610" spans="1:1" x14ac:dyDescent="0.2">
      <c r="A13610" s="66"/>
    </row>
    <row r="13611" spans="1:1" x14ac:dyDescent="0.2">
      <c r="A13611" s="66"/>
    </row>
    <row r="13612" spans="1:1" x14ac:dyDescent="0.2">
      <c r="A13612" s="66"/>
    </row>
    <row r="13613" spans="1:1" x14ac:dyDescent="0.2">
      <c r="A13613" s="66"/>
    </row>
    <row r="13614" spans="1:1" x14ac:dyDescent="0.2">
      <c r="A13614" s="66"/>
    </row>
    <row r="13615" spans="1:1" x14ac:dyDescent="0.2">
      <c r="A13615" s="66"/>
    </row>
    <row r="13616" spans="1:1" x14ac:dyDescent="0.2">
      <c r="A13616" s="66"/>
    </row>
    <row r="13617" spans="1:1" x14ac:dyDescent="0.2">
      <c r="A13617" s="66"/>
    </row>
    <row r="13618" spans="1:1" x14ac:dyDescent="0.2">
      <c r="A13618" s="66"/>
    </row>
    <row r="13619" spans="1:1" x14ac:dyDescent="0.2">
      <c r="A13619" s="66"/>
    </row>
    <row r="13620" spans="1:1" x14ac:dyDescent="0.2">
      <c r="A13620" s="66"/>
    </row>
    <row r="13621" spans="1:1" x14ac:dyDescent="0.2">
      <c r="A13621" s="66"/>
    </row>
    <row r="13622" spans="1:1" x14ac:dyDescent="0.2">
      <c r="A13622" s="66"/>
    </row>
    <row r="13623" spans="1:1" x14ac:dyDescent="0.2">
      <c r="A13623" s="66"/>
    </row>
    <row r="13624" spans="1:1" x14ac:dyDescent="0.2">
      <c r="A13624" s="66"/>
    </row>
    <row r="13625" spans="1:1" x14ac:dyDescent="0.2">
      <c r="A13625" s="66"/>
    </row>
    <row r="13626" spans="1:1" x14ac:dyDescent="0.2">
      <c r="A13626" s="66"/>
    </row>
    <row r="13627" spans="1:1" x14ac:dyDescent="0.2">
      <c r="A13627" s="66"/>
    </row>
    <row r="13628" spans="1:1" x14ac:dyDescent="0.2">
      <c r="A13628" s="66"/>
    </row>
    <row r="13629" spans="1:1" x14ac:dyDescent="0.2">
      <c r="A13629" s="66"/>
    </row>
    <row r="13630" spans="1:1" x14ac:dyDescent="0.2">
      <c r="A13630" s="66"/>
    </row>
    <row r="13631" spans="1:1" x14ac:dyDescent="0.2">
      <c r="A13631" s="66"/>
    </row>
    <row r="13632" spans="1:1" x14ac:dyDescent="0.2">
      <c r="A13632" s="66"/>
    </row>
    <row r="13633" spans="1:1" x14ac:dyDescent="0.2">
      <c r="A13633" s="66"/>
    </row>
    <row r="13634" spans="1:1" x14ac:dyDescent="0.2">
      <c r="A13634" s="66"/>
    </row>
    <row r="13635" spans="1:1" x14ac:dyDescent="0.2">
      <c r="A13635" s="66"/>
    </row>
    <row r="13636" spans="1:1" x14ac:dyDescent="0.2">
      <c r="A13636" s="66"/>
    </row>
    <row r="13637" spans="1:1" x14ac:dyDescent="0.2">
      <c r="A13637" s="66"/>
    </row>
    <row r="13638" spans="1:1" x14ac:dyDescent="0.2">
      <c r="A13638" s="66"/>
    </row>
    <row r="13639" spans="1:1" x14ac:dyDescent="0.2">
      <c r="A13639" s="66"/>
    </row>
    <row r="13640" spans="1:1" x14ac:dyDescent="0.2">
      <c r="A13640" s="66"/>
    </row>
    <row r="13641" spans="1:1" x14ac:dyDescent="0.2">
      <c r="A13641" s="66"/>
    </row>
    <row r="13642" spans="1:1" x14ac:dyDescent="0.2">
      <c r="A13642" s="66"/>
    </row>
    <row r="13643" spans="1:1" x14ac:dyDescent="0.2">
      <c r="A13643" s="66"/>
    </row>
    <row r="13644" spans="1:1" x14ac:dyDescent="0.2">
      <c r="A13644" s="66"/>
    </row>
    <row r="13645" spans="1:1" x14ac:dyDescent="0.2">
      <c r="A13645" s="66"/>
    </row>
    <row r="13646" spans="1:1" x14ac:dyDescent="0.2">
      <c r="A13646" s="66"/>
    </row>
    <row r="13647" spans="1:1" x14ac:dyDescent="0.2">
      <c r="A13647" s="66"/>
    </row>
    <row r="13648" spans="1:1" x14ac:dyDescent="0.2">
      <c r="A13648" s="66"/>
    </row>
    <row r="13649" spans="1:1" x14ac:dyDescent="0.2">
      <c r="A13649" s="66"/>
    </row>
    <row r="13650" spans="1:1" x14ac:dyDescent="0.2">
      <c r="A13650" s="66"/>
    </row>
    <row r="13651" spans="1:1" x14ac:dyDescent="0.2">
      <c r="A13651" s="66"/>
    </row>
    <row r="13652" spans="1:1" x14ac:dyDescent="0.2">
      <c r="A13652" s="66"/>
    </row>
    <row r="13653" spans="1:1" x14ac:dyDescent="0.2">
      <c r="A13653" s="66"/>
    </row>
    <row r="13654" spans="1:1" x14ac:dyDescent="0.2">
      <c r="A13654" s="66"/>
    </row>
    <row r="13655" spans="1:1" x14ac:dyDescent="0.2">
      <c r="A13655" s="66"/>
    </row>
    <row r="13656" spans="1:1" x14ac:dyDescent="0.2">
      <c r="A13656" s="66"/>
    </row>
    <row r="13657" spans="1:1" x14ac:dyDescent="0.2">
      <c r="A13657" s="66"/>
    </row>
    <row r="13658" spans="1:1" x14ac:dyDescent="0.2">
      <c r="A13658" s="66"/>
    </row>
    <row r="13659" spans="1:1" x14ac:dyDescent="0.2">
      <c r="A13659" s="66"/>
    </row>
    <row r="13660" spans="1:1" x14ac:dyDescent="0.2">
      <c r="A13660" s="66"/>
    </row>
    <row r="13661" spans="1:1" x14ac:dyDescent="0.2">
      <c r="A13661" s="66"/>
    </row>
    <row r="13662" spans="1:1" x14ac:dyDescent="0.2">
      <c r="A13662" s="66"/>
    </row>
    <row r="13663" spans="1:1" x14ac:dyDescent="0.2">
      <c r="A13663" s="66"/>
    </row>
    <row r="13664" spans="1:1" x14ac:dyDescent="0.2">
      <c r="A13664" s="66"/>
    </row>
    <row r="13665" spans="1:1" x14ac:dyDescent="0.2">
      <c r="A13665" s="66"/>
    </row>
    <row r="13666" spans="1:1" x14ac:dyDescent="0.2">
      <c r="A13666" s="66"/>
    </row>
    <row r="13667" spans="1:1" x14ac:dyDescent="0.2">
      <c r="A13667" s="66"/>
    </row>
    <row r="13668" spans="1:1" x14ac:dyDescent="0.2">
      <c r="A13668" s="66"/>
    </row>
    <row r="13669" spans="1:1" x14ac:dyDescent="0.2">
      <c r="A13669" s="66"/>
    </row>
    <row r="13670" spans="1:1" x14ac:dyDescent="0.2">
      <c r="A13670" s="66"/>
    </row>
    <row r="13671" spans="1:1" x14ac:dyDescent="0.2">
      <c r="A13671" s="66"/>
    </row>
    <row r="13672" spans="1:1" x14ac:dyDescent="0.2">
      <c r="A13672" s="66"/>
    </row>
    <row r="13673" spans="1:1" x14ac:dyDescent="0.2">
      <c r="A13673" s="66"/>
    </row>
    <row r="13674" spans="1:1" x14ac:dyDescent="0.2">
      <c r="A13674" s="66"/>
    </row>
    <row r="13675" spans="1:1" x14ac:dyDescent="0.2">
      <c r="A13675" s="66"/>
    </row>
    <row r="13676" spans="1:1" x14ac:dyDescent="0.2">
      <c r="A13676" s="66"/>
    </row>
    <row r="13677" spans="1:1" x14ac:dyDescent="0.2">
      <c r="A13677" s="66"/>
    </row>
    <row r="13678" spans="1:1" x14ac:dyDescent="0.2">
      <c r="A13678" s="66"/>
    </row>
    <row r="13679" spans="1:1" x14ac:dyDescent="0.2">
      <c r="A13679" s="66"/>
    </row>
    <row r="13680" spans="1:1" x14ac:dyDescent="0.2">
      <c r="A13680" s="66"/>
    </row>
    <row r="13681" spans="1:1" x14ac:dyDescent="0.2">
      <c r="A13681" s="66"/>
    </row>
    <row r="13682" spans="1:1" x14ac:dyDescent="0.2">
      <c r="A13682" s="66"/>
    </row>
    <row r="13683" spans="1:1" x14ac:dyDescent="0.2">
      <c r="A13683" s="66"/>
    </row>
    <row r="13684" spans="1:1" x14ac:dyDescent="0.2">
      <c r="A13684" s="66"/>
    </row>
    <row r="13685" spans="1:1" x14ac:dyDescent="0.2">
      <c r="A13685" s="66"/>
    </row>
    <row r="13686" spans="1:1" x14ac:dyDescent="0.2">
      <c r="A13686" s="66"/>
    </row>
    <row r="13687" spans="1:1" x14ac:dyDescent="0.2">
      <c r="A13687" s="66"/>
    </row>
    <row r="13688" spans="1:1" x14ac:dyDescent="0.2">
      <c r="A13688" s="66"/>
    </row>
    <row r="13689" spans="1:1" x14ac:dyDescent="0.2">
      <c r="A13689" s="66"/>
    </row>
    <row r="13690" spans="1:1" x14ac:dyDescent="0.2">
      <c r="A13690" s="66"/>
    </row>
    <row r="13691" spans="1:1" x14ac:dyDescent="0.2">
      <c r="A13691" s="66"/>
    </row>
    <row r="13692" spans="1:1" x14ac:dyDescent="0.2">
      <c r="A13692" s="66"/>
    </row>
    <row r="13693" spans="1:1" x14ac:dyDescent="0.2">
      <c r="A13693" s="66"/>
    </row>
    <row r="13694" spans="1:1" x14ac:dyDescent="0.2">
      <c r="A13694" s="66"/>
    </row>
    <row r="13695" spans="1:1" x14ac:dyDescent="0.2">
      <c r="A13695" s="66"/>
    </row>
    <row r="13696" spans="1:1" x14ac:dyDescent="0.2">
      <c r="A13696" s="66"/>
    </row>
    <row r="13697" spans="1:1" x14ac:dyDescent="0.2">
      <c r="A13697" s="66"/>
    </row>
    <row r="13698" spans="1:1" x14ac:dyDescent="0.2">
      <c r="A13698" s="66"/>
    </row>
    <row r="13699" spans="1:1" x14ac:dyDescent="0.2">
      <c r="A13699" s="66"/>
    </row>
    <row r="13700" spans="1:1" x14ac:dyDescent="0.2">
      <c r="A13700" s="66"/>
    </row>
    <row r="13701" spans="1:1" x14ac:dyDescent="0.2">
      <c r="A13701" s="66"/>
    </row>
    <row r="13702" spans="1:1" x14ac:dyDescent="0.2">
      <c r="A13702" s="66"/>
    </row>
    <row r="13703" spans="1:1" x14ac:dyDescent="0.2">
      <c r="A13703" s="66"/>
    </row>
    <row r="13704" spans="1:1" x14ac:dyDescent="0.2">
      <c r="A13704" s="66"/>
    </row>
    <row r="13705" spans="1:1" x14ac:dyDescent="0.2">
      <c r="A13705" s="66"/>
    </row>
    <row r="13706" spans="1:1" x14ac:dyDescent="0.2">
      <c r="A13706" s="66"/>
    </row>
    <row r="13707" spans="1:1" x14ac:dyDescent="0.2">
      <c r="A13707" s="66"/>
    </row>
    <row r="13708" spans="1:1" x14ac:dyDescent="0.2">
      <c r="A13708" s="66"/>
    </row>
    <row r="13709" spans="1:1" x14ac:dyDescent="0.2">
      <c r="A13709" s="66"/>
    </row>
    <row r="13710" spans="1:1" x14ac:dyDescent="0.2">
      <c r="A13710" s="66"/>
    </row>
    <row r="13711" spans="1:1" x14ac:dyDescent="0.2">
      <c r="A13711" s="66"/>
    </row>
    <row r="13712" spans="1:1" x14ac:dyDescent="0.2">
      <c r="A13712" s="66"/>
    </row>
    <row r="13713" spans="1:1" x14ac:dyDescent="0.2">
      <c r="A13713" s="66"/>
    </row>
    <row r="13714" spans="1:1" x14ac:dyDescent="0.2">
      <c r="A13714" s="66"/>
    </row>
    <row r="13715" spans="1:1" x14ac:dyDescent="0.2">
      <c r="A13715" s="66"/>
    </row>
    <row r="13716" spans="1:1" x14ac:dyDescent="0.2">
      <c r="A13716" s="66"/>
    </row>
    <row r="13717" spans="1:1" x14ac:dyDescent="0.2">
      <c r="A13717" s="66"/>
    </row>
    <row r="13718" spans="1:1" x14ac:dyDescent="0.2">
      <c r="A13718" s="66"/>
    </row>
    <row r="13719" spans="1:1" x14ac:dyDescent="0.2">
      <c r="A13719" s="66"/>
    </row>
    <row r="13720" spans="1:1" x14ac:dyDescent="0.2">
      <c r="A13720" s="66"/>
    </row>
    <row r="13721" spans="1:1" x14ac:dyDescent="0.2">
      <c r="A13721" s="66"/>
    </row>
    <row r="13722" spans="1:1" x14ac:dyDescent="0.2">
      <c r="A13722" s="66"/>
    </row>
    <row r="13723" spans="1:1" x14ac:dyDescent="0.2">
      <c r="A13723" s="66"/>
    </row>
    <row r="13724" spans="1:1" x14ac:dyDescent="0.2">
      <c r="A13724" s="66"/>
    </row>
    <row r="13725" spans="1:1" x14ac:dyDescent="0.2">
      <c r="A13725" s="66"/>
    </row>
    <row r="13726" spans="1:1" x14ac:dyDescent="0.2">
      <c r="A13726" s="66"/>
    </row>
    <row r="13727" spans="1:1" x14ac:dyDescent="0.2">
      <c r="A13727" s="66"/>
    </row>
    <row r="13728" spans="1:1" x14ac:dyDescent="0.2">
      <c r="A13728" s="66"/>
    </row>
    <row r="13729" spans="1:1" x14ac:dyDescent="0.2">
      <c r="A13729" s="66"/>
    </row>
    <row r="13730" spans="1:1" x14ac:dyDescent="0.2">
      <c r="A13730" s="66"/>
    </row>
    <row r="13731" spans="1:1" x14ac:dyDescent="0.2">
      <c r="A13731" s="66"/>
    </row>
    <row r="13732" spans="1:1" x14ac:dyDescent="0.2">
      <c r="A13732" s="66"/>
    </row>
    <row r="13733" spans="1:1" x14ac:dyDescent="0.2">
      <c r="A13733" s="66"/>
    </row>
    <row r="13734" spans="1:1" x14ac:dyDescent="0.2">
      <c r="A13734" s="66"/>
    </row>
    <row r="13735" spans="1:1" x14ac:dyDescent="0.2">
      <c r="A13735" s="66"/>
    </row>
    <row r="13736" spans="1:1" x14ac:dyDescent="0.2">
      <c r="A13736" s="66"/>
    </row>
    <row r="13737" spans="1:1" x14ac:dyDescent="0.2">
      <c r="A13737" s="66"/>
    </row>
    <row r="13738" spans="1:1" x14ac:dyDescent="0.2">
      <c r="A13738" s="66"/>
    </row>
    <row r="13739" spans="1:1" x14ac:dyDescent="0.2">
      <c r="A13739" s="66"/>
    </row>
    <row r="13740" spans="1:1" x14ac:dyDescent="0.2">
      <c r="A13740" s="66"/>
    </row>
    <row r="13741" spans="1:1" x14ac:dyDescent="0.2">
      <c r="A13741" s="66"/>
    </row>
    <row r="13742" spans="1:1" x14ac:dyDescent="0.2">
      <c r="A13742" s="66"/>
    </row>
    <row r="13743" spans="1:1" x14ac:dyDescent="0.2">
      <c r="A13743" s="66"/>
    </row>
    <row r="13744" spans="1:1" x14ac:dyDescent="0.2">
      <c r="A13744" s="66"/>
    </row>
    <row r="13745" spans="1:1" x14ac:dyDescent="0.2">
      <c r="A13745" s="66"/>
    </row>
    <row r="13746" spans="1:1" x14ac:dyDescent="0.2">
      <c r="A13746" s="66"/>
    </row>
    <row r="13747" spans="1:1" x14ac:dyDescent="0.2">
      <c r="A13747" s="66"/>
    </row>
    <row r="13748" spans="1:1" x14ac:dyDescent="0.2">
      <c r="A13748" s="66"/>
    </row>
    <row r="13749" spans="1:1" x14ac:dyDescent="0.2">
      <c r="A13749" s="66"/>
    </row>
    <row r="13750" spans="1:1" x14ac:dyDescent="0.2">
      <c r="A13750" s="66"/>
    </row>
    <row r="13751" spans="1:1" x14ac:dyDescent="0.2">
      <c r="A13751" s="66"/>
    </row>
    <row r="13752" spans="1:1" x14ac:dyDescent="0.2">
      <c r="A13752" s="66"/>
    </row>
    <row r="13753" spans="1:1" x14ac:dyDescent="0.2">
      <c r="A13753" s="66"/>
    </row>
    <row r="13754" spans="1:1" x14ac:dyDescent="0.2">
      <c r="A13754" s="66"/>
    </row>
    <row r="13755" spans="1:1" x14ac:dyDescent="0.2">
      <c r="A13755" s="66"/>
    </row>
    <row r="13756" spans="1:1" x14ac:dyDescent="0.2">
      <c r="A13756" s="66"/>
    </row>
    <row r="13757" spans="1:1" x14ac:dyDescent="0.2">
      <c r="A13757" s="66"/>
    </row>
    <row r="13758" spans="1:1" x14ac:dyDescent="0.2">
      <c r="A13758" s="66"/>
    </row>
    <row r="13759" spans="1:1" x14ac:dyDescent="0.2">
      <c r="A13759" s="66"/>
    </row>
    <row r="13760" spans="1:1" x14ac:dyDescent="0.2">
      <c r="A13760" s="66"/>
    </row>
    <row r="13761" spans="1:1" x14ac:dyDescent="0.2">
      <c r="A13761" s="66"/>
    </row>
    <row r="13762" spans="1:1" x14ac:dyDescent="0.2">
      <c r="A13762" s="66"/>
    </row>
    <row r="13763" spans="1:1" x14ac:dyDescent="0.2">
      <c r="A13763" s="66"/>
    </row>
    <row r="13764" spans="1:1" x14ac:dyDescent="0.2">
      <c r="A13764" s="66"/>
    </row>
    <row r="13765" spans="1:1" x14ac:dyDescent="0.2">
      <c r="A13765" s="66"/>
    </row>
    <row r="13766" spans="1:1" x14ac:dyDescent="0.2">
      <c r="A13766" s="66"/>
    </row>
    <row r="13767" spans="1:1" x14ac:dyDescent="0.2">
      <c r="A13767" s="66"/>
    </row>
    <row r="13768" spans="1:1" x14ac:dyDescent="0.2">
      <c r="A13768" s="66"/>
    </row>
    <row r="13769" spans="1:1" x14ac:dyDescent="0.2">
      <c r="A13769" s="66"/>
    </row>
    <row r="13770" spans="1:1" x14ac:dyDescent="0.2">
      <c r="A13770" s="66"/>
    </row>
    <row r="13771" spans="1:1" x14ac:dyDescent="0.2">
      <c r="A13771" s="66"/>
    </row>
    <row r="13772" spans="1:1" x14ac:dyDescent="0.2">
      <c r="A13772" s="66"/>
    </row>
    <row r="13773" spans="1:1" x14ac:dyDescent="0.2">
      <c r="A13773" s="66"/>
    </row>
    <row r="13774" spans="1:1" x14ac:dyDescent="0.2">
      <c r="A13774" s="66"/>
    </row>
    <row r="13775" spans="1:1" x14ac:dyDescent="0.2">
      <c r="A13775" s="66"/>
    </row>
    <row r="13776" spans="1:1" x14ac:dyDescent="0.2">
      <c r="A13776" s="66"/>
    </row>
    <row r="13777" spans="1:1" x14ac:dyDescent="0.2">
      <c r="A13777" s="66"/>
    </row>
    <row r="13778" spans="1:1" x14ac:dyDescent="0.2">
      <c r="A13778" s="66"/>
    </row>
    <row r="13779" spans="1:1" x14ac:dyDescent="0.2">
      <c r="A13779" s="66"/>
    </row>
    <row r="13780" spans="1:1" x14ac:dyDescent="0.2">
      <c r="A13780" s="66"/>
    </row>
    <row r="13781" spans="1:1" x14ac:dyDescent="0.2">
      <c r="A13781" s="66"/>
    </row>
    <row r="13782" spans="1:1" x14ac:dyDescent="0.2">
      <c r="A13782" s="66"/>
    </row>
    <row r="13783" spans="1:1" x14ac:dyDescent="0.2">
      <c r="A13783" s="66"/>
    </row>
    <row r="13784" spans="1:1" x14ac:dyDescent="0.2">
      <c r="A13784" s="66"/>
    </row>
    <row r="13785" spans="1:1" x14ac:dyDescent="0.2">
      <c r="A13785" s="66"/>
    </row>
    <row r="13786" spans="1:1" x14ac:dyDescent="0.2">
      <c r="A13786" s="66"/>
    </row>
    <row r="13787" spans="1:1" x14ac:dyDescent="0.2">
      <c r="A13787" s="66"/>
    </row>
    <row r="13788" spans="1:1" x14ac:dyDescent="0.2">
      <c r="A13788" s="66"/>
    </row>
    <row r="13789" spans="1:1" x14ac:dyDescent="0.2">
      <c r="A13789" s="66"/>
    </row>
    <row r="13790" spans="1:1" x14ac:dyDescent="0.2">
      <c r="A13790" s="66"/>
    </row>
    <row r="13791" spans="1:1" x14ac:dyDescent="0.2">
      <c r="A13791" s="66"/>
    </row>
    <row r="13792" spans="1:1" x14ac:dyDescent="0.2">
      <c r="A13792" s="66"/>
    </row>
    <row r="13793" spans="1:1" x14ac:dyDescent="0.2">
      <c r="A13793" s="66"/>
    </row>
    <row r="13794" spans="1:1" x14ac:dyDescent="0.2">
      <c r="A13794" s="66"/>
    </row>
    <row r="13795" spans="1:1" x14ac:dyDescent="0.2">
      <c r="A13795" s="66"/>
    </row>
    <row r="13796" spans="1:1" x14ac:dyDescent="0.2">
      <c r="A13796" s="66"/>
    </row>
    <row r="13797" spans="1:1" x14ac:dyDescent="0.2">
      <c r="A13797" s="66"/>
    </row>
    <row r="13798" spans="1:1" x14ac:dyDescent="0.2">
      <c r="A13798" s="66"/>
    </row>
    <row r="13799" spans="1:1" x14ac:dyDescent="0.2">
      <c r="A13799" s="66"/>
    </row>
    <row r="13800" spans="1:1" x14ac:dyDescent="0.2">
      <c r="A13800" s="66"/>
    </row>
    <row r="13801" spans="1:1" x14ac:dyDescent="0.2">
      <c r="A13801" s="66"/>
    </row>
    <row r="13802" spans="1:1" x14ac:dyDescent="0.2">
      <c r="A13802" s="66"/>
    </row>
    <row r="13803" spans="1:1" x14ac:dyDescent="0.2">
      <c r="A13803" s="66"/>
    </row>
    <row r="13804" spans="1:1" x14ac:dyDescent="0.2">
      <c r="A13804" s="66"/>
    </row>
    <row r="13805" spans="1:1" x14ac:dyDescent="0.2">
      <c r="A13805" s="66"/>
    </row>
    <row r="13806" spans="1:1" x14ac:dyDescent="0.2">
      <c r="A13806" s="66"/>
    </row>
    <row r="13807" spans="1:1" x14ac:dyDescent="0.2">
      <c r="A13807" s="66"/>
    </row>
    <row r="13808" spans="1:1" x14ac:dyDescent="0.2">
      <c r="A13808" s="66"/>
    </row>
    <row r="13809" spans="1:1" x14ac:dyDescent="0.2">
      <c r="A13809" s="66"/>
    </row>
    <row r="13810" spans="1:1" x14ac:dyDescent="0.2">
      <c r="A13810" s="66"/>
    </row>
    <row r="13811" spans="1:1" x14ac:dyDescent="0.2">
      <c r="A13811" s="66"/>
    </row>
    <row r="13812" spans="1:1" x14ac:dyDescent="0.2">
      <c r="A13812" s="66"/>
    </row>
    <row r="13813" spans="1:1" x14ac:dyDescent="0.2">
      <c r="A13813" s="66"/>
    </row>
    <row r="13814" spans="1:1" x14ac:dyDescent="0.2">
      <c r="A13814" s="66"/>
    </row>
    <row r="13815" spans="1:1" x14ac:dyDescent="0.2">
      <c r="A13815" s="66"/>
    </row>
    <row r="13816" spans="1:1" x14ac:dyDescent="0.2">
      <c r="A13816" s="66"/>
    </row>
    <row r="13817" spans="1:1" x14ac:dyDescent="0.2">
      <c r="A13817" s="66"/>
    </row>
    <row r="13818" spans="1:1" x14ac:dyDescent="0.2">
      <c r="A13818" s="66"/>
    </row>
    <row r="13819" spans="1:1" x14ac:dyDescent="0.2">
      <c r="A13819" s="66"/>
    </row>
    <row r="13820" spans="1:1" x14ac:dyDescent="0.2">
      <c r="A13820" s="66"/>
    </row>
    <row r="13821" spans="1:1" x14ac:dyDescent="0.2">
      <c r="A13821" s="66"/>
    </row>
    <row r="13822" spans="1:1" x14ac:dyDescent="0.2">
      <c r="A13822" s="66"/>
    </row>
    <row r="13823" spans="1:1" x14ac:dyDescent="0.2">
      <c r="A13823" s="66"/>
    </row>
    <row r="13824" spans="1:1" x14ac:dyDescent="0.2">
      <c r="A13824" s="66"/>
    </row>
    <row r="13825" spans="1:1" x14ac:dyDescent="0.2">
      <c r="A13825" s="66"/>
    </row>
    <row r="13826" spans="1:1" x14ac:dyDescent="0.2">
      <c r="A13826" s="66"/>
    </row>
    <row r="13827" spans="1:1" x14ac:dyDescent="0.2">
      <c r="A13827" s="66"/>
    </row>
    <row r="13828" spans="1:1" x14ac:dyDescent="0.2">
      <c r="A13828" s="66"/>
    </row>
    <row r="13829" spans="1:1" x14ac:dyDescent="0.2">
      <c r="A13829" s="66"/>
    </row>
    <row r="13830" spans="1:1" x14ac:dyDescent="0.2">
      <c r="A13830" s="66"/>
    </row>
    <row r="13831" spans="1:1" x14ac:dyDescent="0.2">
      <c r="A13831" s="66"/>
    </row>
    <row r="13832" spans="1:1" x14ac:dyDescent="0.2">
      <c r="A13832" s="66"/>
    </row>
    <row r="13833" spans="1:1" x14ac:dyDescent="0.2">
      <c r="A13833" s="66"/>
    </row>
    <row r="13834" spans="1:1" x14ac:dyDescent="0.2">
      <c r="A13834" s="66"/>
    </row>
    <row r="13835" spans="1:1" x14ac:dyDescent="0.2">
      <c r="A13835" s="66"/>
    </row>
    <row r="13836" spans="1:1" x14ac:dyDescent="0.2">
      <c r="A13836" s="66"/>
    </row>
    <row r="13837" spans="1:1" x14ac:dyDescent="0.2">
      <c r="A13837" s="66"/>
    </row>
    <row r="13838" spans="1:1" x14ac:dyDescent="0.2">
      <c r="A13838" s="66"/>
    </row>
    <row r="13839" spans="1:1" x14ac:dyDescent="0.2">
      <c r="A13839" s="66"/>
    </row>
    <row r="13840" spans="1:1" x14ac:dyDescent="0.2">
      <c r="A13840" s="66"/>
    </row>
    <row r="13841" spans="1:1" x14ac:dyDescent="0.2">
      <c r="A13841" s="66"/>
    </row>
    <row r="13842" spans="1:1" x14ac:dyDescent="0.2">
      <c r="A13842" s="66"/>
    </row>
    <row r="13843" spans="1:1" x14ac:dyDescent="0.2">
      <c r="A13843" s="66"/>
    </row>
    <row r="13844" spans="1:1" x14ac:dyDescent="0.2">
      <c r="A13844" s="66"/>
    </row>
    <row r="13845" spans="1:1" x14ac:dyDescent="0.2">
      <c r="A13845" s="66"/>
    </row>
    <row r="13846" spans="1:1" x14ac:dyDescent="0.2">
      <c r="A13846" s="66"/>
    </row>
    <row r="13847" spans="1:1" x14ac:dyDescent="0.2">
      <c r="A13847" s="66"/>
    </row>
    <row r="13848" spans="1:1" x14ac:dyDescent="0.2">
      <c r="A13848" s="66"/>
    </row>
    <row r="13849" spans="1:1" x14ac:dyDescent="0.2">
      <c r="A13849" s="66"/>
    </row>
    <row r="13850" spans="1:1" x14ac:dyDescent="0.2">
      <c r="A13850" s="66"/>
    </row>
    <row r="13851" spans="1:1" x14ac:dyDescent="0.2">
      <c r="A13851" s="66"/>
    </row>
    <row r="13852" spans="1:1" x14ac:dyDescent="0.2">
      <c r="A13852" s="66"/>
    </row>
    <row r="13853" spans="1:1" x14ac:dyDescent="0.2">
      <c r="A13853" s="66"/>
    </row>
    <row r="13854" spans="1:1" x14ac:dyDescent="0.2">
      <c r="A13854" s="66"/>
    </row>
    <row r="13855" spans="1:1" x14ac:dyDescent="0.2">
      <c r="A13855" s="66"/>
    </row>
    <row r="13856" spans="1:1" x14ac:dyDescent="0.2">
      <c r="A13856" s="66"/>
    </row>
    <row r="13857" spans="1:1" x14ac:dyDescent="0.2">
      <c r="A13857" s="66"/>
    </row>
    <row r="13858" spans="1:1" x14ac:dyDescent="0.2">
      <c r="A13858" s="66"/>
    </row>
    <row r="13859" spans="1:1" x14ac:dyDescent="0.2">
      <c r="A13859" s="66"/>
    </row>
    <row r="13860" spans="1:1" x14ac:dyDescent="0.2">
      <c r="A13860" s="66"/>
    </row>
    <row r="13861" spans="1:1" x14ac:dyDescent="0.2">
      <c r="A13861" s="66"/>
    </row>
    <row r="13862" spans="1:1" x14ac:dyDescent="0.2">
      <c r="A13862" s="66"/>
    </row>
    <row r="13863" spans="1:1" x14ac:dyDescent="0.2">
      <c r="A13863" s="66"/>
    </row>
    <row r="13864" spans="1:1" x14ac:dyDescent="0.2">
      <c r="A13864" s="66"/>
    </row>
    <row r="13865" spans="1:1" x14ac:dyDescent="0.2">
      <c r="A13865" s="66"/>
    </row>
    <row r="13866" spans="1:1" x14ac:dyDescent="0.2">
      <c r="A13866" s="66"/>
    </row>
    <row r="13867" spans="1:1" x14ac:dyDescent="0.2">
      <c r="A13867" s="66"/>
    </row>
    <row r="13868" spans="1:1" x14ac:dyDescent="0.2">
      <c r="A13868" s="66"/>
    </row>
    <row r="13869" spans="1:1" x14ac:dyDescent="0.2">
      <c r="A13869" s="66"/>
    </row>
    <row r="13870" spans="1:1" x14ac:dyDescent="0.2">
      <c r="A13870" s="66"/>
    </row>
    <row r="13871" spans="1:1" x14ac:dyDescent="0.2">
      <c r="A13871" s="66"/>
    </row>
    <row r="13872" spans="1:1" x14ac:dyDescent="0.2">
      <c r="A13872" s="66"/>
    </row>
    <row r="13873" spans="1:1" x14ac:dyDescent="0.2">
      <c r="A13873" s="66"/>
    </row>
    <row r="13874" spans="1:1" x14ac:dyDescent="0.2">
      <c r="A13874" s="66"/>
    </row>
    <row r="13875" spans="1:1" x14ac:dyDescent="0.2">
      <c r="A13875" s="66"/>
    </row>
    <row r="13876" spans="1:1" x14ac:dyDescent="0.2">
      <c r="A13876" s="66"/>
    </row>
    <row r="13877" spans="1:1" x14ac:dyDescent="0.2">
      <c r="A13877" s="66"/>
    </row>
    <row r="13878" spans="1:1" x14ac:dyDescent="0.2">
      <c r="A13878" s="66"/>
    </row>
    <row r="13879" spans="1:1" x14ac:dyDescent="0.2">
      <c r="A13879" s="66"/>
    </row>
    <row r="13880" spans="1:1" x14ac:dyDescent="0.2">
      <c r="A13880" s="66"/>
    </row>
    <row r="13881" spans="1:1" x14ac:dyDescent="0.2">
      <c r="A13881" s="66"/>
    </row>
    <row r="13882" spans="1:1" x14ac:dyDescent="0.2">
      <c r="A13882" s="66"/>
    </row>
    <row r="13883" spans="1:1" x14ac:dyDescent="0.2">
      <c r="A13883" s="66"/>
    </row>
    <row r="13884" spans="1:1" x14ac:dyDescent="0.2">
      <c r="A13884" s="66"/>
    </row>
    <row r="13885" spans="1:1" x14ac:dyDescent="0.2">
      <c r="A13885" s="66"/>
    </row>
    <row r="13886" spans="1:1" x14ac:dyDescent="0.2">
      <c r="A13886" s="66"/>
    </row>
    <row r="13887" spans="1:1" x14ac:dyDescent="0.2">
      <c r="A13887" s="66"/>
    </row>
    <row r="13888" spans="1:1" x14ac:dyDescent="0.2">
      <c r="A13888" s="66"/>
    </row>
    <row r="13889" spans="1:1" x14ac:dyDescent="0.2">
      <c r="A13889" s="66"/>
    </row>
    <row r="13890" spans="1:1" x14ac:dyDescent="0.2">
      <c r="A13890" s="66"/>
    </row>
    <row r="13891" spans="1:1" x14ac:dyDescent="0.2">
      <c r="A13891" s="66"/>
    </row>
    <row r="13892" spans="1:1" x14ac:dyDescent="0.2">
      <c r="A13892" s="66"/>
    </row>
    <row r="13893" spans="1:1" x14ac:dyDescent="0.2">
      <c r="A13893" s="66"/>
    </row>
    <row r="13894" spans="1:1" x14ac:dyDescent="0.2">
      <c r="A13894" s="66"/>
    </row>
    <row r="13895" spans="1:1" x14ac:dyDescent="0.2">
      <c r="A13895" s="66"/>
    </row>
    <row r="13896" spans="1:1" x14ac:dyDescent="0.2">
      <c r="A13896" s="66"/>
    </row>
    <row r="13897" spans="1:1" x14ac:dyDescent="0.2">
      <c r="A13897" s="66"/>
    </row>
    <row r="13898" spans="1:1" x14ac:dyDescent="0.2">
      <c r="A13898" s="66"/>
    </row>
    <row r="13899" spans="1:1" x14ac:dyDescent="0.2">
      <c r="A13899" s="66"/>
    </row>
    <row r="13900" spans="1:1" x14ac:dyDescent="0.2">
      <c r="A13900" s="66"/>
    </row>
    <row r="13901" spans="1:1" x14ac:dyDescent="0.2">
      <c r="A13901" s="66"/>
    </row>
    <row r="13902" spans="1:1" x14ac:dyDescent="0.2">
      <c r="A13902" s="66"/>
    </row>
    <row r="13903" spans="1:1" x14ac:dyDescent="0.2">
      <c r="A13903" s="66"/>
    </row>
    <row r="13904" spans="1:1" x14ac:dyDescent="0.2">
      <c r="A13904" s="66"/>
    </row>
    <row r="13905" spans="1:1" x14ac:dyDescent="0.2">
      <c r="A13905" s="66"/>
    </row>
    <row r="13906" spans="1:1" x14ac:dyDescent="0.2">
      <c r="A13906" s="66"/>
    </row>
    <row r="13907" spans="1:1" x14ac:dyDescent="0.2">
      <c r="A13907" s="66"/>
    </row>
    <row r="13908" spans="1:1" x14ac:dyDescent="0.2">
      <c r="A13908" s="66"/>
    </row>
    <row r="13909" spans="1:1" x14ac:dyDescent="0.2">
      <c r="A13909" s="66"/>
    </row>
    <row r="13910" spans="1:1" x14ac:dyDescent="0.2">
      <c r="A13910" s="66"/>
    </row>
    <row r="13911" spans="1:1" x14ac:dyDescent="0.2">
      <c r="A13911" s="66"/>
    </row>
    <row r="13912" spans="1:1" x14ac:dyDescent="0.2">
      <c r="A13912" s="66"/>
    </row>
    <row r="13913" spans="1:1" x14ac:dyDescent="0.2">
      <c r="A13913" s="66"/>
    </row>
    <row r="13914" spans="1:1" x14ac:dyDescent="0.2">
      <c r="A13914" s="66"/>
    </row>
    <row r="13915" spans="1:1" x14ac:dyDescent="0.2">
      <c r="A13915" s="66"/>
    </row>
    <row r="13916" spans="1:1" x14ac:dyDescent="0.2">
      <c r="A13916" s="66"/>
    </row>
    <row r="13917" spans="1:1" x14ac:dyDescent="0.2">
      <c r="A13917" s="66"/>
    </row>
    <row r="13918" spans="1:1" x14ac:dyDescent="0.2">
      <c r="A13918" s="66"/>
    </row>
    <row r="13919" spans="1:1" x14ac:dyDescent="0.2">
      <c r="A13919" s="66"/>
    </row>
    <row r="13920" spans="1:1" x14ac:dyDescent="0.2">
      <c r="A13920" s="66"/>
    </row>
    <row r="13921" spans="1:1" x14ac:dyDescent="0.2">
      <c r="A13921" s="66"/>
    </row>
    <row r="13922" spans="1:1" x14ac:dyDescent="0.2">
      <c r="A13922" s="66"/>
    </row>
    <row r="13923" spans="1:1" x14ac:dyDescent="0.2">
      <c r="A13923" s="66"/>
    </row>
    <row r="13924" spans="1:1" x14ac:dyDescent="0.2">
      <c r="A13924" s="66"/>
    </row>
    <row r="13925" spans="1:1" x14ac:dyDescent="0.2">
      <c r="A13925" s="66"/>
    </row>
    <row r="13926" spans="1:1" x14ac:dyDescent="0.2">
      <c r="A13926" s="66"/>
    </row>
    <row r="13927" spans="1:1" x14ac:dyDescent="0.2">
      <c r="A13927" s="66"/>
    </row>
    <row r="13928" spans="1:1" x14ac:dyDescent="0.2">
      <c r="A13928" s="66"/>
    </row>
    <row r="13929" spans="1:1" x14ac:dyDescent="0.2">
      <c r="A13929" s="66"/>
    </row>
    <row r="13930" spans="1:1" x14ac:dyDescent="0.2">
      <c r="A13930" s="66"/>
    </row>
    <row r="13931" spans="1:1" x14ac:dyDescent="0.2">
      <c r="A13931" s="66"/>
    </row>
    <row r="13932" spans="1:1" x14ac:dyDescent="0.2">
      <c r="A13932" s="66"/>
    </row>
    <row r="13933" spans="1:1" x14ac:dyDescent="0.2">
      <c r="A13933" s="66"/>
    </row>
    <row r="13934" spans="1:1" x14ac:dyDescent="0.2">
      <c r="A13934" s="66"/>
    </row>
    <row r="13935" spans="1:1" x14ac:dyDescent="0.2">
      <c r="A13935" s="66"/>
    </row>
    <row r="13936" spans="1:1" x14ac:dyDescent="0.2">
      <c r="A13936" s="66"/>
    </row>
    <row r="13937" spans="1:1" x14ac:dyDescent="0.2">
      <c r="A13937" s="66"/>
    </row>
    <row r="13938" spans="1:1" x14ac:dyDescent="0.2">
      <c r="A13938" s="66"/>
    </row>
    <row r="13939" spans="1:1" x14ac:dyDescent="0.2">
      <c r="A13939" s="66"/>
    </row>
    <row r="13940" spans="1:1" x14ac:dyDescent="0.2">
      <c r="A13940" s="66"/>
    </row>
    <row r="13941" spans="1:1" x14ac:dyDescent="0.2">
      <c r="A13941" s="66"/>
    </row>
    <row r="13942" spans="1:1" x14ac:dyDescent="0.2">
      <c r="A13942" s="66"/>
    </row>
    <row r="13943" spans="1:1" x14ac:dyDescent="0.2">
      <c r="A13943" s="66"/>
    </row>
    <row r="13944" spans="1:1" x14ac:dyDescent="0.2">
      <c r="A13944" s="66"/>
    </row>
    <row r="13945" spans="1:1" x14ac:dyDescent="0.2">
      <c r="A13945" s="66"/>
    </row>
    <row r="13946" spans="1:1" x14ac:dyDescent="0.2">
      <c r="A13946" s="66"/>
    </row>
    <row r="13947" spans="1:1" x14ac:dyDescent="0.2">
      <c r="A13947" s="66"/>
    </row>
    <row r="13948" spans="1:1" x14ac:dyDescent="0.2">
      <c r="A13948" s="66"/>
    </row>
    <row r="13949" spans="1:1" x14ac:dyDescent="0.2">
      <c r="A13949" s="66"/>
    </row>
    <row r="13950" spans="1:1" x14ac:dyDescent="0.2">
      <c r="A13950" s="66"/>
    </row>
    <row r="13951" spans="1:1" x14ac:dyDescent="0.2">
      <c r="A13951" s="66"/>
    </row>
    <row r="13952" spans="1:1" x14ac:dyDescent="0.2">
      <c r="A13952" s="66"/>
    </row>
    <row r="13953" spans="1:1" x14ac:dyDescent="0.2">
      <c r="A13953" s="66"/>
    </row>
    <row r="13954" spans="1:1" x14ac:dyDescent="0.2">
      <c r="A13954" s="66"/>
    </row>
    <row r="13955" spans="1:1" x14ac:dyDescent="0.2">
      <c r="A13955" s="66"/>
    </row>
    <row r="13956" spans="1:1" x14ac:dyDescent="0.2">
      <c r="A13956" s="66"/>
    </row>
    <row r="13957" spans="1:1" x14ac:dyDescent="0.2">
      <c r="A13957" s="66"/>
    </row>
    <row r="13958" spans="1:1" x14ac:dyDescent="0.2">
      <c r="A13958" s="66"/>
    </row>
    <row r="13959" spans="1:1" x14ac:dyDescent="0.2">
      <c r="A13959" s="66"/>
    </row>
    <row r="13960" spans="1:1" x14ac:dyDescent="0.2">
      <c r="A13960" s="66"/>
    </row>
    <row r="13961" spans="1:1" x14ac:dyDescent="0.2">
      <c r="A13961" s="66"/>
    </row>
    <row r="13962" spans="1:1" x14ac:dyDescent="0.2">
      <c r="A13962" s="66"/>
    </row>
    <row r="13963" spans="1:1" x14ac:dyDescent="0.2">
      <c r="A13963" s="66"/>
    </row>
    <row r="13964" spans="1:1" x14ac:dyDescent="0.2">
      <c r="A13964" s="66"/>
    </row>
    <row r="13965" spans="1:1" x14ac:dyDescent="0.2">
      <c r="A13965" s="66"/>
    </row>
    <row r="13966" spans="1:1" x14ac:dyDescent="0.2">
      <c r="A13966" s="66"/>
    </row>
    <row r="13967" spans="1:1" x14ac:dyDescent="0.2">
      <c r="A13967" s="66"/>
    </row>
    <row r="13968" spans="1:1" x14ac:dyDescent="0.2">
      <c r="A13968" s="66"/>
    </row>
    <row r="13969" spans="1:1" x14ac:dyDescent="0.2">
      <c r="A13969" s="66"/>
    </row>
    <row r="13970" spans="1:1" x14ac:dyDescent="0.2">
      <c r="A13970" s="66"/>
    </row>
    <row r="13971" spans="1:1" x14ac:dyDescent="0.2">
      <c r="A13971" s="66"/>
    </row>
    <row r="13972" spans="1:1" x14ac:dyDescent="0.2">
      <c r="A13972" s="66"/>
    </row>
    <row r="13973" spans="1:1" x14ac:dyDescent="0.2">
      <c r="A13973" s="66"/>
    </row>
    <row r="13974" spans="1:1" x14ac:dyDescent="0.2">
      <c r="A13974" s="66"/>
    </row>
    <row r="13975" spans="1:1" x14ac:dyDescent="0.2">
      <c r="A13975" s="66"/>
    </row>
    <row r="13976" spans="1:1" x14ac:dyDescent="0.2">
      <c r="A13976" s="66"/>
    </row>
    <row r="13977" spans="1:1" x14ac:dyDescent="0.2">
      <c r="A13977" s="66"/>
    </row>
    <row r="13978" spans="1:1" x14ac:dyDescent="0.2">
      <c r="A13978" s="66"/>
    </row>
    <row r="13979" spans="1:1" x14ac:dyDescent="0.2">
      <c r="A13979" s="66"/>
    </row>
    <row r="13980" spans="1:1" x14ac:dyDescent="0.2">
      <c r="A13980" s="66"/>
    </row>
    <row r="13981" spans="1:1" x14ac:dyDescent="0.2">
      <c r="A13981" s="66"/>
    </row>
    <row r="13982" spans="1:1" x14ac:dyDescent="0.2">
      <c r="A13982" s="66"/>
    </row>
    <row r="13983" spans="1:1" x14ac:dyDescent="0.2">
      <c r="A13983" s="66"/>
    </row>
    <row r="13984" spans="1:1" x14ac:dyDescent="0.2">
      <c r="A13984" s="66"/>
    </row>
    <row r="13985" spans="1:1" x14ac:dyDescent="0.2">
      <c r="A13985" s="66"/>
    </row>
    <row r="13986" spans="1:1" x14ac:dyDescent="0.2">
      <c r="A13986" s="66"/>
    </row>
    <row r="13987" spans="1:1" x14ac:dyDescent="0.2">
      <c r="A13987" s="66"/>
    </row>
    <row r="13988" spans="1:1" x14ac:dyDescent="0.2">
      <c r="A13988" s="66"/>
    </row>
    <row r="13989" spans="1:1" x14ac:dyDescent="0.2">
      <c r="A13989" s="66"/>
    </row>
    <row r="13990" spans="1:1" x14ac:dyDescent="0.2">
      <c r="A13990" s="66"/>
    </row>
    <row r="13991" spans="1:1" x14ac:dyDescent="0.2">
      <c r="A13991" s="66"/>
    </row>
    <row r="13992" spans="1:1" x14ac:dyDescent="0.2">
      <c r="A13992" s="66"/>
    </row>
    <row r="13993" spans="1:1" x14ac:dyDescent="0.2">
      <c r="A13993" s="66"/>
    </row>
    <row r="13994" spans="1:1" x14ac:dyDescent="0.2">
      <c r="A13994" s="66"/>
    </row>
    <row r="13995" spans="1:1" x14ac:dyDescent="0.2">
      <c r="A13995" s="66"/>
    </row>
    <row r="13996" spans="1:1" x14ac:dyDescent="0.2">
      <c r="A13996" s="66"/>
    </row>
    <row r="13997" spans="1:1" x14ac:dyDescent="0.2">
      <c r="A13997" s="66"/>
    </row>
    <row r="13998" spans="1:1" x14ac:dyDescent="0.2">
      <c r="A13998" s="66"/>
    </row>
    <row r="13999" spans="1:1" x14ac:dyDescent="0.2">
      <c r="A13999" s="66"/>
    </row>
    <row r="14000" spans="1:1" x14ac:dyDescent="0.2">
      <c r="A14000" s="66"/>
    </row>
    <row r="14001" spans="1:1" x14ac:dyDescent="0.2">
      <c r="A14001" s="66"/>
    </row>
    <row r="14002" spans="1:1" x14ac:dyDescent="0.2">
      <c r="A14002" s="66"/>
    </row>
    <row r="14003" spans="1:1" x14ac:dyDescent="0.2">
      <c r="A14003" s="66"/>
    </row>
    <row r="14004" spans="1:1" x14ac:dyDescent="0.2">
      <c r="A14004" s="66"/>
    </row>
    <row r="14005" spans="1:1" x14ac:dyDescent="0.2">
      <c r="A14005" s="66"/>
    </row>
    <row r="14006" spans="1:1" x14ac:dyDescent="0.2">
      <c r="A14006" s="66"/>
    </row>
    <row r="14007" spans="1:1" x14ac:dyDescent="0.2">
      <c r="A14007" s="66"/>
    </row>
    <row r="14008" spans="1:1" x14ac:dyDescent="0.2">
      <c r="A14008" s="66"/>
    </row>
    <row r="14009" spans="1:1" x14ac:dyDescent="0.2">
      <c r="A14009" s="66"/>
    </row>
    <row r="14010" spans="1:1" x14ac:dyDescent="0.2">
      <c r="A14010" s="66"/>
    </row>
    <row r="14011" spans="1:1" x14ac:dyDescent="0.2">
      <c r="A14011" s="66"/>
    </row>
    <row r="14012" spans="1:1" x14ac:dyDescent="0.2">
      <c r="A14012" s="66"/>
    </row>
    <row r="14013" spans="1:1" x14ac:dyDescent="0.2">
      <c r="A14013" s="66"/>
    </row>
    <row r="14014" spans="1:1" x14ac:dyDescent="0.2">
      <c r="A14014" s="66"/>
    </row>
    <row r="14015" spans="1:1" x14ac:dyDescent="0.2">
      <c r="A14015" s="66"/>
    </row>
    <row r="14016" spans="1:1" x14ac:dyDescent="0.2">
      <c r="A14016" s="66"/>
    </row>
    <row r="14017" spans="1:1" x14ac:dyDescent="0.2">
      <c r="A14017" s="66"/>
    </row>
    <row r="14018" spans="1:1" x14ac:dyDescent="0.2">
      <c r="A14018" s="66"/>
    </row>
    <row r="14019" spans="1:1" x14ac:dyDescent="0.2">
      <c r="A14019" s="66"/>
    </row>
    <row r="14020" spans="1:1" x14ac:dyDescent="0.2">
      <c r="A14020" s="66"/>
    </row>
    <row r="14021" spans="1:1" x14ac:dyDescent="0.2">
      <c r="A14021" s="66"/>
    </row>
    <row r="14022" spans="1:1" x14ac:dyDescent="0.2">
      <c r="A14022" s="66"/>
    </row>
    <row r="14023" spans="1:1" x14ac:dyDescent="0.2">
      <c r="A14023" s="66"/>
    </row>
    <row r="14024" spans="1:1" x14ac:dyDescent="0.2">
      <c r="A14024" s="66"/>
    </row>
    <row r="14025" spans="1:1" x14ac:dyDescent="0.2">
      <c r="A14025" s="66"/>
    </row>
    <row r="14026" spans="1:1" x14ac:dyDescent="0.2">
      <c r="A14026" s="66"/>
    </row>
    <row r="14027" spans="1:1" x14ac:dyDescent="0.2">
      <c r="A14027" s="66"/>
    </row>
    <row r="14028" spans="1:1" x14ac:dyDescent="0.2">
      <c r="A14028" s="66"/>
    </row>
    <row r="14029" spans="1:1" x14ac:dyDescent="0.2">
      <c r="A14029" s="66"/>
    </row>
    <row r="14030" spans="1:1" x14ac:dyDescent="0.2">
      <c r="A14030" s="66"/>
    </row>
    <row r="14031" spans="1:1" x14ac:dyDescent="0.2">
      <c r="A14031" s="66"/>
    </row>
    <row r="14032" spans="1:1" x14ac:dyDescent="0.2">
      <c r="A14032" s="66"/>
    </row>
    <row r="14033" spans="1:1" x14ac:dyDescent="0.2">
      <c r="A14033" s="66"/>
    </row>
    <row r="14034" spans="1:1" x14ac:dyDescent="0.2">
      <c r="A14034" s="66"/>
    </row>
    <row r="14035" spans="1:1" x14ac:dyDescent="0.2">
      <c r="A14035" s="66"/>
    </row>
    <row r="14036" spans="1:1" x14ac:dyDescent="0.2">
      <c r="A14036" s="66"/>
    </row>
    <row r="14037" spans="1:1" x14ac:dyDescent="0.2">
      <c r="A14037" s="66"/>
    </row>
    <row r="14038" spans="1:1" x14ac:dyDescent="0.2">
      <c r="A14038" s="66"/>
    </row>
    <row r="14039" spans="1:1" x14ac:dyDescent="0.2">
      <c r="A14039" s="66"/>
    </row>
    <row r="14040" spans="1:1" x14ac:dyDescent="0.2">
      <c r="A14040" s="66"/>
    </row>
    <row r="14041" spans="1:1" x14ac:dyDescent="0.2">
      <c r="A14041" s="66"/>
    </row>
    <row r="14042" spans="1:1" x14ac:dyDescent="0.2">
      <c r="A14042" s="66"/>
    </row>
    <row r="14043" spans="1:1" x14ac:dyDescent="0.2">
      <c r="A14043" s="66"/>
    </row>
    <row r="14044" spans="1:1" x14ac:dyDescent="0.2">
      <c r="A14044" s="66"/>
    </row>
    <row r="14045" spans="1:1" x14ac:dyDescent="0.2">
      <c r="A14045" s="66"/>
    </row>
    <row r="14046" spans="1:1" x14ac:dyDescent="0.2">
      <c r="A14046" s="66"/>
    </row>
    <row r="14047" spans="1:1" x14ac:dyDescent="0.2">
      <c r="A14047" s="66"/>
    </row>
    <row r="14048" spans="1:1" x14ac:dyDescent="0.2">
      <c r="A14048" s="66"/>
    </row>
    <row r="14049" spans="1:1" x14ac:dyDescent="0.2">
      <c r="A14049" s="66"/>
    </row>
    <row r="14050" spans="1:1" x14ac:dyDescent="0.2">
      <c r="A14050" s="66"/>
    </row>
    <row r="14051" spans="1:1" x14ac:dyDescent="0.2">
      <c r="A14051" s="66"/>
    </row>
    <row r="14052" spans="1:1" x14ac:dyDescent="0.2">
      <c r="A14052" s="66"/>
    </row>
    <row r="14053" spans="1:1" x14ac:dyDescent="0.2">
      <c r="A14053" s="66"/>
    </row>
    <row r="14054" spans="1:1" x14ac:dyDescent="0.2">
      <c r="A14054" s="66"/>
    </row>
    <row r="14055" spans="1:1" x14ac:dyDescent="0.2">
      <c r="A14055" s="66"/>
    </row>
    <row r="14056" spans="1:1" x14ac:dyDescent="0.2">
      <c r="A14056" s="66"/>
    </row>
    <row r="14057" spans="1:1" x14ac:dyDescent="0.2">
      <c r="A14057" s="66"/>
    </row>
    <row r="14058" spans="1:1" x14ac:dyDescent="0.2">
      <c r="A14058" s="66"/>
    </row>
    <row r="14059" spans="1:1" x14ac:dyDescent="0.2">
      <c r="A14059" s="66"/>
    </row>
    <row r="14060" spans="1:1" x14ac:dyDescent="0.2">
      <c r="A14060" s="66"/>
    </row>
    <row r="14061" spans="1:1" x14ac:dyDescent="0.2">
      <c r="A14061" s="66"/>
    </row>
    <row r="14062" spans="1:1" x14ac:dyDescent="0.2">
      <c r="A14062" s="66"/>
    </row>
    <row r="14063" spans="1:1" x14ac:dyDescent="0.2">
      <c r="A14063" s="66"/>
    </row>
    <row r="14064" spans="1:1" x14ac:dyDescent="0.2">
      <c r="A14064" s="66"/>
    </row>
    <row r="14065" spans="1:1" x14ac:dyDescent="0.2">
      <c r="A14065" s="66"/>
    </row>
    <row r="14066" spans="1:1" x14ac:dyDescent="0.2">
      <c r="A14066" s="66"/>
    </row>
    <row r="14067" spans="1:1" x14ac:dyDescent="0.2">
      <c r="A14067" s="66"/>
    </row>
    <row r="14068" spans="1:1" x14ac:dyDescent="0.2">
      <c r="A14068" s="66"/>
    </row>
    <row r="14069" spans="1:1" x14ac:dyDescent="0.2">
      <c r="A14069" s="66"/>
    </row>
    <row r="14070" spans="1:1" x14ac:dyDescent="0.2">
      <c r="A14070" s="66"/>
    </row>
    <row r="14071" spans="1:1" x14ac:dyDescent="0.2">
      <c r="A14071" s="66"/>
    </row>
    <row r="14072" spans="1:1" x14ac:dyDescent="0.2">
      <c r="A14072" s="66"/>
    </row>
    <row r="14073" spans="1:1" x14ac:dyDescent="0.2">
      <c r="A14073" s="66"/>
    </row>
    <row r="14074" spans="1:1" x14ac:dyDescent="0.2">
      <c r="A14074" s="66"/>
    </row>
    <row r="14075" spans="1:1" x14ac:dyDescent="0.2">
      <c r="A14075" s="66"/>
    </row>
    <row r="14076" spans="1:1" x14ac:dyDescent="0.2">
      <c r="A14076" s="66"/>
    </row>
    <row r="14077" spans="1:1" x14ac:dyDescent="0.2">
      <c r="A14077" s="66"/>
    </row>
    <row r="14078" spans="1:1" x14ac:dyDescent="0.2">
      <c r="A14078" s="66"/>
    </row>
    <row r="14079" spans="1:1" x14ac:dyDescent="0.2">
      <c r="A14079" s="66"/>
    </row>
    <row r="14080" spans="1:1" x14ac:dyDescent="0.2">
      <c r="A14080" s="66"/>
    </row>
    <row r="14081" spans="1:1" x14ac:dyDescent="0.2">
      <c r="A14081" s="66"/>
    </row>
    <row r="14082" spans="1:1" x14ac:dyDescent="0.2">
      <c r="A14082" s="66"/>
    </row>
    <row r="14083" spans="1:1" x14ac:dyDescent="0.2">
      <c r="A14083" s="66"/>
    </row>
    <row r="14084" spans="1:1" x14ac:dyDescent="0.2">
      <c r="A14084" s="66"/>
    </row>
    <row r="14085" spans="1:1" x14ac:dyDescent="0.2">
      <c r="A14085" s="66"/>
    </row>
    <row r="14086" spans="1:1" x14ac:dyDescent="0.2">
      <c r="A14086" s="66"/>
    </row>
    <row r="14087" spans="1:1" x14ac:dyDescent="0.2">
      <c r="A14087" s="66"/>
    </row>
    <row r="14088" spans="1:1" x14ac:dyDescent="0.2">
      <c r="A14088" s="66"/>
    </row>
    <row r="14089" spans="1:1" x14ac:dyDescent="0.2">
      <c r="A14089" s="66"/>
    </row>
    <row r="14090" spans="1:1" x14ac:dyDescent="0.2">
      <c r="A14090" s="66"/>
    </row>
    <row r="14091" spans="1:1" x14ac:dyDescent="0.2">
      <c r="A14091" s="66"/>
    </row>
    <row r="14092" spans="1:1" x14ac:dyDescent="0.2">
      <c r="A14092" s="66"/>
    </row>
    <row r="14093" spans="1:1" x14ac:dyDescent="0.2">
      <c r="A14093" s="66"/>
    </row>
    <row r="14094" spans="1:1" x14ac:dyDescent="0.2">
      <c r="A14094" s="66"/>
    </row>
    <row r="14095" spans="1:1" x14ac:dyDescent="0.2">
      <c r="A14095" s="66"/>
    </row>
    <row r="14096" spans="1:1" x14ac:dyDescent="0.2">
      <c r="A14096" s="66"/>
    </row>
    <row r="14097" spans="1:1" x14ac:dyDescent="0.2">
      <c r="A14097" s="66"/>
    </row>
    <row r="14098" spans="1:1" x14ac:dyDescent="0.2">
      <c r="A14098" s="66"/>
    </row>
    <row r="14099" spans="1:1" x14ac:dyDescent="0.2">
      <c r="A14099" s="66"/>
    </row>
    <row r="14100" spans="1:1" x14ac:dyDescent="0.2">
      <c r="A14100" s="66"/>
    </row>
    <row r="14101" spans="1:1" x14ac:dyDescent="0.2">
      <c r="A14101" s="66"/>
    </row>
    <row r="14102" spans="1:1" x14ac:dyDescent="0.2">
      <c r="A14102" s="66"/>
    </row>
    <row r="14103" spans="1:1" x14ac:dyDescent="0.2">
      <c r="A14103" s="66"/>
    </row>
    <row r="14104" spans="1:1" x14ac:dyDescent="0.2">
      <c r="A14104" s="66"/>
    </row>
    <row r="14105" spans="1:1" x14ac:dyDescent="0.2">
      <c r="A14105" s="66"/>
    </row>
    <row r="14106" spans="1:1" x14ac:dyDescent="0.2">
      <c r="A14106" s="66"/>
    </row>
    <row r="14107" spans="1:1" x14ac:dyDescent="0.2">
      <c r="A14107" s="66"/>
    </row>
    <row r="14108" spans="1:1" x14ac:dyDescent="0.2">
      <c r="A14108" s="66"/>
    </row>
    <row r="14109" spans="1:1" x14ac:dyDescent="0.2">
      <c r="A14109" s="66"/>
    </row>
    <row r="14110" spans="1:1" x14ac:dyDescent="0.2">
      <c r="A14110" s="66"/>
    </row>
    <row r="14111" spans="1:1" x14ac:dyDescent="0.2">
      <c r="A14111" s="66"/>
    </row>
    <row r="14112" spans="1:1" x14ac:dyDescent="0.2">
      <c r="A14112" s="66"/>
    </row>
    <row r="14113" spans="1:1" x14ac:dyDescent="0.2">
      <c r="A14113" s="66"/>
    </row>
    <row r="14114" spans="1:1" x14ac:dyDescent="0.2">
      <c r="A14114" s="66"/>
    </row>
    <row r="14115" spans="1:1" x14ac:dyDescent="0.2">
      <c r="A14115" s="66"/>
    </row>
    <row r="14116" spans="1:1" x14ac:dyDescent="0.2">
      <c r="A14116" s="66"/>
    </row>
    <row r="14117" spans="1:1" x14ac:dyDescent="0.2">
      <c r="A14117" s="66"/>
    </row>
    <row r="14118" spans="1:1" x14ac:dyDescent="0.2">
      <c r="A14118" s="66"/>
    </row>
    <row r="14119" spans="1:1" x14ac:dyDescent="0.2">
      <c r="A14119" s="66"/>
    </row>
    <row r="14120" spans="1:1" x14ac:dyDescent="0.2">
      <c r="A14120" s="66"/>
    </row>
    <row r="14121" spans="1:1" x14ac:dyDescent="0.2">
      <c r="A14121" s="66"/>
    </row>
    <row r="14122" spans="1:1" x14ac:dyDescent="0.2">
      <c r="A14122" s="66"/>
    </row>
    <row r="14123" spans="1:1" x14ac:dyDescent="0.2">
      <c r="A14123" s="66"/>
    </row>
    <row r="14124" spans="1:1" x14ac:dyDescent="0.2">
      <c r="A14124" s="66"/>
    </row>
    <row r="14125" spans="1:1" x14ac:dyDescent="0.2">
      <c r="A14125" s="66"/>
    </row>
    <row r="14126" spans="1:1" x14ac:dyDescent="0.2">
      <c r="A14126" s="66"/>
    </row>
    <row r="14127" spans="1:1" x14ac:dyDescent="0.2">
      <c r="A14127" s="66"/>
    </row>
    <row r="14128" spans="1:1" x14ac:dyDescent="0.2">
      <c r="A14128" s="66"/>
    </row>
    <row r="14129" spans="1:1" x14ac:dyDescent="0.2">
      <c r="A14129" s="66"/>
    </row>
    <row r="14130" spans="1:1" x14ac:dyDescent="0.2">
      <c r="A14130" s="66"/>
    </row>
    <row r="14131" spans="1:1" x14ac:dyDescent="0.2">
      <c r="A14131" s="66"/>
    </row>
    <row r="14132" spans="1:1" x14ac:dyDescent="0.2">
      <c r="A14132" s="66"/>
    </row>
    <row r="14133" spans="1:1" x14ac:dyDescent="0.2">
      <c r="A14133" s="66"/>
    </row>
    <row r="14134" spans="1:1" x14ac:dyDescent="0.2">
      <c r="A14134" s="66"/>
    </row>
    <row r="14135" spans="1:1" x14ac:dyDescent="0.2">
      <c r="A14135" s="66"/>
    </row>
    <row r="14136" spans="1:1" x14ac:dyDescent="0.2">
      <c r="A14136" s="66"/>
    </row>
    <row r="14137" spans="1:1" x14ac:dyDescent="0.2">
      <c r="A14137" s="66"/>
    </row>
    <row r="14138" spans="1:1" x14ac:dyDescent="0.2">
      <c r="A14138" s="66"/>
    </row>
    <row r="14139" spans="1:1" x14ac:dyDescent="0.2">
      <c r="A14139" s="66"/>
    </row>
    <row r="14140" spans="1:1" x14ac:dyDescent="0.2">
      <c r="A14140" s="66"/>
    </row>
    <row r="14141" spans="1:1" x14ac:dyDescent="0.2">
      <c r="A14141" s="66"/>
    </row>
    <row r="14142" spans="1:1" x14ac:dyDescent="0.2">
      <c r="A14142" s="66"/>
    </row>
    <row r="14143" spans="1:1" x14ac:dyDescent="0.2">
      <c r="A14143" s="66"/>
    </row>
    <row r="14144" spans="1:1" x14ac:dyDescent="0.2">
      <c r="A14144" s="66"/>
    </row>
    <row r="14145" spans="1:1" x14ac:dyDescent="0.2">
      <c r="A14145" s="66"/>
    </row>
    <row r="14146" spans="1:1" x14ac:dyDescent="0.2">
      <c r="A14146" s="66"/>
    </row>
    <row r="14147" spans="1:1" x14ac:dyDescent="0.2">
      <c r="A14147" s="66"/>
    </row>
    <row r="14148" spans="1:1" x14ac:dyDescent="0.2">
      <c r="A14148" s="66"/>
    </row>
    <row r="14149" spans="1:1" x14ac:dyDescent="0.2">
      <c r="A14149" s="66"/>
    </row>
    <row r="14150" spans="1:1" x14ac:dyDescent="0.2">
      <c r="A14150" s="66"/>
    </row>
    <row r="14151" spans="1:1" x14ac:dyDescent="0.2">
      <c r="A14151" s="66"/>
    </row>
    <row r="14152" spans="1:1" x14ac:dyDescent="0.2">
      <c r="A14152" s="66"/>
    </row>
    <row r="14153" spans="1:1" x14ac:dyDescent="0.2">
      <c r="A14153" s="66"/>
    </row>
    <row r="14154" spans="1:1" x14ac:dyDescent="0.2">
      <c r="A14154" s="66"/>
    </row>
    <row r="14155" spans="1:1" x14ac:dyDescent="0.2">
      <c r="A14155" s="66"/>
    </row>
    <row r="14156" spans="1:1" x14ac:dyDescent="0.2">
      <c r="A14156" s="66"/>
    </row>
    <row r="14157" spans="1:1" x14ac:dyDescent="0.2">
      <c r="A14157" s="66"/>
    </row>
    <row r="14158" spans="1:1" x14ac:dyDescent="0.2">
      <c r="A14158" s="66"/>
    </row>
    <row r="14159" spans="1:1" x14ac:dyDescent="0.2">
      <c r="A14159" s="66"/>
    </row>
    <row r="14160" spans="1:1" x14ac:dyDescent="0.2">
      <c r="A14160" s="66"/>
    </row>
    <row r="14161" spans="1:1" x14ac:dyDescent="0.2">
      <c r="A14161" s="66"/>
    </row>
    <row r="14162" spans="1:1" x14ac:dyDescent="0.2">
      <c r="A14162" s="66"/>
    </row>
    <row r="14163" spans="1:1" x14ac:dyDescent="0.2">
      <c r="A14163" s="66"/>
    </row>
    <row r="14164" spans="1:1" x14ac:dyDescent="0.2">
      <c r="A14164" s="66"/>
    </row>
    <row r="14165" spans="1:1" x14ac:dyDescent="0.2">
      <c r="A14165" s="66"/>
    </row>
    <row r="14166" spans="1:1" x14ac:dyDescent="0.2">
      <c r="A14166" s="66"/>
    </row>
    <row r="14167" spans="1:1" x14ac:dyDescent="0.2">
      <c r="A14167" s="66"/>
    </row>
    <row r="14168" spans="1:1" x14ac:dyDescent="0.2">
      <c r="A14168" s="66"/>
    </row>
    <row r="14169" spans="1:1" x14ac:dyDescent="0.2">
      <c r="A14169" s="66"/>
    </row>
    <row r="14170" spans="1:1" x14ac:dyDescent="0.2">
      <c r="A14170" s="66"/>
    </row>
    <row r="14171" spans="1:1" x14ac:dyDescent="0.2">
      <c r="A14171" s="66"/>
    </row>
    <row r="14172" spans="1:1" x14ac:dyDescent="0.2">
      <c r="A14172" s="66"/>
    </row>
    <row r="14173" spans="1:1" x14ac:dyDescent="0.2">
      <c r="A14173" s="66"/>
    </row>
    <row r="14174" spans="1:1" x14ac:dyDescent="0.2">
      <c r="A14174" s="66"/>
    </row>
    <row r="14175" spans="1:1" x14ac:dyDescent="0.2">
      <c r="A14175" s="66"/>
    </row>
    <row r="14176" spans="1:1" x14ac:dyDescent="0.2">
      <c r="A14176" s="66"/>
    </row>
    <row r="14177" spans="1:1" x14ac:dyDescent="0.2">
      <c r="A14177" s="66"/>
    </row>
    <row r="14178" spans="1:1" x14ac:dyDescent="0.2">
      <c r="A14178" s="66"/>
    </row>
    <row r="14179" spans="1:1" x14ac:dyDescent="0.2">
      <c r="A14179" s="66"/>
    </row>
    <row r="14180" spans="1:1" x14ac:dyDescent="0.2">
      <c r="A14180" s="66"/>
    </row>
    <row r="14181" spans="1:1" x14ac:dyDescent="0.2">
      <c r="A14181" s="66"/>
    </row>
    <row r="14182" spans="1:1" x14ac:dyDescent="0.2">
      <c r="A14182" s="66"/>
    </row>
    <row r="14183" spans="1:1" x14ac:dyDescent="0.2">
      <c r="A14183" s="66"/>
    </row>
    <row r="14184" spans="1:1" x14ac:dyDescent="0.2">
      <c r="A14184" s="66"/>
    </row>
    <row r="14185" spans="1:1" x14ac:dyDescent="0.2">
      <c r="A14185" s="66"/>
    </row>
    <row r="14186" spans="1:1" x14ac:dyDescent="0.2">
      <c r="A14186" s="66"/>
    </row>
    <row r="14187" spans="1:1" x14ac:dyDescent="0.2">
      <c r="A14187" s="66"/>
    </row>
    <row r="14188" spans="1:1" x14ac:dyDescent="0.2">
      <c r="A14188" s="66"/>
    </row>
    <row r="14189" spans="1:1" x14ac:dyDescent="0.2">
      <c r="A14189" s="66"/>
    </row>
    <row r="14190" spans="1:1" x14ac:dyDescent="0.2">
      <c r="A14190" s="66"/>
    </row>
    <row r="14191" spans="1:1" x14ac:dyDescent="0.2">
      <c r="A14191" s="66"/>
    </row>
    <row r="14192" spans="1:1" x14ac:dyDescent="0.2">
      <c r="A14192" s="66"/>
    </row>
    <row r="14193" spans="1:1" x14ac:dyDescent="0.2">
      <c r="A14193" s="66"/>
    </row>
    <row r="14194" spans="1:1" x14ac:dyDescent="0.2">
      <c r="A14194" s="66"/>
    </row>
    <row r="14195" spans="1:1" x14ac:dyDescent="0.2">
      <c r="A14195" s="66"/>
    </row>
    <row r="14196" spans="1:1" x14ac:dyDescent="0.2">
      <c r="A14196" s="66"/>
    </row>
    <row r="14197" spans="1:1" x14ac:dyDescent="0.2">
      <c r="A14197" s="66"/>
    </row>
    <row r="14198" spans="1:1" x14ac:dyDescent="0.2">
      <c r="A14198" s="66"/>
    </row>
    <row r="14199" spans="1:1" x14ac:dyDescent="0.2">
      <c r="A14199" s="66"/>
    </row>
    <row r="14200" spans="1:1" x14ac:dyDescent="0.2">
      <c r="A14200" s="66"/>
    </row>
    <row r="14201" spans="1:1" x14ac:dyDescent="0.2">
      <c r="A14201" s="66"/>
    </row>
    <row r="14202" spans="1:1" x14ac:dyDescent="0.2">
      <c r="A14202" s="66"/>
    </row>
    <row r="14203" spans="1:1" x14ac:dyDescent="0.2">
      <c r="A14203" s="66"/>
    </row>
    <row r="14204" spans="1:1" x14ac:dyDescent="0.2">
      <c r="A14204" s="66"/>
    </row>
    <row r="14205" spans="1:1" x14ac:dyDescent="0.2">
      <c r="A14205" s="66"/>
    </row>
    <row r="14206" spans="1:1" x14ac:dyDescent="0.2">
      <c r="A14206" s="66"/>
    </row>
    <row r="14207" spans="1:1" x14ac:dyDescent="0.2">
      <c r="A14207" s="66"/>
    </row>
    <row r="14208" spans="1:1" x14ac:dyDescent="0.2">
      <c r="A14208" s="66"/>
    </row>
    <row r="14209" spans="1:1" x14ac:dyDescent="0.2">
      <c r="A14209" s="66"/>
    </row>
    <row r="14210" spans="1:1" x14ac:dyDescent="0.2">
      <c r="A14210" s="66"/>
    </row>
    <row r="14211" spans="1:1" x14ac:dyDescent="0.2">
      <c r="A14211" s="66"/>
    </row>
    <row r="14212" spans="1:1" x14ac:dyDescent="0.2">
      <c r="A14212" s="66"/>
    </row>
    <row r="14213" spans="1:1" x14ac:dyDescent="0.2">
      <c r="A14213" s="66"/>
    </row>
    <row r="14214" spans="1:1" x14ac:dyDescent="0.2">
      <c r="A14214" s="66"/>
    </row>
    <row r="14215" spans="1:1" x14ac:dyDescent="0.2">
      <c r="A14215" s="66"/>
    </row>
    <row r="14216" spans="1:1" x14ac:dyDescent="0.2">
      <c r="A14216" s="66"/>
    </row>
    <row r="14217" spans="1:1" x14ac:dyDescent="0.2">
      <c r="A14217" s="66"/>
    </row>
    <row r="14218" spans="1:1" x14ac:dyDescent="0.2">
      <c r="A14218" s="66"/>
    </row>
    <row r="14219" spans="1:1" x14ac:dyDescent="0.2">
      <c r="A14219" s="66"/>
    </row>
    <row r="14220" spans="1:1" x14ac:dyDescent="0.2">
      <c r="A14220" s="66"/>
    </row>
    <row r="14221" spans="1:1" x14ac:dyDescent="0.2">
      <c r="A14221" s="66"/>
    </row>
    <row r="14222" spans="1:1" x14ac:dyDescent="0.2">
      <c r="A14222" s="66"/>
    </row>
    <row r="14223" spans="1:1" x14ac:dyDescent="0.2">
      <c r="A14223" s="66"/>
    </row>
    <row r="14224" spans="1:1" x14ac:dyDescent="0.2">
      <c r="A14224" s="66"/>
    </row>
    <row r="14225" spans="1:1" x14ac:dyDescent="0.2">
      <c r="A14225" s="66"/>
    </row>
    <row r="14226" spans="1:1" x14ac:dyDescent="0.2">
      <c r="A14226" s="66"/>
    </row>
    <row r="14227" spans="1:1" x14ac:dyDescent="0.2">
      <c r="A14227" s="66"/>
    </row>
    <row r="14228" spans="1:1" x14ac:dyDescent="0.2">
      <c r="A14228" s="66"/>
    </row>
    <row r="14229" spans="1:1" x14ac:dyDescent="0.2">
      <c r="A14229" s="66"/>
    </row>
    <row r="14230" spans="1:1" x14ac:dyDescent="0.2">
      <c r="A14230" s="66"/>
    </row>
    <row r="14231" spans="1:1" x14ac:dyDescent="0.2">
      <c r="A14231" s="66"/>
    </row>
    <row r="14232" spans="1:1" x14ac:dyDescent="0.2">
      <c r="A14232" s="66"/>
    </row>
    <row r="14233" spans="1:1" x14ac:dyDescent="0.2">
      <c r="A14233" s="66"/>
    </row>
    <row r="14234" spans="1:1" x14ac:dyDescent="0.2">
      <c r="A14234" s="66"/>
    </row>
    <row r="14235" spans="1:1" x14ac:dyDescent="0.2">
      <c r="A14235" s="66"/>
    </row>
    <row r="14236" spans="1:1" x14ac:dyDescent="0.2">
      <c r="A14236" s="66"/>
    </row>
    <row r="14237" spans="1:1" x14ac:dyDescent="0.2">
      <c r="A14237" s="66"/>
    </row>
    <row r="14238" spans="1:1" x14ac:dyDescent="0.2">
      <c r="A14238" s="66"/>
    </row>
    <row r="14239" spans="1:1" x14ac:dyDescent="0.2">
      <c r="A14239" s="66"/>
    </row>
    <row r="14240" spans="1:1" x14ac:dyDescent="0.2">
      <c r="A14240" s="66"/>
    </row>
    <row r="14241" spans="1:1" x14ac:dyDescent="0.2">
      <c r="A14241" s="66"/>
    </row>
    <row r="14242" spans="1:1" x14ac:dyDescent="0.2">
      <c r="A14242" s="66"/>
    </row>
    <row r="14243" spans="1:1" x14ac:dyDescent="0.2">
      <c r="A14243" s="66"/>
    </row>
    <row r="14244" spans="1:1" x14ac:dyDescent="0.2">
      <c r="A14244" s="66"/>
    </row>
    <row r="14245" spans="1:1" x14ac:dyDescent="0.2">
      <c r="A14245" s="66"/>
    </row>
    <row r="14246" spans="1:1" x14ac:dyDescent="0.2">
      <c r="A14246" s="66"/>
    </row>
    <row r="14247" spans="1:1" x14ac:dyDescent="0.2">
      <c r="A14247" s="66"/>
    </row>
    <row r="14248" spans="1:1" x14ac:dyDescent="0.2">
      <c r="A14248" s="66"/>
    </row>
    <row r="14249" spans="1:1" x14ac:dyDescent="0.2">
      <c r="A14249" s="66"/>
    </row>
    <row r="14250" spans="1:1" x14ac:dyDescent="0.2">
      <c r="A14250" s="66"/>
    </row>
    <row r="14251" spans="1:1" x14ac:dyDescent="0.2">
      <c r="A14251" s="66"/>
    </row>
    <row r="14252" spans="1:1" x14ac:dyDescent="0.2">
      <c r="A14252" s="66"/>
    </row>
    <row r="14253" spans="1:1" x14ac:dyDescent="0.2">
      <c r="A14253" s="66"/>
    </row>
    <row r="14254" spans="1:1" x14ac:dyDescent="0.2">
      <c r="A14254" s="66"/>
    </row>
    <row r="14255" spans="1:1" x14ac:dyDescent="0.2">
      <c r="A14255" s="66"/>
    </row>
    <row r="14256" spans="1:1" x14ac:dyDescent="0.2">
      <c r="A14256" s="66"/>
    </row>
    <row r="14257" spans="1:1" x14ac:dyDescent="0.2">
      <c r="A14257" s="66"/>
    </row>
    <row r="14258" spans="1:1" x14ac:dyDescent="0.2">
      <c r="A14258" s="66"/>
    </row>
    <row r="14259" spans="1:1" x14ac:dyDescent="0.2">
      <c r="A14259" s="66"/>
    </row>
    <row r="14260" spans="1:1" x14ac:dyDescent="0.2">
      <c r="A14260" s="66"/>
    </row>
    <row r="14261" spans="1:1" x14ac:dyDescent="0.2">
      <c r="A14261" s="66"/>
    </row>
    <row r="14262" spans="1:1" x14ac:dyDescent="0.2">
      <c r="A14262" s="66"/>
    </row>
    <row r="14263" spans="1:1" x14ac:dyDescent="0.2">
      <c r="A14263" s="66"/>
    </row>
    <row r="14264" spans="1:1" x14ac:dyDescent="0.2">
      <c r="A14264" s="66"/>
    </row>
    <row r="14265" spans="1:1" x14ac:dyDescent="0.2">
      <c r="A14265" s="66"/>
    </row>
    <row r="14266" spans="1:1" x14ac:dyDescent="0.2">
      <c r="A14266" s="66"/>
    </row>
    <row r="14267" spans="1:1" x14ac:dyDescent="0.2">
      <c r="A14267" s="66"/>
    </row>
    <row r="14268" spans="1:1" x14ac:dyDescent="0.2">
      <c r="A14268" s="66"/>
    </row>
    <row r="14269" spans="1:1" x14ac:dyDescent="0.2">
      <c r="A14269" s="66"/>
    </row>
    <row r="14270" spans="1:1" x14ac:dyDescent="0.2">
      <c r="A14270" s="66"/>
    </row>
    <row r="14271" spans="1:1" x14ac:dyDescent="0.2">
      <c r="A14271" s="66"/>
    </row>
    <row r="14272" spans="1:1" x14ac:dyDescent="0.2">
      <c r="A14272" s="66"/>
    </row>
    <row r="14273" spans="1:1" x14ac:dyDescent="0.2">
      <c r="A14273" s="66"/>
    </row>
    <row r="14274" spans="1:1" x14ac:dyDescent="0.2">
      <c r="A14274" s="66"/>
    </row>
    <row r="14275" spans="1:1" x14ac:dyDescent="0.2">
      <c r="A14275" s="66"/>
    </row>
    <row r="14276" spans="1:1" x14ac:dyDescent="0.2">
      <c r="A14276" s="66"/>
    </row>
    <row r="14277" spans="1:1" x14ac:dyDescent="0.2">
      <c r="A14277" s="66"/>
    </row>
    <row r="14278" spans="1:1" x14ac:dyDescent="0.2">
      <c r="A14278" s="66"/>
    </row>
    <row r="14279" spans="1:1" x14ac:dyDescent="0.2">
      <c r="A14279" s="66"/>
    </row>
    <row r="14280" spans="1:1" x14ac:dyDescent="0.2">
      <c r="A14280" s="66"/>
    </row>
    <row r="14281" spans="1:1" x14ac:dyDescent="0.2">
      <c r="A14281" s="66"/>
    </row>
    <row r="14282" spans="1:1" x14ac:dyDescent="0.2">
      <c r="A14282" s="66"/>
    </row>
    <row r="14283" spans="1:1" x14ac:dyDescent="0.2">
      <c r="A14283" s="66"/>
    </row>
    <row r="14284" spans="1:1" x14ac:dyDescent="0.2">
      <c r="A14284" s="66"/>
    </row>
    <row r="14285" spans="1:1" x14ac:dyDescent="0.2">
      <c r="A14285" s="66"/>
    </row>
    <row r="14286" spans="1:1" x14ac:dyDescent="0.2">
      <c r="A14286" s="66"/>
    </row>
    <row r="14287" spans="1:1" x14ac:dyDescent="0.2">
      <c r="A14287" s="66"/>
    </row>
    <row r="14288" spans="1:1" x14ac:dyDescent="0.2">
      <c r="A14288" s="66"/>
    </row>
    <row r="14289" spans="1:1" x14ac:dyDescent="0.2">
      <c r="A14289" s="66"/>
    </row>
    <row r="14290" spans="1:1" x14ac:dyDescent="0.2">
      <c r="A14290" s="66"/>
    </row>
    <row r="14291" spans="1:1" x14ac:dyDescent="0.2">
      <c r="A14291" s="66"/>
    </row>
    <row r="14292" spans="1:1" x14ac:dyDescent="0.2">
      <c r="A14292" s="66"/>
    </row>
    <row r="14293" spans="1:1" x14ac:dyDescent="0.2">
      <c r="A14293" s="66"/>
    </row>
    <row r="14294" spans="1:1" x14ac:dyDescent="0.2">
      <c r="A14294" s="66"/>
    </row>
    <row r="14295" spans="1:1" x14ac:dyDescent="0.2">
      <c r="A14295" s="66"/>
    </row>
    <row r="14296" spans="1:1" x14ac:dyDescent="0.2">
      <c r="A14296" s="66"/>
    </row>
    <row r="14297" spans="1:1" x14ac:dyDescent="0.2">
      <c r="A14297" s="66"/>
    </row>
    <row r="14298" spans="1:1" x14ac:dyDescent="0.2">
      <c r="A14298" s="66"/>
    </row>
    <row r="14299" spans="1:1" x14ac:dyDescent="0.2">
      <c r="A14299" s="66"/>
    </row>
    <row r="14300" spans="1:1" x14ac:dyDescent="0.2">
      <c r="A14300" s="66"/>
    </row>
    <row r="14301" spans="1:1" x14ac:dyDescent="0.2">
      <c r="A14301" s="66"/>
    </row>
    <row r="14302" spans="1:1" x14ac:dyDescent="0.2">
      <c r="A14302" s="66"/>
    </row>
    <row r="14303" spans="1:1" x14ac:dyDescent="0.2">
      <c r="A14303" s="66"/>
    </row>
    <row r="14304" spans="1:1" x14ac:dyDescent="0.2">
      <c r="A14304" s="66"/>
    </row>
    <row r="14305" spans="1:1" x14ac:dyDescent="0.2">
      <c r="A14305" s="66"/>
    </row>
    <row r="14306" spans="1:1" x14ac:dyDescent="0.2">
      <c r="A14306" s="66"/>
    </row>
    <row r="14307" spans="1:1" x14ac:dyDescent="0.2">
      <c r="A14307" s="66"/>
    </row>
    <row r="14308" spans="1:1" x14ac:dyDescent="0.2">
      <c r="A14308" s="66"/>
    </row>
    <row r="14309" spans="1:1" x14ac:dyDescent="0.2">
      <c r="A14309" s="66"/>
    </row>
    <row r="14310" spans="1:1" x14ac:dyDescent="0.2">
      <c r="A14310" s="66"/>
    </row>
    <row r="14311" spans="1:1" x14ac:dyDescent="0.2">
      <c r="A14311" s="66"/>
    </row>
    <row r="14312" spans="1:1" x14ac:dyDescent="0.2">
      <c r="A14312" s="66"/>
    </row>
    <row r="14313" spans="1:1" x14ac:dyDescent="0.2">
      <c r="A14313" s="66"/>
    </row>
    <row r="14314" spans="1:1" x14ac:dyDescent="0.2">
      <c r="A14314" s="66"/>
    </row>
    <row r="14315" spans="1:1" x14ac:dyDescent="0.2">
      <c r="A14315" s="66"/>
    </row>
    <row r="14316" spans="1:1" x14ac:dyDescent="0.2">
      <c r="A14316" s="66"/>
    </row>
    <row r="14317" spans="1:1" x14ac:dyDescent="0.2">
      <c r="A14317" s="66"/>
    </row>
    <row r="14318" spans="1:1" x14ac:dyDescent="0.2">
      <c r="A14318" s="66"/>
    </row>
    <row r="14319" spans="1:1" x14ac:dyDescent="0.2">
      <c r="A14319" s="66"/>
    </row>
    <row r="14320" spans="1:1" x14ac:dyDescent="0.2">
      <c r="A14320" s="66"/>
    </row>
    <row r="14321" spans="1:1" x14ac:dyDescent="0.2">
      <c r="A14321" s="66"/>
    </row>
    <row r="14322" spans="1:1" x14ac:dyDescent="0.2">
      <c r="A14322" s="66"/>
    </row>
    <row r="14323" spans="1:1" x14ac:dyDescent="0.2">
      <c r="A14323" s="66"/>
    </row>
    <row r="14324" spans="1:1" x14ac:dyDescent="0.2">
      <c r="A14324" s="66"/>
    </row>
    <row r="14325" spans="1:1" x14ac:dyDescent="0.2">
      <c r="A14325" s="66"/>
    </row>
    <row r="14326" spans="1:1" x14ac:dyDescent="0.2">
      <c r="A14326" s="66"/>
    </row>
    <row r="14327" spans="1:1" x14ac:dyDescent="0.2">
      <c r="A14327" s="66"/>
    </row>
    <row r="14328" spans="1:1" x14ac:dyDescent="0.2">
      <c r="A14328" s="66"/>
    </row>
    <row r="14329" spans="1:1" x14ac:dyDescent="0.2">
      <c r="A14329" s="66"/>
    </row>
    <row r="14330" spans="1:1" x14ac:dyDescent="0.2">
      <c r="A14330" s="66"/>
    </row>
    <row r="14331" spans="1:1" x14ac:dyDescent="0.2">
      <c r="A14331" s="66"/>
    </row>
    <row r="14332" spans="1:1" x14ac:dyDescent="0.2">
      <c r="A14332" s="66"/>
    </row>
    <row r="14333" spans="1:1" x14ac:dyDescent="0.2">
      <c r="A14333" s="66"/>
    </row>
    <row r="14334" spans="1:1" x14ac:dyDescent="0.2">
      <c r="A14334" s="66"/>
    </row>
    <row r="14335" spans="1:1" x14ac:dyDescent="0.2">
      <c r="A14335" s="66"/>
    </row>
    <row r="14336" spans="1:1" x14ac:dyDescent="0.2">
      <c r="A14336" s="66"/>
    </row>
    <row r="14337" spans="1:1" x14ac:dyDescent="0.2">
      <c r="A14337" s="66"/>
    </row>
    <row r="14338" spans="1:1" x14ac:dyDescent="0.2">
      <c r="A14338" s="66"/>
    </row>
    <row r="14339" spans="1:1" x14ac:dyDescent="0.2">
      <c r="A14339" s="66"/>
    </row>
    <row r="14340" spans="1:1" x14ac:dyDescent="0.2">
      <c r="A14340" s="66"/>
    </row>
    <row r="14341" spans="1:1" x14ac:dyDescent="0.2">
      <c r="A14341" s="66"/>
    </row>
    <row r="14342" spans="1:1" x14ac:dyDescent="0.2">
      <c r="A14342" s="66"/>
    </row>
    <row r="14343" spans="1:1" x14ac:dyDescent="0.2">
      <c r="A14343" s="66"/>
    </row>
    <row r="14344" spans="1:1" x14ac:dyDescent="0.2">
      <c r="A14344" s="66"/>
    </row>
    <row r="14345" spans="1:1" x14ac:dyDescent="0.2">
      <c r="A14345" s="66"/>
    </row>
    <row r="14346" spans="1:1" x14ac:dyDescent="0.2">
      <c r="A14346" s="66"/>
    </row>
    <row r="14347" spans="1:1" x14ac:dyDescent="0.2">
      <c r="A14347" s="66"/>
    </row>
    <row r="14348" spans="1:1" x14ac:dyDescent="0.2">
      <c r="A14348" s="66"/>
    </row>
    <row r="14349" spans="1:1" x14ac:dyDescent="0.2">
      <c r="A14349" s="66"/>
    </row>
    <row r="14350" spans="1:1" x14ac:dyDescent="0.2">
      <c r="A14350" s="66"/>
    </row>
    <row r="14351" spans="1:1" x14ac:dyDescent="0.2">
      <c r="A14351" s="66"/>
    </row>
    <row r="14352" spans="1:1" x14ac:dyDescent="0.2">
      <c r="A14352" s="66"/>
    </row>
    <row r="14353" spans="1:1" x14ac:dyDescent="0.2">
      <c r="A14353" s="66"/>
    </row>
    <row r="14354" spans="1:1" x14ac:dyDescent="0.2">
      <c r="A14354" s="66"/>
    </row>
    <row r="14355" spans="1:1" x14ac:dyDescent="0.2">
      <c r="A14355" s="66"/>
    </row>
    <row r="14356" spans="1:1" x14ac:dyDescent="0.2">
      <c r="A14356" s="66"/>
    </row>
    <row r="14357" spans="1:1" x14ac:dyDescent="0.2">
      <c r="A14357" s="66"/>
    </row>
    <row r="14358" spans="1:1" x14ac:dyDescent="0.2">
      <c r="A14358" s="66"/>
    </row>
    <row r="14359" spans="1:1" x14ac:dyDescent="0.2">
      <c r="A14359" s="66"/>
    </row>
    <row r="14360" spans="1:1" x14ac:dyDescent="0.2">
      <c r="A14360" s="66"/>
    </row>
    <row r="14361" spans="1:1" x14ac:dyDescent="0.2">
      <c r="A14361" s="66"/>
    </row>
    <row r="14362" spans="1:1" x14ac:dyDescent="0.2">
      <c r="A14362" s="66"/>
    </row>
    <row r="14363" spans="1:1" x14ac:dyDescent="0.2">
      <c r="A14363" s="66"/>
    </row>
    <row r="14364" spans="1:1" x14ac:dyDescent="0.2">
      <c r="A14364" s="66"/>
    </row>
    <row r="14365" spans="1:1" x14ac:dyDescent="0.2">
      <c r="A14365" s="66"/>
    </row>
    <row r="14366" spans="1:1" x14ac:dyDescent="0.2">
      <c r="A14366" s="66"/>
    </row>
    <row r="14367" spans="1:1" x14ac:dyDescent="0.2">
      <c r="A14367" s="66"/>
    </row>
    <row r="14368" spans="1:1" x14ac:dyDescent="0.2">
      <c r="A14368" s="66"/>
    </row>
    <row r="14369" spans="1:1" x14ac:dyDescent="0.2">
      <c r="A14369" s="66"/>
    </row>
    <row r="14370" spans="1:1" x14ac:dyDescent="0.2">
      <c r="A14370" s="66"/>
    </row>
    <row r="14371" spans="1:1" x14ac:dyDescent="0.2">
      <c r="A14371" s="66"/>
    </row>
    <row r="14372" spans="1:1" x14ac:dyDescent="0.2">
      <c r="A14372" s="66"/>
    </row>
    <row r="14373" spans="1:1" x14ac:dyDescent="0.2">
      <c r="A14373" s="66"/>
    </row>
    <row r="14374" spans="1:1" x14ac:dyDescent="0.2">
      <c r="A14374" s="66"/>
    </row>
    <row r="14375" spans="1:1" x14ac:dyDescent="0.2">
      <c r="A14375" s="66"/>
    </row>
    <row r="14376" spans="1:1" x14ac:dyDescent="0.2">
      <c r="A14376" s="66"/>
    </row>
    <row r="14377" spans="1:1" x14ac:dyDescent="0.2">
      <c r="A14377" s="66"/>
    </row>
    <row r="14378" spans="1:1" x14ac:dyDescent="0.2">
      <c r="A14378" s="66"/>
    </row>
    <row r="14379" spans="1:1" x14ac:dyDescent="0.2">
      <c r="A14379" s="66"/>
    </row>
    <row r="14380" spans="1:1" x14ac:dyDescent="0.2">
      <c r="A14380" s="66"/>
    </row>
    <row r="14381" spans="1:1" x14ac:dyDescent="0.2">
      <c r="A14381" s="66"/>
    </row>
    <row r="14382" spans="1:1" x14ac:dyDescent="0.2">
      <c r="A14382" s="66"/>
    </row>
    <row r="14383" spans="1:1" x14ac:dyDescent="0.2">
      <c r="A14383" s="66"/>
    </row>
    <row r="14384" spans="1:1" x14ac:dyDescent="0.2">
      <c r="A14384" s="66"/>
    </row>
    <row r="14385" spans="1:1" x14ac:dyDescent="0.2">
      <c r="A14385" s="66"/>
    </row>
    <row r="14386" spans="1:1" x14ac:dyDescent="0.2">
      <c r="A14386" s="66"/>
    </row>
    <row r="14387" spans="1:1" x14ac:dyDescent="0.2">
      <c r="A14387" s="66"/>
    </row>
    <row r="14388" spans="1:1" x14ac:dyDescent="0.2">
      <c r="A14388" s="66"/>
    </row>
    <row r="14389" spans="1:1" x14ac:dyDescent="0.2">
      <c r="A14389" s="66"/>
    </row>
    <row r="14390" spans="1:1" x14ac:dyDescent="0.2">
      <c r="A14390" s="66"/>
    </row>
    <row r="14391" spans="1:1" x14ac:dyDescent="0.2">
      <c r="A14391" s="66"/>
    </row>
    <row r="14392" spans="1:1" x14ac:dyDescent="0.2">
      <c r="A14392" s="66"/>
    </row>
    <row r="14393" spans="1:1" x14ac:dyDescent="0.2">
      <c r="A14393" s="66"/>
    </row>
    <row r="14394" spans="1:1" x14ac:dyDescent="0.2">
      <c r="A14394" s="66"/>
    </row>
    <row r="14395" spans="1:1" x14ac:dyDescent="0.2">
      <c r="A14395" s="66"/>
    </row>
    <row r="14396" spans="1:1" x14ac:dyDescent="0.2">
      <c r="A14396" s="66"/>
    </row>
    <row r="14397" spans="1:1" x14ac:dyDescent="0.2">
      <c r="A14397" s="66"/>
    </row>
    <row r="14398" spans="1:1" x14ac:dyDescent="0.2">
      <c r="A14398" s="66"/>
    </row>
    <row r="14399" spans="1:1" x14ac:dyDescent="0.2">
      <c r="A14399" s="66"/>
    </row>
    <row r="14400" spans="1:1" x14ac:dyDescent="0.2">
      <c r="A14400" s="66"/>
    </row>
    <row r="14401" spans="1:1" x14ac:dyDescent="0.2">
      <c r="A14401" s="66"/>
    </row>
    <row r="14402" spans="1:1" x14ac:dyDescent="0.2">
      <c r="A14402" s="66"/>
    </row>
    <row r="14403" spans="1:1" x14ac:dyDescent="0.2">
      <c r="A14403" s="66"/>
    </row>
    <row r="14404" spans="1:1" x14ac:dyDescent="0.2">
      <c r="A14404" s="66"/>
    </row>
    <row r="14405" spans="1:1" x14ac:dyDescent="0.2">
      <c r="A14405" s="66"/>
    </row>
    <row r="14406" spans="1:1" x14ac:dyDescent="0.2">
      <c r="A14406" s="66"/>
    </row>
    <row r="14407" spans="1:1" x14ac:dyDescent="0.2">
      <c r="A14407" s="66"/>
    </row>
    <row r="14408" spans="1:1" x14ac:dyDescent="0.2">
      <c r="A14408" s="66"/>
    </row>
    <row r="14409" spans="1:1" x14ac:dyDescent="0.2">
      <c r="A14409" s="66"/>
    </row>
    <row r="14410" spans="1:1" x14ac:dyDescent="0.2">
      <c r="A14410" s="66"/>
    </row>
    <row r="14411" spans="1:1" x14ac:dyDescent="0.2">
      <c r="A14411" s="66"/>
    </row>
    <row r="14412" spans="1:1" x14ac:dyDescent="0.2">
      <c r="A14412" s="66"/>
    </row>
    <row r="14413" spans="1:1" x14ac:dyDescent="0.2">
      <c r="A14413" s="66"/>
    </row>
    <row r="14414" spans="1:1" x14ac:dyDescent="0.2">
      <c r="A14414" s="66"/>
    </row>
    <row r="14415" spans="1:1" x14ac:dyDescent="0.2">
      <c r="A14415" s="66"/>
    </row>
    <row r="14416" spans="1:1" x14ac:dyDescent="0.2">
      <c r="A14416" s="66"/>
    </row>
    <row r="14417" spans="1:1" x14ac:dyDescent="0.2">
      <c r="A14417" s="66"/>
    </row>
    <row r="14418" spans="1:1" x14ac:dyDescent="0.2">
      <c r="A14418" s="66"/>
    </row>
    <row r="14419" spans="1:1" x14ac:dyDescent="0.2">
      <c r="A14419" s="66"/>
    </row>
    <row r="14420" spans="1:1" x14ac:dyDescent="0.2">
      <c r="A14420" s="66"/>
    </row>
    <row r="14421" spans="1:1" x14ac:dyDescent="0.2">
      <c r="A14421" s="66"/>
    </row>
    <row r="14422" spans="1:1" x14ac:dyDescent="0.2">
      <c r="A14422" s="66"/>
    </row>
    <row r="14423" spans="1:1" x14ac:dyDescent="0.2">
      <c r="A14423" s="66"/>
    </row>
    <row r="14424" spans="1:1" x14ac:dyDescent="0.2">
      <c r="A14424" s="66"/>
    </row>
    <row r="14425" spans="1:1" x14ac:dyDescent="0.2">
      <c r="A14425" s="66"/>
    </row>
    <row r="14426" spans="1:1" x14ac:dyDescent="0.2">
      <c r="A14426" s="66"/>
    </row>
    <row r="14427" spans="1:1" x14ac:dyDescent="0.2">
      <c r="A14427" s="66"/>
    </row>
    <row r="14428" spans="1:1" x14ac:dyDescent="0.2">
      <c r="A14428" s="66"/>
    </row>
    <row r="14429" spans="1:1" x14ac:dyDescent="0.2">
      <c r="A14429" s="66"/>
    </row>
    <row r="14430" spans="1:1" x14ac:dyDescent="0.2">
      <c r="A14430" s="66"/>
    </row>
    <row r="14431" spans="1:1" x14ac:dyDescent="0.2">
      <c r="A14431" s="66"/>
    </row>
    <row r="14432" spans="1:1" x14ac:dyDescent="0.2">
      <c r="A14432" s="66"/>
    </row>
    <row r="14433" spans="1:1" x14ac:dyDescent="0.2">
      <c r="A14433" s="66"/>
    </row>
    <row r="14434" spans="1:1" x14ac:dyDescent="0.2">
      <c r="A14434" s="66"/>
    </row>
    <row r="14435" spans="1:1" x14ac:dyDescent="0.2">
      <c r="A14435" s="66"/>
    </row>
    <row r="14436" spans="1:1" x14ac:dyDescent="0.2">
      <c r="A14436" s="66"/>
    </row>
    <row r="14437" spans="1:1" x14ac:dyDescent="0.2">
      <c r="A14437" s="66"/>
    </row>
    <row r="14438" spans="1:1" x14ac:dyDescent="0.2">
      <c r="A14438" s="66"/>
    </row>
    <row r="14439" spans="1:1" x14ac:dyDescent="0.2">
      <c r="A14439" s="66"/>
    </row>
    <row r="14440" spans="1:1" x14ac:dyDescent="0.2">
      <c r="A14440" s="66"/>
    </row>
    <row r="14441" spans="1:1" x14ac:dyDescent="0.2">
      <c r="A14441" s="66"/>
    </row>
    <row r="14442" spans="1:1" x14ac:dyDescent="0.2">
      <c r="A14442" s="66"/>
    </row>
    <row r="14443" spans="1:1" x14ac:dyDescent="0.2">
      <c r="A14443" s="66"/>
    </row>
    <row r="14444" spans="1:1" x14ac:dyDescent="0.2">
      <c r="A14444" s="66"/>
    </row>
    <row r="14445" spans="1:1" x14ac:dyDescent="0.2">
      <c r="A14445" s="66"/>
    </row>
    <row r="14446" spans="1:1" x14ac:dyDescent="0.2">
      <c r="A14446" s="66"/>
    </row>
    <row r="14447" spans="1:1" x14ac:dyDescent="0.2">
      <c r="A14447" s="66"/>
    </row>
    <row r="14448" spans="1:1" x14ac:dyDescent="0.2">
      <c r="A14448" s="66"/>
    </row>
    <row r="14449" spans="1:1" x14ac:dyDescent="0.2">
      <c r="A14449" s="66"/>
    </row>
    <row r="14450" spans="1:1" x14ac:dyDescent="0.2">
      <c r="A14450" s="66"/>
    </row>
    <row r="14451" spans="1:1" x14ac:dyDescent="0.2">
      <c r="A14451" s="66"/>
    </row>
    <row r="14452" spans="1:1" x14ac:dyDescent="0.2">
      <c r="A14452" s="66"/>
    </row>
    <row r="14453" spans="1:1" x14ac:dyDescent="0.2">
      <c r="A14453" s="66"/>
    </row>
    <row r="14454" spans="1:1" x14ac:dyDescent="0.2">
      <c r="A14454" s="66"/>
    </row>
    <row r="14455" spans="1:1" x14ac:dyDescent="0.2">
      <c r="A14455" s="66"/>
    </row>
    <row r="14456" spans="1:1" x14ac:dyDescent="0.2">
      <c r="A14456" s="66"/>
    </row>
    <row r="14457" spans="1:1" x14ac:dyDescent="0.2">
      <c r="A14457" s="66"/>
    </row>
    <row r="14458" spans="1:1" x14ac:dyDescent="0.2">
      <c r="A14458" s="66"/>
    </row>
    <row r="14459" spans="1:1" x14ac:dyDescent="0.2">
      <c r="A14459" s="66"/>
    </row>
    <row r="14460" spans="1:1" x14ac:dyDescent="0.2">
      <c r="A14460" s="66"/>
    </row>
    <row r="14461" spans="1:1" x14ac:dyDescent="0.2">
      <c r="A14461" s="66"/>
    </row>
    <row r="14462" spans="1:1" x14ac:dyDescent="0.2">
      <c r="A14462" s="66"/>
    </row>
    <row r="14463" spans="1:1" x14ac:dyDescent="0.2">
      <c r="A14463" s="66"/>
    </row>
    <row r="14464" spans="1:1" x14ac:dyDescent="0.2">
      <c r="A14464" s="66"/>
    </row>
    <row r="14465" spans="1:1" x14ac:dyDescent="0.2">
      <c r="A14465" s="66"/>
    </row>
    <row r="14466" spans="1:1" x14ac:dyDescent="0.2">
      <c r="A14466" s="66"/>
    </row>
    <row r="14467" spans="1:1" x14ac:dyDescent="0.2">
      <c r="A14467" s="66"/>
    </row>
    <row r="14468" spans="1:1" x14ac:dyDescent="0.2">
      <c r="A14468" s="66"/>
    </row>
    <row r="14469" spans="1:1" x14ac:dyDescent="0.2">
      <c r="A14469" s="66"/>
    </row>
    <row r="14470" spans="1:1" x14ac:dyDescent="0.2">
      <c r="A14470" s="66"/>
    </row>
    <row r="14471" spans="1:1" x14ac:dyDescent="0.2">
      <c r="A14471" s="66"/>
    </row>
    <row r="14472" spans="1:1" x14ac:dyDescent="0.2">
      <c r="A14472" s="66"/>
    </row>
    <row r="14473" spans="1:1" x14ac:dyDescent="0.2">
      <c r="A14473" s="66"/>
    </row>
    <row r="14474" spans="1:1" x14ac:dyDescent="0.2">
      <c r="A14474" s="66"/>
    </row>
    <row r="14475" spans="1:1" x14ac:dyDescent="0.2">
      <c r="A14475" s="66"/>
    </row>
    <row r="14476" spans="1:1" x14ac:dyDescent="0.2">
      <c r="A14476" s="66"/>
    </row>
    <row r="14477" spans="1:1" x14ac:dyDescent="0.2">
      <c r="A14477" s="66"/>
    </row>
    <row r="14478" spans="1:1" x14ac:dyDescent="0.2">
      <c r="A14478" s="66"/>
    </row>
    <row r="14479" spans="1:1" x14ac:dyDescent="0.2">
      <c r="A14479" s="66"/>
    </row>
    <row r="14480" spans="1:1" x14ac:dyDescent="0.2">
      <c r="A14480" s="66"/>
    </row>
    <row r="14481" spans="1:1" x14ac:dyDescent="0.2">
      <c r="A14481" s="66"/>
    </row>
    <row r="14482" spans="1:1" x14ac:dyDescent="0.2">
      <c r="A14482" s="66"/>
    </row>
    <row r="14483" spans="1:1" x14ac:dyDescent="0.2">
      <c r="A14483" s="66"/>
    </row>
    <row r="14484" spans="1:1" x14ac:dyDescent="0.2">
      <c r="A14484" s="66"/>
    </row>
    <row r="14485" spans="1:1" x14ac:dyDescent="0.2">
      <c r="A14485" s="66"/>
    </row>
    <row r="14486" spans="1:1" x14ac:dyDescent="0.2">
      <c r="A14486" s="66"/>
    </row>
    <row r="14487" spans="1:1" x14ac:dyDescent="0.2">
      <c r="A14487" s="66"/>
    </row>
    <row r="14488" spans="1:1" x14ac:dyDescent="0.2">
      <c r="A14488" s="66"/>
    </row>
    <row r="14489" spans="1:1" x14ac:dyDescent="0.2">
      <c r="A14489" s="66"/>
    </row>
    <row r="14490" spans="1:1" x14ac:dyDescent="0.2">
      <c r="A14490" s="66"/>
    </row>
    <row r="14491" spans="1:1" x14ac:dyDescent="0.2">
      <c r="A14491" s="66"/>
    </row>
    <row r="14492" spans="1:1" x14ac:dyDescent="0.2">
      <c r="A14492" s="66"/>
    </row>
    <row r="14493" spans="1:1" x14ac:dyDescent="0.2">
      <c r="A14493" s="66"/>
    </row>
    <row r="14494" spans="1:1" x14ac:dyDescent="0.2">
      <c r="A14494" s="66"/>
    </row>
    <row r="14495" spans="1:1" x14ac:dyDescent="0.2">
      <c r="A14495" s="66"/>
    </row>
    <row r="14496" spans="1:1" x14ac:dyDescent="0.2">
      <c r="A14496" s="66"/>
    </row>
    <row r="14497" spans="1:1" x14ac:dyDescent="0.2">
      <c r="A14497" s="66"/>
    </row>
    <row r="14498" spans="1:1" x14ac:dyDescent="0.2">
      <c r="A14498" s="66"/>
    </row>
    <row r="14499" spans="1:1" x14ac:dyDescent="0.2">
      <c r="A14499" s="66"/>
    </row>
    <row r="14500" spans="1:1" x14ac:dyDescent="0.2">
      <c r="A14500" s="66"/>
    </row>
    <row r="14501" spans="1:1" x14ac:dyDescent="0.2">
      <c r="A14501" s="66"/>
    </row>
    <row r="14502" spans="1:1" x14ac:dyDescent="0.2">
      <c r="A14502" s="66"/>
    </row>
    <row r="14503" spans="1:1" x14ac:dyDescent="0.2">
      <c r="A14503" s="66"/>
    </row>
    <row r="14504" spans="1:1" x14ac:dyDescent="0.2">
      <c r="A14504" s="66"/>
    </row>
    <row r="14505" spans="1:1" x14ac:dyDescent="0.2">
      <c r="A14505" s="66"/>
    </row>
    <row r="14506" spans="1:1" x14ac:dyDescent="0.2">
      <c r="A14506" s="66"/>
    </row>
    <row r="14507" spans="1:1" x14ac:dyDescent="0.2">
      <c r="A14507" s="66"/>
    </row>
    <row r="14508" spans="1:1" x14ac:dyDescent="0.2">
      <c r="A14508" s="66"/>
    </row>
    <row r="14509" spans="1:1" x14ac:dyDescent="0.2">
      <c r="A14509" s="66"/>
    </row>
    <row r="14510" spans="1:1" x14ac:dyDescent="0.2">
      <c r="A14510" s="66"/>
    </row>
    <row r="14511" spans="1:1" x14ac:dyDescent="0.2">
      <c r="A14511" s="66"/>
    </row>
    <row r="14512" spans="1:1" x14ac:dyDescent="0.2">
      <c r="A14512" s="66"/>
    </row>
    <row r="14513" spans="1:1" x14ac:dyDescent="0.2">
      <c r="A14513" s="66"/>
    </row>
    <row r="14514" spans="1:1" x14ac:dyDescent="0.2">
      <c r="A14514" s="66"/>
    </row>
    <row r="14515" spans="1:1" x14ac:dyDescent="0.2">
      <c r="A14515" s="66"/>
    </row>
    <row r="14516" spans="1:1" x14ac:dyDescent="0.2">
      <c r="A14516" s="66"/>
    </row>
    <row r="14517" spans="1:1" x14ac:dyDescent="0.2">
      <c r="A14517" s="66"/>
    </row>
    <row r="14518" spans="1:1" x14ac:dyDescent="0.2">
      <c r="A14518" s="66"/>
    </row>
    <row r="14519" spans="1:1" x14ac:dyDescent="0.2">
      <c r="A14519" s="66"/>
    </row>
    <row r="14520" spans="1:1" x14ac:dyDescent="0.2">
      <c r="A14520" s="66"/>
    </row>
    <row r="14521" spans="1:1" x14ac:dyDescent="0.2">
      <c r="A14521" s="66"/>
    </row>
    <row r="14522" spans="1:1" x14ac:dyDescent="0.2">
      <c r="A14522" s="66"/>
    </row>
    <row r="14523" spans="1:1" x14ac:dyDescent="0.2">
      <c r="A14523" s="66"/>
    </row>
    <row r="14524" spans="1:1" x14ac:dyDescent="0.2">
      <c r="A14524" s="66"/>
    </row>
    <row r="14525" spans="1:1" x14ac:dyDescent="0.2">
      <c r="A14525" s="66"/>
    </row>
    <row r="14526" spans="1:1" x14ac:dyDescent="0.2">
      <c r="A14526" s="66"/>
    </row>
    <row r="14527" spans="1:1" x14ac:dyDescent="0.2">
      <c r="A14527" s="66"/>
    </row>
    <row r="14528" spans="1:1" x14ac:dyDescent="0.2">
      <c r="A14528" s="66"/>
    </row>
    <row r="14529" spans="1:1" x14ac:dyDescent="0.2">
      <c r="A14529" s="66"/>
    </row>
    <row r="14530" spans="1:1" x14ac:dyDescent="0.2">
      <c r="A14530" s="66"/>
    </row>
    <row r="14531" spans="1:1" x14ac:dyDescent="0.2">
      <c r="A14531" s="66"/>
    </row>
    <row r="14532" spans="1:1" x14ac:dyDescent="0.2">
      <c r="A14532" s="66"/>
    </row>
    <row r="14533" spans="1:1" x14ac:dyDescent="0.2">
      <c r="A14533" s="66"/>
    </row>
    <row r="14534" spans="1:1" x14ac:dyDescent="0.2">
      <c r="A14534" s="66"/>
    </row>
    <row r="14535" spans="1:1" x14ac:dyDescent="0.2">
      <c r="A14535" s="66"/>
    </row>
    <row r="14536" spans="1:1" x14ac:dyDescent="0.2">
      <c r="A14536" s="66"/>
    </row>
    <row r="14537" spans="1:1" x14ac:dyDescent="0.2">
      <c r="A14537" s="66"/>
    </row>
    <row r="14538" spans="1:1" x14ac:dyDescent="0.2">
      <c r="A14538" s="66"/>
    </row>
    <row r="14539" spans="1:1" x14ac:dyDescent="0.2">
      <c r="A14539" s="66"/>
    </row>
    <row r="14540" spans="1:1" x14ac:dyDescent="0.2">
      <c r="A14540" s="66"/>
    </row>
    <row r="14541" spans="1:1" x14ac:dyDescent="0.2">
      <c r="A14541" s="66"/>
    </row>
    <row r="14542" spans="1:1" x14ac:dyDescent="0.2">
      <c r="A14542" s="66"/>
    </row>
    <row r="14543" spans="1:1" x14ac:dyDescent="0.2">
      <c r="A14543" s="66"/>
    </row>
    <row r="14544" spans="1:1" x14ac:dyDescent="0.2">
      <c r="A14544" s="66"/>
    </row>
    <row r="14545" spans="1:1" x14ac:dyDescent="0.2">
      <c r="A14545" s="66"/>
    </row>
    <row r="14546" spans="1:1" x14ac:dyDescent="0.2">
      <c r="A14546" s="66"/>
    </row>
    <row r="14547" spans="1:1" x14ac:dyDescent="0.2">
      <c r="A14547" s="66"/>
    </row>
    <row r="14548" spans="1:1" x14ac:dyDescent="0.2">
      <c r="A14548" s="66"/>
    </row>
    <row r="14549" spans="1:1" x14ac:dyDescent="0.2">
      <c r="A14549" s="66"/>
    </row>
    <row r="14550" spans="1:1" x14ac:dyDescent="0.2">
      <c r="A14550" s="66"/>
    </row>
    <row r="14551" spans="1:1" x14ac:dyDescent="0.2">
      <c r="A14551" s="66"/>
    </row>
    <row r="14552" spans="1:1" x14ac:dyDescent="0.2">
      <c r="A14552" s="66"/>
    </row>
    <row r="14553" spans="1:1" x14ac:dyDescent="0.2">
      <c r="A14553" s="66"/>
    </row>
    <row r="14554" spans="1:1" x14ac:dyDescent="0.2">
      <c r="A14554" s="66"/>
    </row>
    <row r="14555" spans="1:1" x14ac:dyDescent="0.2">
      <c r="A14555" s="66"/>
    </row>
    <row r="14556" spans="1:1" x14ac:dyDescent="0.2">
      <c r="A14556" s="66"/>
    </row>
    <row r="14557" spans="1:1" x14ac:dyDescent="0.2">
      <c r="A14557" s="66"/>
    </row>
    <row r="14558" spans="1:1" x14ac:dyDescent="0.2">
      <c r="A14558" s="66"/>
    </row>
    <row r="14559" spans="1:1" x14ac:dyDescent="0.2">
      <c r="A14559" s="66"/>
    </row>
    <row r="14560" spans="1:1" x14ac:dyDescent="0.2">
      <c r="A14560" s="66"/>
    </row>
    <row r="14561" spans="1:1" x14ac:dyDescent="0.2">
      <c r="A14561" s="66"/>
    </row>
    <row r="14562" spans="1:1" x14ac:dyDescent="0.2">
      <c r="A14562" s="66"/>
    </row>
    <row r="14563" spans="1:1" x14ac:dyDescent="0.2">
      <c r="A14563" s="66"/>
    </row>
    <row r="14564" spans="1:1" x14ac:dyDescent="0.2">
      <c r="A14564" s="66"/>
    </row>
    <row r="14565" spans="1:1" x14ac:dyDescent="0.2">
      <c r="A14565" s="66"/>
    </row>
    <row r="14566" spans="1:1" x14ac:dyDescent="0.2">
      <c r="A14566" s="66"/>
    </row>
    <row r="14567" spans="1:1" x14ac:dyDescent="0.2">
      <c r="A14567" s="66"/>
    </row>
    <row r="14568" spans="1:1" x14ac:dyDescent="0.2">
      <c r="A14568" s="66"/>
    </row>
    <row r="14569" spans="1:1" x14ac:dyDescent="0.2">
      <c r="A14569" s="66"/>
    </row>
    <row r="14570" spans="1:1" x14ac:dyDescent="0.2">
      <c r="A14570" s="66"/>
    </row>
    <row r="14571" spans="1:1" x14ac:dyDescent="0.2">
      <c r="A14571" s="66"/>
    </row>
    <row r="14572" spans="1:1" x14ac:dyDescent="0.2">
      <c r="A14572" s="66"/>
    </row>
    <row r="14573" spans="1:1" x14ac:dyDescent="0.2">
      <c r="A14573" s="66"/>
    </row>
    <row r="14574" spans="1:1" x14ac:dyDescent="0.2">
      <c r="A14574" s="66"/>
    </row>
    <row r="14575" spans="1:1" x14ac:dyDescent="0.2">
      <c r="A14575" s="66"/>
    </row>
    <row r="14576" spans="1:1" x14ac:dyDescent="0.2">
      <c r="A14576" s="66"/>
    </row>
    <row r="14577" spans="1:1" x14ac:dyDescent="0.2">
      <c r="A14577" s="66"/>
    </row>
    <row r="14578" spans="1:1" x14ac:dyDescent="0.2">
      <c r="A14578" s="66"/>
    </row>
    <row r="14579" spans="1:1" x14ac:dyDescent="0.2">
      <c r="A14579" s="66"/>
    </row>
    <row r="14580" spans="1:1" x14ac:dyDescent="0.2">
      <c r="A14580" s="66"/>
    </row>
    <row r="14581" spans="1:1" x14ac:dyDescent="0.2">
      <c r="A14581" s="66"/>
    </row>
    <row r="14582" spans="1:1" x14ac:dyDescent="0.2">
      <c r="A14582" s="66"/>
    </row>
    <row r="14583" spans="1:1" x14ac:dyDescent="0.2">
      <c r="A14583" s="66"/>
    </row>
    <row r="14584" spans="1:1" x14ac:dyDescent="0.2">
      <c r="A14584" s="66"/>
    </row>
    <row r="14585" spans="1:1" x14ac:dyDescent="0.2">
      <c r="A14585" s="66"/>
    </row>
    <row r="14586" spans="1:1" x14ac:dyDescent="0.2">
      <c r="A14586" s="66"/>
    </row>
    <row r="14587" spans="1:1" x14ac:dyDescent="0.2">
      <c r="A14587" s="66"/>
    </row>
    <row r="14588" spans="1:1" x14ac:dyDescent="0.2">
      <c r="A14588" s="66"/>
    </row>
    <row r="14589" spans="1:1" x14ac:dyDescent="0.2">
      <c r="A14589" s="66"/>
    </row>
    <row r="14590" spans="1:1" x14ac:dyDescent="0.2">
      <c r="A14590" s="66"/>
    </row>
    <row r="14591" spans="1:1" x14ac:dyDescent="0.2">
      <c r="A14591" s="66"/>
    </row>
    <row r="14592" spans="1:1" x14ac:dyDescent="0.2">
      <c r="A14592" s="66"/>
    </row>
    <row r="14593" spans="1:1" x14ac:dyDescent="0.2">
      <c r="A14593" s="66"/>
    </row>
    <row r="14594" spans="1:1" x14ac:dyDescent="0.2">
      <c r="A14594" s="66"/>
    </row>
    <row r="14595" spans="1:1" x14ac:dyDescent="0.2">
      <c r="A14595" s="66"/>
    </row>
    <row r="14596" spans="1:1" x14ac:dyDescent="0.2">
      <c r="A14596" s="66"/>
    </row>
    <row r="14597" spans="1:1" x14ac:dyDescent="0.2">
      <c r="A14597" s="66"/>
    </row>
    <row r="14598" spans="1:1" x14ac:dyDescent="0.2">
      <c r="A14598" s="66"/>
    </row>
    <row r="14599" spans="1:1" x14ac:dyDescent="0.2">
      <c r="A14599" s="66"/>
    </row>
    <row r="14600" spans="1:1" x14ac:dyDescent="0.2">
      <c r="A14600" s="66"/>
    </row>
    <row r="14601" spans="1:1" x14ac:dyDescent="0.2">
      <c r="A14601" s="66"/>
    </row>
    <row r="14602" spans="1:1" x14ac:dyDescent="0.2">
      <c r="A14602" s="66"/>
    </row>
    <row r="14603" spans="1:1" x14ac:dyDescent="0.2">
      <c r="A14603" s="66"/>
    </row>
    <row r="14604" spans="1:1" x14ac:dyDescent="0.2">
      <c r="A14604" s="66"/>
    </row>
    <row r="14605" spans="1:1" x14ac:dyDescent="0.2">
      <c r="A14605" s="66"/>
    </row>
    <row r="14606" spans="1:1" x14ac:dyDescent="0.2">
      <c r="A14606" s="66"/>
    </row>
    <row r="14607" spans="1:1" x14ac:dyDescent="0.2">
      <c r="A14607" s="66"/>
    </row>
    <row r="14608" spans="1:1" x14ac:dyDescent="0.2">
      <c r="A14608" s="66"/>
    </row>
    <row r="14609" spans="1:1" x14ac:dyDescent="0.2">
      <c r="A14609" s="66"/>
    </row>
    <row r="14610" spans="1:1" x14ac:dyDescent="0.2">
      <c r="A14610" s="66"/>
    </row>
    <row r="14611" spans="1:1" x14ac:dyDescent="0.2">
      <c r="A14611" s="66"/>
    </row>
    <row r="14612" spans="1:1" x14ac:dyDescent="0.2">
      <c r="A14612" s="66"/>
    </row>
    <row r="14613" spans="1:1" x14ac:dyDescent="0.2">
      <c r="A14613" s="66"/>
    </row>
    <row r="14614" spans="1:1" x14ac:dyDescent="0.2">
      <c r="A14614" s="66"/>
    </row>
    <row r="14615" spans="1:1" x14ac:dyDescent="0.2">
      <c r="A14615" s="66"/>
    </row>
    <row r="14616" spans="1:1" x14ac:dyDescent="0.2">
      <c r="A14616" s="66"/>
    </row>
    <row r="14617" spans="1:1" x14ac:dyDescent="0.2">
      <c r="A14617" s="66"/>
    </row>
    <row r="14618" spans="1:1" x14ac:dyDescent="0.2">
      <c r="A14618" s="66"/>
    </row>
    <row r="14619" spans="1:1" x14ac:dyDescent="0.2">
      <c r="A14619" s="66"/>
    </row>
    <row r="14620" spans="1:1" x14ac:dyDescent="0.2">
      <c r="A14620" s="66"/>
    </row>
    <row r="14621" spans="1:1" x14ac:dyDescent="0.2">
      <c r="A14621" s="66"/>
    </row>
    <row r="14622" spans="1:1" x14ac:dyDescent="0.2">
      <c r="A14622" s="66"/>
    </row>
    <row r="14623" spans="1:1" x14ac:dyDescent="0.2">
      <c r="A14623" s="66"/>
    </row>
    <row r="14624" spans="1:1" x14ac:dyDescent="0.2">
      <c r="A14624" s="66"/>
    </row>
    <row r="14625" spans="1:1" x14ac:dyDescent="0.2">
      <c r="A14625" s="66"/>
    </row>
    <row r="14626" spans="1:1" x14ac:dyDescent="0.2">
      <c r="A14626" s="66"/>
    </row>
    <row r="14627" spans="1:1" x14ac:dyDescent="0.2">
      <c r="A14627" s="66"/>
    </row>
    <row r="14628" spans="1:1" x14ac:dyDescent="0.2">
      <c r="A14628" s="66"/>
    </row>
    <row r="14629" spans="1:1" x14ac:dyDescent="0.2">
      <c r="A14629" s="66"/>
    </row>
    <row r="14630" spans="1:1" x14ac:dyDescent="0.2">
      <c r="A14630" s="66"/>
    </row>
    <row r="14631" spans="1:1" x14ac:dyDescent="0.2">
      <c r="A14631" s="66"/>
    </row>
    <row r="14632" spans="1:1" x14ac:dyDescent="0.2">
      <c r="A14632" s="66"/>
    </row>
    <row r="14633" spans="1:1" x14ac:dyDescent="0.2">
      <c r="A14633" s="66"/>
    </row>
    <row r="14634" spans="1:1" x14ac:dyDescent="0.2">
      <c r="A14634" s="66"/>
    </row>
    <row r="14635" spans="1:1" x14ac:dyDescent="0.2">
      <c r="A14635" s="66"/>
    </row>
    <row r="14636" spans="1:1" x14ac:dyDescent="0.2">
      <c r="A14636" s="66"/>
    </row>
    <row r="14637" spans="1:1" x14ac:dyDescent="0.2">
      <c r="A14637" s="66"/>
    </row>
    <row r="14638" spans="1:1" x14ac:dyDescent="0.2">
      <c r="A14638" s="66"/>
    </row>
    <row r="14639" spans="1:1" x14ac:dyDescent="0.2">
      <c r="A14639" s="66"/>
    </row>
    <row r="14640" spans="1:1" x14ac:dyDescent="0.2">
      <c r="A14640" s="66"/>
    </row>
    <row r="14641" spans="1:1" x14ac:dyDescent="0.2">
      <c r="A14641" s="66"/>
    </row>
    <row r="14642" spans="1:1" x14ac:dyDescent="0.2">
      <c r="A14642" s="66"/>
    </row>
    <row r="14643" spans="1:1" x14ac:dyDescent="0.2">
      <c r="A14643" s="66"/>
    </row>
    <row r="14644" spans="1:1" x14ac:dyDescent="0.2">
      <c r="A14644" s="66"/>
    </row>
    <row r="14645" spans="1:1" x14ac:dyDescent="0.2">
      <c r="A14645" s="66"/>
    </row>
    <row r="14646" spans="1:1" x14ac:dyDescent="0.2">
      <c r="A14646" s="66"/>
    </row>
    <row r="14647" spans="1:1" x14ac:dyDescent="0.2">
      <c r="A14647" s="66"/>
    </row>
    <row r="14648" spans="1:1" x14ac:dyDescent="0.2">
      <c r="A14648" s="66"/>
    </row>
    <row r="14649" spans="1:1" x14ac:dyDescent="0.2">
      <c r="A14649" s="66"/>
    </row>
    <row r="14650" spans="1:1" x14ac:dyDescent="0.2">
      <c r="A14650" s="66"/>
    </row>
    <row r="14651" spans="1:1" x14ac:dyDescent="0.2">
      <c r="A14651" s="66"/>
    </row>
    <row r="14652" spans="1:1" x14ac:dyDescent="0.2">
      <c r="A14652" s="66"/>
    </row>
    <row r="14653" spans="1:1" x14ac:dyDescent="0.2">
      <c r="A14653" s="66"/>
    </row>
    <row r="14654" spans="1:1" x14ac:dyDescent="0.2">
      <c r="A14654" s="66"/>
    </row>
    <row r="14655" spans="1:1" x14ac:dyDescent="0.2">
      <c r="A14655" s="66"/>
    </row>
    <row r="14656" spans="1:1" x14ac:dyDescent="0.2">
      <c r="A14656" s="66"/>
    </row>
    <row r="14657" spans="1:1" x14ac:dyDescent="0.2">
      <c r="A14657" s="66"/>
    </row>
    <row r="14658" spans="1:1" x14ac:dyDescent="0.2">
      <c r="A14658" s="66"/>
    </row>
    <row r="14659" spans="1:1" x14ac:dyDescent="0.2">
      <c r="A14659" s="66"/>
    </row>
    <row r="14660" spans="1:1" x14ac:dyDescent="0.2">
      <c r="A14660" s="66"/>
    </row>
    <row r="14661" spans="1:1" x14ac:dyDescent="0.2">
      <c r="A14661" s="66"/>
    </row>
    <row r="14662" spans="1:1" x14ac:dyDescent="0.2">
      <c r="A14662" s="66"/>
    </row>
    <row r="14663" spans="1:1" x14ac:dyDescent="0.2">
      <c r="A14663" s="66"/>
    </row>
    <row r="14664" spans="1:1" x14ac:dyDescent="0.2">
      <c r="A14664" s="66"/>
    </row>
    <row r="14665" spans="1:1" x14ac:dyDescent="0.2">
      <c r="A14665" s="66"/>
    </row>
    <row r="14666" spans="1:1" x14ac:dyDescent="0.2">
      <c r="A14666" s="66"/>
    </row>
    <row r="14667" spans="1:1" x14ac:dyDescent="0.2">
      <c r="A14667" s="66"/>
    </row>
    <row r="14668" spans="1:1" x14ac:dyDescent="0.2">
      <c r="A14668" s="66"/>
    </row>
    <row r="14669" spans="1:1" x14ac:dyDescent="0.2">
      <c r="A14669" s="66"/>
    </row>
    <row r="14670" spans="1:1" x14ac:dyDescent="0.2">
      <c r="A14670" s="66"/>
    </row>
    <row r="14671" spans="1:1" x14ac:dyDescent="0.2">
      <c r="A14671" s="66"/>
    </row>
    <row r="14672" spans="1:1" x14ac:dyDescent="0.2">
      <c r="A14672" s="66"/>
    </row>
    <row r="14673" spans="1:1" x14ac:dyDescent="0.2">
      <c r="A14673" s="66"/>
    </row>
    <row r="14674" spans="1:1" x14ac:dyDescent="0.2">
      <c r="A14674" s="66"/>
    </row>
    <row r="14675" spans="1:1" x14ac:dyDescent="0.2">
      <c r="A14675" s="66"/>
    </row>
    <row r="14676" spans="1:1" x14ac:dyDescent="0.2">
      <c r="A14676" s="66"/>
    </row>
    <row r="14677" spans="1:1" x14ac:dyDescent="0.2">
      <c r="A14677" s="66"/>
    </row>
    <row r="14678" spans="1:1" x14ac:dyDescent="0.2">
      <c r="A14678" s="66"/>
    </row>
    <row r="14679" spans="1:1" x14ac:dyDescent="0.2">
      <c r="A14679" s="66"/>
    </row>
    <row r="14680" spans="1:1" x14ac:dyDescent="0.2">
      <c r="A14680" s="66"/>
    </row>
    <row r="14681" spans="1:1" x14ac:dyDescent="0.2">
      <c r="A14681" s="66"/>
    </row>
    <row r="14682" spans="1:1" x14ac:dyDescent="0.2">
      <c r="A14682" s="66"/>
    </row>
    <row r="14683" spans="1:1" x14ac:dyDescent="0.2">
      <c r="A14683" s="66"/>
    </row>
    <row r="14684" spans="1:1" x14ac:dyDescent="0.2">
      <c r="A14684" s="66"/>
    </row>
    <row r="14685" spans="1:1" x14ac:dyDescent="0.2">
      <c r="A14685" s="66"/>
    </row>
    <row r="14686" spans="1:1" x14ac:dyDescent="0.2">
      <c r="A14686" s="66"/>
    </row>
    <row r="14687" spans="1:1" x14ac:dyDescent="0.2">
      <c r="A14687" s="66"/>
    </row>
    <row r="14688" spans="1:1" x14ac:dyDescent="0.2">
      <c r="A14688" s="66"/>
    </row>
    <row r="14689" spans="1:1" x14ac:dyDescent="0.2">
      <c r="A14689" s="66"/>
    </row>
    <row r="14690" spans="1:1" x14ac:dyDescent="0.2">
      <c r="A14690" s="66"/>
    </row>
    <row r="14691" spans="1:1" x14ac:dyDescent="0.2">
      <c r="A14691" s="66"/>
    </row>
    <row r="14692" spans="1:1" x14ac:dyDescent="0.2">
      <c r="A14692" s="66"/>
    </row>
    <row r="14693" spans="1:1" x14ac:dyDescent="0.2">
      <c r="A14693" s="66"/>
    </row>
    <row r="14694" spans="1:1" x14ac:dyDescent="0.2">
      <c r="A14694" s="66"/>
    </row>
    <row r="14695" spans="1:1" x14ac:dyDescent="0.2">
      <c r="A14695" s="66"/>
    </row>
    <row r="14696" spans="1:1" x14ac:dyDescent="0.2">
      <c r="A14696" s="66"/>
    </row>
    <row r="14697" spans="1:1" x14ac:dyDescent="0.2">
      <c r="A14697" s="66"/>
    </row>
    <row r="14698" spans="1:1" x14ac:dyDescent="0.2">
      <c r="A14698" s="66"/>
    </row>
    <row r="14699" spans="1:1" x14ac:dyDescent="0.2">
      <c r="A14699" s="66"/>
    </row>
    <row r="14700" spans="1:1" x14ac:dyDescent="0.2">
      <c r="A14700" s="66"/>
    </row>
    <row r="14701" spans="1:1" x14ac:dyDescent="0.2">
      <c r="A14701" s="66"/>
    </row>
    <row r="14702" spans="1:1" x14ac:dyDescent="0.2">
      <c r="A14702" s="66"/>
    </row>
    <row r="14703" spans="1:1" x14ac:dyDescent="0.2">
      <c r="A14703" s="66"/>
    </row>
    <row r="14704" spans="1:1" x14ac:dyDescent="0.2">
      <c r="A14704" s="66"/>
    </row>
    <row r="14705" spans="1:1" x14ac:dyDescent="0.2">
      <c r="A14705" s="66"/>
    </row>
    <row r="14706" spans="1:1" x14ac:dyDescent="0.2">
      <c r="A14706" s="66"/>
    </row>
    <row r="14707" spans="1:1" x14ac:dyDescent="0.2">
      <c r="A14707" s="66"/>
    </row>
    <row r="14708" spans="1:1" x14ac:dyDescent="0.2">
      <c r="A14708" s="66"/>
    </row>
    <row r="14709" spans="1:1" x14ac:dyDescent="0.2">
      <c r="A14709" s="66"/>
    </row>
    <row r="14710" spans="1:1" x14ac:dyDescent="0.2">
      <c r="A14710" s="66"/>
    </row>
    <row r="14711" spans="1:1" x14ac:dyDescent="0.2">
      <c r="A14711" s="66"/>
    </row>
    <row r="14712" spans="1:1" x14ac:dyDescent="0.2">
      <c r="A14712" s="66"/>
    </row>
    <row r="14713" spans="1:1" x14ac:dyDescent="0.2">
      <c r="A14713" s="66"/>
    </row>
    <row r="14714" spans="1:1" x14ac:dyDescent="0.2">
      <c r="A14714" s="66"/>
    </row>
    <row r="14715" spans="1:1" x14ac:dyDescent="0.2">
      <c r="A14715" s="66"/>
    </row>
    <row r="14716" spans="1:1" x14ac:dyDescent="0.2">
      <c r="A14716" s="66"/>
    </row>
    <row r="14717" spans="1:1" x14ac:dyDescent="0.2">
      <c r="A14717" s="66"/>
    </row>
    <row r="14718" spans="1:1" x14ac:dyDescent="0.2">
      <c r="A14718" s="66"/>
    </row>
    <row r="14719" spans="1:1" x14ac:dyDescent="0.2">
      <c r="A14719" s="66"/>
    </row>
    <row r="14720" spans="1:1" x14ac:dyDescent="0.2">
      <c r="A14720" s="66"/>
    </row>
    <row r="14721" spans="1:1" x14ac:dyDescent="0.2">
      <c r="A14721" s="66"/>
    </row>
    <row r="14722" spans="1:1" x14ac:dyDescent="0.2">
      <c r="A14722" s="66"/>
    </row>
    <row r="14723" spans="1:1" x14ac:dyDescent="0.2">
      <c r="A14723" s="66"/>
    </row>
    <row r="14724" spans="1:1" x14ac:dyDescent="0.2">
      <c r="A14724" s="66"/>
    </row>
    <row r="14725" spans="1:1" x14ac:dyDescent="0.2">
      <c r="A14725" s="66"/>
    </row>
    <row r="14726" spans="1:1" x14ac:dyDescent="0.2">
      <c r="A14726" s="66"/>
    </row>
    <row r="14727" spans="1:1" x14ac:dyDescent="0.2">
      <c r="A14727" s="66"/>
    </row>
    <row r="14728" spans="1:1" x14ac:dyDescent="0.2">
      <c r="A14728" s="66"/>
    </row>
    <row r="14729" spans="1:1" x14ac:dyDescent="0.2">
      <c r="A14729" s="66"/>
    </row>
    <row r="14730" spans="1:1" x14ac:dyDescent="0.2">
      <c r="A14730" s="66"/>
    </row>
    <row r="14731" spans="1:1" x14ac:dyDescent="0.2">
      <c r="A14731" s="66"/>
    </row>
    <row r="14732" spans="1:1" x14ac:dyDescent="0.2">
      <c r="A14732" s="66"/>
    </row>
    <row r="14733" spans="1:1" x14ac:dyDescent="0.2">
      <c r="A14733" s="66"/>
    </row>
    <row r="14734" spans="1:1" x14ac:dyDescent="0.2">
      <c r="A14734" s="66"/>
    </row>
    <row r="14735" spans="1:1" x14ac:dyDescent="0.2">
      <c r="A14735" s="66"/>
    </row>
    <row r="14736" spans="1:1" x14ac:dyDescent="0.2">
      <c r="A14736" s="66"/>
    </row>
    <row r="14737" spans="1:1" x14ac:dyDescent="0.2">
      <c r="A14737" s="66"/>
    </row>
    <row r="14738" spans="1:1" x14ac:dyDescent="0.2">
      <c r="A14738" s="66"/>
    </row>
    <row r="14739" spans="1:1" x14ac:dyDescent="0.2">
      <c r="A14739" s="66"/>
    </row>
    <row r="14740" spans="1:1" x14ac:dyDescent="0.2">
      <c r="A14740" s="66"/>
    </row>
    <row r="14741" spans="1:1" x14ac:dyDescent="0.2">
      <c r="A14741" s="66"/>
    </row>
    <row r="14742" spans="1:1" x14ac:dyDescent="0.2">
      <c r="A14742" s="66"/>
    </row>
    <row r="14743" spans="1:1" x14ac:dyDescent="0.2">
      <c r="A14743" s="66"/>
    </row>
    <row r="14744" spans="1:1" x14ac:dyDescent="0.2">
      <c r="A14744" s="66"/>
    </row>
    <row r="14745" spans="1:1" x14ac:dyDescent="0.2">
      <c r="A14745" s="66"/>
    </row>
    <row r="14746" spans="1:1" x14ac:dyDescent="0.2">
      <c r="A14746" s="66"/>
    </row>
    <row r="14747" spans="1:1" x14ac:dyDescent="0.2">
      <c r="A14747" s="66"/>
    </row>
    <row r="14748" spans="1:1" x14ac:dyDescent="0.2">
      <c r="A14748" s="66"/>
    </row>
    <row r="14749" spans="1:1" x14ac:dyDescent="0.2">
      <c r="A14749" s="66"/>
    </row>
    <row r="14750" spans="1:1" x14ac:dyDescent="0.2">
      <c r="A14750" s="66"/>
    </row>
    <row r="14751" spans="1:1" x14ac:dyDescent="0.2">
      <c r="A14751" s="66"/>
    </row>
    <row r="14752" spans="1:1" x14ac:dyDescent="0.2">
      <c r="A14752" s="66"/>
    </row>
    <row r="14753" spans="1:1" x14ac:dyDescent="0.2">
      <c r="A14753" s="66"/>
    </row>
    <row r="14754" spans="1:1" x14ac:dyDescent="0.2">
      <c r="A14754" s="66"/>
    </row>
    <row r="14755" spans="1:1" x14ac:dyDescent="0.2">
      <c r="A14755" s="66"/>
    </row>
    <row r="14756" spans="1:1" x14ac:dyDescent="0.2">
      <c r="A14756" s="66"/>
    </row>
    <row r="14757" spans="1:1" x14ac:dyDescent="0.2">
      <c r="A14757" s="66"/>
    </row>
    <row r="14758" spans="1:1" x14ac:dyDescent="0.2">
      <c r="A14758" s="66"/>
    </row>
    <row r="14759" spans="1:1" x14ac:dyDescent="0.2">
      <c r="A14759" s="66"/>
    </row>
    <row r="14760" spans="1:1" x14ac:dyDescent="0.2">
      <c r="A14760" s="66"/>
    </row>
    <row r="14761" spans="1:1" x14ac:dyDescent="0.2">
      <c r="A14761" s="66"/>
    </row>
    <row r="14762" spans="1:1" x14ac:dyDescent="0.2">
      <c r="A14762" s="66"/>
    </row>
    <row r="14763" spans="1:1" x14ac:dyDescent="0.2">
      <c r="A14763" s="66"/>
    </row>
    <row r="14764" spans="1:1" x14ac:dyDescent="0.2">
      <c r="A14764" s="66"/>
    </row>
    <row r="14765" spans="1:1" x14ac:dyDescent="0.2">
      <c r="A14765" s="66"/>
    </row>
    <row r="14766" spans="1:1" x14ac:dyDescent="0.2">
      <c r="A14766" s="66"/>
    </row>
    <row r="14767" spans="1:1" x14ac:dyDescent="0.2">
      <c r="A14767" s="66"/>
    </row>
    <row r="14768" spans="1:1" x14ac:dyDescent="0.2">
      <c r="A14768" s="66"/>
    </row>
    <row r="14769" spans="1:1" x14ac:dyDescent="0.2">
      <c r="A14769" s="66"/>
    </row>
    <row r="14770" spans="1:1" x14ac:dyDescent="0.2">
      <c r="A14770" s="66"/>
    </row>
    <row r="14771" spans="1:1" x14ac:dyDescent="0.2">
      <c r="A14771" s="66"/>
    </row>
    <row r="14772" spans="1:1" x14ac:dyDescent="0.2">
      <c r="A14772" s="66"/>
    </row>
    <row r="14773" spans="1:1" x14ac:dyDescent="0.2">
      <c r="A14773" s="66"/>
    </row>
    <row r="14774" spans="1:1" x14ac:dyDescent="0.2">
      <c r="A14774" s="66"/>
    </row>
    <row r="14775" spans="1:1" x14ac:dyDescent="0.2">
      <c r="A14775" s="66"/>
    </row>
    <row r="14776" spans="1:1" x14ac:dyDescent="0.2">
      <c r="A14776" s="66"/>
    </row>
    <row r="14777" spans="1:1" x14ac:dyDescent="0.2">
      <c r="A14777" s="66"/>
    </row>
    <row r="14778" spans="1:1" x14ac:dyDescent="0.2">
      <c r="A14778" s="66"/>
    </row>
    <row r="14779" spans="1:1" x14ac:dyDescent="0.2">
      <c r="A14779" s="66"/>
    </row>
    <row r="14780" spans="1:1" x14ac:dyDescent="0.2">
      <c r="A14780" s="66"/>
    </row>
    <row r="14781" spans="1:1" x14ac:dyDescent="0.2">
      <c r="A14781" s="66"/>
    </row>
    <row r="14782" spans="1:1" x14ac:dyDescent="0.2">
      <c r="A14782" s="66"/>
    </row>
    <row r="14783" spans="1:1" x14ac:dyDescent="0.2">
      <c r="A14783" s="66"/>
    </row>
    <row r="14784" spans="1:1" x14ac:dyDescent="0.2">
      <c r="A14784" s="66"/>
    </row>
    <row r="14785" spans="1:1" x14ac:dyDescent="0.2">
      <c r="A14785" s="66"/>
    </row>
    <row r="14786" spans="1:1" x14ac:dyDescent="0.2">
      <c r="A14786" s="66"/>
    </row>
    <row r="14787" spans="1:1" x14ac:dyDescent="0.2">
      <c r="A14787" s="66"/>
    </row>
    <row r="14788" spans="1:1" x14ac:dyDescent="0.2">
      <c r="A14788" s="66"/>
    </row>
    <row r="14789" spans="1:1" x14ac:dyDescent="0.2">
      <c r="A14789" s="66"/>
    </row>
    <row r="14790" spans="1:1" x14ac:dyDescent="0.2">
      <c r="A14790" s="66"/>
    </row>
    <row r="14791" spans="1:1" x14ac:dyDescent="0.2">
      <c r="A14791" s="66"/>
    </row>
    <row r="14792" spans="1:1" x14ac:dyDescent="0.2">
      <c r="A14792" s="66"/>
    </row>
    <row r="14793" spans="1:1" x14ac:dyDescent="0.2">
      <c r="A14793" s="66"/>
    </row>
    <row r="14794" spans="1:1" x14ac:dyDescent="0.2">
      <c r="A14794" s="66"/>
    </row>
    <row r="14795" spans="1:1" x14ac:dyDescent="0.2">
      <c r="A14795" s="66"/>
    </row>
    <row r="14796" spans="1:1" x14ac:dyDescent="0.2">
      <c r="A14796" s="66"/>
    </row>
    <row r="14797" spans="1:1" x14ac:dyDescent="0.2">
      <c r="A14797" s="66"/>
    </row>
    <row r="14798" spans="1:1" x14ac:dyDescent="0.2">
      <c r="A14798" s="66"/>
    </row>
    <row r="14799" spans="1:1" x14ac:dyDescent="0.2">
      <c r="A14799" s="66"/>
    </row>
    <row r="14800" spans="1:1" x14ac:dyDescent="0.2">
      <c r="A14800" s="66"/>
    </row>
    <row r="14801" spans="1:1" x14ac:dyDescent="0.2">
      <c r="A14801" s="66"/>
    </row>
    <row r="14802" spans="1:1" x14ac:dyDescent="0.2">
      <c r="A14802" s="66"/>
    </row>
    <row r="14803" spans="1:1" x14ac:dyDescent="0.2">
      <c r="A14803" s="66"/>
    </row>
    <row r="14804" spans="1:1" x14ac:dyDescent="0.2">
      <c r="A14804" s="66"/>
    </row>
    <row r="14805" spans="1:1" x14ac:dyDescent="0.2">
      <c r="A14805" s="66"/>
    </row>
    <row r="14806" spans="1:1" x14ac:dyDescent="0.2">
      <c r="A14806" s="66"/>
    </row>
    <row r="14807" spans="1:1" x14ac:dyDescent="0.2">
      <c r="A14807" s="66"/>
    </row>
    <row r="14808" spans="1:1" x14ac:dyDescent="0.2">
      <c r="A14808" s="66"/>
    </row>
    <row r="14809" spans="1:1" x14ac:dyDescent="0.2">
      <c r="A14809" s="66"/>
    </row>
    <row r="14810" spans="1:1" x14ac:dyDescent="0.2">
      <c r="A14810" s="66"/>
    </row>
    <row r="14811" spans="1:1" x14ac:dyDescent="0.2">
      <c r="A14811" s="66"/>
    </row>
    <row r="14812" spans="1:1" x14ac:dyDescent="0.2">
      <c r="A14812" s="66"/>
    </row>
    <row r="14813" spans="1:1" x14ac:dyDescent="0.2">
      <c r="A14813" s="66"/>
    </row>
    <row r="14814" spans="1:1" x14ac:dyDescent="0.2">
      <c r="A14814" s="66"/>
    </row>
    <row r="14815" spans="1:1" x14ac:dyDescent="0.2">
      <c r="A14815" s="66"/>
    </row>
    <row r="14816" spans="1:1" x14ac:dyDescent="0.2">
      <c r="A14816" s="66"/>
    </row>
    <row r="14817" spans="1:1" x14ac:dyDescent="0.2">
      <c r="A14817" s="66"/>
    </row>
    <row r="14818" spans="1:1" x14ac:dyDescent="0.2">
      <c r="A14818" s="66"/>
    </row>
    <row r="14819" spans="1:1" x14ac:dyDescent="0.2">
      <c r="A14819" s="66"/>
    </row>
    <row r="14820" spans="1:1" x14ac:dyDescent="0.2">
      <c r="A14820" s="66"/>
    </row>
    <row r="14821" spans="1:1" x14ac:dyDescent="0.2">
      <c r="A14821" s="66"/>
    </row>
    <row r="14822" spans="1:1" x14ac:dyDescent="0.2">
      <c r="A14822" s="66"/>
    </row>
    <row r="14823" spans="1:1" x14ac:dyDescent="0.2">
      <c r="A14823" s="66"/>
    </row>
    <row r="14824" spans="1:1" x14ac:dyDescent="0.2">
      <c r="A14824" s="66"/>
    </row>
    <row r="14825" spans="1:1" x14ac:dyDescent="0.2">
      <c r="A14825" s="66"/>
    </row>
    <row r="14826" spans="1:1" x14ac:dyDescent="0.2">
      <c r="A14826" s="66"/>
    </row>
    <row r="14827" spans="1:1" x14ac:dyDescent="0.2">
      <c r="A14827" s="66"/>
    </row>
    <row r="14828" spans="1:1" x14ac:dyDescent="0.2">
      <c r="A14828" s="66"/>
    </row>
    <row r="14829" spans="1:1" x14ac:dyDescent="0.2">
      <c r="A14829" s="66"/>
    </row>
    <row r="14830" spans="1:1" x14ac:dyDescent="0.2">
      <c r="A14830" s="66"/>
    </row>
    <row r="14831" spans="1:1" x14ac:dyDescent="0.2">
      <c r="A14831" s="66"/>
    </row>
    <row r="14832" spans="1:1" x14ac:dyDescent="0.2">
      <c r="A14832" s="66"/>
    </row>
    <row r="14833" spans="1:1" x14ac:dyDescent="0.2">
      <c r="A14833" s="66"/>
    </row>
    <row r="14834" spans="1:1" x14ac:dyDescent="0.2">
      <c r="A14834" s="66"/>
    </row>
    <row r="14835" spans="1:1" x14ac:dyDescent="0.2">
      <c r="A14835" s="66"/>
    </row>
    <row r="14836" spans="1:1" x14ac:dyDescent="0.2">
      <c r="A14836" s="66"/>
    </row>
    <row r="14837" spans="1:1" x14ac:dyDescent="0.2">
      <c r="A14837" s="66"/>
    </row>
    <row r="14838" spans="1:1" x14ac:dyDescent="0.2">
      <c r="A14838" s="66"/>
    </row>
    <row r="14839" spans="1:1" x14ac:dyDescent="0.2">
      <c r="A14839" s="66"/>
    </row>
    <row r="14840" spans="1:1" x14ac:dyDescent="0.2">
      <c r="A14840" s="66"/>
    </row>
    <row r="14841" spans="1:1" x14ac:dyDescent="0.2">
      <c r="A14841" s="66"/>
    </row>
    <row r="14842" spans="1:1" x14ac:dyDescent="0.2">
      <c r="A14842" s="66"/>
    </row>
    <row r="14843" spans="1:1" x14ac:dyDescent="0.2">
      <c r="A14843" s="66"/>
    </row>
    <row r="14844" spans="1:1" x14ac:dyDescent="0.2">
      <c r="A14844" s="66"/>
    </row>
    <row r="14845" spans="1:1" x14ac:dyDescent="0.2">
      <c r="A14845" s="66"/>
    </row>
    <row r="14846" spans="1:1" x14ac:dyDescent="0.2">
      <c r="A14846" s="66"/>
    </row>
    <row r="14847" spans="1:1" x14ac:dyDescent="0.2">
      <c r="A14847" s="66"/>
    </row>
    <row r="14848" spans="1:1" x14ac:dyDescent="0.2">
      <c r="A14848" s="66"/>
    </row>
    <row r="14849" spans="1:1" x14ac:dyDescent="0.2">
      <c r="A14849" s="66"/>
    </row>
    <row r="14850" spans="1:1" x14ac:dyDescent="0.2">
      <c r="A14850" s="66"/>
    </row>
    <row r="14851" spans="1:1" x14ac:dyDescent="0.2">
      <c r="A14851" s="66"/>
    </row>
    <row r="14852" spans="1:1" x14ac:dyDescent="0.2">
      <c r="A14852" s="66"/>
    </row>
    <row r="14853" spans="1:1" x14ac:dyDescent="0.2">
      <c r="A14853" s="66"/>
    </row>
    <row r="14854" spans="1:1" x14ac:dyDescent="0.2">
      <c r="A14854" s="66"/>
    </row>
    <row r="14855" spans="1:1" x14ac:dyDescent="0.2">
      <c r="A14855" s="66"/>
    </row>
    <row r="14856" spans="1:1" x14ac:dyDescent="0.2">
      <c r="A14856" s="66"/>
    </row>
    <row r="14857" spans="1:1" x14ac:dyDescent="0.2">
      <c r="A14857" s="66"/>
    </row>
    <row r="14858" spans="1:1" x14ac:dyDescent="0.2">
      <c r="A14858" s="66"/>
    </row>
    <row r="14859" spans="1:1" x14ac:dyDescent="0.2">
      <c r="A14859" s="66"/>
    </row>
    <row r="14860" spans="1:1" x14ac:dyDescent="0.2">
      <c r="A14860" s="66"/>
    </row>
    <row r="14861" spans="1:1" x14ac:dyDescent="0.2">
      <c r="A14861" s="66"/>
    </row>
    <row r="14862" spans="1:1" x14ac:dyDescent="0.2">
      <c r="A14862" s="66"/>
    </row>
    <row r="14863" spans="1:1" x14ac:dyDescent="0.2">
      <c r="A14863" s="66"/>
    </row>
    <row r="14864" spans="1:1" x14ac:dyDescent="0.2">
      <c r="A14864" s="66"/>
    </row>
    <row r="14865" spans="1:1" x14ac:dyDescent="0.2">
      <c r="A14865" s="66"/>
    </row>
    <row r="14866" spans="1:1" x14ac:dyDescent="0.2">
      <c r="A14866" s="66"/>
    </row>
    <row r="14867" spans="1:1" x14ac:dyDescent="0.2">
      <c r="A14867" s="66"/>
    </row>
    <row r="14868" spans="1:1" x14ac:dyDescent="0.2">
      <c r="A14868" s="66"/>
    </row>
    <row r="14869" spans="1:1" x14ac:dyDescent="0.2">
      <c r="A14869" s="66"/>
    </row>
    <row r="14870" spans="1:1" x14ac:dyDescent="0.2">
      <c r="A14870" s="66"/>
    </row>
    <row r="14871" spans="1:1" x14ac:dyDescent="0.2">
      <c r="A14871" s="66"/>
    </row>
    <row r="14872" spans="1:1" x14ac:dyDescent="0.2">
      <c r="A14872" s="66"/>
    </row>
    <row r="14873" spans="1:1" x14ac:dyDescent="0.2">
      <c r="A14873" s="66"/>
    </row>
    <row r="14874" spans="1:1" x14ac:dyDescent="0.2">
      <c r="A14874" s="66"/>
    </row>
    <row r="14875" spans="1:1" x14ac:dyDescent="0.2">
      <c r="A14875" s="66"/>
    </row>
    <row r="14876" spans="1:1" x14ac:dyDescent="0.2">
      <c r="A14876" s="66"/>
    </row>
    <row r="14877" spans="1:1" x14ac:dyDescent="0.2">
      <c r="A14877" s="66"/>
    </row>
    <row r="14878" spans="1:1" x14ac:dyDescent="0.2">
      <c r="A14878" s="66"/>
    </row>
    <row r="14879" spans="1:1" x14ac:dyDescent="0.2">
      <c r="A14879" s="66"/>
    </row>
    <row r="14880" spans="1:1" x14ac:dyDescent="0.2">
      <c r="A14880" s="66"/>
    </row>
    <row r="14881" spans="1:1" x14ac:dyDescent="0.2">
      <c r="A14881" s="66"/>
    </row>
    <row r="14882" spans="1:1" x14ac:dyDescent="0.2">
      <c r="A14882" s="66"/>
    </row>
    <row r="14883" spans="1:1" x14ac:dyDescent="0.2">
      <c r="A14883" s="66"/>
    </row>
    <row r="14884" spans="1:1" x14ac:dyDescent="0.2">
      <c r="A14884" s="66"/>
    </row>
    <row r="14885" spans="1:1" x14ac:dyDescent="0.2">
      <c r="A14885" s="66"/>
    </row>
    <row r="14886" spans="1:1" x14ac:dyDescent="0.2">
      <c r="A14886" s="66"/>
    </row>
    <row r="14887" spans="1:1" x14ac:dyDescent="0.2">
      <c r="A14887" s="66"/>
    </row>
    <row r="14888" spans="1:1" x14ac:dyDescent="0.2">
      <c r="A14888" s="66"/>
    </row>
    <row r="14889" spans="1:1" x14ac:dyDescent="0.2">
      <c r="A14889" s="66"/>
    </row>
    <row r="14890" spans="1:1" x14ac:dyDescent="0.2">
      <c r="A14890" s="66"/>
    </row>
    <row r="14891" spans="1:1" x14ac:dyDescent="0.2">
      <c r="A14891" s="66"/>
    </row>
    <row r="14892" spans="1:1" x14ac:dyDescent="0.2">
      <c r="A14892" s="66"/>
    </row>
    <row r="14893" spans="1:1" x14ac:dyDescent="0.2">
      <c r="A14893" s="66"/>
    </row>
    <row r="14894" spans="1:1" x14ac:dyDescent="0.2">
      <c r="A14894" s="66"/>
    </row>
    <row r="14895" spans="1:1" x14ac:dyDescent="0.2">
      <c r="A14895" s="66"/>
    </row>
    <row r="14896" spans="1:1" x14ac:dyDescent="0.2">
      <c r="A14896" s="66"/>
    </row>
    <row r="14897" spans="1:1" x14ac:dyDescent="0.2">
      <c r="A14897" s="66"/>
    </row>
    <row r="14898" spans="1:1" x14ac:dyDescent="0.2">
      <c r="A14898" s="66"/>
    </row>
    <row r="14899" spans="1:1" x14ac:dyDescent="0.2">
      <c r="A14899" s="66"/>
    </row>
    <row r="14900" spans="1:1" x14ac:dyDescent="0.2">
      <c r="A14900" s="66"/>
    </row>
    <row r="14901" spans="1:1" x14ac:dyDescent="0.2">
      <c r="A14901" s="66"/>
    </row>
    <row r="14902" spans="1:1" x14ac:dyDescent="0.2">
      <c r="A14902" s="66"/>
    </row>
    <row r="14903" spans="1:1" x14ac:dyDescent="0.2">
      <c r="A14903" s="66"/>
    </row>
    <row r="14904" spans="1:1" x14ac:dyDescent="0.2">
      <c r="A14904" s="66"/>
    </row>
    <row r="14905" spans="1:1" x14ac:dyDescent="0.2">
      <c r="A14905" s="66"/>
    </row>
    <row r="14906" spans="1:1" x14ac:dyDescent="0.2">
      <c r="A14906" s="66"/>
    </row>
    <row r="14907" spans="1:1" x14ac:dyDescent="0.2">
      <c r="A14907" s="66"/>
    </row>
    <row r="14908" spans="1:1" x14ac:dyDescent="0.2">
      <c r="A14908" s="66"/>
    </row>
    <row r="14909" spans="1:1" x14ac:dyDescent="0.2">
      <c r="A14909" s="66"/>
    </row>
    <row r="14910" spans="1:1" x14ac:dyDescent="0.2">
      <c r="A14910" s="66"/>
    </row>
    <row r="14911" spans="1:1" x14ac:dyDescent="0.2">
      <c r="A14911" s="66"/>
    </row>
    <row r="14912" spans="1:1" x14ac:dyDescent="0.2">
      <c r="A14912" s="66"/>
    </row>
    <row r="14913" spans="1:1" x14ac:dyDescent="0.2">
      <c r="A14913" s="66"/>
    </row>
    <row r="14914" spans="1:1" x14ac:dyDescent="0.2">
      <c r="A14914" s="66"/>
    </row>
    <row r="14915" spans="1:1" x14ac:dyDescent="0.2">
      <c r="A14915" s="66"/>
    </row>
    <row r="14916" spans="1:1" x14ac:dyDescent="0.2">
      <c r="A14916" s="66"/>
    </row>
    <row r="14917" spans="1:1" x14ac:dyDescent="0.2">
      <c r="A14917" s="66"/>
    </row>
    <row r="14918" spans="1:1" x14ac:dyDescent="0.2">
      <c r="A14918" s="66"/>
    </row>
    <row r="14919" spans="1:1" x14ac:dyDescent="0.2">
      <c r="A14919" s="66"/>
    </row>
    <row r="14920" spans="1:1" x14ac:dyDescent="0.2">
      <c r="A14920" s="66"/>
    </row>
    <row r="14921" spans="1:1" x14ac:dyDescent="0.2">
      <c r="A14921" s="66"/>
    </row>
    <row r="14922" spans="1:1" x14ac:dyDescent="0.2">
      <c r="A14922" s="66"/>
    </row>
    <row r="14923" spans="1:1" x14ac:dyDescent="0.2">
      <c r="A14923" s="66"/>
    </row>
    <row r="14924" spans="1:1" x14ac:dyDescent="0.2">
      <c r="A14924" s="66"/>
    </row>
    <row r="14925" spans="1:1" x14ac:dyDescent="0.2">
      <c r="A14925" s="66"/>
    </row>
    <row r="14926" spans="1:1" x14ac:dyDescent="0.2">
      <c r="A14926" s="66"/>
    </row>
    <row r="14927" spans="1:1" x14ac:dyDescent="0.2">
      <c r="A14927" s="66"/>
    </row>
    <row r="14928" spans="1:1" x14ac:dyDescent="0.2">
      <c r="A14928" s="66"/>
    </row>
    <row r="14929" spans="1:1" x14ac:dyDescent="0.2">
      <c r="A14929" s="66"/>
    </row>
    <row r="14930" spans="1:1" x14ac:dyDescent="0.2">
      <c r="A14930" s="66"/>
    </row>
    <row r="14931" spans="1:1" x14ac:dyDescent="0.2">
      <c r="A14931" s="66"/>
    </row>
    <row r="14932" spans="1:1" x14ac:dyDescent="0.2">
      <c r="A14932" s="66"/>
    </row>
    <row r="14933" spans="1:1" x14ac:dyDescent="0.2">
      <c r="A14933" s="66"/>
    </row>
    <row r="14934" spans="1:1" x14ac:dyDescent="0.2">
      <c r="A14934" s="66"/>
    </row>
    <row r="14935" spans="1:1" x14ac:dyDescent="0.2">
      <c r="A14935" s="66"/>
    </row>
    <row r="14936" spans="1:1" x14ac:dyDescent="0.2">
      <c r="A14936" s="66"/>
    </row>
    <row r="14937" spans="1:1" x14ac:dyDescent="0.2">
      <c r="A14937" s="66"/>
    </row>
    <row r="14938" spans="1:1" x14ac:dyDescent="0.2">
      <c r="A14938" s="66"/>
    </row>
    <row r="14939" spans="1:1" x14ac:dyDescent="0.2">
      <c r="A14939" s="66"/>
    </row>
    <row r="14940" spans="1:1" x14ac:dyDescent="0.2">
      <c r="A14940" s="66"/>
    </row>
    <row r="14941" spans="1:1" x14ac:dyDescent="0.2">
      <c r="A14941" s="66"/>
    </row>
    <row r="14942" spans="1:1" x14ac:dyDescent="0.2">
      <c r="A14942" s="66"/>
    </row>
    <row r="14943" spans="1:1" x14ac:dyDescent="0.2">
      <c r="A14943" s="66"/>
    </row>
    <row r="14944" spans="1:1" x14ac:dyDescent="0.2">
      <c r="A14944" s="66"/>
    </row>
    <row r="14945" spans="1:1" x14ac:dyDescent="0.2">
      <c r="A14945" s="66"/>
    </row>
    <row r="14946" spans="1:1" x14ac:dyDescent="0.2">
      <c r="A14946" s="66"/>
    </row>
    <row r="14947" spans="1:1" x14ac:dyDescent="0.2">
      <c r="A14947" s="66"/>
    </row>
    <row r="14948" spans="1:1" x14ac:dyDescent="0.2">
      <c r="A14948" s="66"/>
    </row>
    <row r="14949" spans="1:1" x14ac:dyDescent="0.2">
      <c r="A14949" s="66"/>
    </row>
    <row r="14950" spans="1:1" x14ac:dyDescent="0.2">
      <c r="A14950" s="66"/>
    </row>
    <row r="14951" spans="1:1" x14ac:dyDescent="0.2">
      <c r="A14951" s="66"/>
    </row>
    <row r="14952" spans="1:1" x14ac:dyDescent="0.2">
      <c r="A14952" s="66"/>
    </row>
    <row r="14953" spans="1:1" x14ac:dyDescent="0.2">
      <c r="A14953" s="66"/>
    </row>
    <row r="14954" spans="1:1" x14ac:dyDescent="0.2">
      <c r="A14954" s="66"/>
    </row>
    <row r="14955" spans="1:1" x14ac:dyDescent="0.2">
      <c r="A14955" s="66"/>
    </row>
    <row r="14956" spans="1:1" x14ac:dyDescent="0.2">
      <c r="A14956" s="66"/>
    </row>
    <row r="14957" spans="1:1" x14ac:dyDescent="0.2">
      <c r="A14957" s="66"/>
    </row>
    <row r="14958" spans="1:1" x14ac:dyDescent="0.2">
      <c r="A14958" s="66"/>
    </row>
    <row r="14959" spans="1:1" x14ac:dyDescent="0.2">
      <c r="A14959" s="66"/>
    </row>
    <row r="14960" spans="1:1" x14ac:dyDescent="0.2">
      <c r="A14960" s="66"/>
    </row>
    <row r="14961" spans="1:1" x14ac:dyDescent="0.2">
      <c r="A14961" s="66"/>
    </row>
    <row r="14962" spans="1:1" x14ac:dyDescent="0.2">
      <c r="A14962" s="66"/>
    </row>
    <row r="14963" spans="1:1" x14ac:dyDescent="0.2">
      <c r="A14963" s="66"/>
    </row>
    <row r="14964" spans="1:1" x14ac:dyDescent="0.2">
      <c r="A14964" s="66"/>
    </row>
    <row r="14965" spans="1:1" x14ac:dyDescent="0.2">
      <c r="A14965" s="66"/>
    </row>
    <row r="14966" spans="1:1" x14ac:dyDescent="0.2">
      <c r="A14966" s="66"/>
    </row>
    <row r="14967" spans="1:1" x14ac:dyDescent="0.2">
      <c r="A14967" s="66"/>
    </row>
    <row r="14968" spans="1:1" x14ac:dyDescent="0.2">
      <c r="A14968" s="66"/>
    </row>
    <row r="14969" spans="1:1" x14ac:dyDescent="0.2">
      <c r="A14969" s="66"/>
    </row>
    <row r="14970" spans="1:1" x14ac:dyDescent="0.2">
      <c r="A14970" s="66"/>
    </row>
    <row r="14971" spans="1:1" x14ac:dyDescent="0.2">
      <c r="A14971" s="66"/>
    </row>
    <row r="14972" spans="1:1" x14ac:dyDescent="0.2">
      <c r="A14972" s="66"/>
    </row>
    <row r="14973" spans="1:1" x14ac:dyDescent="0.2">
      <c r="A14973" s="66"/>
    </row>
    <row r="14974" spans="1:1" x14ac:dyDescent="0.2">
      <c r="A14974" s="66"/>
    </row>
    <row r="14975" spans="1:1" x14ac:dyDescent="0.2">
      <c r="A14975" s="66"/>
    </row>
    <row r="14976" spans="1:1" x14ac:dyDescent="0.2">
      <c r="A14976" s="66"/>
    </row>
    <row r="14977" spans="1:1" x14ac:dyDescent="0.2">
      <c r="A14977" s="66"/>
    </row>
    <row r="14978" spans="1:1" x14ac:dyDescent="0.2">
      <c r="A14978" s="66"/>
    </row>
    <row r="14979" spans="1:1" x14ac:dyDescent="0.2">
      <c r="A14979" s="66"/>
    </row>
    <row r="14980" spans="1:1" x14ac:dyDescent="0.2">
      <c r="A14980" s="66"/>
    </row>
    <row r="14981" spans="1:1" x14ac:dyDescent="0.2">
      <c r="A14981" s="66"/>
    </row>
    <row r="14982" spans="1:1" x14ac:dyDescent="0.2">
      <c r="A14982" s="66"/>
    </row>
    <row r="14983" spans="1:1" x14ac:dyDescent="0.2">
      <c r="A14983" s="66"/>
    </row>
    <row r="14984" spans="1:1" x14ac:dyDescent="0.2">
      <c r="A14984" s="66"/>
    </row>
    <row r="14985" spans="1:1" x14ac:dyDescent="0.2">
      <c r="A14985" s="66"/>
    </row>
    <row r="14986" spans="1:1" x14ac:dyDescent="0.2">
      <c r="A14986" s="66"/>
    </row>
    <row r="14987" spans="1:1" x14ac:dyDescent="0.2">
      <c r="A14987" s="66"/>
    </row>
    <row r="14988" spans="1:1" x14ac:dyDescent="0.2">
      <c r="A14988" s="66"/>
    </row>
    <row r="14989" spans="1:1" x14ac:dyDescent="0.2">
      <c r="A14989" s="66"/>
    </row>
    <row r="14990" spans="1:1" x14ac:dyDescent="0.2">
      <c r="A14990" s="66"/>
    </row>
    <row r="14991" spans="1:1" x14ac:dyDescent="0.2">
      <c r="A14991" s="66"/>
    </row>
    <row r="14992" spans="1:1" x14ac:dyDescent="0.2">
      <c r="A14992" s="66"/>
    </row>
    <row r="14993" spans="1:1" x14ac:dyDescent="0.2">
      <c r="A14993" s="66"/>
    </row>
    <row r="14994" spans="1:1" x14ac:dyDescent="0.2">
      <c r="A14994" s="66"/>
    </row>
    <row r="14995" spans="1:1" x14ac:dyDescent="0.2">
      <c r="A14995" s="66"/>
    </row>
    <row r="14996" spans="1:1" x14ac:dyDescent="0.2">
      <c r="A14996" s="66"/>
    </row>
    <row r="14997" spans="1:1" x14ac:dyDescent="0.2">
      <c r="A14997" s="66"/>
    </row>
    <row r="14998" spans="1:1" x14ac:dyDescent="0.2">
      <c r="A14998" s="66"/>
    </row>
    <row r="14999" spans="1:1" x14ac:dyDescent="0.2">
      <c r="A14999" s="66"/>
    </row>
    <row r="15000" spans="1:1" x14ac:dyDescent="0.2">
      <c r="A15000" s="66"/>
    </row>
    <row r="15001" spans="1:1" x14ac:dyDescent="0.2">
      <c r="A15001" s="66"/>
    </row>
    <row r="15002" spans="1:1" x14ac:dyDescent="0.2">
      <c r="A15002" s="66"/>
    </row>
    <row r="15003" spans="1:1" x14ac:dyDescent="0.2">
      <c r="A15003" s="66"/>
    </row>
    <row r="15004" spans="1:1" x14ac:dyDescent="0.2">
      <c r="A15004" s="66"/>
    </row>
    <row r="15005" spans="1:1" x14ac:dyDescent="0.2">
      <c r="A15005" s="66"/>
    </row>
    <row r="15006" spans="1:1" x14ac:dyDescent="0.2">
      <c r="A15006" s="66"/>
    </row>
    <row r="15007" spans="1:1" x14ac:dyDescent="0.2">
      <c r="A15007" s="66"/>
    </row>
    <row r="15008" spans="1:1" x14ac:dyDescent="0.2">
      <c r="A15008" s="66"/>
    </row>
    <row r="15009" spans="1:1" x14ac:dyDescent="0.2">
      <c r="A15009" s="66"/>
    </row>
    <row r="15010" spans="1:1" x14ac:dyDescent="0.2">
      <c r="A15010" s="66"/>
    </row>
    <row r="15011" spans="1:1" x14ac:dyDescent="0.2">
      <c r="A15011" s="66"/>
    </row>
    <row r="15012" spans="1:1" x14ac:dyDescent="0.2">
      <c r="A15012" s="66"/>
    </row>
    <row r="15013" spans="1:1" x14ac:dyDescent="0.2">
      <c r="A15013" s="66"/>
    </row>
    <row r="15014" spans="1:1" x14ac:dyDescent="0.2">
      <c r="A15014" s="66"/>
    </row>
    <row r="15015" spans="1:1" x14ac:dyDescent="0.2">
      <c r="A15015" s="66"/>
    </row>
    <row r="15016" spans="1:1" x14ac:dyDescent="0.2">
      <c r="A15016" s="66"/>
    </row>
    <row r="15017" spans="1:1" x14ac:dyDescent="0.2">
      <c r="A15017" s="66"/>
    </row>
    <row r="15018" spans="1:1" x14ac:dyDescent="0.2">
      <c r="A15018" s="66"/>
    </row>
    <row r="15019" spans="1:1" x14ac:dyDescent="0.2">
      <c r="A15019" s="66"/>
    </row>
    <row r="15020" spans="1:1" x14ac:dyDescent="0.2">
      <c r="A15020" s="66"/>
    </row>
    <row r="15021" spans="1:1" x14ac:dyDescent="0.2">
      <c r="A15021" s="66"/>
    </row>
    <row r="15022" spans="1:1" x14ac:dyDescent="0.2">
      <c r="A15022" s="66"/>
    </row>
    <row r="15023" spans="1:1" x14ac:dyDescent="0.2">
      <c r="A15023" s="66"/>
    </row>
    <row r="15024" spans="1:1" x14ac:dyDescent="0.2">
      <c r="A15024" s="66"/>
    </row>
    <row r="15025" spans="1:1" x14ac:dyDescent="0.2">
      <c r="A15025" s="66"/>
    </row>
    <row r="15026" spans="1:1" x14ac:dyDescent="0.2">
      <c r="A15026" s="66"/>
    </row>
    <row r="15027" spans="1:1" x14ac:dyDescent="0.2">
      <c r="A15027" s="66"/>
    </row>
    <row r="15028" spans="1:1" x14ac:dyDescent="0.2">
      <c r="A15028" s="66"/>
    </row>
    <row r="15029" spans="1:1" x14ac:dyDescent="0.2">
      <c r="A15029" s="66"/>
    </row>
    <row r="15030" spans="1:1" x14ac:dyDescent="0.2">
      <c r="A15030" s="66"/>
    </row>
    <row r="15031" spans="1:1" x14ac:dyDescent="0.2">
      <c r="A15031" s="66"/>
    </row>
    <row r="15032" spans="1:1" x14ac:dyDescent="0.2">
      <c r="A15032" s="66"/>
    </row>
    <row r="15033" spans="1:1" x14ac:dyDescent="0.2">
      <c r="A15033" s="66"/>
    </row>
    <row r="15034" spans="1:1" x14ac:dyDescent="0.2">
      <c r="A15034" s="66"/>
    </row>
    <row r="15035" spans="1:1" x14ac:dyDescent="0.2">
      <c r="A15035" s="66"/>
    </row>
    <row r="15036" spans="1:1" x14ac:dyDescent="0.2">
      <c r="A15036" s="66"/>
    </row>
    <row r="15037" spans="1:1" x14ac:dyDescent="0.2">
      <c r="A15037" s="66"/>
    </row>
    <row r="15038" spans="1:1" x14ac:dyDescent="0.2">
      <c r="A15038" s="66"/>
    </row>
    <row r="15039" spans="1:1" x14ac:dyDescent="0.2">
      <c r="A15039" s="66"/>
    </row>
    <row r="15040" spans="1:1" x14ac:dyDescent="0.2">
      <c r="A15040" s="66"/>
    </row>
    <row r="15041" spans="1:1" x14ac:dyDescent="0.2">
      <c r="A15041" s="66"/>
    </row>
    <row r="15042" spans="1:1" x14ac:dyDescent="0.2">
      <c r="A15042" s="66"/>
    </row>
    <row r="15043" spans="1:1" x14ac:dyDescent="0.2">
      <c r="A15043" s="66"/>
    </row>
    <row r="15044" spans="1:1" x14ac:dyDescent="0.2">
      <c r="A15044" s="66"/>
    </row>
    <row r="15045" spans="1:1" x14ac:dyDescent="0.2">
      <c r="A15045" s="66"/>
    </row>
    <row r="15046" spans="1:1" x14ac:dyDescent="0.2">
      <c r="A15046" s="66"/>
    </row>
    <row r="15047" spans="1:1" x14ac:dyDescent="0.2">
      <c r="A15047" s="66"/>
    </row>
    <row r="15048" spans="1:1" x14ac:dyDescent="0.2">
      <c r="A15048" s="66"/>
    </row>
    <row r="15049" spans="1:1" x14ac:dyDescent="0.2">
      <c r="A15049" s="66"/>
    </row>
    <row r="15050" spans="1:1" x14ac:dyDescent="0.2">
      <c r="A15050" s="66"/>
    </row>
    <row r="15051" spans="1:1" x14ac:dyDescent="0.2">
      <c r="A15051" s="66"/>
    </row>
    <row r="15052" spans="1:1" x14ac:dyDescent="0.2">
      <c r="A15052" s="66"/>
    </row>
    <row r="15053" spans="1:1" x14ac:dyDescent="0.2">
      <c r="A15053" s="66"/>
    </row>
    <row r="15054" spans="1:1" x14ac:dyDescent="0.2">
      <c r="A15054" s="66"/>
    </row>
    <row r="15055" spans="1:1" x14ac:dyDescent="0.2">
      <c r="A15055" s="66"/>
    </row>
    <row r="15056" spans="1:1" x14ac:dyDescent="0.2">
      <c r="A15056" s="66"/>
    </row>
    <row r="15057" spans="1:1" x14ac:dyDescent="0.2">
      <c r="A15057" s="66"/>
    </row>
    <row r="15058" spans="1:1" x14ac:dyDescent="0.2">
      <c r="A15058" s="66"/>
    </row>
    <row r="15059" spans="1:1" x14ac:dyDescent="0.2">
      <c r="A15059" s="66"/>
    </row>
    <row r="15060" spans="1:1" x14ac:dyDescent="0.2">
      <c r="A15060" s="66"/>
    </row>
    <row r="15061" spans="1:1" x14ac:dyDescent="0.2">
      <c r="A15061" s="66"/>
    </row>
    <row r="15062" spans="1:1" x14ac:dyDescent="0.2">
      <c r="A15062" s="66"/>
    </row>
    <row r="15063" spans="1:1" x14ac:dyDescent="0.2">
      <c r="A15063" s="66"/>
    </row>
    <row r="15064" spans="1:1" x14ac:dyDescent="0.2">
      <c r="A15064" s="66"/>
    </row>
    <row r="15065" spans="1:1" x14ac:dyDescent="0.2">
      <c r="A15065" s="66"/>
    </row>
    <row r="15066" spans="1:1" x14ac:dyDescent="0.2">
      <c r="A15066" s="66"/>
    </row>
    <row r="15067" spans="1:1" x14ac:dyDescent="0.2">
      <c r="A15067" s="66"/>
    </row>
    <row r="15068" spans="1:1" x14ac:dyDescent="0.2">
      <c r="A15068" s="66"/>
    </row>
    <row r="15069" spans="1:1" x14ac:dyDescent="0.2">
      <c r="A15069" s="66"/>
    </row>
    <row r="15070" spans="1:1" x14ac:dyDescent="0.2">
      <c r="A15070" s="66"/>
    </row>
    <row r="15071" spans="1:1" x14ac:dyDescent="0.2">
      <c r="A15071" s="66"/>
    </row>
    <row r="15072" spans="1:1" x14ac:dyDescent="0.2">
      <c r="A15072" s="66"/>
    </row>
    <row r="15073" spans="1:1" x14ac:dyDescent="0.2">
      <c r="A15073" s="66"/>
    </row>
    <row r="15074" spans="1:1" x14ac:dyDescent="0.2">
      <c r="A15074" s="66"/>
    </row>
    <row r="15075" spans="1:1" x14ac:dyDescent="0.2">
      <c r="A15075" s="66"/>
    </row>
    <row r="15076" spans="1:1" x14ac:dyDescent="0.2">
      <c r="A15076" s="66"/>
    </row>
    <row r="15077" spans="1:1" x14ac:dyDescent="0.2">
      <c r="A15077" s="66"/>
    </row>
    <row r="15078" spans="1:1" x14ac:dyDescent="0.2">
      <c r="A15078" s="66"/>
    </row>
    <row r="15079" spans="1:1" x14ac:dyDescent="0.2">
      <c r="A15079" s="66"/>
    </row>
    <row r="15080" spans="1:1" x14ac:dyDescent="0.2">
      <c r="A15080" s="66"/>
    </row>
    <row r="15081" spans="1:1" x14ac:dyDescent="0.2">
      <c r="A15081" s="66"/>
    </row>
    <row r="15082" spans="1:1" x14ac:dyDescent="0.2">
      <c r="A15082" s="66"/>
    </row>
    <row r="15083" spans="1:1" x14ac:dyDescent="0.2">
      <c r="A15083" s="66"/>
    </row>
    <row r="15084" spans="1:1" x14ac:dyDescent="0.2">
      <c r="A15084" s="66"/>
    </row>
    <row r="15085" spans="1:1" x14ac:dyDescent="0.2">
      <c r="A15085" s="66"/>
    </row>
    <row r="15086" spans="1:1" x14ac:dyDescent="0.2">
      <c r="A15086" s="66"/>
    </row>
    <row r="15087" spans="1:1" x14ac:dyDescent="0.2">
      <c r="A15087" s="66"/>
    </row>
    <row r="15088" spans="1:1" x14ac:dyDescent="0.2">
      <c r="A15088" s="66"/>
    </row>
    <row r="15089" spans="1:1" x14ac:dyDescent="0.2">
      <c r="A15089" s="66"/>
    </row>
    <row r="15090" spans="1:1" x14ac:dyDescent="0.2">
      <c r="A15090" s="66"/>
    </row>
    <row r="15091" spans="1:1" x14ac:dyDescent="0.2">
      <c r="A15091" s="66"/>
    </row>
    <row r="15092" spans="1:1" x14ac:dyDescent="0.2">
      <c r="A15092" s="66"/>
    </row>
    <row r="15093" spans="1:1" x14ac:dyDescent="0.2">
      <c r="A15093" s="66"/>
    </row>
    <row r="15094" spans="1:1" x14ac:dyDescent="0.2">
      <c r="A15094" s="66"/>
    </row>
    <row r="15095" spans="1:1" x14ac:dyDescent="0.2">
      <c r="A15095" s="66"/>
    </row>
    <row r="15096" spans="1:1" x14ac:dyDescent="0.2">
      <c r="A15096" s="66"/>
    </row>
    <row r="15097" spans="1:1" x14ac:dyDescent="0.2">
      <c r="A15097" s="66"/>
    </row>
    <row r="15098" spans="1:1" x14ac:dyDescent="0.2">
      <c r="A15098" s="66"/>
    </row>
    <row r="15099" spans="1:1" x14ac:dyDescent="0.2">
      <c r="A15099" s="66"/>
    </row>
    <row r="15100" spans="1:1" x14ac:dyDescent="0.2">
      <c r="A15100" s="66"/>
    </row>
    <row r="15101" spans="1:1" x14ac:dyDescent="0.2">
      <c r="A15101" s="66"/>
    </row>
    <row r="15102" spans="1:1" x14ac:dyDescent="0.2">
      <c r="A15102" s="66"/>
    </row>
    <row r="15103" spans="1:1" x14ac:dyDescent="0.2">
      <c r="A15103" s="66"/>
    </row>
    <row r="15104" spans="1:1" x14ac:dyDescent="0.2">
      <c r="A15104" s="66"/>
    </row>
    <row r="15105" spans="1:1" x14ac:dyDescent="0.2">
      <c r="A15105" s="66"/>
    </row>
    <row r="15106" spans="1:1" x14ac:dyDescent="0.2">
      <c r="A15106" s="66"/>
    </row>
    <row r="15107" spans="1:1" x14ac:dyDescent="0.2">
      <c r="A15107" s="66"/>
    </row>
    <row r="15108" spans="1:1" x14ac:dyDescent="0.2">
      <c r="A15108" s="66"/>
    </row>
    <row r="15109" spans="1:1" x14ac:dyDescent="0.2">
      <c r="A15109" s="66"/>
    </row>
    <row r="15110" spans="1:1" x14ac:dyDescent="0.2">
      <c r="A15110" s="66"/>
    </row>
    <row r="15111" spans="1:1" x14ac:dyDescent="0.2">
      <c r="A15111" s="66"/>
    </row>
    <row r="15112" spans="1:1" x14ac:dyDescent="0.2">
      <c r="A15112" s="66"/>
    </row>
    <row r="15113" spans="1:1" x14ac:dyDescent="0.2">
      <c r="A15113" s="66"/>
    </row>
    <row r="15114" spans="1:1" x14ac:dyDescent="0.2">
      <c r="A15114" s="66"/>
    </row>
    <row r="15115" spans="1:1" x14ac:dyDescent="0.2">
      <c r="A15115" s="66"/>
    </row>
    <row r="15116" spans="1:1" x14ac:dyDescent="0.2">
      <c r="A15116" s="66"/>
    </row>
    <row r="15117" spans="1:1" x14ac:dyDescent="0.2">
      <c r="A15117" s="66"/>
    </row>
    <row r="15118" spans="1:1" x14ac:dyDescent="0.2">
      <c r="A15118" s="66"/>
    </row>
    <row r="15119" spans="1:1" x14ac:dyDescent="0.2">
      <c r="A15119" s="66"/>
    </row>
    <row r="15120" spans="1:1" x14ac:dyDescent="0.2">
      <c r="A15120" s="66"/>
    </row>
    <row r="15121" spans="1:1" x14ac:dyDescent="0.2">
      <c r="A15121" s="66"/>
    </row>
    <row r="15122" spans="1:1" x14ac:dyDescent="0.2">
      <c r="A15122" s="66"/>
    </row>
    <row r="15123" spans="1:1" x14ac:dyDescent="0.2">
      <c r="A15123" s="66"/>
    </row>
    <row r="15124" spans="1:1" x14ac:dyDescent="0.2">
      <c r="A15124" s="66"/>
    </row>
    <row r="15125" spans="1:1" x14ac:dyDescent="0.2">
      <c r="A15125" s="66"/>
    </row>
    <row r="15126" spans="1:1" x14ac:dyDescent="0.2">
      <c r="A15126" s="66"/>
    </row>
    <row r="15127" spans="1:1" x14ac:dyDescent="0.2">
      <c r="A15127" s="66"/>
    </row>
    <row r="15128" spans="1:1" x14ac:dyDescent="0.2">
      <c r="A15128" s="66"/>
    </row>
    <row r="15129" spans="1:1" x14ac:dyDescent="0.2">
      <c r="A15129" s="66"/>
    </row>
    <row r="15130" spans="1:1" x14ac:dyDescent="0.2">
      <c r="A15130" s="66"/>
    </row>
    <row r="15131" spans="1:1" x14ac:dyDescent="0.2">
      <c r="A15131" s="66"/>
    </row>
    <row r="15132" spans="1:1" x14ac:dyDescent="0.2">
      <c r="A15132" s="66"/>
    </row>
    <row r="15133" spans="1:1" x14ac:dyDescent="0.2">
      <c r="A15133" s="66"/>
    </row>
    <row r="15134" spans="1:1" x14ac:dyDescent="0.2">
      <c r="A15134" s="66"/>
    </row>
    <row r="15135" spans="1:1" x14ac:dyDescent="0.2">
      <c r="A15135" s="66"/>
    </row>
    <row r="15136" spans="1:1" x14ac:dyDescent="0.2">
      <c r="A15136" s="66"/>
    </row>
    <row r="15137" spans="1:1" x14ac:dyDescent="0.2">
      <c r="A15137" s="66"/>
    </row>
    <row r="15138" spans="1:1" x14ac:dyDescent="0.2">
      <c r="A15138" s="66"/>
    </row>
    <row r="15139" spans="1:1" x14ac:dyDescent="0.2">
      <c r="A15139" s="66"/>
    </row>
    <row r="15140" spans="1:1" x14ac:dyDescent="0.2">
      <c r="A15140" s="66"/>
    </row>
    <row r="15141" spans="1:1" x14ac:dyDescent="0.2">
      <c r="A15141" s="66"/>
    </row>
    <row r="15142" spans="1:1" x14ac:dyDescent="0.2">
      <c r="A15142" s="66"/>
    </row>
    <row r="15143" spans="1:1" x14ac:dyDescent="0.2">
      <c r="A15143" s="66"/>
    </row>
    <row r="15144" spans="1:1" x14ac:dyDescent="0.2">
      <c r="A15144" s="66"/>
    </row>
    <row r="15145" spans="1:1" x14ac:dyDescent="0.2">
      <c r="A15145" s="66"/>
    </row>
    <row r="15146" spans="1:1" x14ac:dyDescent="0.2">
      <c r="A15146" s="66"/>
    </row>
    <row r="15147" spans="1:1" x14ac:dyDescent="0.2">
      <c r="A15147" s="66"/>
    </row>
    <row r="15148" spans="1:1" x14ac:dyDescent="0.2">
      <c r="A15148" s="66"/>
    </row>
    <row r="15149" spans="1:1" x14ac:dyDescent="0.2">
      <c r="A15149" s="66"/>
    </row>
    <row r="15150" spans="1:1" x14ac:dyDescent="0.2">
      <c r="A15150" s="66"/>
    </row>
    <row r="15151" spans="1:1" x14ac:dyDescent="0.2">
      <c r="A15151" s="66"/>
    </row>
    <row r="15152" spans="1:1" x14ac:dyDescent="0.2">
      <c r="A15152" s="66"/>
    </row>
    <row r="15153" spans="1:1" x14ac:dyDescent="0.2">
      <c r="A15153" s="66"/>
    </row>
    <row r="15154" spans="1:1" x14ac:dyDescent="0.2">
      <c r="A15154" s="66"/>
    </row>
    <row r="15155" spans="1:1" x14ac:dyDescent="0.2">
      <c r="A15155" s="66"/>
    </row>
    <row r="15156" spans="1:1" x14ac:dyDescent="0.2">
      <c r="A15156" s="66"/>
    </row>
    <row r="15157" spans="1:1" x14ac:dyDescent="0.2">
      <c r="A15157" s="66"/>
    </row>
    <row r="15158" spans="1:1" x14ac:dyDescent="0.2">
      <c r="A15158" s="66"/>
    </row>
    <row r="15159" spans="1:1" x14ac:dyDescent="0.2">
      <c r="A15159" s="66"/>
    </row>
    <row r="15160" spans="1:1" x14ac:dyDescent="0.2">
      <c r="A15160" s="66"/>
    </row>
    <row r="15161" spans="1:1" x14ac:dyDescent="0.2">
      <c r="A15161" s="66"/>
    </row>
    <row r="15162" spans="1:1" x14ac:dyDescent="0.2">
      <c r="A15162" s="66"/>
    </row>
    <row r="15163" spans="1:1" x14ac:dyDescent="0.2">
      <c r="A15163" s="66"/>
    </row>
    <row r="15164" spans="1:1" x14ac:dyDescent="0.2">
      <c r="A15164" s="66"/>
    </row>
    <row r="15165" spans="1:1" x14ac:dyDescent="0.2">
      <c r="A15165" s="66"/>
    </row>
    <row r="15166" spans="1:1" x14ac:dyDescent="0.2">
      <c r="A15166" s="66"/>
    </row>
    <row r="15167" spans="1:1" x14ac:dyDescent="0.2">
      <c r="A15167" s="66"/>
    </row>
    <row r="15168" spans="1:1" x14ac:dyDescent="0.2">
      <c r="A15168" s="66"/>
    </row>
    <row r="15169" spans="1:1" x14ac:dyDescent="0.2">
      <c r="A15169" s="66"/>
    </row>
    <row r="15170" spans="1:1" x14ac:dyDescent="0.2">
      <c r="A15170" s="66"/>
    </row>
    <row r="15171" spans="1:1" x14ac:dyDescent="0.2">
      <c r="A15171" s="66"/>
    </row>
    <row r="15172" spans="1:1" x14ac:dyDescent="0.2">
      <c r="A15172" s="66"/>
    </row>
    <row r="15173" spans="1:1" x14ac:dyDescent="0.2">
      <c r="A15173" s="66"/>
    </row>
    <row r="15174" spans="1:1" x14ac:dyDescent="0.2">
      <c r="A15174" s="66"/>
    </row>
    <row r="15175" spans="1:1" x14ac:dyDescent="0.2">
      <c r="A15175" s="66"/>
    </row>
    <row r="15176" spans="1:1" x14ac:dyDescent="0.2">
      <c r="A15176" s="66"/>
    </row>
    <row r="15177" spans="1:1" x14ac:dyDescent="0.2">
      <c r="A15177" s="66"/>
    </row>
    <row r="15178" spans="1:1" x14ac:dyDescent="0.2">
      <c r="A15178" s="66"/>
    </row>
    <row r="15179" spans="1:1" x14ac:dyDescent="0.2">
      <c r="A15179" s="66"/>
    </row>
    <row r="15180" spans="1:1" x14ac:dyDescent="0.2">
      <c r="A15180" s="66"/>
    </row>
    <row r="15181" spans="1:1" x14ac:dyDescent="0.2">
      <c r="A15181" s="66"/>
    </row>
    <row r="15182" spans="1:1" x14ac:dyDescent="0.2">
      <c r="A15182" s="66"/>
    </row>
    <row r="15183" spans="1:1" x14ac:dyDescent="0.2">
      <c r="A15183" s="66"/>
    </row>
    <row r="15184" spans="1:1" x14ac:dyDescent="0.2">
      <c r="A15184" s="66"/>
    </row>
    <row r="15185" spans="1:1" x14ac:dyDescent="0.2">
      <c r="A15185" s="66"/>
    </row>
    <row r="15186" spans="1:1" x14ac:dyDescent="0.2">
      <c r="A15186" s="66"/>
    </row>
    <row r="15187" spans="1:1" x14ac:dyDescent="0.2">
      <c r="A15187" s="66"/>
    </row>
    <row r="15188" spans="1:1" x14ac:dyDescent="0.2">
      <c r="A15188" s="66"/>
    </row>
    <row r="15189" spans="1:1" x14ac:dyDescent="0.2">
      <c r="A15189" s="66"/>
    </row>
    <row r="15190" spans="1:1" x14ac:dyDescent="0.2">
      <c r="A15190" s="66"/>
    </row>
    <row r="15191" spans="1:1" x14ac:dyDescent="0.2">
      <c r="A15191" s="66"/>
    </row>
    <row r="15192" spans="1:1" x14ac:dyDescent="0.2">
      <c r="A15192" s="66"/>
    </row>
    <row r="15193" spans="1:1" x14ac:dyDescent="0.2">
      <c r="A15193" s="66"/>
    </row>
    <row r="15194" spans="1:1" x14ac:dyDescent="0.2">
      <c r="A15194" s="66"/>
    </row>
    <row r="15195" spans="1:1" x14ac:dyDescent="0.2">
      <c r="A15195" s="66"/>
    </row>
    <row r="15196" spans="1:1" x14ac:dyDescent="0.2">
      <c r="A15196" s="66"/>
    </row>
    <row r="15197" spans="1:1" x14ac:dyDescent="0.2">
      <c r="A15197" s="66"/>
    </row>
    <row r="15198" spans="1:1" x14ac:dyDescent="0.2">
      <c r="A15198" s="66"/>
    </row>
    <row r="15199" spans="1:1" x14ac:dyDescent="0.2">
      <c r="A15199" s="66"/>
    </row>
    <row r="15200" spans="1:1" x14ac:dyDescent="0.2">
      <c r="A15200" s="66"/>
    </row>
    <row r="15201" spans="1:1" x14ac:dyDescent="0.2">
      <c r="A15201" s="66"/>
    </row>
    <row r="15202" spans="1:1" x14ac:dyDescent="0.2">
      <c r="A15202" s="66"/>
    </row>
    <row r="15203" spans="1:1" x14ac:dyDescent="0.2">
      <c r="A15203" s="66"/>
    </row>
    <row r="15204" spans="1:1" x14ac:dyDescent="0.2">
      <c r="A15204" s="66"/>
    </row>
    <row r="15205" spans="1:1" x14ac:dyDescent="0.2">
      <c r="A15205" s="66"/>
    </row>
    <row r="15206" spans="1:1" x14ac:dyDescent="0.2">
      <c r="A15206" s="66"/>
    </row>
    <row r="15207" spans="1:1" x14ac:dyDescent="0.2">
      <c r="A15207" s="66"/>
    </row>
    <row r="15208" spans="1:1" x14ac:dyDescent="0.2">
      <c r="A15208" s="66"/>
    </row>
    <row r="15209" spans="1:1" x14ac:dyDescent="0.2">
      <c r="A15209" s="66"/>
    </row>
    <row r="15210" spans="1:1" x14ac:dyDescent="0.2">
      <c r="A15210" s="66"/>
    </row>
    <row r="15211" spans="1:1" x14ac:dyDescent="0.2">
      <c r="A15211" s="66"/>
    </row>
    <row r="15212" spans="1:1" x14ac:dyDescent="0.2">
      <c r="A15212" s="66"/>
    </row>
    <row r="15213" spans="1:1" x14ac:dyDescent="0.2">
      <c r="A15213" s="66"/>
    </row>
    <row r="15214" spans="1:1" x14ac:dyDescent="0.2">
      <c r="A15214" s="66"/>
    </row>
    <row r="15215" spans="1:1" x14ac:dyDescent="0.2">
      <c r="A15215" s="66"/>
    </row>
    <row r="15216" spans="1:1" x14ac:dyDescent="0.2">
      <c r="A15216" s="66"/>
    </row>
    <row r="15217" spans="1:1" x14ac:dyDescent="0.2">
      <c r="A15217" s="66"/>
    </row>
    <row r="15218" spans="1:1" x14ac:dyDescent="0.2">
      <c r="A15218" s="66"/>
    </row>
    <row r="15219" spans="1:1" x14ac:dyDescent="0.2">
      <c r="A15219" s="66"/>
    </row>
    <row r="15220" spans="1:1" x14ac:dyDescent="0.2">
      <c r="A15220" s="66"/>
    </row>
    <row r="15221" spans="1:1" x14ac:dyDescent="0.2">
      <c r="A15221" s="66"/>
    </row>
    <row r="15222" spans="1:1" x14ac:dyDescent="0.2">
      <c r="A15222" s="66"/>
    </row>
    <row r="15223" spans="1:1" x14ac:dyDescent="0.2">
      <c r="A15223" s="66"/>
    </row>
    <row r="15224" spans="1:1" x14ac:dyDescent="0.2">
      <c r="A15224" s="66"/>
    </row>
    <row r="15225" spans="1:1" x14ac:dyDescent="0.2">
      <c r="A15225" s="66"/>
    </row>
    <row r="15226" spans="1:1" x14ac:dyDescent="0.2">
      <c r="A15226" s="66"/>
    </row>
    <row r="15227" spans="1:1" x14ac:dyDescent="0.2">
      <c r="A15227" s="66"/>
    </row>
    <row r="15228" spans="1:1" x14ac:dyDescent="0.2">
      <c r="A15228" s="66"/>
    </row>
    <row r="15229" spans="1:1" x14ac:dyDescent="0.2">
      <c r="A15229" s="66"/>
    </row>
    <row r="15230" spans="1:1" x14ac:dyDescent="0.2">
      <c r="A15230" s="66"/>
    </row>
    <row r="15231" spans="1:1" x14ac:dyDescent="0.2">
      <c r="A15231" s="66"/>
    </row>
    <row r="15232" spans="1:1" x14ac:dyDescent="0.2">
      <c r="A15232" s="66"/>
    </row>
    <row r="15233" spans="1:1" x14ac:dyDescent="0.2">
      <c r="A15233" s="66"/>
    </row>
    <row r="15234" spans="1:1" x14ac:dyDescent="0.2">
      <c r="A15234" s="66"/>
    </row>
    <row r="15235" spans="1:1" x14ac:dyDescent="0.2">
      <c r="A15235" s="66"/>
    </row>
    <row r="15236" spans="1:1" x14ac:dyDescent="0.2">
      <c r="A15236" s="66"/>
    </row>
    <row r="15237" spans="1:1" x14ac:dyDescent="0.2">
      <c r="A15237" s="66"/>
    </row>
    <row r="15238" spans="1:1" x14ac:dyDescent="0.2">
      <c r="A15238" s="66"/>
    </row>
    <row r="15239" spans="1:1" x14ac:dyDescent="0.2">
      <c r="A15239" s="66"/>
    </row>
    <row r="15240" spans="1:1" x14ac:dyDescent="0.2">
      <c r="A15240" s="66"/>
    </row>
    <row r="15241" spans="1:1" x14ac:dyDescent="0.2">
      <c r="A15241" s="66"/>
    </row>
    <row r="15242" spans="1:1" x14ac:dyDescent="0.2">
      <c r="A15242" s="66"/>
    </row>
    <row r="15243" spans="1:1" x14ac:dyDescent="0.2">
      <c r="A15243" s="66"/>
    </row>
    <row r="15244" spans="1:1" x14ac:dyDescent="0.2">
      <c r="A15244" s="66"/>
    </row>
    <row r="15245" spans="1:1" x14ac:dyDescent="0.2">
      <c r="A15245" s="66"/>
    </row>
    <row r="15246" spans="1:1" x14ac:dyDescent="0.2">
      <c r="A15246" s="66"/>
    </row>
    <row r="15247" spans="1:1" x14ac:dyDescent="0.2">
      <c r="A15247" s="66"/>
    </row>
    <row r="15248" spans="1:1" x14ac:dyDescent="0.2">
      <c r="A15248" s="66"/>
    </row>
    <row r="15249" spans="1:1" x14ac:dyDescent="0.2">
      <c r="A15249" s="66"/>
    </row>
    <row r="15250" spans="1:1" x14ac:dyDescent="0.2">
      <c r="A15250" s="66"/>
    </row>
    <row r="15251" spans="1:1" x14ac:dyDescent="0.2">
      <c r="A15251" s="66"/>
    </row>
    <row r="15252" spans="1:1" x14ac:dyDescent="0.2">
      <c r="A15252" s="66"/>
    </row>
    <row r="15253" spans="1:1" x14ac:dyDescent="0.2">
      <c r="A15253" s="66"/>
    </row>
    <row r="15254" spans="1:1" x14ac:dyDescent="0.2">
      <c r="A15254" s="66"/>
    </row>
    <row r="15255" spans="1:1" x14ac:dyDescent="0.2">
      <c r="A15255" s="66"/>
    </row>
    <row r="15256" spans="1:1" x14ac:dyDescent="0.2">
      <c r="A15256" s="66"/>
    </row>
    <row r="15257" spans="1:1" x14ac:dyDescent="0.2">
      <c r="A15257" s="66"/>
    </row>
    <row r="15258" spans="1:1" x14ac:dyDescent="0.2">
      <c r="A15258" s="66"/>
    </row>
    <row r="15259" spans="1:1" x14ac:dyDescent="0.2">
      <c r="A15259" s="66"/>
    </row>
    <row r="15260" spans="1:1" x14ac:dyDescent="0.2">
      <c r="A15260" s="66"/>
    </row>
    <row r="15261" spans="1:1" x14ac:dyDescent="0.2">
      <c r="A15261" s="66"/>
    </row>
    <row r="15262" spans="1:1" x14ac:dyDescent="0.2">
      <c r="A15262" s="66"/>
    </row>
    <row r="15263" spans="1:1" x14ac:dyDescent="0.2">
      <c r="A15263" s="66"/>
    </row>
    <row r="15264" spans="1:1" x14ac:dyDescent="0.2">
      <c r="A15264" s="66"/>
    </row>
    <row r="15265" spans="1:1" x14ac:dyDescent="0.2">
      <c r="A15265" s="66"/>
    </row>
    <row r="15266" spans="1:1" x14ac:dyDescent="0.2">
      <c r="A15266" s="66"/>
    </row>
    <row r="15267" spans="1:1" x14ac:dyDescent="0.2">
      <c r="A15267" s="66"/>
    </row>
    <row r="15268" spans="1:1" x14ac:dyDescent="0.2">
      <c r="A15268" s="66"/>
    </row>
    <row r="15269" spans="1:1" x14ac:dyDescent="0.2">
      <c r="A15269" s="66"/>
    </row>
    <row r="15270" spans="1:1" x14ac:dyDescent="0.2">
      <c r="A15270" s="66"/>
    </row>
    <row r="15271" spans="1:1" x14ac:dyDescent="0.2">
      <c r="A15271" s="66"/>
    </row>
    <row r="15272" spans="1:1" x14ac:dyDescent="0.2">
      <c r="A15272" s="66"/>
    </row>
    <row r="15273" spans="1:1" x14ac:dyDescent="0.2">
      <c r="A15273" s="66"/>
    </row>
    <row r="15274" spans="1:1" x14ac:dyDescent="0.2">
      <c r="A15274" s="66"/>
    </row>
    <row r="15275" spans="1:1" x14ac:dyDescent="0.2">
      <c r="A15275" s="66"/>
    </row>
    <row r="15276" spans="1:1" x14ac:dyDescent="0.2">
      <c r="A15276" s="66"/>
    </row>
    <row r="15277" spans="1:1" x14ac:dyDescent="0.2">
      <c r="A15277" s="66"/>
    </row>
    <row r="15278" spans="1:1" x14ac:dyDescent="0.2">
      <c r="A15278" s="66"/>
    </row>
    <row r="15279" spans="1:1" x14ac:dyDescent="0.2">
      <c r="A15279" s="66"/>
    </row>
    <row r="15280" spans="1:1" x14ac:dyDescent="0.2">
      <c r="A15280" s="66"/>
    </row>
    <row r="15281" spans="1:1" x14ac:dyDescent="0.2">
      <c r="A15281" s="66"/>
    </row>
    <row r="15282" spans="1:1" x14ac:dyDescent="0.2">
      <c r="A15282" s="66"/>
    </row>
    <row r="15283" spans="1:1" x14ac:dyDescent="0.2">
      <c r="A15283" s="66"/>
    </row>
    <row r="15284" spans="1:1" x14ac:dyDescent="0.2">
      <c r="A15284" s="66"/>
    </row>
    <row r="15285" spans="1:1" x14ac:dyDescent="0.2">
      <c r="A15285" s="66"/>
    </row>
    <row r="15286" spans="1:1" x14ac:dyDescent="0.2">
      <c r="A15286" s="66"/>
    </row>
    <row r="15287" spans="1:1" x14ac:dyDescent="0.2">
      <c r="A15287" s="66"/>
    </row>
    <row r="15288" spans="1:1" x14ac:dyDescent="0.2">
      <c r="A15288" s="66"/>
    </row>
    <row r="15289" spans="1:1" x14ac:dyDescent="0.2">
      <c r="A15289" s="66"/>
    </row>
    <row r="15290" spans="1:1" x14ac:dyDescent="0.2">
      <c r="A15290" s="66"/>
    </row>
    <row r="15291" spans="1:1" x14ac:dyDescent="0.2">
      <c r="A15291" s="66"/>
    </row>
    <row r="15292" spans="1:1" x14ac:dyDescent="0.2">
      <c r="A15292" s="66"/>
    </row>
    <row r="15293" spans="1:1" x14ac:dyDescent="0.2">
      <c r="A15293" s="66"/>
    </row>
    <row r="15294" spans="1:1" x14ac:dyDescent="0.2">
      <c r="A15294" s="66"/>
    </row>
    <row r="15295" spans="1:1" x14ac:dyDescent="0.2">
      <c r="A15295" s="66"/>
    </row>
    <row r="15296" spans="1:1" x14ac:dyDescent="0.2">
      <c r="A15296" s="66"/>
    </row>
    <row r="15297" spans="1:1" x14ac:dyDescent="0.2">
      <c r="A15297" s="66"/>
    </row>
    <row r="15298" spans="1:1" x14ac:dyDescent="0.2">
      <c r="A15298" s="66"/>
    </row>
    <row r="15299" spans="1:1" x14ac:dyDescent="0.2">
      <c r="A15299" s="66"/>
    </row>
    <row r="15300" spans="1:1" x14ac:dyDescent="0.2">
      <c r="A15300" s="66"/>
    </row>
    <row r="15301" spans="1:1" x14ac:dyDescent="0.2">
      <c r="A15301" s="66"/>
    </row>
    <row r="15302" spans="1:1" x14ac:dyDescent="0.2">
      <c r="A15302" s="66"/>
    </row>
    <row r="15303" spans="1:1" x14ac:dyDescent="0.2">
      <c r="A15303" s="66"/>
    </row>
    <row r="15304" spans="1:1" x14ac:dyDescent="0.2">
      <c r="A15304" s="66"/>
    </row>
    <row r="15305" spans="1:1" x14ac:dyDescent="0.2">
      <c r="A15305" s="66"/>
    </row>
    <row r="15306" spans="1:1" x14ac:dyDescent="0.2">
      <c r="A15306" s="66"/>
    </row>
    <row r="15307" spans="1:1" x14ac:dyDescent="0.2">
      <c r="A15307" s="66"/>
    </row>
    <row r="15308" spans="1:1" x14ac:dyDescent="0.2">
      <c r="A15308" s="66"/>
    </row>
    <row r="15309" spans="1:1" x14ac:dyDescent="0.2">
      <c r="A15309" s="66"/>
    </row>
    <row r="15310" spans="1:1" x14ac:dyDescent="0.2">
      <c r="A15310" s="66"/>
    </row>
    <row r="15311" spans="1:1" x14ac:dyDescent="0.2">
      <c r="A15311" s="66"/>
    </row>
    <row r="15312" spans="1:1" x14ac:dyDescent="0.2">
      <c r="A15312" s="66"/>
    </row>
    <row r="15313" spans="1:1" x14ac:dyDescent="0.2">
      <c r="A15313" s="66"/>
    </row>
    <row r="15314" spans="1:1" x14ac:dyDescent="0.2">
      <c r="A15314" s="66"/>
    </row>
    <row r="15315" spans="1:1" x14ac:dyDescent="0.2">
      <c r="A15315" s="66"/>
    </row>
    <row r="15316" spans="1:1" x14ac:dyDescent="0.2">
      <c r="A15316" s="66"/>
    </row>
    <row r="15317" spans="1:1" x14ac:dyDescent="0.2">
      <c r="A15317" s="66"/>
    </row>
    <row r="15318" spans="1:1" x14ac:dyDescent="0.2">
      <c r="A15318" s="66"/>
    </row>
    <row r="15319" spans="1:1" x14ac:dyDescent="0.2">
      <c r="A15319" s="66"/>
    </row>
    <row r="15320" spans="1:1" x14ac:dyDescent="0.2">
      <c r="A15320" s="66"/>
    </row>
    <row r="15321" spans="1:1" x14ac:dyDescent="0.2">
      <c r="A15321" s="66"/>
    </row>
    <row r="15322" spans="1:1" x14ac:dyDescent="0.2">
      <c r="A15322" s="66"/>
    </row>
    <row r="15323" spans="1:1" x14ac:dyDescent="0.2">
      <c r="A15323" s="66"/>
    </row>
    <row r="15324" spans="1:1" x14ac:dyDescent="0.2">
      <c r="A15324" s="66"/>
    </row>
    <row r="15325" spans="1:1" x14ac:dyDescent="0.2">
      <c r="A15325" s="66"/>
    </row>
    <row r="15326" spans="1:1" x14ac:dyDescent="0.2">
      <c r="A15326" s="66"/>
    </row>
    <row r="15327" spans="1:1" x14ac:dyDescent="0.2">
      <c r="A15327" s="66"/>
    </row>
    <row r="15328" spans="1:1" x14ac:dyDescent="0.2">
      <c r="A15328" s="66"/>
    </row>
    <row r="15329" spans="1:1" x14ac:dyDescent="0.2">
      <c r="A15329" s="66"/>
    </row>
    <row r="15330" spans="1:1" x14ac:dyDescent="0.2">
      <c r="A15330" s="66"/>
    </row>
    <row r="15331" spans="1:1" x14ac:dyDescent="0.2">
      <c r="A15331" s="66"/>
    </row>
    <row r="15332" spans="1:1" x14ac:dyDescent="0.2">
      <c r="A15332" s="66"/>
    </row>
    <row r="15333" spans="1:1" x14ac:dyDescent="0.2">
      <c r="A15333" s="66"/>
    </row>
    <row r="15334" spans="1:1" x14ac:dyDescent="0.2">
      <c r="A15334" s="66"/>
    </row>
    <row r="15335" spans="1:1" x14ac:dyDescent="0.2">
      <c r="A15335" s="66"/>
    </row>
    <row r="15336" spans="1:1" x14ac:dyDescent="0.2">
      <c r="A15336" s="66"/>
    </row>
    <row r="15337" spans="1:1" x14ac:dyDescent="0.2">
      <c r="A15337" s="66"/>
    </row>
    <row r="15338" spans="1:1" x14ac:dyDescent="0.2">
      <c r="A15338" s="66"/>
    </row>
    <row r="15339" spans="1:1" x14ac:dyDescent="0.2">
      <c r="A15339" s="66"/>
    </row>
    <row r="15340" spans="1:1" x14ac:dyDescent="0.2">
      <c r="A15340" s="66"/>
    </row>
    <row r="15341" spans="1:1" x14ac:dyDescent="0.2">
      <c r="A15341" s="66"/>
    </row>
    <row r="15342" spans="1:1" x14ac:dyDescent="0.2">
      <c r="A15342" s="66"/>
    </row>
    <row r="15343" spans="1:1" x14ac:dyDescent="0.2">
      <c r="A15343" s="66"/>
    </row>
    <row r="15344" spans="1:1" x14ac:dyDescent="0.2">
      <c r="A15344" s="66"/>
    </row>
    <row r="15345" spans="1:1" x14ac:dyDescent="0.2">
      <c r="A15345" s="66"/>
    </row>
    <row r="15346" spans="1:1" x14ac:dyDescent="0.2">
      <c r="A15346" s="66"/>
    </row>
    <row r="15347" spans="1:1" x14ac:dyDescent="0.2">
      <c r="A15347" s="66"/>
    </row>
    <row r="15348" spans="1:1" x14ac:dyDescent="0.2">
      <c r="A15348" s="66"/>
    </row>
    <row r="15349" spans="1:1" x14ac:dyDescent="0.2">
      <c r="A15349" s="66"/>
    </row>
    <row r="15350" spans="1:1" x14ac:dyDescent="0.2">
      <c r="A15350" s="66"/>
    </row>
    <row r="15351" spans="1:1" x14ac:dyDescent="0.2">
      <c r="A15351" s="66"/>
    </row>
    <row r="15352" spans="1:1" x14ac:dyDescent="0.2">
      <c r="A15352" s="66"/>
    </row>
    <row r="15353" spans="1:1" x14ac:dyDescent="0.2">
      <c r="A15353" s="66"/>
    </row>
    <row r="15354" spans="1:1" x14ac:dyDescent="0.2">
      <c r="A15354" s="66"/>
    </row>
    <row r="15355" spans="1:1" x14ac:dyDescent="0.2">
      <c r="A15355" s="66"/>
    </row>
    <row r="15356" spans="1:1" x14ac:dyDescent="0.2">
      <c r="A15356" s="66"/>
    </row>
    <row r="15357" spans="1:1" x14ac:dyDescent="0.2">
      <c r="A15357" s="66"/>
    </row>
    <row r="15358" spans="1:1" x14ac:dyDescent="0.2">
      <c r="A15358" s="66"/>
    </row>
    <row r="15359" spans="1:1" x14ac:dyDescent="0.2">
      <c r="A15359" s="66"/>
    </row>
    <row r="15360" spans="1:1" x14ac:dyDescent="0.2">
      <c r="A15360" s="66"/>
    </row>
    <row r="15361" spans="1:1" x14ac:dyDescent="0.2">
      <c r="A15361" s="66"/>
    </row>
    <row r="15362" spans="1:1" x14ac:dyDescent="0.2">
      <c r="A15362" s="66"/>
    </row>
    <row r="15363" spans="1:1" x14ac:dyDescent="0.2">
      <c r="A15363" s="66"/>
    </row>
    <row r="15364" spans="1:1" x14ac:dyDescent="0.2">
      <c r="A15364" s="66"/>
    </row>
    <row r="15365" spans="1:1" x14ac:dyDescent="0.2">
      <c r="A15365" s="66"/>
    </row>
    <row r="15366" spans="1:1" x14ac:dyDescent="0.2">
      <c r="A15366" s="66"/>
    </row>
    <row r="15367" spans="1:1" x14ac:dyDescent="0.2">
      <c r="A15367" s="66"/>
    </row>
    <row r="15368" spans="1:1" x14ac:dyDescent="0.2">
      <c r="A15368" s="66"/>
    </row>
    <row r="15369" spans="1:1" x14ac:dyDescent="0.2">
      <c r="A15369" s="66"/>
    </row>
    <row r="15370" spans="1:1" x14ac:dyDescent="0.2">
      <c r="A15370" s="66"/>
    </row>
    <row r="15371" spans="1:1" x14ac:dyDescent="0.2">
      <c r="A15371" s="66"/>
    </row>
    <row r="15372" spans="1:1" x14ac:dyDescent="0.2">
      <c r="A15372" s="66"/>
    </row>
    <row r="15373" spans="1:1" x14ac:dyDescent="0.2">
      <c r="A15373" s="66"/>
    </row>
    <row r="15374" spans="1:1" x14ac:dyDescent="0.2">
      <c r="A15374" s="66"/>
    </row>
    <row r="15375" spans="1:1" x14ac:dyDescent="0.2">
      <c r="A15375" s="66"/>
    </row>
    <row r="15376" spans="1:1" x14ac:dyDescent="0.2">
      <c r="A15376" s="66"/>
    </row>
    <row r="15377" spans="1:1" x14ac:dyDescent="0.2">
      <c r="A15377" s="66"/>
    </row>
    <row r="15378" spans="1:1" x14ac:dyDescent="0.2">
      <c r="A15378" s="66"/>
    </row>
    <row r="15379" spans="1:1" x14ac:dyDescent="0.2">
      <c r="A15379" s="66"/>
    </row>
    <row r="15380" spans="1:1" x14ac:dyDescent="0.2">
      <c r="A15380" s="66"/>
    </row>
    <row r="15381" spans="1:1" x14ac:dyDescent="0.2">
      <c r="A15381" s="66"/>
    </row>
    <row r="15382" spans="1:1" x14ac:dyDescent="0.2">
      <c r="A15382" s="66"/>
    </row>
    <row r="15383" spans="1:1" x14ac:dyDescent="0.2">
      <c r="A15383" s="66"/>
    </row>
    <row r="15384" spans="1:1" x14ac:dyDescent="0.2">
      <c r="A15384" s="66"/>
    </row>
    <row r="15385" spans="1:1" x14ac:dyDescent="0.2">
      <c r="A15385" s="66"/>
    </row>
    <row r="15386" spans="1:1" x14ac:dyDescent="0.2">
      <c r="A15386" s="66"/>
    </row>
    <row r="15387" spans="1:1" x14ac:dyDescent="0.2">
      <c r="A15387" s="66"/>
    </row>
    <row r="15388" spans="1:1" x14ac:dyDescent="0.2">
      <c r="A15388" s="66"/>
    </row>
    <row r="15389" spans="1:1" x14ac:dyDescent="0.2">
      <c r="A15389" s="66"/>
    </row>
    <row r="15390" spans="1:1" x14ac:dyDescent="0.2">
      <c r="A15390" s="66"/>
    </row>
    <row r="15391" spans="1:1" x14ac:dyDescent="0.2">
      <c r="A15391" s="66"/>
    </row>
    <row r="15392" spans="1:1" x14ac:dyDescent="0.2">
      <c r="A15392" s="66"/>
    </row>
    <row r="15393" spans="1:1" x14ac:dyDescent="0.2">
      <c r="A15393" s="66"/>
    </row>
    <row r="15394" spans="1:1" x14ac:dyDescent="0.2">
      <c r="A15394" s="66"/>
    </row>
    <row r="15395" spans="1:1" x14ac:dyDescent="0.2">
      <c r="A15395" s="66"/>
    </row>
    <row r="15396" spans="1:1" x14ac:dyDescent="0.2">
      <c r="A15396" s="66"/>
    </row>
    <row r="15397" spans="1:1" x14ac:dyDescent="0.2">
      <c r="A15397" s="66"/>
    </row>
    <row r="15398" spans="1:1" x14ac:dyDescent="0.2">
      <c r="A15398" s="66"/>
    </row>
    <row r="15399" spans="1:1" x14ac:dyDescent="0.2">
      <c r="A15399" s="66"/>
    </row>
    <row r="15400" spans="1:1" x14ac:dyDescent="0.2">
      <c r="A15400" s="66"/>
    </row>
    <row r="15401" spans="1:1" x14ac:dyDescent="0.2">
      <c r="A15401" s="66"/>
    </row>
    <row r="15402" spans="1:1" x14ac:dyDescent="0.2">
      <c r="A15402" s="66"/>
    </row>
    <row r="15403" spans="1:1" x14ac:dyDescent="0.2">
      <c r="A15403" s="66"/>
    </row>
    <row r="15404" spans="1:1" x14ac:dyDescent="0.2">
      <c r="A15404" s="66"/>
    </row>
    <row r="15405" spans="1:1" x14ac:dyDescent="0.2">
      <c r="A15405" s="66"/>
    </row>
    <row r="15406" spans="1:1" x14ac:dyDescent="0.2">
      <c r="A15406" s="66"/>
    </row>
    <row r="15407" spans="1:1" x14ac:dyDescent="0.2">
      <c r="A15407" s="66"/>
    </row>
    <row r="15408" spans="1:1" x14ac:dyDescent="0.2">
      <c r="A15408" s="66"/>
    </row>
    <row r="15409" spans="1:1" x14ac:dyDescent="0.2">
      <c r="A15409" s="66"/>
    </row>
    <row r="15410" spans="1:1" x14ac:dyDescent="0.2">
      <c r="A15410" s="66"/>
    </row>
    <row r="15411" spans="1:1" x14ac:dyDescent="0.2">
      <c r="A15411" s="66"/>
    </row>
    <row r="15412" spans="1:1" x14ac:dyDescent="0.2">
      <c r="A15412" s="66"/>
    </row>
    <row r="15413" spans="1:1" x14ac:dyDescent="0.2">
      <c r="A15413" s="66"/>
    </row>
    <row r="15414" spans="1:1" x14ac:dyDescent="0.2">
      <c r="A15414" s="66"/>
    </row>
    <row r="15415" spans="1:1" x14ac:dyDescent="0.2">
      <c r="A15415" s="66"/>
    </row>
    <row r="15416" spans="1:1" x14ac:dyDescent="0.2">
      <c r="A15416" s="66"/>
    </row>
    <row r="15417" spans="1:1" x14ac:dyDescent="0.2">
      <c r="A15417" s="66"/>
    </row>
    <row r="15418" spans="1:1" x14ac:dyDescent="0.2">
      <c r="A15418" s="66"/>
    </row>
    <row r="15419" spans="1:1" x14ac:dyDescent="0.2">
      <c r="A15419" s="66"/>
    </row>
    <row r="15420" spans="1:1" x14ac:dyDescent="0.2">
      <c r="A15420" s="66"/>
    </row>
    <row r="15421" spans="1:1" x14ac:dyDescent="0.2">
      <c r="A15421" s="66"/>
    </row>
    <row r="15422" spans="1:1" x14ac:dyDescent="0.2">
      <c r="A15422" s="66"/>
    </row>
    <row r="15423" spans="1:1" x14ac:dyDescent="0.2">
      <c r="A15423" s="66"/>
    </row>
    <row r="15424" spans="1:1" x14ac:dyDescent="0.2">
      <c r="A15424" s="66"/>
    </row>
    <row r="15425" spans="1:1" x14ac:dyDescent="0.2">
      <c r="A15425" s="66"/>
    </row>
    <row r="15426" spans="1:1" x14ac:dyDescent="0.2">
      <c r="A15426" s="66"/>
    </row>
    <row r="15427" spans="1:1" x14ac:dyDescent="0.2">
      <c r="A15427" s="66"/>
    </row>
    <row r="15428" spans="1:1" x14ac:dyDescent="0.2">
      <c r="A15428" s="66"/>
    </row>
    <row r="15429" spans="1:1" x14ac:dyDescent="0.2">
      <c r="A15429" s="66"/>
    </row>
    <row r="15430" spans="1:1" x14ac:dyDescent="0.2">
      <c r="A15430" s="66"/>
    </row>
    <row r="15431" spans="1:1" x14ac:dyDescent="0.2">
      <c r="A15431" s="66"/>
    </row>
    <row r="15432" spans="1:1" x14ac:dyDescent="0.2">
      <c r="A15432" s="66"/>
    </row>
    <row r="15433" spans="1:1" x14ac:dyDescent="0.2">
      <c r="A15433" s="66"/>
    </row>
    <row r="15434" spans="1:1" x14ac:dyDescent="0.2">
      <c r="A15434" s="66"/>
    </row>
    <row r="15435" spans="1:1" x14ac:dyDescent="0.2">
      <c r="A15435" s="66"/>
    </row>
    <row r="15436" spans="1:1" x14ac:dyDescent="0.2">
      <c r="A15436" s="66"/>
    </row>
    <row r="15437" spans="1:1" x14ac:dyDescent="0.2">
      <c r="A15437" s="66"/>
    </row>
    <row r="15438" spans="1:1" x14ac:dyDescent="0.2">
      <c r="A15438" s="66"/>
    </row>
    <row r="15439" spans="1:1" x14ac:dyDescent="0.2">
      <c r="A15439" s="66"/>
    </row>
    <row r="15440" spans="1:1" x14ac:dyDescent="0.2">
      <c r="A15440" s="66"/>
    </row>
    <row r="15441" spans="1:1" x14ac:dyDescent="0.2">
      <c r="A15441" s="66"/>
    </row>
    <row r="15442" spans="1:1" x14ac:dyDescent="0.2">
      <c r="A15442" s="66"/>
    </row>
    <row r="15443" spans="1:1" x14ac:dyDescent="0.2">
      <c r="A15443" s="66"/>
    </row>
    <row r="15444" spans="1:1" x14ac:dyDescent="0.2">
      <c r="A15444" s="66"/>
    </row>
    <row r="15445" spans="1:1" x14ac:dyDescent="0.2">
      <c r="A15445" s="66"/>
    </row>
    <row r="15446" spans="1:1" x14ac:dyDescent="0.2">
      <c r="A15446" s="66"/>
    </row>
    <row r="15447" spans="1:1" x14ac:dyDescent="0.2">
      <c r="A15447" s="66"/>
    </row>
    <row r="15448" spans="1:1" x14ac:dyDescent="0.2">
      <c r="A15448" s="66"/>
    </row>
    <row r="15449" spans="1:1" x14ac:dyDescent="0.2">
      <c r="A15449" s="66"/>
    </row>
    <row r="15450" spans="1:1" x14ac:dyDescent="0.2">
      <c r="A15450" s="66"/>
    </row>
    <row r="15451" spans="1:1" x14ac:dyDescent="0.2">
      <c r="A15451" s="66"/>
    </row>
    <row r="15452" spans="1:1" x14ac:dyDescent="0.2">
      <c r="A15452" s="66"/>
    </row>
    <row r="15453" spans="1:1" x14ac:dyDescent="0.2">
      <c r="A15453" s="66"/>
    </row>
    <row r="15454" spans="1:1" x14ac:dyDescent="0.2">
      <c r="A15454" s="66"/>
    </row>
    <row r="15455" spans="1:1" x14ac:dyDescent="0.2">
      <c r="A15455" s="66"/>
    </row>
    <row r="15456" spans="1:1" x14ac:dyDescent="0.2">
      <c r="A15456" s="66"/>
    </row>
    <row r="15457" spans="1:1" x14ac:dyDescent="0.2">
      <c r="A15457" s="66"/>
    </row>
    <row r="15458" spans="1:1" x14ac:dyDescent="0.2">
      <c r="A15458" s="66"/>
    </row>
    <row r="15459" spans="1:1" x14ac:dyDescent="0.2">
      <c r="A15459" s="66"/>
    </row>
    <row r="15460" spans="1:1" x14ac:dyDescent="0.2">
      <c r="A15460" s="66"/>
    </row>
    <row r="15461" spans="1:1" x14ac:dyDescent="0.2">
      <c r="A15461" s="66"/>
    </row>
    <row r="15462" spans="1:1" x14ac:dyDescent="0.2">
      <c r="A15462" s="66"/>
    </row>
    <row r="15463" spans="1:1" x14ac:dyDescent="0.2">
      <c r="A15463" s="66"/>
    </row>
    <row r="15464" spans="1:1" x14ac:dyDescent="0.2">
      <c r="A15464" s="66"/>
    </row>
    <row r="15465" spans="1:1" x14ac:dyDescent="0.2">
      <c r="A15465" s="66"/>
    </row>
    <row r="15466" spans="1:1" x14ac:dyDescent="0.2">
      <c r="A15466" s="66"/>
    </row>
    <row r="15467" spans="1:1" x14ac:dyDescent="0.2">
      <c r="A15467" s="66"/>
    </row>
    <row r="15468" spans="1:1" x14ac:dyDescent="0.2">
      <c r="A15468" s="66"/>
    </row>
    <row r="15469" spans="1:1" x14ac:dyDescent="0.2">
      <c r="A15469" s="66"/>
    </row>
    <row r="15470" spans="1:1" x14ac:dyDescent="0.2">
      <c r="A15470" s="66"/>
    </row>
    <row r="15471" spans="1:1" x14ac:dyDescent="0.2">
      <c r="A15471" s="66"/>
    </row>
    <row r="15472" spans="1:1" x14ac:dyDescent="0.2">
      <c r="A15472" s="66"/>
    </row>
    <row r="15473" spans="1:1" x14ac:dyDescent="0.2">
      <c r="A15473" s="66"/>
    </row>
    <row r="15474" spans="1:1" x14ac:dyDescent="0.2">
      <c r="A15474" s="66"/>
    </row>
    <row r="15475" spans="1:1" x14ac:dyDescent="0.2">
      <c r="A15475" s="66"/>
    </row>
    <row r="15476" spans="1:1" x14ac:dyDescent="0.2">
      <c r="A15476" s="66"/>
    </row>
    <row r="15477" spans="1:1" x14ac:dyDescent="0.2">
      <c r="A15477" s="66"/>
    </row>
    <row r="15478" spans="1:1" x14ac:dyDescent="0.2">
      <c r="A15478" s="66"/>
    </row>
    <row r="15479" spans="1:1" x14ac:dyDescent="0.2">
      <c r="A15479" s="66"/>
    </row>
    <row r="15480" spans="1:1" x14ac:dyDescent="0.2">
      <c r="A15480" s="66"/>
    </row>
    <row r="15481" spans="1:1" x14ac:dyDescent="0.2">
      <c r="A15481" s="66"/>
    </row>
    <row r="15482" spans="1:1" x14ac:dyDescent="0.2">
      <c r="A15482" s="66"/>
    </row>
    <row r="15483" spans="1:1" x14ac:dyDescent="0.2">
      <c r="A15483" s="66"/>
    </row>
    <row r="15484" spans="1:1" x14ac:dyDescent="0.2">
      <c r="A15484" s="66"/>
    </row>
    <row r="15485" spans="1:1" x14ac:dyDescent="0.2">
      <c r="A15485" s="66"/>
    </row>
    <row r="15486" spans="1:1" x14ac:dyDescent="0.2">
      <c r="A15486" s="66"/>
    </row>
    <row r="15487" spans="1:1" x14ac:dyDescent="0.2">
      <c r="A15487" s="66"/>
    </row>
    <row r="15488" spans="1:1" x14ac:dyDescent="0.2">
      <c r="A15488" s="66"/>
    </row>
    <row r="15489" spans="1:1" x14ac:dyDescent="0.2">
      <c r="A15489" s="66"/>
    </row>
    <row r="15490" spans="1:1" x14ac:dyDescent="0.2">
      <c r="A15490" s="66"/>
    </row>
    <row r="15491" spans="1:1" x14ac:dyDescent="0.2">
      <c r="A15491" s="66"/>
    </row>
    <row r="15492" spans="1:1" x14ac:dyDescent="0.2">
      <c r="A15492" s="66"/>
    </row>
    <row r="15493" spans="1:1" x14ac:dyDescent="0.2">
      <c r="A15493" s="66"/>
    </row>
    <row r="15494" spans="1:1" x14ac:dyDescent="0.2">
      <c r="A15494" s="66"/>
    </row>
    <row r="15495" spans="1:1" x14ac:dyDescent="0.2">
      <c r="A15495" s="66"/>
    </row>
    <row r="15496" spans="1:1" x14ac:dyDescent="0.2">
      <c r="A15496" s="66"/>
    </row>
    <row r="15497" spans="1:1" x14ac:dyDescent="0.2">
      <c r="A15497" s="66"/>
    </row>
    <row r="15498" spans="1:1" x14ac:dyDescent="0.2">
      <c r="A15498" s="66"/>
    </row>
    <row r="15499" spans="1:1" x14ac:dyDescent="0.2">
      <c r="A15499" s="66"/>
    </row>
    <row r="15500" spans="1:1" x14ac:dyDescent="0.2">
      <c r="A15500" s="66"/>
    </row>
    <row r="15501" spans="1:1" x14ac:dyDescent="0.2">
      <c r="A15501" s="66"/>
    </row>
    <row r="15502" spans="1:1" x14ac:dyDescent="0.2">
      <c r="A15502" s="66"/>
    </row>
    <row r="15503" spans="1:1" x14ac:dyDescent="0.2">
      <c r="A15503" s="66"/>
    </row>
    <row r="15504" spans="1:1" x14ac:dyDescent="0.2">
      <c r="A15504" s="66"/>
    </row>
    <row r="15505" spans="1:1" x14ac:dyDescent="0.2">
      <c r="A15505" s="66"/>
    </row>
    <row r="15506" spans="1:1" x14ac:dyDescent="0.2">
      <c r="A15506" s="66"/>
    </row>
    <row r="15507" spans="1:1" x14ac:dyDescent="0.2">
      <c r="A15507" s="66"/>
    </row>
    <row r="15508" spans="1:1" x14ac:dyDescent="0.2">
      <c r="A15508" s="66"/>
    </row>
    <row r="15509" spans="1:1" x14ac:dyDescent="0.2">
      <c r="A15509" s="66"/>
    </row>
    <row r="15510" spans="1:1" x14ac:dyDescent="0.2">
      <c r="A15510" s="66"/>
    </row>
    <row r="15511" spans="1:1" x14ac:dyDescent="0.2">
      <c r="A15511" s="66"/>
    </row>
    <row r="15512" spans="1:1" x14ac:dyDescent="0.2">
      <c r="A15512" s="66"/>
    </row>
    <row r="15513" spans="1:1" x14ac:dyDescent="0.2">
      <c r="A15513" s="66"/>
    </row>
    <row r="15514" spans="1:1" x14ac:dyDescent="0.2">
      <c r="A15514" s="66"/>
    </row>
    <row r="15515" spans="1:1" x14ac:dyDescent="0.2">
      <c r="A15515" s="66"/>
    </row>
    <row r="15516" spans="1:1" x14ac:dyDescent="0.2">
      <c r="A15516" s="66"/>
    </row>
    <row r="15517" spans="1:1" x14ac:dyDescent="0.2">
      <c r="A15517" s="66"/>
    </row>
    <row r="15518" spans="1:1" x14ac:dyDescent="0.2">
      <c r="A15518" s="66"/>
    </row>
    <row r="15519" spans="1:1" x14ac:dyDescent="0.2">
      <c r="A15519" s="66"/>
    </row>
    <row r="15520" spans="1:1" x14ac:dyDescent="0.2">
      <c r="A15520" s="66"/>
    </row>
    <row r="15521" spans="1:1" x14ac:dyDescent="0.2">
      <c r="A15521" s="66"/>
    </row>
    <row r="15522" spans="1:1" x14ac:dyDescent="0.2">
      <c r="A15522" s="66"/>
    </row>
    <row r="15523" spans="1:1" x14ac:dyDescent="0.2">
      <c r="A15523" s="66"/>
    </row>
    <row r="15524" spans="1:1" x14ac:dyDescent="0.2">
      <c r="A15524" s="66"/>
    </row>
    <row r="15525" spans="1:1" x14ac:dyDescent="0.2">
      <c r="A15525" s="66"/>
    </row>
    <row r="15526" spans="1:1" x14ac:dyDescent="0.2">
      <c r="A15526" s="66"/>
    </row>
    <row r="15527" spans="1:1" x14ac:dyDescent="0.2">
      <c r="A15527" s="66"/>
    </row>
    <row r="15528" spans="1:1" x14ac:dyDescent="0.2">
      <c r="A15528" s="66"/>
    </row>
    <row r="15529" spans="1:1" x14ac:dyDescent="0.2">
      <c r="A15529" s="66"/>
    </row>
    <row r="15530" spans="1:1" x14ac:dyDescent="0.2">
      <c r="A15530" s="66"/>
    </row>
    <row r="15531" spans="1:1" x14ac:dyDescent="0.2">
      <c r="A15531" s="66"/>
    </row>
    <row r="15532" spans="1:1" x14ac:dyDescent="0.2">
      <c r="A15532" s="66"/>
    </row>
    <row r="15533" spans="1:1" x14ac:dyDescent="0.2">
      <c r="A15533" s="66"/>
    </row>
    <row r="15534" spans="1:1" x14ac:dyDescent="0.2">
      <c r="A15534" s="66"/>
    </row>
    <row r="15535" spans="1:1" x14ac:dyDescent="0.2">
      <c r="A15535" s="66"/>
    </row>
    <row r="15536" spans="1:1" x14ac:dyDescent="0.2">
      <c r="A15536" s="66"/>
    </row>
    <row r="15537" spans="1:1" x14ac:dyDescent="0.2">
      <c r="A15537" s="66"/>
    </row>
    <row r="15538" spans="1:1" x14ac:dyDescent="0.2">
      <c r="A15538" s="66"/>
    </row>
    <row r="15539" spans="1:1" x14ac:dyDescent="0.2">
      <c r="A15539" s="66"/>
    </row>
    <row r="15540" spans="1:1" x14ac:dyDescent="0.2">
      <c r="A15540" s="66"/>
    </row>
    <row r="15541" spans="1:1" x14ac:dyDescent="0.2">
      <c r="A15541" s="66"/>
    </row>
    <row r="15542" spans="1:1" x14ac:dyDescent="0.2">
      <c r="A15542" s="66"/>
    </row>
    <row r="15543" spans="1:1" x14ac:dyDescent="0.2">
      <c r="A15543" s="66"/>
    </row>
    <row r="15544" spans="1:1" x14ac:dyDescent="0.2">
      <c r="A15544" s="66"/>
    </row>
    <row r="15545" spans="1:1" x14ac:dyDescent="0.2">
      <c r="A15545" s="66"/>
    </row>
    <row r="15546" spans="1:1" x14ac:dyDescent="0.2">
      <c r="A15546" s="66"/>
    </row>
    <row r="15547" spans="1:1" x14ac:dyDescent="0.2">
      <c r="A15547" s="66"/>
    </row>
    <row r="15548" spans="1:1" x14ac:dyDescent="0.2">
      <c r="A15548" s="66"/>
    </row>
    <row r="15549" spans="1:1" x14ac:dyDescent="0.2">
      <c r="A15549" s="66"/>
    </row>
    <row r="15550" spans="1:1" x14ac:dyDescent="0.2">
      <c r="A15550" s="66"/>
    </row>
    <row r="15551" spans="1:1" x14ac:dyDescent="0.2">
      <c r="A15551" s="66"/>
    </row>
    <row r="15552" spans="1:1" x14ac:dyDescent="0.2">
      <c r="A15552" s="66"/>
    </row>
    <row r="15553" spans="1:1" x14ac:dyDescent="0.2">
      <c r="A15553" s="66"/>
    </row>
    <row r="15554" spans="1:1" x14ac:dyDescent="0.2">
      <c r="A15554" s="66"/>
    </row>
    <row r="15555" spans="1:1" x14ac:dyDescent="0.2">
      <c r="A15555" s="66"/>
    </row>
    <row r="15556" spans="1:1" x14ac:dyDescent="0.2">
      <c r="A15556" s="66"/>
    </row>
    <row r="15557" spans="1:1" x14ac:dyDescent="0.2">
      <c r="A15557" s="66"/>
    </row>
    <row r="15558" spans="1:1" x14ac:dyDescent="0.2">
      <c r="A15558" s="66"/>
    </row>
    <row r="15559" spans="1:1" x14ac:dyDescent="0.2">
      <c r="A15559" s="66"/>
    </row>
    <row r="15560" spans="1:1" x14ac:dyDescent="0.2">
      <c r="A15560" s="66"/>
    </row>
    <row r="15561" spans="1:1" x14ac:dyDescent="0.2">
      <c r="A15561" s="66"/>
    </row>
    <row r="15562" spans="1:1" x14ac:dyDescent="0.2">
      <c r="A15562" s="66"/>
    </row>
    <row r="15563" spans="1:1" x14ac:dyDescent="0.2">
      <c r="A15563" s="66"/>
    </row>
    <row r="15564" spans="1:1" x14ac:dyDescent="0.2">
      <c r="A15564" s="66"/>
    </row>
    <row r="15565" spans="1:1" x14ac:dyDescent="0.2">
      <c r="A15565" s="66"/>
    </row>
    <row r="15566" spans="1:1" x14ac:dyDescent="0.2">
      <c r="A15566" s="66"/>
    </row>
    <row r="15567" spans="1:1" x14ac:dyDescent="0.2">
      <c r="A15567" s="66"/>
    </row>
    <row r="15568" spans="1:1" x14ac:dyDescent="0.2">
      <c r="A15568" s="66"/>
    </row>
    <row r="15569" spans="1:1" x14ac:dyDescent="0.2">
      <c r="A15569" s="66"/>
    </row>
    <row r="15570" spans="1:1" x14ac:dyDescent="0.2">
      <c r="A15570" s="66"/>
    </row>
    <row r="15571" spans="1:1" x14ac:dyDescent="0.2">
      <c r="A15571" s="66"/>
    </row>
    <row r="15572" spans="1:1" x14ac:dyDescent="0.2">
      <c r="A15572" s="66"/>
    </row>
    <row r="15573" spans="1:1" x14ac:dyDescent="0.2">
      <c r="A15573" s="66"/>
    </row>
    <row r="15574" spans="1:1" x14ac:dyDescent="0.2">
      <c r="A15574" s="66"/>
    </row>
    <row r="15575" spans="1:1" x14ac:dyDescent="0.2">
      <c r="A15575" s="66"/>
    </row>
    <row r="15576" spans="1:1" x14ac:dyDescent="0.2">
      <c r="A15576" s="66"/>
    </row>
    <row r="15577" spans="1:1" x14ac:dyDescent="0.2">
      <c r="A15577" s="66"/>
    </row>
    <row r="15578" spans="1:1" x14ac:dyDescent="0.2">
      <c r="A15578" s="66"/>
    </row>
    <row r="15579" spans="1:1" x14ac:dyDescent="0.2">
      <c r="A15579" s="66"/>
    </row>
    <row r="15580" spans="1:1" x14ac:dyDescent="0.2">
      <c r="A15580" s="66"/>
    </row>
    <row r="15581" spans="1:1" x14ac:dyDescent="0.2">
      <c r="A15581" s="66"/>
    </row>
    <row r="15582" spans="1:1" x14ac:dyDescent="0.2">
      <c r="A15582" s="66"/>
    </row>
    <row r="15583" spans="1:1" x14ac:dyDescent="0.2">
      <c r="A15583" s="66"/>
    </row>
    <row r="15584" spans="1:1" x14ac:dyDescent="0.2">
      <c r="A15584" s="66"/>
    </row>
    <row r="15585" spans="1:1" x14ac:dyDescent="0.2">
      <c r="A15585" s="66"/>
    </row>
    <row r="15586" spans="1:1" x14ac:dyDescent="0.2">
      <c r="A15586" s="66"/>
    </row>
    <row r="15587" spans="1:1" x14ac:dyDescent="0.2">
      <c r="A15587" s="66"/>
    </row>
    <row r="15588" spans="1:1" x14ac:dyDescent="0.2">
      <c r="A15588" s="66"/>
    </row>
    <row r="15589" spans="1:1" x14ac:dyDescent="0.2">
      <c r="A15589" s="66"/>
    </row>
    <row r="15590" spans="1:1" x14ac:dyDescent="0.2">
      <c r="A15590" s="66"/>
    </row>
    <row r="15591" spans="1:1" x14ac:dyDescent="0.2">
      <c r="A15591" s="66"/>
    </row>
    <row r="15592" spans="1:1" x14ac:dyDescent="0.2">
      <c r="A15592" s="66"/>
    </row>
    <row r="15593" spans="1:1" x14ac:dyDescent="0.2">
      <c r="A15593" s="66"/>
    </row>
    <row r="15594" spans="1:1" x14ac:dyDescent="0.2">
      <c r="A15594" s="66"/>
    </row>
    <row r="15595" spans="1:1" x14ac:dyDescent="0.2">
      <c r="A15595" s="66"/>
    </row>
    <row r="15596" spans="1:1" x14ac:dyDescent="0.2">
      <c r="A15596" s="66"/>
    </row>
    <row r="15597" spans="1:1" x14ac:dyDescent="0.2">
      <c r="A15597" s="66"/>
    </row>
    <row r="15598" spans="1:1" x14ac:dyDescent="0.2">
      <c r="A15598" s="66"/>
    </row>
    <row r="15599" spans="1:1" x14ac:dyDescent="0.2">
      <c r="A15599" s="66"/>
    </row>
    <row r="15600" spans="1:1" x14ac:dyDescent="0.2">
      <c r="A15600" s="66"/>
    </row>
    <row r="15601" spans="1:1" x14ac:dyDescent="0.2">
      <c r="A15601" s="66"/>
    </row>
    <row r="15602" spans="1:1" x14ac:dyDescent="0.2">
      <c r="A15602" s="66"/>
    </row>
    <row r="15603" spans="1:1" x14ac:dyDescent="0.2">
      <c r="A15603" s="66"/>
    </row>
    <row r="15604" spans="1:1" x14ac:dyDescent="0.2">
      <c r="A15604" s="66"/>
    </row>
    <row r="15605" spans="1:1" x14ac:dyDescent="0.2">
      <c r="A15605" s="66"/>
    </row>
    <row r="15606" spans="1:1" x14ac:dyDescent="0.2">
      <c r="A15606" s="66"/>
    </row>
    <row r="15607" spans="1:1" x14ac:dyDescent="0.2">
      <c r="A15607" s="66"/>
    </row>
    <row r="15608" spans="1:1" x14ac:dyDescent="0.2">
      <c r="A15608" s="66"/>
    </row>
    <row r="15609" spans="1:1" x14ac:dyDescent="0.2">
      <c r="A15609" s="66"/>
    </row>
    <row r="15610" spans="1:1" x14ac:dyDescent="0.2">
      <c r="A15610" s="66"/>
    </row>
    <row r="15611" spans="1:1" x14ac:dyDescent="0.2">
      <c r="A15611" s="66"/>
    </row>
    <row r="15612" spans="1:1" x14ac:dyDescent="0.2">
      <c r="A15612" s="66"/>
    </row>
    <row r="15613" spans="1:1" x14ac:dyDescent="0.2">
      <c r="A15613" s="66"/>
    </row>
    <row r="15614" spans="1:1" x14ac:dyDescent="0.2">
      <c r="A15614" s="66"/>
    </row>
    <row r="15615" spans="1:1" x14ac:dyDescent="0.2">
      <c r="A15615" s="66"/>
    </row>
    <row r="15616" spans="1:1" x14ac:dyDescent="0.2">
      <c r="A15616" s="66"/>
    </row>
    <row r="15617" spans="1:1" x14ac:dyDescent="0.2">
      <c r="A15617" s="66"/>
    </row>
    <row r="15618" spans="1:1" x14ac:dyDescent="0.2">
      <c r="A15618" s="66"/>
    </row>
    <row r="15619" spans="1:1" x14ac:dyDescent="0.2">
      <c r="A15619" s="66"/>
    </row>
    <row r="15620" spans="1:1" x14ac:dyDescent="0.2">
      <c r="A15620" s="66"/>
    </row>
    <row r="15621" spans="1:1" x14ac:dyDescent="0.2">
      <c r="A15621" s="66"/>
    </row>
    <row r="15622" spans="1:1" x14ac:dyDescent="0.2">
      <c r="A15622" s="66"/>
    </row>
    <row r="15623" spans="1:1" x14ac:dyDescent="0.2">
      <c r="A15623" s="66"/>
    </row>
    <row r="15624" spans="1:1" x14ac:dyDescent="0.2">
      <c r="A15624" s="66"/>
    </row>
    <row r="15625" spans="1:1" x14ac:dyDescent="0.2">
      <c r="A15625" s="66"/>
    </row>
    <row r="15626" spans="1:1" x14ac:dyDescent="0.2">
      <c r="A15626" s="66"/>
    </row>
    <row r="15627" spans="1:1" x14ac:dyDescent="0.2">
      <c r="A15627" s="66"/>
    </row>
    <row r="15628" spans="1:1" x14ac:dyDescent="0.2">
      <c r="A15628" s="66"/>
    </row>
    <row r="15629" spans="1:1" x14ac:dyDescent="0.2">
      <c r="A15629" s="66"/>
    </row>
    <row r="15630" spans="1:1" x14ac:dyDescent="0.2">
      <c r="A15630" s="66"/>
    </row>
    <row r="15631" spans="1:1" x14ac:dyDescent="0.2">
      <c r="A15631" s="66"/>
    </row>
    <row r="15632" spans="1:1" x14ac:dyDescent="0.2">
      <c r="A15632" s="66"/>
    </row>
    <row r="15633" spans="1:1" x14ac:dyDescent="0.2">
      <c r="A15633" s="66"/>
    </row>
    <row r="15634" spans="1:1" x14ac:dyDescent="0.2">
      <c r="A15634" s="66"/>
    </row>
    <row r="15635" spans="1:1" x14ac:dyDescent="0.2">
      <c r="A15635" s="66"/>
    </row>
    <row r="15636" spans="1:1" x14ac:dyDescent="0.2">
      <c r="A15636" s="66"/>
    </row>
    <row r="15637" spans="1:1" x14ac:dyDescent="0.2">
      <c r="A15637" s="66"/>
    </row>
    <row r="15638" spans="1:1" x14ac:dyDescent="0.2">
      <c r="A15638" s="66"/>
    </row>
    <row r="15639" spans="1:1" x14ac:dyDescent="0.2">
      <c r="A15639" s="66"/>
    </row>
    <row r="15640" spans="1:1" x14ac:dyDescent="0.2">
      <c r="A15640" s="66"/>
    </row>
    <row r="15641" spans="1:1" x14ac:dyDescent="0.2">
      <c r="A15641" s="66"/>
    </row>
    <row r="15642" spans="1:1" x14ac:dyDescent="0.2">
      <c r="A15642" s="66"/>
    </row>
    <row r="15643" spans="1:1" x14ac:dyDescent="0.2">
      <c r="A15643" s="66"/>
    </row>
    <row r="15644" spans="1:1" x14ac:dyDescent="0.2">
      <c r="A15644" s="66"/>
    </row>
    <row r="15645" spans="1:1" x14ac:dyDescent="0.2">
      <c r="A15645" s="66"/>
    </row>
    <row r="15646" spans="1:1" x14ac:dyDescent="0.2">
      <c r="A15646" s="66"/>
    </row>
    <row r="15647" spans="1:1" x14ac:dyDescent="0.2">
      <c r="A15647" s="66"/>
    </row>
    <row r="15648" spans="1:1" x14ac:dyDescent="0.2">
      <c r="A15648" s="66"/>
    </row>
    <row r="15649" spans="1:1" x14ac:dyDescent="0.2">
      <c r="A15649" s="66"/>
    </row>
    <row r="15650" spans="1:1" x14ac:dyDescent="0.2">
      <c r="A15650" s="66"/>
    </row>
    <row r="15651" spans="1:1" x14ac:dyDescent="0.2">
      <c r="A15651" s="66"/>
    </row>
    <row r="15652" spans="1:1" x14ac:dyDescent="0.2">
      <c r="A15652" s="66"/>
    </row>
    <row r="15653" spans="1:1" x14ac:dyDescent="0.2">
      <c r="A15653" s="66"/>
    </row>
    <row r="15654" spans="1:1" x14ac:dyDescent="0.2">
      <c r="A15654" s="66"/>
    </row>
    <row r="15655" spans="1:1" x14ac:dyDescent="0.2">
      <c r="A15655" s="66"/>
    </row>
    <row r="15656" spans="1:1" x14ac:dyDescent="0.2">
      <c r="A15656" s="66"/>
    </row>
    <row r="15657" spans="1:1" x14ac:dyDescent="0.2">
      <c r="A15657" s="66"/>
    </row>
    <row r="15658" spans="1:1" x14ac:dyDescent="0.2">
      <c r="A15658" s="66"/>
    </row>
    <row r="15659" spans="1:1" x14ac:dyDescent="0.2">
      <c r="A15659" s="66"/>
    </row>
    <row r="15660" spans="1:1" x14ac:dyDescent="0.2">
      <c r="A15660" s="66"/>
    </row>
    <row r="15661" spans="1:1" x14ac:dyDescent="0.2">
      <c r="A15661" s="66"/>
    </row>
    <row r="15662" spans="1:1" x14ac:dyDescent="0.2">
      <c r="A15662" s="66"/>
    </row>
    <row r="15663" spans="1:1" x14ac:dyDescent="0.2">
      <c r="A15663" s="66"/>
    </row>
    <row r="15664" spans="1:1" x14ac:dyDescent="0.2">
      <c r="A15664" s="66"/>
    </row>
    <row r="15665" spans="1:1" x14ac:dyDescent="0.2">
      <c r="A15665" s="66"/>
    </row>
    <row r="15666" spans="1:1" x14ac:dyDescent="0.2">
      <c r="A15666" s="66"/>
    </row>
    <row r="15667" spans="1:1" x14ac:dyDescent="0.2">
      <c r="A15667" s="66"/>
    </row>
    <row r="15668" spans="1:1" x14ac:dyDescent="0.2">
      <c r="A15668" s="66"/>
    </row>
    <row r="15669" spans="1:1" x14ac:dyDescent="0.2">
      <c r="A15669" s="66"/>
    </row>
    <row r="15670" spans="1:1" x14ac:dyDescent="0.2">
      <c r="A15670" s="66"/>
    </row>
    <row r="15671" spans="1:1" x14ac:dyDescent="0.2">
      <c r="A15671" s="66"/>
    </row>
    <row r="15672" spans="1:1" x14ac:dyDescent="0.2">
      <c r="A15672" s="66"/>
    </row>
    <row r="15673" spans="1:1" x14ac:dyDescent="0.2">
      <c r="A15673" s="66"/>
    </row>
    <row r="15674" spans="1:1" x14ac:dyDescent="0.2">
      <c r="A15674" s="66"/>
    </row>
    <row r="15675" spans="1:1" x14ac:dyDescent="0.2">
      <c r="A15675" s="66"/>
    </row>
    <row r="15676" spans="1:1" x14ac:dyDescent="0.2">
      <c r="A15676" s="66"/>
    </row>
    <row r="15677" spans="1:1" x14ac:dyDescent="0.2">
      <c r="A15677" s="66"/>
    </row>
    <row r="15678" spans="1:1" x14ac:dyDescent="0.2">
      <c r="A15678" s="66"/>
    </row>
    <row r="15679" spans="1:1" x14ac:dyDescent="0.2">
      <c r="A15679" s="66"/>
    </row>
    <row r="15680" spans="1:1" x14ac:dyDescent="0.2">
      <c r="A15680" s="66"/>
    </row>
    <row r="15681" spans="1:1" x14ac:dyDescent="0.2">
      <c r="A15681" s="66"/>
    </row>
    <row r="15682" spans="1:1" x14ac:dyDescent="0.2">
      <c r="A15682" s="66"/>
    </row>
    <row r="15683" spans="1:1" x14ac:dyDescent="0.2">
      <c r="A15683" s="66"/>
    </row>
    <row r="15684" spans="1:1" x14ac:dyDescent="0.2">
      <c r="A15684" s="66"/>
    </row>
    <row r="15685" spans="1:1" x14ac:dyDescent="0.2">
      <c r="A15685" s="66"/>
    </row>
    <row r="15686" spans="1:1" x14ac:dyDescent="0.2">
      <c r="A15686" s="66"/>
    </row>
    <row r="15687" spans="1:1" x14ac:dyDescent="0.2">
      <c r="A15687" s="66"/>
    </row>
    <row r="15688" spans="1:1" x14ac:dyDescent="0.2">
      <c r="A15688" s="66"/>
    </row>
    <row r="15689" spans="1:1" x14ac:dyDescent="0.2">
      <c r="A15689" s="66"/>
    </row>
    <row r="15690" spans="1:1" x14ac:dyDescent="0.2">
      <c r="A15690" s="66"/>
    </row>
    <row r="15691" spans="1:1" x14ac:dyDescent="0.2">
      <c r="A15691" s="66"/>
    </row>
    <row r="15692" spans="1:1" x14ac:dyDescent="0.2">
      <c r="A15692" s="66"/>
    </row>
    <row r="15693" spans="1:1" x14ac:dyDescent="0.2">
      <c r="A15693" s="66"/>
    </row>
    <row r="15694" spans="1:1" x14ac:dyDescent="0.2">
      <c r="A15694" s="66"/>
    </row>
    <row r="15695" spans="1:1" x14ac:dyDescent="0.2">
      <c r="A15695" s="66"/>
    </row>
    <row r="15696" spans="1:1" x14ac:dyDescent="0.2">
      <c r="A15696" s="66"/>
    </row>
    <row r="15697" spans="1:1" x14ac:dyDescent="0.2">
      <c r="A15697" s="66"/>
    </row>
    <row r="15698" spans="1:1" x14ac:dyDescent="0.2">
      <c r="A15698" s="66"/>
    </row>
    <row r="15699" spans="1:1" x14ac:dyDescent="0.2">
      <c r="A15699" s="66"/>
    </row>
    <row r="15700" spans="1:1" x14ac:dyDescent="0.2">
      <c r="A15700" s="66"/>
    </row>
    <row r="15701" spans="1:1" x14ac:dyDescent="0.2">
      <c r="A15701" s="66"/>
    </row>
    <row r="15702" spans="1:1" x14ac:dyDescent="0.2">
      <c r="A15702" s="66"/>
    </row>
    <row r="15703" spans="1:1" x14ac:dyDescent="0.2">
      <c r="A15703" s="66"/>
    </row>
    <row r="15704" spans="1:1" x14ac:dyDescent="0.2">
      <c r="A15704" s="66"/>
    </row>
    <row r="15705" spans="1:1" x14ac:dyDescent="0.2">
      <c r="A15705" s="66"/>
    </row>
    <row r="15706" spans="1:1" x14ac:dyDescent="0.2">
      <c r="A15706" s="66"/>
    </row>
    <row r="15707" spans="1:1" x14ac:dyDescent="0.2">
      <c r="A15707" s="66"/>
    </row>
    <row r="15708" spans="1:1" x14ac:dyDescent="0.2">
      <c r="A15708" s="66"/>
    </row>
    <row r="15709" spans="1:1" x14ac:dyDescent="0.2">
      <c r="A15709" s="66"/>
    </row>
    <row r="15710" spans="1:1" x14ac:dyDescent="0.2">
      <c r="A15710" s="66"/>
    </row>
    <row r="15711" spans="1:1" x14ac:dyDescent="0.2">
      <c r="A15711" s="66"/>
    </row>
    <row r="15712" spans="1:1" x14ac:dyDescent="0.2">
      <c r="A15712" s="66"/>
    </row>
    <row r="15713" spans="1:1" x14ac:dyDescent="0.2">
      <c r="A15713" s="66"/>
    </row>
    <row r="15714" spans="1:1" x14ac:dyDescent="0.2">
      <c r="A15714" s="66"/>
    </row>
    <row r="15715" spans="1:1" x14ac:dyDescent="0.2">
      <c r="A15715" s="66"/>
    </row>
    <row r="15716" spans="1:1" x14ac:dyDescent="0.2">
      <c r="A15716" s="66"/>
    </row>
    <row r="15717" spans="1:1" x14ac:dyDescent="0.2">
      <c r="A15717" s="66"/>
    </row>
    <row r="15718" spans="1:1" x14ac:dyDescent="0.2">
      <c r="A15718" s="66"/>
    </row>
    <row r="15719" spans="1:1" x14ac:dyDescent="0.2">
      <c r="A15719" s="66"/>
    </row>
    <row r="15720" spans="1:1" x14ac:dyDescent="0.2">
      <c r="A15720" s="66"/>
    </row>
    <row r="15721" spans="1:1" x14ac:dyDescent="0.2">
      <c r="A15721" s="66"/>
    </row>
    <row r="15722" spans="1:1" x14ac:dyDescent="0.2">
      <c r="A15722" s="66"/>
    </row>
    <row r="15723" spans="1:1" x14ac:dyDescent="0.2">
      <c r="A15723" s="66"/>
    </row>
    <row r="15724" spans="1:1" x14ac:dyDescent="0.2">
      <c r="A15724" s="66"/>
    </row>
    <row r="15725" spans="1:1" x14ac:dyDescent="0.2">
      <c r="A15725" s="66"/>
    </row>
    <row r="15726" spans="1:1" x14ac:dyDescent="0.2">
      <c r="A15726" s="66"/>
    </row>
    <row r="15727" spans="1:1" x14ac:dyDescent="0.2">
      <c r="A15727" s="66"/>
    </row>
    <row r="15728" spans="1:1" x14ac:dyDescent="0.2">
      <c r="A15728" s="66"/>
    </row>
    <row r="15729" spans="1:1" x14ac:dyDescent="0.2">
      <c r="A15729" s="66"/>
    </row>
    <row r="15730" spans="1:1" x14ac:dyDescent="0.2">
      <c r="A15730" s="66"/>
    </row>
    <row r="15731" spans="1:1" x14ac:dyDescent="0.2">
      <c r="A15731" s="66"/>
    </row>
    <row r="15732" spans="1:1" x14ac:dyDescent="0.2">
      <c r="A15732" s="66"/>
    </row>
    <row r="15733" spans="1:1" x14ac:dyDescent="0.2">
      <c r="A15733" s="66"/>
    </row>
    <row r="15734" spans="1:1" x14ac:dyDescent="0.2">
      <c r="A15734" s="66"/>
    </row>
    <row r="15735" spans="1:1" x14ac:dyDescent="0.2">
      <c r="A15735" s="66"/>
    </row>
    <row r="15736" spans="1:1" x14ac:dyDescent="0.2">
      <c r="A15736" s="66"/>
    </row>
    <row r="15737" spans="1:1" x14ac:dyDescent="0.2">
      <c r="A15737" s="66"/>
    </row>
    <row r="15738" spans="1:1" x14ac:dyDescent="0.2">
      <c r="A15738" s="66"/>
    </row>
    <row r="15739" spans="1:1" x14ac:dyDescent="0.2">
      <c r="A15739" s="66"/>
    </row>
    <row r="15740" spans="1:1" x14ac:dyDescent="0.2">
      <c r="A15740" s="66"/>
    </row>
    <row r="15741" spans="1:1" x14ac:dyDescent="0.2">
      <c r="A15741" s="66"/>
    </row>
    <row r="15742" spans="1:1" x14ac:dyDescent="0.2">
      <c r="A15742" s="66"/>
    </row>
    <row r="15743" spans="1:1" x14ac:dyDescent="0.2">
      <c r="A15743" s="66"/>
    </row>
    <row r="15744" spans="1:1" x14ac:dyDescent="0.2">
      <c r="A15744" s="66"/>
    </row>
    <row r="15745" spans="1:1" x14ac:dyDescent="0.2">
      <c r="A15745" s="66"/>
    </row>
    <row r="15746" spans="1:1" x14ac:dyDescent="0.2">
      <c r="A15746" s="66"/>
    </row>
    <row r="15747" spans="1:1" x14ac:dyDescent="0.2">
      <c r="A15747" s="66"/>
    </row>
    <row r="15748" spans="1:1" x14ac:dyDescent="0.2">
      <c r="A15748" s="66"/>
    </row>
    <row r="15749" spans="1:1" x14ac:dyDescent="0.2">
      <c r="A15749" s="66"/>
    </row>
    <row r="15750" spans="1:1" x14ac:dyDescent="0.2">
      <c r="A15750" s="66"/>
    </row>
    <row r="15751" spans="1:1" x14ac:dyDescent="0.2">
      <c r="A15751" s="66"/>
    </row>
    <row r="15752" spans="1:1" x14ac:dyDescent="0.2">
      <c r="A15752" s="66"/>
    </row>
    <row r="15753" spans="1:1" x14ac:dyDescent="0.2">
      <c r="A15753" s="66"/>
    </row>
    <row r="15754" spans="1:1" x14ac:dyDescent="0.2">
      <c r="A15754" s="66"/>
    </row>
    <row r="15755" spans="1:1" x14ac:dyDescent="0.2">
      <c r="A15755" s="66"/>
    </row>
    <row r="15756" spans="1:1" x14ac:dyDescent="0.2">
      <c r="A15756" s="66"/>
    </row>
    <row r="15757" spans="1:1" x14ac:dyDescent="0.2">
      <c r="A15757" s="66"/>
    </row>
    <row r="15758" spans="1:1" x14ac:dyDescent="0.2">
      <c r="A15758" s="66"/>
    </row>
    <row r="15759" spans="1:1" x14ac:dyDescent="0.2">
      <c r="A15759" s="66"/>
    </row>
    <row r="15760" spans="1:1" x14ac:dyDescent="0.2">
      <c r="A15760" s="66"/>
    </row>
    <row r="15761" spans="1:1" x14ac:dyDescent="0.2">
      <c r="A15761" s="66"/>
    </row>
    <row r="15762" spans="1:1" x14ac:dyDescent="0.2">
      <c r="A15762" s="66"/>
    </row>
    <row r="15763" spans="1:1" x14ac:dyDescent="0.2">
      <c r="A15763" s="66"/>
    </row>
    <row r="15764" spans="1:1" x14ac:dyDescent="0.2">
      <c r="A15764" s="66"/>
    </row>
    <row r="15765" spans="1:1" x14ac:dyDescent="0.2">
      <c r="A15765" s="66"/>
    </row>
    <row r="15766" spans="1:1" x14ac:dyDescent="0.2">
      <c r="A15766" s="66"/>
    </row>
    <row r="15767" spans="1:1" x14ac:dyDescent="0.2">
      <c r="A15767" s="66"/>
    </row>
    <row r="15768" spans="1:1" x14ac:dyDescent="0.2">
      <c r="A15768" s="66"/>
    </row>
    <row r="15769" spans="1:1" x14ac:dyDescent="0.2">
      <c r="A15769" s="66"/>
    </row>
    <row r="15770" spans="1:1" x14ac:dyDescent="0.2">
      <c r="A15770" s="66"/>
    </row>
    <row r="15771" spans="1:1" x14ac:dyDescent="0.2">
      <c r="A15771" s="66"/>
    </row>
    <row r="15772" spans="1:1" x14ac:dyDescent="0.2">
      <c r="A15772" s="66"/>
    </row>
    <row r="15773" spans="1:1" x14ac:dyDescent="0.2">
      <c r="A15773" s="66"/>
    </row>
    <row r="15774" spans="1:1" x14ac:dyDescent="0.2">
      <c r="A15774" s="66"/>
    </row>
    <row r="15775" spans="1:1" x14ac:dyDescent="0.2">
      <c r="A15775" s="66"/>
    </row>
    <row r="15776" spans="1:1" x14ac:dyDescent="0.2">
      <c r="A15776" s="66"/>
    </row>
    <row r="15777" spans="1:1" x14ac:dyDescent="0.2">
      <c r="A15777" s="66"/>
    </row>
    <row r="15778" spans="1:1" x14ac:dyDescent="0.2">
      <c r="A15778" s="66"/>
    </row>
    <row r="15779" spans="1:1" x14ac:dyDescent="0.2">
      <c r="A15779" s="66"/>
    </row>
    <row r="15780" spans="1:1" x14ac:dyDescent="0.2">
      <c r="A15780" s="66"/>
    </row>
    <row r="15781" spans="1:1" x14ac:dyDescent="0.2">
      <c r="A15781" s="66"/>
    </row>
    <row r="15782" spans="1:1" x14ac:dyDescent="0.2">
      <c r="A15782" s="66"/>
    </row>
    <row r="15783" spans="1:1" x14ac:dyDescent="0.2">
      <c r="A15783" s="66"/>
    </row>
    <row r="15784" spans="1:1" x14ac:dyDescent="0.2">
      <c r="A15784" s="66"/>
    </row>
    <row r="15785" spans="1:1" x14ac:dyDescent="0.2">
      <c r="A15785" s="66"/>
    </row>
    <row r="15786" spans="1:1" x14ac:dyDescent="0.2">
      <c r="A15786" s="66"/>
    </row>
    <row r="15787" spans="1:1" x14ac:dyDescent="0.2">
      <c r="A15787" s="66"/>
    </row>
    <row r="15788" spans="1:1" x14ac:dyDescent="0.2">
      <c r="A15788" s="66"/>
    </row>
    <row r="15789" spans="1:1" x14ac:dyDescent="0.2">
      <c r="A15789" s="66"/>
    </row>
    <row r="15790" spans="1:1" x14ac:dyDescent="0.2">
      <c r="A15790" s="66"/>
    </row>
    <row r="15791" spans="1:1" x14ac:dyDescent="0.2">
      <c r="A15791" s="66"/>
    </row>
    <row r="15792" spans="1:1" x14ac:dyDescent="0.2">
      <c r="A15792" s="66"/>
    </row>
    <row r="15793" spans="1:1" x14ac:dyDescent="0.2">
      <c r="A15793" s="66"/>
    </row>
    <row r="15794" spans="1:1" x14ac:dyDescent="0.2">
      <c r="A15794" s="66"/>
    </row>
    <row r="15795" spans="1:1" x14ac:dyDescent="0.2">
      <c r="A15795" s="66"/>
    </row>
    <row r="15796" spans="1:1" x14ac:dyDescent="0.2">
      <c r="A15796" s="66"/>
    </row>
    <row r="15797" spans="1:1" x14ac:dyDescent="0.2">
      <c r="A15797" s="66"/>
    </row>
    <row r="15798" spans="1:1" x14ac:dyDescent="0.2">
      <c r="A15798" s="66"/>
    </row>
    <row r="15799" spans="1:1" x14ac:dyDescent="0.2">
      <c r="A15799" s="66"/>
    </row>
    <row r="15800" spans="1:1" x14ac:dyDescent="0.2">
      <c r="A15800" s="66"/>
    </row>
    <row r="15801" spans="1:1" x14ac:dyDescent="0.2">
      <c r="A15801" s="66"/>
    </row>
    <row r="15802" spans="1:1" x14ac:dyDescent="0.2">
      <c r="A15802" s="66"/>
    </row>
    <row r="15803" spans="1:1" x14ac:dyDescent="0.2">
      <c r="A15803" s="66"/>
    </row>
    <row r="15804" spans="1:1" x14ac:dyDescent="0.2">
      <c r="A15804" s="66"/>
    </row>
    <row r="15805" spans="1:1" x14ac:dyDescent="0.2">
      <c r="A15805" s="66"/>
    </row>
    <row r="15806" spans="1:1" x14ac:dyDescent="0.2">
      <c r="A15806" s="66"/>
    </row>
    <row r="15807" spans="1:1" x14ac:dyDescent="0.2">
      <c r="A15807" s="66"/>
    </row>
    <row r="15808" spans="1:1" x14ac:dyDescent="0.2">
      <c r="A15808" s="66"/>
    </row>
    <row r="15809" spans="1:1" x14ac:dyDescent="0.2">
      <c r="A15809" s="66"/>
    </row>
    <row r="15810" spans="1:1" x14ac:dyDescent="0.2">
      <c r="A15810" s="66"/>
    </row>
    <row r="15811" spans="1:1" x14ac:dyDescent="0.2">
      <c r="A15811" s="66"/>
    </row>
    <row r="15812" spans="1:1" x14ac:dyDescent="0.2">
      <c r="A15812" s="66"/>
    </row>
    <row r="15813" spans="1:1" x14ac:dyDescent="0.2">
      <c r="A15813" s="66"/>
    </row>
    <row r="15814" spans="1:1" x14ac:dyDescent="0.2">
      <c r="A15814" s="66"/>
    </row>
    <row r="15815" spans="1:1" x14ac:dyDescent="0.2">
      <c r="A15815" s="66"/>
    </row>
    <row r="15816" spans="1:1" x14ac:dyDescent="0.2">
      <c r="A15816" s="66"/>
    </row>
    <row r="15817" spans="1:1" x14ac:dyDescent="0.2">
      <c r="A15817" s="66"/>
    </row>
    <row r="15818" spans="1:1" x14ac:dyDescent="0.2">
      <c r="A15818" s="66"/>
    </row>
    <row r="15819" spans="1:1" x14ac:dyDescent="0.2">
      <c r="A15819" s="66"/>
    </row>
    <row r="15820" spans="1:1" x14ac:dyDescent="0.2">
      <c r="A15820" s="66"/>
    </row>
    <row r="15821" spans="1:1" x14ac:dyDescent="0.2">
      <c r="A15821" s="66"/>
    </row>
    <row r="15822" spans="1:1" x14ac:dyDescent="0.2">
      <c r="A15822" s="66"/>
    </row>
    <row r="15823" spans="1:1" x14ac:dyDescent="0.2">
      <c r="A15823" s="66"/>
    </row>
    <row r="15824" spans="1:1" x14ac:dyDescent="0.2">
      <c r="A15824" s="66"/>
    </row>
    <row r="15825" spans="1:1" x14ac:dyDescent="0.2">
      <c r="A15825" s="66"/>
    </row>
    <row r="15826" spans="1:1" x14ac:dyDescent="0.2">
      <c r="A15826" s="66"/>
    </row>
    <row r="15827" spans="1:1" x14ac:dyDescent="0.2">
      <c r="A15827" s="66"/>
    </row>
    <row r="15828" spans="1:1" x14ac:dyDescent="0.2">
      <c r="A15828" s="66"/>
    </row>
    <row r="15829" spans="1:1" x14ac:dyDescent="0.2">
      <c r="A15829" s="66"/>
    </row>
    <row r="15830" spans="1:1" x14ac:dyDescent="0.2">
      <c r="A15830" s="66"/>
    </row>
    <row r="15831" spans="1:1" x14ac:dyDescent="0.2">
      <c r="A15831" s="66"/>
    </row>
    <row r="15832" spans="1:1" x14ac:dyDescent="0.2">
      <c r="A15832" s="66"/>
    </row>
    <row r="15833" spans="1:1" x14ac:dyDescent="0.2">
      <c r="A15833" s="66"/>
    </row>
    <row r="15834" spans="1:1" x14ac:dyDescent="0.2">
      <c r="A15834" s="66"/>
    </row>
    <row r="15835" spans="1:1" x14ac:dyDescent="0.2">
      <c r="A15835" s="66"/>
    </row>
    <row r="15836" spans="1:1" x14ac:dyDescent="0.2">
      <c r="A15836" s="66"/>
    </row>
    <row r="15837" spans="1:1" x14ac:dyDescent="0.2">
      <c r="A15837" s="66"/>
    </row>
    <row r="15838" spans="1:1" x14ac:dyDescent="0.2">
      <c r="A15838" s="66"/>
    </row>
    <row r="15839" spans="1:1" x14ac:dyDescent="0.2">
      <c r="A15839" s="66"/>
    </row>
    <row r="15840" spans="1:1" x14ac:dyDescent="0.2">
      <c r="A15840" s="66"/>
    </row>
    <row r="15841" spans="1:1" x14ac:dyDescent="0.2">
      <c r="A15841" s="66"/>
    </row>
    <row r="15842" spans="1:1" x14ac:dyDescent="0.2">
      <c r="A15842" s="66"/>
    </row>
    <row r="15843" spans="1:1" x14ac:dyDescent="0.2">
      <c r="A15843" s="66"/>
    </row>
    <row r="15844" spans="1:1" x14ac:dyDescent="0.2">
      <c r="A15844" s="66"/>
    </row>
    <row r="15845" spans="1:1" x14ac:dyDescent="0.2">
      <c r="A15845" s="66"/>
    </row>
    <row r="15846" spans="1:1" x14ac:dyDescent="0.2">
      <c r="A15846" s="66"/>
    </row>
    <row r="15847" spans="1:1" x14ac:dyDescent="0.2">
      <c r="A15847" s="66"/>
    </row>
    <row r="15848" spans="1:1" x14ac:dyDescent="0.2">
      <c r="A15848" s="66"/>
    </row>
    <row r="15849" spans="1:1" x14ac:dyDescent="0.2">
      <c r="A15849" s="66"/>
    </row>
    <row r="15850" spans="1:1" x14ac:dyDescent="0.2">
      <c r="A15850" s="66"/>
    </row>
    <row r="15851" spans="1:1" x14ac:dyDescent="0.2">
      <c r="A15851" s="66"/>
    </row>
    <row r="15852" spans="1:1" x14ac:dyDescent="0.2">
      <c r="A15852" s="66"/>
    </row>
    <row r="15853" spans="1:1" x14ac:dyDescent="0.2">
      <c r="A15853" s="66"/>
    </row>
    <row r="15854" spans="1:1" x14ac:dyDescent="0.2">
      <c r="A15854" s="66"/>
    </row>
    <row r="15855" spans="1:1" x14ac:dyDescent="0.2">
      <c r="A15855" s="66"/>
    </row>
    <row r="15856" spans="1:1" x14ac:dyDescent="0.2">
      <c r="A15856" s="66"/>
    </row>
    <row r="15857" spans="1:1" x14ac:dyDescent="0.2">
      <c r="A15857" s="66"/>
    </row>
    <row r="15858" spans="1:1" x14ac:dyDescent="0.2">
      <c r="A15858" s="66"/>
    </row>
    <row r="15859" spans="1:1" x14ac:dyDescent="0.2">
      <c r="A15859" s="66"/>
    </row>
    <row r="15860" spans="1:1" x14ac:dyDescent="0.2">
      <c r="A15860" s="66"/>
    </row>
    <row r="15861" spans="1:1" x14ac:dyDescent="0.2">
      <c r="A15861" s="66"/>
    </row>
    <row r="15862" spans="1:1" x14ac:dyDescent="0.2">
      <c r="A15862" s="66"/>
    </row>
    <row r="15863" spans="1:1" x14ac:dyDescent="0.2">
      <c r="A15863" s="66"/>
    </row>
    <row r="15864" spans="1:1" x14ac:dyDescent="0.2">
      <c r="A15864" s="66"/>
    </row>
    <row r="15865" spans="1:1" x14ac:dyDescent="0.2">
      <c r="A15865" s="66"/>
    </row>
    <row r="15866" spans="1:1" x14ac:dyDescent="0.2">
      <c r="A15866" s="66"/>
    </row>
    <row r="15867" spans="1:1" x14ac:dyDescent="0.2">
      <c r="A15867" s="66"/>
    </row>
    <row r="15868" spans="1:1" x14ac:dyDescent="0.2">
      <c r="A15868" s="66"/>
    </row>
    <row r="15869" spans="1:1" x14ac:dyDescent="0.2">
      <c r="A15869" s="66"/>
    </row>
    <row r="15870" spans="1:1" x14ac:dyDescent="0.2">
      <c r="A15870" s="66"/>
    </row>
    <row r="15871" spans="1:1" x14ac:dyDescent="0.2">
      <c r="A15871" s="66"/>
    </row>
    <row r="15872" spans="1:1" x14ac:dyDescent="0.2">
      <c r="A15872" s="66"/>
    </row>
    <row r="15873" spans="1:1" x14ac:dyDescent="0.2">
      <c r="A15873" s="66"/>
    </row>
    <row r="15874" spans="1:1" x14ac:dyDescent="0.2">
      <c r="A15874" s="66"/>
    </row>
    <row r="15875" spans="1:1" x14ac:dyDescent="0.2">
      <c r="A15875" s="66"/>
    </row>
    <row r="15876" spans="1:1" x14ac:dyDescent="0.2">
      <c r="A15876" s="66"/>
    </row>
    <row r="15877" spans="1:1" x14ac:dyDescent="0.2">
      <c r="A15877" s="66"/>
    </row>
    <row r="15878" spans="1:1" x14ac:dyDescent="0.2">
      <c r="A15878" s="66"/>
    </row>
    <row r="15879" spans="1:1" x14ac:dyDescent="0.2">
      <c r="A15879" s="66"/>
    </row>
    <row r="15880" spans="1:1" x14ac:dyDescent="0.2">
      <c r="A15880" s="66"/>
    </row>
    <row r="15881" spans="1:1" x14ac:dyDescent="0.2">
      <c r="A15881" s="66"/>
    </row>
    <row r="15882" spans="1:1" x14ac:dyDescent="0.2">
      <c r="A15882" s="66"/>
    </row>
    <row r="15883" spans="1:1" x14ac:dyDescent="0.2">
      <c r="A15883" s="66"/>
    </row>
    <row r="15884" spans="1:1" x14ac:dyDescent="0.2">
      <c r="A15884" s="66"/>
    </row>
    <row r="15885" spans="1:1" x14ac:dyDescent="0.2">
      <c r="A15885" s="66"/>
    </row>
    <row r="15886" spans="1:1" x14ac:dyDescent="0.2">
      <c r="A15886" s="66"/>
    </row>
    <row r="15887" spans="1:1" x14ac:dyDescent="0.2">
      <c r="A15887" s="66"/>
    </row>
    <row r="15888" spans="1:1" x14ac:dyDescent="0.2">
      <c r="A15888" s="66"/>
    </row>
    <row r="15889" spans="1:1" x14ac:dyDescent="0.2">
      <c r="A15889" s="66"/>
    </row>
    <row r="15890" spans="1:1" x14ac:dyDescent="0.2">
      <c r="A15890" s="66"/>
    </row>
    <row r="15891" spans="1:1" x14ac:dyDescent="0.2">
      <c r="A15891" s="66"/>
    </row>
    <row r="15892" spans="1:1" x14ac:dyDescent="0.2">
      <c r="A15892" s="66"/>
    </row>
    <row r="15893" spans="1:1" x14ac:dyDescent="0.2">
      <c r="A15893" s="66"/>
    </row>
    <row r="15894" spans="1:1" x14ac:dyDescent="0.2">
      <c r="A15894" s="66"/>
    </row>
    <row r="15895" spans="1:1" x14ac:dyDescent="0.2">
      <c r="A15895" s="66"/>
    </row>
    <row r="15896" spans="1:1" x14ac:dyDescent="0.2">
      <c r="A15896" s="66"/>
    </row>
    <row r="15897" spans="1:1" x14ac:dyDescent="0.2">
      <c r="A15897" s="66"/>
    </row>
    <row r="15898" spans="1:1" x14ac:dyDescent="0.2">
      <c r="A15898" s="66"/>
    </row>
    <row r="15899" spans="1:1" x14ac:dyDescent="0.2">
      <c r="A15899" s="66"/>
    </row>
    <row r="15900" spans="1:1" x14ac:dyDescent="0.2">
      <c r="A15900" s="66"/>
    </row>
    <row r="15901" spans="1:1" x14ac:dyDescent="0.2">
      <c r="A15901" s="66"/>
    </row>
    <row r="15902" spans="1:1" x14ac:dyDescent="0.2">
      <c r="A15902" s="66"/>
    </row>
    <row r="15903" spans="1:1" x14ac:dyDescent="0.2">
      <c r="A15903" s="66"/>
    </row>
    <row r="15904" spans="1:1" x14ac:dyDescent="0.2">
      <c r="A15904" s="66"/>
    </row>
    <row r="15905" spans="1:1" x14ac:dyDescent="0.2">
      <c r="A15905" s="66"/>
    </row>
    <row r="15906" spans="1:1" x14ac:dyDescent="0.2">
      <c r="A15906" s="66"/>
    </row>
    <row r="15907" spans="1:1" x14ac:dyDescent="0.2">
      <c r="A15907" s="66"/>
    </row>
    <row r="15908" spans="1:1" x14ac:dyDescent="0.2">
      <c r="A15908" s="66"/>
    </row>
    <row r="15909" spans="1:1" x14ac:dyDescent="0.2">
      <c r="A15909" s="66"/>
    </row>
    <row r="15910" spans="1:1" x14ac:dyDescent="0.2">
      <c r="A15910" s="66"/>
    </row>
    <row r="15911" spans="1:1" x14ac:dyDescent="0.2">
      <c r="A15911" s="66"/>
    </row>
    <row r="15912" spans="1:1" x14ac:dyDescent="0.2">
      <c r="A15912" s="66"/>
    </row>
    <row r="15913" spans="1:1" x14ac:dyDescent="0.2">
      <c r="A15913" s="66"/>
    </row>
    <row r="15914" spans="1:1" x14ac:dyDescent="0.2">
      <c r="A15914" s="66"/>
    </row>
    <row r="15915" spans="1:1" x14ac:dyDescent="0.2">
      <c r="A15915" s="66"/>
    </row>
    <row r="15916" spans="1:1" x14ac:dyDescent="0.2">
      <c r="A15916" s="66"/>
    </row>
    <row r="15917" spans="1:1" x14ac:dyDescent="0.2">
      <c r="A15917" s="66"/>
    </row>
    <row r="15918" spans="1:1" x14ac:dyDescent="0.2">
      <c r="A15918" s="66"/>
    </row>
    <row r="15919" spans="1:1" x14ac:dyDescent="0.2">
      <c r="A15919" s="66"/>
    </row>
    <row r="15920" spans="1:1" x14ac:dyDescent="0.2">
      <c r="A15920" s="66"/>
    </row>
    <row r="15921" spans="1:1" x14ac:dyDescent="0.2">
      <c r="A15921" s="66"/>
    </row>
    <row r="15922" spans="1:1" x14ac:dyDescent="0.2">
      <c r="A15922" s="66"/>
    </row>
    <row r="15923" spans="1:1" x14ac:dyDescent="0.2">
      <c r="A15923" s="66"/>
    </row>
    <row r="15924" spans="1:1" x14ac:dyDescent="0.2">
      <c r="A15924" s="66"/>
    </row>
    <row r="15925" spans="1:1" x14ac:dyDescent="0.2">
      <c r="A15925" s="66"/>
    </row>
    <row r="15926" spans="1:1" x14ac:dyDescent="0.2">
      <c r="A15926" s="66"/>
    </row>
    <row r="15927" spans="1:1" x14ac:dyDescent="0.2">
      <c r="A15927" s="66"/>
    </row>
    <row r="15928" spans="1:1" x14ac:dyDescent="0.2">
      <c r="A15928" s="66"/>
    </row>
    <row r="15929" spans="1:1" x14ac:dyDescent="0.2">
      <c r="A15929" s="66"/>
    </row>
    <row r="15930" spans="1:1" x14ac:dyDescent="0.2">
      <c r="A15930" s="66"/>
    </row>
    <row r="15931" spans="1:1" x14ac:dyDescent="0.2">
      <c r="A15931" s="66"/>
    </row>
    <row r="15932" spans="1:1" x14ac:dyDescent="0.2">
      <c r="A15932" s="66"/>
    </row>
    <row r="15933" spans="1:1" x14ac:dyDescent="0.2">
      <c r="A15933" s="66"/>
    </row>
    <row r="15934" spans="1:1" x14ac:dyDescent="0.2">
      <c r="A15934" s="66"/>
    </row>
    <row r="15935" spans="1:1" x14ac:dyDescent="0.2">
      <c r="A15935" s="66"/>
    </row>
    <row r="15936" spans="1:1" x14ac:dyDescent="0.2">
      <c r="A15936" s="66"/>
    </row>
    <row r="15937" spans="1:1" x14ac:dyDescent="0.2">
      <c r="A15937" s="66"/>
    </row>
    <row r="15938" spans="1:1" x14ac:dyDescent="0.2">
      <c r="A15938" s="66"/>
    </row>
    <row r="15939" spans="1:1" x14ac:dyDescent="0.2">
      <c r="A15939" s="66"/>
    </row>
    <row r="15940" spans="1:1" x14ac:dyDescent="0.2">
      <c r="A15940" s="66"/>
    </row>
    <row r="15941" spans="1:1" x14ac:dyDescent="0.2">
      <c r="A15941" s="66"/>
    </row>
    <row r="15942" spans="1:1" x14ac:dyDescent="0.2">
      <c r="A15942" s="66"/>
    </row>
    <row r="15943" spans="1:1" x14ac:dyDescent="0.2">
      <c r="A15943" s="66"/>
    </row>
    <row r="15944" spans="1:1" x14ac:dyDescent="0.2">
      <c r="A15944" s="66"/>
    </row>
    <row r="15945" spans="1:1" x14ac:dyDescent="0.2">
      <c r="A15945" s="66"/>
    </row>
    <row r="15946" spans="1:1" x14ac:dyDescent="0.2">
      <c r="A15946" s="66"/>
    </row>
    <row r="15947" spans="1:1" x14ac:dyDescent="0.2">
      <c r="A15947" s="66"/>
    </row>
    <row r="15948" spans="1:1" x14ac:dyDescent="0.2">
      <c r="A15948" s="66"/>
    </row>
    <row r="15949" spans="1:1" x14ac:dyDescent="0.2">
      <c r="A15949" s="66"/>
    </row>
    <row r="15950" spans="1:1" x14ac:dyDescent="0.2">
      <c r="A15950" s="66"/>
    </row>
    <row r="15951" spans="1:1" x14ac:dyDescent="0.2">
      <c r="A15951" s="66"/>
    </row>
    <row r="15952" spans="1:1" x14ac:dyDescent="0.2">
      <c r="A15952" s="66"/>
    </row>
    <row r="15953" spans="1:1" x14ac:dyDescent="0.2">
      <c r="A15953" s="66"/>
    </row>
    <row r="15954" spans="1:1" x14ac:dyDescent="0.2">
      <c r="A15954" s="66"/>
    </row>
    <row r="15955" spans="1:1" x14ac:dyDescent="0.2">
      <c r="A15955" s="66"/>
    </row>
    <row r="15956" spans="1:1" x14ac:dyDescent="0.2">
      <c r="A15956" s="66"/>
    </row>
    <row r="15957" spans="1:1" x14ac:dyDescent="0.2">
      <c r="A15957" s="66"/>
    </row>
    <row r="15958" spans="1:1" x14ac:dyDescent="0.2">
      <c r="A15958" s="66"/>
    </row>
    <row r="15959" spans="1:1" x14ac:dyDescent="0.2">
      <c r="A15959" s="66"/>
    </row>
    <row r="15960" spans="1:1" x14ac:dyDescent="0.2">
      <c r="A15960" s="66"/>
    </row>
    <row r="15961" spans="1:1" x14ac:dyDescent="0.2">
      <c r="A15961" s="66"/>
    </row>
    <row r="15962" spans="1:1" x14ac:dyDescent="0.2">
      <c r="A15962" s="66"/>
    </row>
    <row r="15963" spans="1:1" x14ac:dyDescent="0.2">
      <c r="A15963" s="66"/>
    </row>
    <row r="15964" spans="1:1" x14ac:dyDescent="0.2">
      <c r="A15964" s="66"/>
    </row>
    <row r="15965" spans="1:1" x14ac:dyDescent="0.2">
      <c r="A15965" s="66"/>
    </row>
    <row r="15966" spans="1:1" x14ac:dyDescent="0.2">
      <c r="A15966" s="66"/>
    </row>
    <row r="15967" spans="1:1" x14ac:dyDescent="0.2">
      <c r="A15967" s="66"/>
    </row>
    <row r="15968" spans="1:1" x14ac:dyDescent="0.2">
      <c r="A15968" s="66"/>
    </row>
    <row r="15969" spans="1:1" x14ac:dyDescent="0.2">
      <c r="A15969" s="66"/>
    </row>
    <row r="15970" spans="1:1" x14ac:dyDescent="0.2">
      <c r="A15970" s="66"/>
    </row>
    <row r="15971" spans="1:1" x14ac:dyDescent="0.2">
      <c r="A15971" s="66"/>
    </row>
    <row r="15972" spans="1:1" x14ac:dyDescent="0.2">
      <c r="A15972" s="66"/>
    </row>
    <row r="15973" spans="1:1" x14ac:dyDescent="0.2">
      <c r="A15973" s="66"/>
    </row>
    <row r="15974" spans="1:1" x14ac:dyDescent="0.2">
      <c r="A15974" s="66"/>
    </row>
    <row r="15975" spans="1:1" x14ac:dyDescent="0.2">
      <c r="A15975" s="66"/>
    </row>
    <row r="15976" spans="1:1" x14ac:dyDescent="0.2">
      <c r="A15976" s="66"/>
    </row>
    <row r="15977" spans="1:1" x14ac:dyDescent="0.2">
      <c r="A15977" s="66"/>
    </row>
    <row r="15978" spans="1:1" x14ac:dyDescent="0.2">
      <c r="A15978" s="66"/>
    </row>
    <row r="15979" spans="1:1" x14ac:dyDescent="0.2">
      <c r="A15979" s="66"/>
    </row>
    <row r="15980" spans="1:1" x14ac:dyDescent="0.2">
      <c r="A15980" s="66"/>
    </row>
    <row r="15981" spans="1:1" x14ac:dyDescent="0.2">
      <c r="A15981" s="66"/>
    </row>
    <row r="15982" spans="1:1" x14ac:dyDescent="0.2">
      <c r="A15982" s="66"/>
    </row>
    <row r="15983" spans="1:1" x14ac:dyDescent="0.2">
      <c r="A15983" s="66"/>
    </row>
    <row r="15984" spans="1:1" x14ac:dyDescent="0.2">
      <c r="A15984" s="66"/>
    </row>
    <row r="15985" spans="1:1" x14ac:dyDescent="0.2">
      <c r="A15985" s="66"/>
    </row>
    <row r="15986" spans="1:1" x14ac:dyDescent="0.2">
      <c r="A15986" s="66"/>
    </row>
    <row r="15987" spans="1:1" x14ac:dyDescent="0.2">
      <c r="A15987" s="66"/>
    </row>
    <row r="15988" spans="1:1" x14ac:dyDescent="0.2">
      <c r="A15988" s="66"/>
    </row>
    <row r="15989" spans="1:1" x14ac:dyDescent="0.2">
      <c r="A15989" s="66"/>
    </row>
    <row r="15990" spans="1:1" x14ac:dyDescent="0.2">
      <c r="A15990" s="66"/>
    </row>
    <row r="15991" spans="1:1" x14ac:dyDescent="0.2">
      <c r="A15991" s="66"/>
    </row>
    <row r="15992" spans="1:1" x14ac:dyDescent="0.2">
      <c r="A15992" s="66"/>
    </row>
    <row r="15993" spans="1:1" x14ac:dyDescent="0.2">
      <c r="A15993" s="66"/>
    </row>
    <row r="15994" spans="1:1" x14ac:dyDescent="0.2">
      <c r="A15994" s="66"/>
    </row>
    <row r="15995" spans="1:1" x14ac:dyDescent="0.2">
      <c r="A15995" s="66"/>
    </row>
    <row r="15996" spans="1:1" x14ac:dyDescent="0.2">
      <c r="A15996" s="66"/>
    </row>
    <row r="15997" spans="1:1" x14ac:dyDescent="0.2">
      <c r="A15997" s="66"/>
    </row>
    <row r="15998" spans="1:1" x14ac:dyDescent="0.2">
      <c r="A15998" s="66"/>
    </row>
    <row r="15999" spans="1:1" x14ac:dyDescent="0.2">
      <c r="A15999" s="66"/>
    </row>
    <row r="16000" spans="1:1" x14ac:dyDescent="0.2">
      <c r="A16000" s="66"/>
    </row>
    <row r="16001" spans="1:1" x14ac:dyDescent="0.2">
      <c r="A16001" s="66"/>
    </row>
    <row r="16002" spans="1:1" x14ac:dyDescent="0.2">
      <c r="A16002" s="66"/>
    </row>
    <row r="16003" spans="1:1" x14ac:dyDescent="0.2">
      <c r="A16003" s="66"/>
    </row>
    <row r="16004" spans="1:1" x14ac:dyDescent="0.2">
      <c r="A16004" s="66"/>
    </row>
    <row r="16005" spans="1:1" x14ac:dyDescent="0.2">
      <c r="A16005" s="66"/>
    </row>
    <row r="16006" spans="1:1" x14ac:dyDescent="0.2">
      <c r="A16006" s="66"/>
    </row>
    <row r="16007" spans="1:1" x14ac:dyDescent="0.2">
      <c r="A16007" s="66"/>
    </row>
    <row r="16008" spans="1:1" x14ac:dyDescent="0.2">
      <c r="A16008" s="66"/>
    </row>
    <row r="16009" spans="1:1" x14ac:dyDescent="0.2">
      <c r="A16009" s="66"/>
    </row>
    <row r="16010" spans="1:1" x14ac:dyDescent="0.2">
      <c r="A16010" s="66"/>
    </row>
    <row r="16011" spans="1:1" x14ac:dyDescent="0.2">
      <c r="A16011" s="66"/>
    </row>
    <row r="16012" spans="1:1" x14ac:dyDescent="0.2">
      <c r="A16012" s="66"/>
    </row>
    <row r="16013" spans="1:1" x14ac:dyDescent="0.2">
      <c r="A16013" s="66"/>
    </row>
    <row r="16014" spans="1:1" x14ac:dyDescent="0.2">
      <c r="A16014" s="66"/>
    </row>
    <row r="16015" spans="1:1" x14ac:dyDescent="0.2">
      <c r="A16015" s="66"/>
    </row>
    <row r="16016" spans="1:1" x14ac:dyDescent="0.2">
      <c r="A16016" s="66"/>
    </row>
    <row r="16017" spans="1:1" x14ac:dyDescent="0.2">
      <c r="A16017" s="66"/>
    </row>
    <row r="16018" spans="1:1" x14ac:dyDescent="0.2">
      <c r="A16018" s="66"/>
    </row>
    <row r="16019" spans="1:1" x14ac:dyDescent="0.2">
      <c r="A16019" s="66"/>
    </row>
    <row r="16020" spans="1:1" x14ac:dyDescent="0.2">
      <c r="A16020" s="66"/>
    </row>
    <row r="16021" spans="1:1" x14ac:dyDescent="0.2">
      <c r="A16021" s="66"/>
    </row>
    <row r="16022" spans="1:1" x14ac:dyDescent="0.2">
      <c r="A16022" s="66"/>
    </row>
    <row r="16023" spans="1:1" x14ac:dyDescent="0.2">
      <c r="A16023" s="66"/>
    </row>
    <row r="16024" spans="1:1" x14ac:dyDescent="0.2">
      <c r="A16024" s="66"/>
    </row>
    <row r="16025" spans="1:1" x14ac:dyDescent="0.2">
      <c r="A16025" s="66"/>
    </row>
    <row r="16026" spans="1:1" x14ac:dyDescent="0.2">
      <c r="A16026" s="66"/>
    </row>
    <row r="16027" spans="1:1" x14ac:dyDescent="0.2">
      <c r="A16027" s="66"/>
    </row>
    <row r="16028" spans="1:1" x14ac:dyDescent="0.2">
      <c r="A16028" s="66"/>
    </row>
    <row r="16029" spans="1:1" x14ac:dyDescent="0.2">
      <c r="A16029" s="66"/>
    </row>
    <row r="16030" spans="1:1" x14ac:dyDescent="0.2">
      <c r="A16030" s="66"/>
    </row>
    <row r="16031" spans="1:1" x14ac:dyDescent="0.2">
      <c r="A16031" s="66"/>
    </row>
    <row r="16032" spans="1:1" x14ac:dyDescent="0.2">
      <c r="A16032" s="66"/>
    </row>
    <row r="16033" spans="1:1" x14ac:dyDescent="0.2">
      <c r="A16033" s="66"/>
    </row>
    <row r="16034" spans="1:1" x14ac:dyDescent="0.2">
      <c r="A16034" s="66"/>
    </row>
    <row r="16035" spans="1:1" x14ac:dyDescent="0.2">
      <c r="A16035" s="66"/>
    </row>
    <row r="16036" spans="1:1" x14ac:dyDescent="0.2">
      <c r="A16036" s="66"/>
    </row>
    <row r="16037" spans="1:1" x14ac:dyDescent="0.2">
      <c r="A16037" s="66"/>
    </row>
    <row r="16038" spans="1:1" x14ac:dyDescent="0.2">
      <c r="A16038" s="66"/>
    </row>
    <row r="16039" spans="1:1" x14ac:dyDescent="0.2">
      <c r="A16039" s="66"/>
    </row>
    <row r="16040" spans="1:1" x14ac:dyDescent="0.2">
      <c r="A16040" s="66"/>
    </row>
    <row r="16041" spans="1:1" x14ac:dyDescent="0.2">
      <c r="A16041" s="66"/>
    </row>
    <row r="16042" spans="1:1" x14ac:dyDescent="0.2">
      <c r="A16042" s="66"/>
    </row>
    <row r="16043" spans="1:1" x14ac:dyDescent="0.2">
      <c r="A16043" s="66"/>
    </row>
    <row r="16044" spans="1:1" x14ac:dyDescent="0.2">
      <c r="A16044" s="66"/>
    </row>
    <row r="16045" spans="1:1" x14ac:dyDescent="0.2">
      <c r="A16045" s="66"/>
    </row>
    <row r="16046" spans="1:1" x14ac:dyDescent="0.2">
      <c r="A16046" s="66"/>
    </row>
    <row r="16047" spans="1:1" x14ac:dyDescent="0.2">
      <c r="A16047" s="66"/>
    </row>
    <row r="16048" spans="1:1" x14ac:dyDescent="0.2">
      <c r="A16048" s="66"/>
    </row>
    <row r="16049" spans="1:1" x14ac:dyDescent="0.2">
      <c r="A16049" s="66"/>
    </row>
    <row r="16050" spans="1:1" x14ac:dyDescent="0.2">
      <c r="A16050" s="66"/>
    </row>
    <row r="16051" spans="1:1" x14ac:dyDescent="0.2">
      <c r="A16051" s="66"/>
    </row>
    <row r="16052" spans="1:1" x14ac:dyDescent="0.2">
      <c r="A16052" s="66"/>
    </row>
    <row r="16053" spans="1:1" x14ac:dyDescent="0.2">
      <c r="A16053" s="66"/>
    </row>
    <row r="16054" spans="1:1" x14ac:dyDescent="0.2">
      <c r="A16054" s="66"/>
    </row>
    <row r="16055" spans="1:1" x14ac:dyDescent="0.2">
      <c r="A16055" s="66"/>
    </row>
    <row r="16056" spans="1:1" x14ac:dyDescent="0.2">
      <c r="A16056" s="66"/>
    </row>
    <row r="16057" spans="1:1" x14ac:dyDescent="0.2">
      <c r="A16057" s="66"/>
    </row>
    <row r="16058" spans="1:1" x14ac:dyDescent="0.2">
      <c r="A16058" s="66"/>
    </row>
    <row r="16059" spans="1:1" x14ac:dyDescent="0.2">
      <c r="A16059" s="66"/>
    </row>
    <row r="16060" spans="1:1" x14ac:dyDescent="0.2">
      <c r="A16060" s="66"/>
    </row>
    <row r="16061" spans="1:1" x14ac:dyDescent="0.2">
      <c r="A16061" s="66"/>
    </row>
    <row r="16062" spans="1:1" x14ac:dyDescent="0.2">
      <c r="A16062" s="66"/>
    </row>
    <row r="16063" spans="1:1" x14ac:dyDescent="0.2">
      <c r="A16063" s="66"/>
    </row>
    <row r="16064" spans="1:1" x14ac:dyDescent="0.2">
      <c r="A16064" s="66"/>
    </row>
    <row r="16065" spans="1:1" x14ac:dyDescent="0.2">
      <c r="A16065" s="66"/>
    </row>
    <row r="16066" spans="1:1" x14ac:dyDescent="0.2">
      <c r="A16066" s="66"/>
    </row>
    <row r="16067" spans="1:1" x14ac:dyDescent="0.2">
      <c r="A16067" s="66"/>
    </row>
    <row r="16068" spans="1:1" x14ac:dyDescent="0.2">
      <c r="A16068" s="66"/>
    </row>
    <row r="16069" spans="1:1" x14ac:dyDescent="0.2">
      <c r="A16069" s="66"/>
    </row>
    <row r="16070" spans="1:1" x14ac:dyDescent="0.2">
      <c r="A16070" s="66"/>
    </row>
    <row r="16071" spans="1:1" x14ac:dyDescent="0.2">
      <c r="A16071" s="66"/>
    </row>
    <row r="16072" spans="1:1" x14ac:dyDescent="0.2">
      <c r="A16072" s="66"/>
    </row>
    <row r="16073" spans="1:1" x14ac:dyDescent="0.2">
      <c r="A16073" s="66"/>
    </row>
    <row r="16074" spans="1:1" x14ac:dyDescent="0.2">
      <c r="A16074" s="66"/>
    </row>
    <row r="16075" spans="1:1" x14ac:dyDescent="0.2">
      <c r="A16075" s="66"/>
    </row>
    <row r="16076" spans="1:1" x14ac:dyDescent="0.2">
      <c r="A16076" s="66"/>
    </row>
    <row r="16077" spans="1:1" x14ac:dyDescent="0.2">
      <c r="A16077" s="66"/>
    </row>
    <row r="16078" spans="1:1" x14ac:dyDescent="0.2">
      <c r="A16078" s="66"/>
    </row>
    <row r="16079" spans="1:1" x14ac:dyDescent="0.2">
      <c r="A16079" s="66"/>
    </row>
    <row r="16080" spans="1:1" x14ac:dyDescent="0.2">
      <c r="A16080" s="66"/>
    </row>
    <row r="16081" spans="1:1" x14ac:dyDescent="0.2">
      <c r="A16081" s="66"/>
    </row>
    <row r="16082" spans="1:1" x14ac:dyDescent="0.2">
      <c r="A16082" s="66"/>
    </row>
    <row r="16083" spans="1:1" x14ac:dyDescent="0.2">
      <c r="A16083" s="66"/>
    </row>
    <row r="16084" spans="1:1" x14ac:dyDescent="0.2">
      <c r="A16084" s="66"/>
    </row>
    <row r="16085" spans="1:1" x14ac:dyDescent="0.2">
      <c r="A16085" s="66"/>
    </row>
    <row r="16086" spans="1:1" x14ac:dyDescent="0.2">
      <c r="A16086" s="66"/>
    </row>
    <row r="16087" spans="1:1" x14ac:dyDescent="0.2">
      <c r="A16087" s="66"/>
    </row>
    <row r="16088" spans="1:1" x14ac:dyDescent="0.2">
      <c r="A16088" s="66"/>
    </row>
    <row r="16089" spans="1:1" x14ac:dyDescent="0.2">
      <c r="A16089" s="66"/>
    </row>
    <row r="16090" spans="1:1" x14ac:dyDescent="0.2">
      <c r="A16090" s="66"/>
    </row>
    <row r="16091" spans="1:1" x14ac:dyDescent="0.2">
      <c r="A16091" s="66"/>
    </row>
    <row r="16092" spans="1:1" x14ac:dyDescent="0.2">
      <c r="A16092" s="66"/>
    </row>
    <row r="16093" spans="1:1" x14ac:dyDescent="0.2">
      <c r="A16093" s="66"/>
    </row>
    <row r="16094" spans="1:1" x14ac:dyDescent="0.2">
      <c r="A16094" s="66"/>
    </row>
    <row r="16095" spans="1:1" x14ac:dyDescent="0.2">
      <c r="A16095" s="66"/>
    </row>
    <row r="16096" spans="1:1" x14ac:dyDescent="0.2">
      <c r="A16096" s="66"/>
    </row>
    <row r="16097" spans="1:1" x14ac:dyDescent="0.2">
      <c r="A16097" s="66"/>
    </row>
    <row r="16098" spans="1:1" x14ac:dyDescent="0.2">
      <c r="A16098" s="66"/>
    </row>
    <row r="16099" spans="1:1" x14ac:dyDescent="0.2">
      <c r="A16099" s="66"/>
    </row>
    <row r="16100" spans="1:1" x14ac:dyDescent="0.2">
      <c r="A16100" s="66"/>
    </row>
    <row r="16101" spans="1:1" x14ac:dyDescent="0.2">
      <c r="A16101" s="66"/>
    </row>
    <row r="16102" spans="1:1" x14ac:dyDescent="0.2">
      <c r="A16102" s="66"/>
    </row>
    <row r="16103" spans="1:1" x14ac:dyDescent="0.2">
      <c r="A16103" s="66"/>
    </row>
    <row r="16104" spans="1:1" x14ac:dyDescent="0.2">
      <c r="A16104" s="66"/>
    </row>
    <row r="16105" spans="1:1" x14ac:dyDescent="0.2">
      <c r="A16105" s="66"/>
    </row>
    <row r="16106" spans="1:1" x14ac:dyDescent="0.2">
      <c r="A16106" s="66"/>
    </row>
    <row r="16107" spans="1:1" x14ac:dyDescent="0.2">
      <c r="A16107" s="66"/>
    </row>
    <row r="16108" spans="1:1" x14ac:dyDescent="0.2">
      <c r="A16108" s="66"/>
    </row>
    <row r="16109" spans="1:1" x14ac:dyDescent="0.2">
      <c r="A16109" s="66"/>
    </row>
    <row r="16110" spans="1:1" x14ac:dyDescent="0.2">
      <c r="A16110" s="66"/>
    </row>
    <row r="16111" spans="1:1" x14ac:dyDescent="0.2">
      <c r="A16111" s="66"/>
    </row>
    <row r="16112" spans="1:1" x14ac:dyDescent="0.2">
      <c r="A16112" s="66"/>
    </row>
    <row r="16113" spans="1:1" x14ac:dyDescent="0.2">
      <c r="A16113" s="66"/>
    </row>
    <row r="16114" spans="1:1" x14ac:dyDescent="0.2">
      <c r="A16114" s="66"/>
    </row>
    <row r="16115" spans="1:1" x14ac:dyDescent="0.2">
      <c r="A16115" s="66"/>
    </row>
    <row r="16116" spans="1:1" x14ac:dyDescent="0.2">
      <c r="A16116" s="66"/>
    </row>
    <row r="16117" spans="1:1" x14ac:dyDescent="0.2">
      <c r="A16117" s="66"/>
    </row>
    <row r="16118" spans="1:1" x14ac:dyDescent="0.2">
      <c r="A16118" s="66"/>
    </row>
    <row r="16119" spans="1:1" x14ac:dyDescent="0.2">
      <c r="A16119" s="66"/>
    </row>
    <row r="16120" spans="1:1" x14ac:dyDescent="0.2">
      <c r="A16120" s="66"/>
    </row>
    <row r="16121" spans="1:1" x14ac:dyDescent="0.2">
      <c r="A16121" s="66"/>
    </row>
    <row r="16122" spans="1:1" x14ac:dyDescent="0.2">
      <c r="A16122" s="66"/>
    </row>
    <row r="16123" spans="1:1" x14ac:dyDescent="0.2">
      <c r="A16123" s="66"/>
    </row>
    <row r="16124" spans="1:1" x14ac:dyDescent="0.2">
      <c r="A16124" s="66"/>
    </row>
    <row r="16125" spans="1:1" x14ac:dyDescent="0.2">
      <c r="A16125" s="66"/>
    </row>
    <row r="16126" spans="1:1" x14ac:dyDescent="0.2">
      <c r="A16126" s="66"/>
    </row>
    <row r="16127" spans="1:1" x14ac:dyDescent="0.2">
      <c r="A16127" s="66"/>
    </row>
    <row r="16128" spans="1:1" x14ac:dyDescent="0.2">
      <c r="A16128" s="66"/>
    </row>
    <row r="16129" spans="1:1" x14ac:dyDescent="0.2">
      <c r="A16129" s="66"/>
    </row>
    <row r="16130" spans="1:1" x14ac:dyDescent="0.2">
      <c r="A16130" s="66"/>
    </row>
    <row r="16131" spans="1:1" x14ac:dyDescent="0.2">
      <c r="A16131" s="66"/>
    </row>
    <row r="16132" spans="1:1" x14ac:dyDescent="0.2">
      <c r="A16132" s="66"/>
    </row>
    <row r="16133" spans="1:1" x14ac:dyDescent="0.2">
      <c r="A16133" s="66"/>
    </row>
    <row r="16134" spans="1:1" x14ac:dyDescent="0.2">
      <c r="A16134" s="66"/>
    </row>
    <row r="16135" spans="1:1" x14ac:dyDescent="0.2">
      <c r="A16135" s="66"/>
    </row>
    <row r="16136" spans="1:1" x14ac:dyDescent="0.2">
      <c r="A16136" s="66"/>
    </row>
    <row r="16137" spans="1:1" x14ac:dyDescent="0.2">
      <c r="A16137" s="66"/>
    </row>
    <row r="16138" spans="1:1" x14ac:dyDescent="0.2">
      <c r="A16138" s="66"/>
    </row>
    <row r="16139" spans="1:1" x14ac:dyDescent="0.2">
      <c r="A16139" s="66"/>
    </row>
    <row r="16140" spans="1:1" x14ac:dyDescent="0.2">
      <c r="A16140" s="66"/>
    </row>
    <row r="16141" spans="1:1" x14ac:dyDescent="0.2">
      <c r="A16141" s="66"/>
    </row>
    <row r="16142" spans="1:1" x14ac:dyDescent="0.2">
      <c r="A16142" s="66"/>
    </row>
    <row r="16143" spans="1:1" x14ac:dyDescent="0.2">
      <c r="A16143" s="66"/>
    </row>
    <row r="16144" spans="1:1" x14ac:dyDescent="0.2">
      <c r="A16144" s="66"/>
    </row>
    <row r="16145" spans="1:1" x14ac:dyDescent="0.2">
      <c r="A16145" s="66"/>
    </row>
    <row r="16146" spans="1:1" x14ac:dyDescent="0.2">
      <c r="A16146" s="66"/>
    </row>
    <row r="16147" spans="1:1" x14ac:dyDescent="0.2">
      <c r="A16147" s="66"/>
    </row>
    <row r="16148" spans="1:1" x14ac:dyDescent="0.2">
      <c r="A16148" s="66"/>
    </row>
    <row r="16149" spans="1:1" x14ac:dyDescent="0.2">
      <c r="A16149" s="66"/>
    </row>
    <row r="16150" spans="1:1" x14ac:dyDescent="0.2">
      <c r="A16150" s="66"/>
    </row>
    <row r="16151" spans="1:1" x14ac:dyDescent="0.2">
      <c r="A16151" s="66"/>
    </row>
    <row r="16152" spans="1:1" x14ac:dyDescent="0.2">
      <c r="A16152" s="66"/>
    </row>
    <row r="16153" spans="1:1" x14ac:dyDescent="0.2">
      <c r="A16153" s="66"/>
    </row>
    <row r="16154" spans="1:1" x14ac:dyDescent="0.2">
      <c r="A16154" s="66"/>
    </row>
    <row r="16155" spans="1:1" x14ac:dyDescent="0.2">
      <c r="A16155" s="66"/>
    </row>
    <row r="16156" spans="1:1" x14ac:dyDescent="0.2">
      <c r="A16156" s="66"/>
    </row>
    <row r="16157" spans="1:1" x14ac:dyDescent="0.2">
      <c r="A16157" s="66"/>
    </row>
    <row r="16158" spans="1:1" x14ac:dyDescent="0.2">
      <c r="A16158" s="66"/>
    </row>
    <row r="16159" spans="1:1" x14ac:dyDescent="0.2">
      <c r="A16159" s="66"/>
    </row>
    <row r="16160" spans="1:1" x14ac:dyDescent="0.2">
      <c r="A16160" s="66"/>
    </row>
    <row r="16161" spans="1:1" x14ac:dyDescent="0.2">
      <c r="A16161" s="66"/>
    </row>
    <row r="16162" spans="1:1" x14ac:dyDescent="0.2">
      <c r="A16162" s="66"/>
    </row>
    <row r="16163" spans="1:1" x14ac:dyDescent="0.2">
      <c r="A16163" s="66"/>
    </row>
    <row r="16164" spans="1:1" x14ac:dyDescent="0.2">
      <c r="A16164" s="66"/>
    </row>
    <row r="16165" spans="1:1" x14ac:dyDescent="0.2">
      <c r="A16165" s="66"/>
    </row>
    <row r="16166" spans="1:1" x14ac:dyDescent="0.2">
      <c r="A16166" s="66"/>
    </row>
    <row r="16167" spans="1:1" x14ac:dyDescent="0.2">
      <c r="A16167" s="66"/>
    </row>
    <row r="16168" spans="1:1" x14ac:dyDescent="0.2">
      <c r="A16168" s="66"/>
    </row>
    <row r="16169" spans="1:1" x14ac:dyDescent="0.2">
      <c r="A16169" s="66"/>
    </row>
    <row r="16170" spans="1:1" x14ac:dyDescent="0.2">
      <c r="A16170" s="66"/>
    </row>
    <row r="16171" spans="1:1" x14ac:dyDescent="0.2">
      <c r="A16171" s="66"/>
    </row>
    <row r="16172" spans="1:1" x14ac:dyDescent="0.2">
      <c r="A16172" s="66"/>
    </row>
    <row r="16173" spans="1:1" x14ac:dyDescent="0.2">
      <c r="A16173" s="66"/>
    </row>
    <row r="16174" spans="1:1" x14ac:dyDescent="0.2">
      <c r="A16174" s="66"/>
    </row>
    <row r="16175" spans="1:1" x14ac:dyDescent="0.2">
      <c r="A16175" s="66"/>
    </row>
    <row r="16176" spans="1:1" x14ac:dyDescent="0.2">
      <c r="A16176" s="66"/>
    </row>
    <row r="16177" spans="1:1" x14ac:dyDescent="0.2">
      <c r="A16177" s="66"/>
    </row>
    <row r="16178" spans="1:1" x14ac:dyDescent="0.2">
      <c r="A16178" s="66"/>
    </row>
    <row r="16179" spans="1:1" x14ac:dyDescent="0.2">
      <c r="A16179" s="66"/>
    </row>
    <row r="16180" spans="1:1" x14ac:dyDescent="0.2">
      <c r="A16180" s="66"/>
    </row>
    <row r="16181" spans="1:1" x14ac:dyDescent="0.2">
      <c r="A16181" s="66"/>
    </row>
    <row r="16182" spans="1:1" x14ac:dyDescent="0.2">
      <c r="A16182" s="66"/>
    </row>
    <row r="16183" spans="1:1" x14ac:dyDescent="0.2">
      <c r="A16183" s="66"/>
    </row>
    <row r="16184" spans="1:1" x14ac:dyDescent="0.2">
      <c r="A16184" s="66"/>
    </row>
    <row r="16185" spans="1:1" x14ac:dyDescent="0.2">
      <c r="A16185" s="66"/>
    </row>
    <row r="16186" spans="1:1" x14ac:dyDescent="0.2">
      <c r="A16186" s="66"/>
    </row>
    <row r="16187" spans="1:1" x14ac:dyDescent="0.2">
      <c r="A16187" s="66"/>
    </row>
    <row r="16188" spans="1:1" x14ac:dyDescent="0.2">
      <c r="A16188" s="66"/>
    </row>
    <row r="16189" spans="1:1" x14ac:dyDescent="0.2">
      <c r="A16189" s="66"/>
    </row>
    <row r="16190" spans="1:1" x14ac:dyDescent="0.2">
      <c r="A16190" s="66"/>
    </row>
    <row r="16191" spans="1:1" x14ac:dyDescent="0.2">
      <c r="A16191" s="66"/>
    </row>
    <row r="16192" spans="1:1" x14ac:dyDescent="0.2">
      <c r="A16192" s="66"/>
    </row>
    <row r="16193" spans="1:1" x14ac:dyDescent="0.2">
      <c r="A16193" s="66"/>
    </row>
    <row r="16194" spans="1:1" x14ac:dyDescent="0.2">
      <c r="A16194" s="66"/>
    </row>
    <row r="16195" spans="1:1" x14ac:dyDescent="0.2">
      <c r="A16195" s="66"/>
    </row>
    <row r="16196" spans="1:1" x14ac:dyDescent="0.2">
      <c r="A16196" s="66"/>
    </row>
    <row r="16197" spans="1:1" x14ac:dyDescent="0.2">
      <c r="A16197" s="66"/>
    </row>
    <row r="16198" spans="1:1" x14ac:dyDescent="0.2">
      <c r="A16198" s="66"/>
    </row>
    <row r="16199" spans="1:1" x14ac:dyDescent="0.2">
      <c r="A16199" s="66"/>
    </row>
    <row r="16200" spans="1:1" x14ac:dyDescent="0.2">
      <c r="A16200" s="66"/>
    </row>
    <row r="16201" spans="1:1" x14ac:dyDescent="0.2">
      <c r="A16201" s="66"/>
    </row>
    <row r="16202" spans="1:1" x14ac:dyDescent="0.2">
      <c r="A16202" s="66"/>
    </row>
    <row r="16203" spans="1:1" x14ac:dyDescent="0.2">
      <c r="A16203" s="66"/>
    </row>
    <row r="16204" spans="1:1" x14ac:dyDescent="0.2">
      <c r="A16204" s="66"/>
    </row>
    <row r="16205" spans="1:1" x14ac:dyDescent="0.2">
      <c r="A16205" s="66"/>
    </row>
    <row r="16206" spans="1:1" x14ac:dyDescent="0.2">
      <c r="A16206" s="66"/>
    </row>
    <row r="16207" spans="1:1" x14ac:dyDescent="0.2">
      <c r="A16207" s="66"/>
    </row>
    <row r="16208" spans="1:1" x14ac:dyDescent="0.2">
      <c r="A16208" s="66"/>
    </row>
    <row r="16209" spans="1:1" x14ac:dyDescent="0.2">
      <c r="A16209" s="66"/>
    </row>
    <row r="16210" spans="1:1" x14ac:dyDescent="0.2">
      <c r="A16210" s="66"/>
    </row>
    <row r="16211" spans="1:1" x14ac:dyDescent="0.2">
      <c r="A16211" s="66"/>
    </row>
    <row r="16212" spans="1:1" x14ac:dyDescent="0.2">
      <c r="A16212" s="66"/>
    </row>
    <row r="16213" spans="1:1" x14ac:dyDescent="0.2">
      <c r="A16213" s="66"/>
    </row>
    <row r="16214" spans="1:1" x14ac:dyDescent="0.2">
      <c r="A16214" s="66"/>
    </row>
    <row r="16215" spans="1:1" x14ac:dyDescent="0.2">
      <c r="A16215" s="66"/>
    </row>
    <row r="16216" spans="1:1" x14ac:dyDescent="0.2">
      <c r="A16216" s="66"/>
    </row>
    <row r="16217" spans="1:1" x14ac:dyDescent="0.2">
      <c r="A16217" s="66"/>
    </row>
    <row r="16218" spans="1:1" x14ac:dyDescent="0.2">
      <c r="A16218" s="66"/>
    </row>
    <row r="16219" spans="1:1" x14ac:dyDescent="0.2">
      <c r="A16219" s="66"/>
    </row>
    <row r="16220" spans="1:1" x14ac:dyDescent="0.2">
      <c r="A16220" s="66"/>
    </row>
    <row r="16221" spans="1:1" x14ac:dyDescent="0.2">
      <c r="A16221" s="66"/>
    </row>
    <row r="16222" spans="1:1" x14ac:dyDescent="0.2">
      <c r="A16222" s="66"/>
    </row>
    <row r="16223" spans="1:1" x14ac:dyDescent="0.2">
      <c r="A16223" s="66"/>
    </row>
    <row r="16224" spans="1:1" x14ac:dyDescent="0.2">
      <c r="A16224" s="66"/>
    </row>
    <row r="16225" spans="1:1" x14ac:dyDescent="0.2">
      <c r="A16225" s="66"/>
    </row>
    <row r="16226" spans="1:1" x14ac:dyDescent="0.2">
      <c r="A16226" s="66"/>
    </row>
    <row r="16227" spans="1:1" x14ac:dyDescent="0.2">
      <c r="A16227" s="66"/>
    </row>
    <row r="16228" spans="1:1" x14ac:dyDescent="0.2">
      <c r="A16228" s="66"/>
    </row>
    <row r="16229" spans="1:1" x14ac:dyDescent="0.2">
      <c r="A16229" s="66"/>
    </row>
    <row r="16230" spans="1:1" x14ac:dyDescent="0.2">
      <c r="A16230" s="66"/>
    </row>
    <row r="16231" spans="1:1" x14ac:dyDescent="0.2">
      <c r="A16231" s="66"/>
    </row>
    <row r="16232" spans="1:1" x14ac:dyDescent="0.2">
      <c r="A16232" s="66"/>
    </row>
    <row r="16233" spans="1:1" x14ac:dyDescent="0.2">
      <c r="A16233" s="66"/>
    </row>
    <row r="16234" spans="1:1" x14ac:dyDescent="0.2">
      <c r="A16234" s="66"/>
    </row>
    <row r="16235" spans="1:1" x14ac:dyDescent="0.2">
      <c r="A16235" s="66"/>
    </row>
    <row r="16236" spans="1:1" x14ac:dyDescent="0.2">
      <c r="A16236" s="66"/>
    </row>
    <row r="16237" spans="1:1" x14ac:dyDescent="0.2">
      <c r="A16237" s="66"/>
    </row>
    <row r="16238" spans="1:1" x14ac:dyDescent="0.2">
      <c r="A16238" s="66"/>
    </row>
    <row r="16239" spans="1:1" x14ac:dyDescent="0.2">
      <c r="A16239" s="66"/>
    </row>
    <row r="16240" spans="1:1" x14ac:dyDescent="0.2">
      <c r="A16240" s="66"/>
    </row>
    <row r="16241" spans="1:1" x14ac:dyDescent="0.2">
      <c r="A16241" s="66"/>
    </row>
    <row r="16242" spans="1:1" x14ac:dyDescent="0.2">
      <c r="A16242" s="66"/>
    </row>
    <row r="16243" spans="1:1" x14ac:dyDescent="0.2">
      <c r="A16243" s="66"/>
    </row>
    <row r="16244" spans="1:1" x14ac:dyDescent="0.2">
      <c r="A16244" s="66"/>
    </row>
    <row r="16245" spans="1:1" x14ac:dyDescent="0.2">
      <c r="A16245" s="66"/>
    </row>
    <row r="16246" spans="1:1" x14ac:dyDescent="0.2">
      <c r="A16246" s="66"/>
    </row>
    <row r="16247" spans="1:1" x14ac:dyDescent="0.2">
      <c r="A16247" s="66"/>
    </row>
    <row r="16248" spans="1:1" x14ac:dyDescent="0.2">
      <c r="A16248" s="66"/>
    </row>
    <row r="16249" spans="1:1" x14ac:dyDescent="0.2">
      <c r="A16249" s="66"/>
    </row>
    <row r="16250" spans="1:1" x14ac:dyDescent="0.2">
      <c r="A16250" s="66"/>
    </row>
    <row r="16251" spans="1:1" x14ac:dyDescent="0.2">
      <c r="A16251" s="66"/>
    </row>
    <row r="16252" spans="1:1" x14ac:dyDescent="0.2">
      <c r="A16252" s="66"/>
    </row>
    <row r="16253" spans="1:1" x14ac:dyDescent="0.2">
      <c r="A16253" s="66"/>
    </row>
    <row r="16254" spans="1:1" x14ac:dyDescent="0.2">
      <c r="A16254" s="66"/>
    </row>
    <row r="16255" spans="1:1" x14ac:dyDescent="0.2">
      <c r="A16255" s="66"/>
    </row>
    <row r="16256" spans="1:1" x14ac:dyDescent="0.2">
      <c r="A16256" s="66"/>
    </row>
    <row r="16257" spans="1:1" x14ac:dyDescent="0.2">
      <c r="A16257" s="66"/>
    </row>
    <row r="16258" spans="1:1" x14ac:dyDescent="0.2">
      <c r="A16258" s="66"/>
    </row>
    <row r="16259" spans="1:1" x14ac:dyDescent="0.2">
      <c r="A16259" s="66"/>
    </row>
    <row r="16260" spans="1:1" x14ac:dyDescent="0.2">
      <c r="A16260" s="66"/>
    </row>
    <row r="16261" spans="1:1" x14ac:dyDescent="0.2">
      <c r="A16261" s="66"/>
    </row>
    <row r="16262" spans="1:1" x14ac:dyDescent="0.2">
      <c r="A16262" s="66"/>
    </row>
    <row r="16263" spans="1:1" x14ac:dyDescent="0.2">
      <c r="A16263" s="66"/>
    </row>
    <row r="16264" spans="1:1" x14ac:dyDescent="0.2">
      <c r="A16264" s="66"/>
    </row>
    <row r="16265" spans="1:1" x14ac:dyDescent="0.2">
      <c r="A16265" s="66"/>
    </row>
    <row r="16266" spans="1:1" x14ac:dyDescent="0.2">
      <c r="A16266" s="66"/>
    </row>
    <row r="16267" spans="1:1" x14ac:dyDescent="0.2">
      <c r="A16267" s="66"/>
    </row>
    <row r="16268" spans="1:1" x14ac:dyDescent="0.2">
      <c r="A16268" s="66"/>
    </row>
    <row r="16269" spans="1:1" x14ac:dyDescent="0.2">
      <c r="A16269" s="66"/>
    </row>
    <row r="16270" spans="1:1" x14ac:dyDescent="0.2">
      <c r="A16270" s="66"/>
    </row>
    <row r="16271" spans="1:1" x14ac:dyDescent="0.2">
      <c r="A16271" s="66"/>
    </row>
    <row r="16272" spans="1:1" x14ac:dyDescent="0.2">
      <c r="A16272" s="66"/>
    </row>
    <row r="16273" spans="1:1" x14ac:dyDescent="0.2">
      <c r="A16273" s="66"/>
    </row>
    <row r="16274" spans="1:1" x14ac:dyDescent="0.2">
      <c r="A16274" s="66"/>
    </row>
    <row r="16275" spans="1:1" x14ac:dyDescent="0.2">
      <c r="A16275" s="66"/>
    </row>
    <row r="16276" spans="1:1" x14ac:dyDescent="0.2">
      <c r="A16276" s="66"/>
    </row>
    <row r="16277" spans="1:1" x14ac:dyDescent="0.2">
      <c r="A16277" s="66"/>
    </row>
    <row r="16278" spans="1:1" x14ac:dyDescent="0.2">
      <c r="A16278" s="66"/>
    </row>
    <row r="16279" spans="1:1" x14ac:dyDescent="0.2">
      <c r="A16279" s="66"/>
    </row>
    <row r="16280" spans="1:1" x14ac:dyDescent="0.2">
      <c r="A16280" s="66"/>
    </row>
    <row r="16281" spans="1:1" x14ac:dyDescent="0.2">
      <c r="A16281" s="66"/>
    </row>
    <row r="16282" spans="1:1" x14ac:dyDescent="0.2">
      <c r="A16282" s="66"/>
    </row>
    <row r="16283" spans="1:1" x14ac:dyDescent="0.2">
      <c r="A16283" s="66"/>
    </row>
    <row r="16284" spans="1:1" x14ac:dyDescent="0.2">
      <c r="A16284" s="66"/>
    </row>
    <row r="16285" spans="1:1" x14ac:dyDescent="0.2">
      <c r="A16285" s="66"/>
    </row>
    <row r="16286" spans="1:1" x14ac:dyDescent="0.2">
      <c r="A16286" s="66"/>
    </row>
    <row r="16287" spans="1:1" x14ac:dyDescent="0.2">
      <c r="A16287" s="66"/>
    </row>
    <row r="16288" spans="1:1" x14ac:dyDescent="0.2">
      <c r="A16288" s="66"/>
    </row>
    <row r="16289" spans="1:1" x14ac:dyDescent="0.2">
      <c r="A16289" s="66"/>
    </row>
    <row r="16290" spans="1:1" x14ac:dyDescent="0.2">
      <c r="A16290" s="66"/>
    </row>
    <row r="16291" spans="1:1" x14ac:dyDescent="0.2">
      <c r="A16291" s="66"/>
    </row>
    <row r="16292" spans="1:1" x14ac:dyDescent="0.2">
      <c r="A16292" s="66"/>
    </row>
    <row r="16293" spans="1:1" x14ac:dyDescent="0.2">
      <c r="A16293" s="66"/>
    </row>
    <row r="16294" spans="1:1" x14ac:dyDescent="0.2">
      <c r="A16294" s="66"/>
    </row>
    <row r="16295" spans="1:1" x14ac:dyDescent="0.2">
      <c r="A16295" s="66"/>
    </row>
    <row r="16296" spans="1:1" x14ac:dyDescent="0.2">
      <c r="A16296" s="66"/>
    </row>
    <row r="16297" spans="1:1" x14ac:dyDescent="0.2">
      <c r="A16297" s="66"/>
    </row>
    <row r="16298" spans="1:1" x14ac:dyDescent="0.2">
      <c r="A16298" s="66"/>
    </row>
    <row r="16299" spans="1:1" x14ac:dyDescent="0.2">
      <c r="A16299" s="66"/>
    </row>
    <row r="16300" spans="1:1" x14ac:dyDescent="0.2">
      <c r="A16300" s="66"/>
    </row>
    <row r="16301" spans="1:1" x14ac:dyDescent="0.2">
      <c r="A16301" s="66"/>
    </row>
    <row r="16302" spans="1:1" x14ac:dyDescent="0.2">
      <c r="A16302" s="66"/>
    </row>
    <row r="16303" spans="1:1" x14ac:dyDescent="0.2">
      <c r="A16303" s="66"/>
    </row>
    <row r="16304" spans="1:1" x14ac:dyDescent="0.2">
      <c r="A16304" s="66"/>
    </row>
    <row r="16305" spans="1:1" x14ac:dyDescent="0.2">
      <c r="A16305" s="66"/>
    </row>
    <row r="16306" spans="1:1" x14ac:dyDescent="0.2">
      <c r="A16306" s="66"/>
    </row>
    <row r="16307" spans="1:1" x14ac:dyDescent="0.2">
      <c r="A16307" s="66"/>
    </row>
    <row r="16308" spans="1:1" x14ac:dyDescent="0.2">
      <c r="A16308" s="66"/>
    </row>
    <row r="16309" spans="1:1" x14ac:dyDescent="0.2">
      <c r="A16309" s="66"/>
    </row>
    <row r="16310" spans="1:1" x14ac:dyDescent="0.2">
      <c r="A16310" s="66"/>
    </row>
    <row r="16311" spans="1:1" x14ac:dyDescent="0.2">
      <c r="A16311" s="66"/>
    </row>
    <row r="16312" spans="1:1" x14ac:dyDescent="0.2">
      <c r="A16312" s="66"/>
    </row>
    <row r="16313" spans="1:1" x14ac:dyDescent="0.2">
      <c r="A16313" s="66"/>
    </row>
    <row r="16314" spans="1:1" x14ac:dyDescent="0.2">
      <c r="A16314" s="66"/>
    </row>
    <row r="16315" spans="1:1" x14ac:dyDescent="0.2">
      <c r="A16315" s="66"/>
    </row>
    <row r="16316" spans="1:1" x14ac:dyDescent="0.2">
      <c r="A16316" s="66"/>
    </row>
    <row r="16317" spans="1:1" x14ac:dyDescent="0.2">
      <c r="A16317" s="66"/>
    </row>
    <row r="16318" spans="1:1" x14ac:dyDescent="0.2">
      <c r="A16318" s="66"/>
    </row>
    <row r="16319" spans="1:1" x14ac:dyDescent="0.2">
      <c r="A16319" s="66"/>
    </row>
    <row r="16320" spans="1:1" x14ac:dyDescent="0.2">
      <c r="A16320" s="66"/>
    </row>
    <row r="16321" spans="1:1" x14ac:dyDescent="0.2">
      <c r="A16321" s="66"/>
    </row>
    <row r="16322" spans="1:1" x14ac:dyDescent="0.2">
      <c r="A16322" s="66"/>
    </row>
    <row r="16323" spans="1:1" x14ac:dyDescent="0.2">
      <c r="A16323" s="66"/>
    </row>
    <row r="16324" spans="1:1" x14ac:dyDescent="0.2">
      <c r="A16324" s="66"/>
    </row>
    <row r="16325" spans="1:1" x14ac:dyDescent="0.2">
      <c r="A16325" s="66"/>
    </row>
    <row r="16326" spans="1:1" x14ac:dyDescent="0.2">
      <c r="A16326" s="66"/>
    </row>
    <row r="16327" spans="1:1" x14ac:dyDescent="0.2">
      <c r="A16327" s="66"/>
    </row>
    <row r="16328" spans="1:1" x14ac:dyDescent="0.2">
      <c r="A16328" s="66"/>
    </row>
    <row r="16329" spans="1:1" x14ac:dyDescent="0.2">
      <c r="A16329" s="66"/>
    </row>
    <row r="16330" spans="1:1" x14ac:dyDescent="0.2">
      <c r="A16330" s="66"/>
    </row>
    <row r="16331" spans="1:1" x14ac:dyDescent="0.2">
      <c r="A16331" s="66"/>
    </row>
    <row r="16332" spans="1:1" x14ac:dyDescent="0.2">
      <c r="A16332" s="66"/>
    </row>
    <row r="16333" spans="1:1" x14ac:dyDescent="0.2">
      <c r="A16333" s="66"/>
    </row>
    <row r="16334" spans="1:1" x14ac:dyDescent="0.2">
      <c r="A16334" s="66"/>
    </row>
    <row r="16335" spans="1:1" x14ac:dyDescent="0.2">
      <c r="A16335" s="66"/>
    </row>
    <row r="16336" spans="1:1" x14ac:dyDescent="0.2">
      <c r="A16336" s="66"/>
    </row>
    <row r="16337" spans="1:1" x14ac:dyDescent="0.2">
      <c r="A16337" s="66"/>
    </row>
    <row r="16338" spans="1:1" x14ac:dyDescent="0.2">
      <c r="A16338" s="66"/>
    </row>
    <row r="16339" spans="1:1" x14ac:dyDescent="0.2">
      <c r="A16339" s="66"/>
    </row>
    <row r="16340" spans="1:1" x14ac:dyDescent="0.2">
      <c r="A16340" s="66"/>
    </row>
    <row r="16341" spans="1:1" x14ac:dyDescent="0.2">
      <c r="A16341" s="66"/>
    </row>
    <row r="16342" spans="1:1" x14ac:dyDescent="0.2">
      <c r="A16342" s="66"/>
    </row>
    <row r="16343" spans="1:1" x14ac:dyDescent="0.2">
      <c r="A16343" s="66"/>
    </row>
    <row r="16344" spans="1:1" x14ac:dyDescent="0.2">
      <c r="A16344" s="66"/>
    </row>
    <row r="16345" spans="1:1" x14ac:dyDescent="0.2">
      <c r="A16345" s="66"/>
    </row>
    <row r="16346" spans="1:1" x14ac:dyDescent="0.2">
      <c r="A16346" s="66"/>
    </row>
    <row r="16347" spans="1:1" x14ac:dyDescent="0.2">
      <c r="A16347" s="66"/>
    </row>
    <row r="16348" spans="1:1" x14ac:dyDescent="0.2">
      <c r="A16348" s="66"/>
    </row>
    <row r="16349" spans="1:1" x14ac:dyDescent="0.2">
      <c r="A16349" s="66"/>
    </row>
    <row r="16350" spans="1:1" x14ac:dyDescent="0.2">
      <c r="A16350" s="66"/>
    </row>
    <row r="16351" spans="1:1" x14ac:dyDescent="0.2">
      <c r="A16351" s="66"/>
    </row>
    <row r="16352" spans="1:1" x14ac:dyDescent="0.2">
      <c r="A16352" s="66"/>
    </row>
    <row r="16353" spans="1:1" x14ac:dyDescent="0.2">
      <c r="A16353" s="66"/>
    </row>
    <row r="16354" spans="1:1" x14ac:dyDescent="0.2">
      <c r="A16354" s="66"/>
    </row>
    <row r="16355" spans="1:1" x14ac:dyDescent="0.2">
      <c r="A16355" s="66"/>
    </row>
    <row r="16356" spans="1:1" x14ac:dyDescent="0.2">
      <c r="A16356" s="66"/>
    </row>
    <row r="16357" spans="1:1" x14ac:dyDescent="0.2">
      <c r="A16357" s="66"/>
    </row>
    <row r="16358" spans="1:1" x14ac:dyDescent="0.2">
      <c r="A16358" s="66"/>
    </row>
    <row r="16359" spans="1:1" x14ac:dyDescent="0.2">
      <c r="A16359" s="66"/>
    </row>
    <row r="16360" spans="1:1" x14ac:dyDescent="0.2">
      <c r="A16360" s="66"/>
    </row>
    <row r="16361" spans="1:1" x14ac:dyDescent="0.2">
      <c r="A16361" s="66"/>
    </row>
    <row r="16362" spans="1:1" x14ac:dyDescent="0.2">
      <c r="A16362" s="66"/>
    </row>
    <row r="16363" spans="1:1" x14ac:dyDescent="0.2">
      <c r="A16363" s="66"/>
    </row>
    <row r="16364" spans="1:1" x14ac:dyDescent="0.2">
      <c r="A16364" s="66"/>
    </row>
    <row r="16365" spans="1:1" x14ac:dyDescent="0.2">
      <c r="A16365" s="66"/>
    </row>
    <row r="16366" spans="1:1" x14ac:dyDescent="0.2">
      <c r="A16366" s="66"/>
    </row>
    <row r="16367" spans="1:1" x14ac:dyDescent="0.2">
      <c r="A16367" s="66"/>
    </row>
    <row r="16368" spans="1:1" x14ac:dyDescent="0.2">
      <c r="A16368" s="66"/>
    </row>
    <row r="16369" spans="1:1" x14ac:dyDescent="0.2">
      <c r="A16369" s="66"/>
    </row>
    <row r="16370" spans="1:1" x14ac:dyDescent="0.2">
      <c r="A16370" s="66"/>
    </row>
    <row r="16371" spans="1:1" x14ac:dyDescent="0.2">
      <c r="A16371" s="66"/>
    </row>
    <row r="16372" spans="1:1" x14ac:dyDescent="0.2">
      <c r="A16372" s="66"/>
    </row>
    <row r="16373" spans="1:1" x14ac:dyDescent="0.2">
      <c r="A16373" s="66"/>
    </row>
    <row r="16374" spans="1:1" x14ac:dyDescent="0.2">
      <c r="A16374" s="66"/>
    </row>
    <row r="16375" spans="1:1" x14ac:dyDescent="0.2">
      <c r="A16375" s="66"/>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7F22A-225C-1F4F-B7F3-F44FDC681C24}">
  <dimension ref="A1:G47"/>
  <sheetViews>
    <sheetView zoomScale="68" workbookViewId="0">
      <selection activeCell="A9" sqref="A9"/>
    </sheetView>
  </sheetViews>
  <sheetFormatPr baseColWidth="10" defaultRowHeight="16" x14ac:dyDescent="0.2"/>
  <cols>
    <col min="1" max="1" width="123.5" customWidth="1"/>
    <col min="2" max="2" width="26.33203125" customWidth="1"/>
    <col min="3" max="3" width="19" customWidth="1"/>
    <col min="4" max="4" width="20.1640625" customWidth="1"/>
    <col min="5" max="5" width="17.1640625" customWidth="1"/>
    <col min="6" max="7" width="39.5" customWidth="1"/>
  </cols>
  <sheetData>
    <row r="1" spans="1:7" s="61" customFormat="1" x14ac:dyDescent="0.2">
      <c r="A1" s="61" t="s">
        <v>0</v>
      </c>
      <c r="B1" s="61" t="s">
        <v>1</v>
      </c>
      <c r="C1" s="61" t="s">
        <v>83</v>
      </c>
      <c r="D1" s="61" t="s">
        <v>84</v>
      </c>
      <c r="E1" s="61" t="s">
        <v>2</v>
      </c>
      <c r="F1" s="61" t="s">
        <v>85</v>
      </c>
      <c r="G1" s="61" t="s">
        <v>86</v>
      </c>
    </row>
    <row r="2" spans="1:7" x14ac:dyDescent="0.2">
      <c r="A2" t="s">
        <v>30</v>
      </c>
      <c r="B2" t="s">
        <v>31</v>
      </c>
      <c r="C2">
        <v>2019</v>
      </c>
      <c r="D2" t="s">
        <v>81</v>
      </c>
      <c r="E2" t="s">
        <v>5</v>
      </c>
      <c r="F2" t="s">
        <v>51</v>
      </c>
      <c r="G2" t="s">
        <v>52</v>
      </c>
    </row>
    <row r="3" spans="1:7" x14ac:dyDescent="0.2">
      <c r="A3" t="s">
        <v>30</v>
      </c>
      <c r="B3" t="s">
        <v>31</v>
      </c>
      <c r="C3">
        <v>2019</v>
      </c>
      <c r="D3" t="s">
        <v>81</v>
      </c>
      <c r="E3" t="s">
        <v>5</v>
      </c>
      <c r="F3" t="s">
        <v>69</v>
      </c>
      <c r="G3" t="s">
        <v>52</v>
      </c>
    </row>
    <row r="4" spans="1:7" x14ac:dyDescent="0.2">
      <c r="A4" t="s">
        <v>32</v>
      </c>
      <c r="B4" t="s">
        <v>33</v>
      </c>
      <c r="C4">
        <v>2019</v>
      </c>
      <c r="D4" t="s">
        <v>81</v>
      </c>
      <c r="E4" t="s">
        <v>34</v>
      </c>
      <c r="F4" t="s">
        <v>53</v>
      </c>
      <c r="G4" t="s">
        <v>50</v>
      </c>
    </row>
    <row r="5" spans="1:7" x14ac:dyDescent="0.2">
      <c r="A5" t="s">
        <v>22</v>
      </c>
      <c r="B5" t="s">
        <v>23</v>
      </c>
      <c r="C5">
        <v>2018</v>
      </c>
      <c r="D5" t="s">
        <v>81</v>
      </c>
      <c r="E5" t="s">
        <v>5</v>
      </c>
      <c r="F5" t="s">
        <v>69</v>
      </c>
      <c r="G5" t="s">
        <v>52</v>
      </c>
    </row>
    <row r="6" spans="1:7" x14ac:dyDescent="0.2">
      <c r="A6" t="s">
        <v>14</v>
      </c>
      <c r="B6" t="s">
        <v>15</v>
      </c>
      <c r="C6">
        <v>2017</v>
      </c>
      <c r="D6" t="s">
        <v>81</v>
      </c>
      <c r="E6" t="s">
        <v>5</v>
      </c>
      <c r="F6" t="s">
        <v>56</v>
      </c>
      <c r="G6" t="s">
        <v>55</v>
      </c>
    </row>
    <row r="7" spans="1:7" x14ac:dyDescent="0.2">
      <c r="A7" t="s">
        <v>39</v>
      </c>
      <c r="B7" t="s">
        <v>40</v>
      </c>
      <c r="C7">
        <v>2019</v>
      </c>
      <c r="D7" t="s">
        <v>81</v>
      </c>
      <c r="E7" t="s">
        <v>5</v>
      </c>
      <c r="F7" t="s">
        <v>74</v>
      </c>
      <c r="G7" t="s">
        <v>50</v>
      </c>
    </row>
    <row r="8" spans="1:7" x14ac:dyDescent="0.2">
      <c r="A8" t="s">
        <v>58</v>
      </c>
      <c r="B8" t="s">
        <v>59</v>
      </c>
      <c r="C8">
        <v>1982</v>
      </c>
      <c r="D8" t="s">
        <v>82</v>
      </c>
      <c r="E8" t="s">
        <v>5</v>
      </c>
      <c r="F8" t="s">
        <v>373</v>
      </c>
      <c r="G8" t="s">
        <v>50</v>
      </c>
    </row>
    <row r="9" spans="1:7" x14ac:dyDescent="0.2">
      <c r="A9" t="s">
        <v>58</v>
      </c>
      <c r="B9" t="s">
        <v>59</v>
      </c>
      <c r="C9">
        <v>1982</v>
      </c>
      <c r="D9" t="s">
        <v>82</v>
      </c>
      <c r="E9" t="s">
        <v>5</v>
      </c>
      <c r="F9" t="s">
        <v>374</v>
      </c>
      <c r="G9" t="s">
        <v>50</v>
      </c>
    </row>
    <row r="10" spans="1:7" x14ac:dyDescent="0.2">
      <c r="A10" t="s">
        <v>58</v>
      </c>
      <c r="B10" t="s">
        <v>59</v>
      </c>
      <c r="C10">
        <v>1982</v>
      </c>
      <c r="D10" t="s">
        <v>82</v>
      </c>
      <c r="E10" t="s">
        <v>5</v>
      </c>
      <c r="F10" t="s">
        <v>375</v>
      </c>
      <c r="G10" t="s">
        <v>50</v>
      </c>
    </row>
    <row r="11" spans="1:7" x14ac:dyDescent="0.2">
      <c r="A11" t="s">
        <v>58</v>
      </c>
      <c r="B11" t="s">
        <v>59</v>
      </c>
      <c r="C11">
        <v>1982</v>
      </c>
      <c r="D11" t="s">
        <v>82</v>
      </c>
      <c r="E11" t="s">
        <v>5</v>
      </c>
      <c r="F11" t="s">
        <v>376</v>
      </c>
      <c r="G11" t="s">
        <v>50</v>
      </c>
    </row>
    <row r="12" spans="1:7" x14ac:dyDescent="0.2">
      <c r="A12" t="s">
        <v>58</v>
      </c>
      <c r="B12" t="s">
        <v>59</v>
      </c>
      <c r="C12">
        <v>1982</v>
      </c>
      <c r="D12" t="s">
        <v>82</v>
      </c>
      <c r="E12" t="s">
        <v>5</v>
      </c>
      <c r="F12" t="s">
        <v>377</v>
      </c>
      <c r="G12" t="s">
        <v>55</v>
      </c>
    </row>
    <row r="13" spans="1:7" x14ac:dyDescent="0.2">
      <c r="A13" t="s">
        <v>58</v>
      </c>
      <c r="B13" t="s">
        <v>59</v>
      </c>
      <c r="C13">
        <v>1982</v>
      </c>
      <c r="D13" t="s">
        <v>82</v>
      </c>
      <c r="E13" t="s">
        <v>5</v>
      </c>
      <c r="F13" t="s">
        <v>378</v>
      </c>
      <c r="G13" t="s">
        <v>55</v>
      </c>
    </row>
    <row r="14" spans="1:7" x14ac:dyDescent="0.2">
      <c r="A14" t="s">
        <v>58</v>
      </c>
      <c r="B14" t="s">
        <v>59</v>
      </c>
      <c r="C14">
        <v>1982</v>
      </c>
      <c r="D14" t="s">
        <v>82</v>
      </c>
      <c r="E14" t="s">
        <v>5</v>
      </c>
      <c r="F14" t="s">
        <v>379</v>
      </c>
      <c r="G14" t="s">
        <v>50</v>
      </c>
    </row>
    <row r="15" spans="1:7" x14ac:dyDescent="0.2">
      <c r="A15" t="s">
        <v>58</v>
      </c>
      <c r="B15" t="s">
        <v>59</v>
      </c>
      <c r="C15">
        <v>1982</v>
      </c>
      <c r="D15" t="s">
        <v>82</v>
      </c>
      <c r="E15" t="s">
        <v>5</v>
      </c>
      <c r="F15" t="s">
        <v>380</v>
      </c>
      <c r="G15" t="s">
        <v>50</v>
      </c>
    </row>
    <row r="16" spans="1:7" x14ac:dyDescent="0.2">
      <c r="A16" t="s">
        <v>58</v>
      </c>
      <c r="B16" t="s">
        <v>59</v>
      </c>
      <c r="C16">
        <v>1982</v>
      </c>
      <c r="D16" t="s">
        <v>82</v>
      </c>
      <c r="E16" t="s">
        <v>5</v>
      </c>
      <c r="F16" t="s">
        <v>381</v>
      </c>
      <c r="G16" t="s">
        <v>50</v>
      </c>
    </row>
    <row r="17" spans="1:7" x14ac:dyDescent="0.2">
      <c r="A17" t="s">
        <v>10</v>
      </c>
      <c r="B17" t="s">
        <v>11</v>
      </c>
      <c r="C17">
        <v>1978</v>
      </c>
      <c r="D17" t="s">
        <v>82</v>
      </c>
      <c r="E17" t="s">
        <v>5</v>
      </c>
      <c r="F17" t="s">
        <v>60</v>
      </c>
      <c r="G17" t="s">
        <v>52</v>
      </c>
    </row>
    <row r="18" spans="1:7" x14ac:dyDescent="0.2">
      <c r="A18" t="s">
        <v>3</v>
      </c>
      <c r="B18" t="s">
        <v>4</v>
      </c>
      <c r="C18">
        <v>1974</v>
      </c>
      <c r="D18" t="s">
        <v>82</v>
      </c>
      <c r="E18" t="s">
        <v>5</v>
      </c>
      <c r="F18" t="s">
        <v>60</v>
      </c>
      <c r="G18" t="s">
        <v>52</v>
      </c>
    </row>
    <row r="19" spans="1:7" x14ac:dyDescent="0.2">
      <c r="A19" t="s">
        <v>8</v>
      </c>
      <c r="B19" t="s">
        <v>9</v>
      </c>
      <c r="C19">
        <v>1977</v>
      </c>
      <c r="D19" t="s">
        <v>82</v>
      </c>
      <c r="E19" t="s">
        <v>5</v>
      </c>
      <c r="F19" t="s">
        <v>61</v>
      </c>
      <c r="G19" s="1" t="s">
        <v>52</v>
      </c>
    </row>
    <row r="20" spans="1:7" x14ac:dyDescent="0.2">
      <c r="A20" t="s">
        <v>7</v>
      </c>
      <c r="B20" t="s">
        <v>62</v>
      </c>
      <c r="C20">
        <v>1974</v>
      </c>
      <c r="D20" t="s">
        <v>82</v>
      </c>
      <c r="E20" t="s">
        <v>5</v>
      </c>
      <c r="F20" t="s">
        <v>60</v>
      </c>
      <c r="G20" t="s">
        <v>52</v>
      </c>
    </row>
    <row r="21" spans="1:7" x14ac:dyDescent="0.2">
      <c r="A21" t="s">
        <v>6</v>
      </c>
      <c r="B21" t="s">
        <v>63</v>
      </c>
      <c r="C21">
        <v>1974</v>
      </c>
      <c r="D21" t="s">
        <v>82</v>
      </c>
      <c r="E21" t="s">
        <v>5</v>
      </c>
      <c r="F21" t="s">
        <v>60</v>
      </c>
      <c r="G21" t="s">
        <v>52</v>
      </c>
    </row>
    <row r="22" spans="1:7" x14ac:dyDescent="0.2">
      <c r="A22" t="s">
        <v>16</v>
      </c>
      <c r="B22" t="s">
        <v>17</v>
      </c>
      <c r="C22">
        <v>2017</v>
      </c>
      <c r="D22" t="s">
        <v>81</v>
      </c>
      <c r="E22" t="s">
        <v>5</v>
      </c>
      <c r="F22" t="s">
        <v>66</v>
      </c>
      <c r="G22" t="s">
        <v>50</v>
      </c>
    </row>
    <row r="23" spans="1:7" x14ac:dyDescent="0.2">
      <c r="A23" t="s">
        <v>16</v>
      </c>
      <c r="B23" t="s">
        <v>17</v>
      </c>
      <c r="C23">
        <v>2017</v>
      </c>
      <c r="D23" t="s">
        <v>81</v>
      </c>
      <c r="E23" t="s">
        <v>5</v>
      </c>
      <c r="F23" t="s">
        <v>80</v>
      </c>
      <c r="G23" t="s">
        <v>50</v>
      </c>
    </row>
    <row r="24" spans="1:7" x14ac:dyDescent="0.2">
      <c r="A24" t="s">
        <v>12</v>
      </c>
      <c r="B24" t="s">
        <v>13</v>
      </c>
      <c r="C24">
        <v>2016</v>
      </c>
      <c r="D24" t="s">
        <v>81</v>
      </c>
      <c r="E24" t="s">
        <v>5</v>
      </c>
      <c r="F24" t="s">
        <v>64</v>
      </c>
      <c r="G24" t="s">
        <v>55</v>
      </c>
    </row>
    <row r="25" spans="1:7" x14ac:dyDescent="0.2">
      <c r="A25" t="s">
        <v>12</v>
      </c>
      <c r="B25" t="s">
        <v>13</v>
      </c>
      <c r="C25">
        <v>2016</v>
      </c>
      <c r="D25" t="s">
        <v>81</v>
      </c>
      <c r="E25" t="s">
        <v>5</v>
      </c>
      <c r="F25" t="s">
        <v>67</v>
      </c>
      <c r="G25" t="s">
        <v>50</v>
      </c>
    </row>
    <row r="26" spans="1:7" x14ac:dyDescent="0.2">
      <c r="A26" t="s">
        <v>12</v>
      </c>
      <c r="B26" t="s">
        <v>13</v>
      </c>
      <c r="C26">
        <v>2016</v>
      </c>
      <c r="D26" t="s">
        <v>81</v>
      </c>
      <c r="E26" t="s">
        <v>5</v>
      </c>
      <c r="F26" t="s">
        <v>78</v>
      </c>
      <c r="G26" t="s">
        <v>50</v>
      </c>
    </row>
    <row r="27" spans="1:7" x14ac:dyDescent="0.2">
      <c r="A27" t="s">
        <v>26</v>
      </c>
      <c r="B27" t="s">
        <v>27</v>
      </c>
      <c r="C27">
        <v>2019</v>
      </c>
      <c r="D27" t="s">
        <v>81</v>
      </c>
      <c r="E27" t="s">
        <v>5</v>
      </c>
      <c r="F27" t="s">
        <v>79</v>
      </c>
      <c r="G27" t="s">
        <v>50</v>
      </c>
    </row>
    <row r="28" spans="1:7" x14ac:dyDescent="0.2">
      <c r="A28" t="s">
        <v>70</v>
      </c>
      <c r="B28" t="s">
        <v>71</v>
      </c>
      <c r="C28">
        <v>2020</v>
      </c>
      <c r="D28" t="s">
        <v>81</v>
      </c>
      <c r="E28" t="s">
        <v>5</v>
      </c>
      <c r="F28" t="s">
        <v>69</v>
      </c>
      <c r="G28" t="s">
        <v>52</v>
      </c>
    </row>
    <row r="29" spans="1:7" x14ac:dyDescent="0.2">
      <c r="A29" t="s">
        <v>72</v>
      </c>
      <c r="B29" t="s">
        <v>73</v>
      </c>
      <c r="C29">
        <v>2020</v>
      </c>
      <c r="D29" t="s">
        <v>81</v>
      </c>
      <c r="E29" t="s">
        <v>5</v>
      </c>
      <c r="F29" t="s">
        <v>69</v>
      </c>
      <c r="G29" t="s">
        <v>52</v>
      </c>
    </row>
    <row r="30" spans="1:7" x14ac:dyDescent="0.2">
      <c r="A30" t="s">
        <v>72</v>
      </c>
      <c r="B30" t="s">
        <v>73</v>
      </c>
      <c r="C30">
        <v>2020</v>
      </c>
      <c r="D30" t="s">
        <v>81</v>
      </c>
      <c r="E30" t="s">
        <v>5</v>
      </c>
      <c r="F30" t="s">
        <v>77</v>
      </c>
      <c r="G30" t="s">
        <v>52</v>
      </c>
    </row>
    <row r="31" spans="1:7" x14ac:dyDescent="0.2">
      <c r="A31" t="s">
        <v>18</v>
      </c>
      <c r="B31" t="s">
        <v>19</v>
      </c>
      <c r="C31">
        <v>2018</v>
      </c>
      <c r="D31" t="s">
        <v>81</v>
      </c>
      <c r="E31" t="s">
        <v>5</v>
      </c>
      <c r="F31" t="s">
        <v>69</v>
      </c>
      <c r="G31" t="s">
        <v>52</v>
      </c>
    </row>
    <row r="32" spans="1:7" x14ac:dyDescent="0.2">
      <c r="A32" t="s">
        <v>24</v>
      </c>
      <c r="B32" t="s">
        <v>25</v>
      </c>
      <c r="C32">
        <v>2019</v>
      </c>
      <c r="D32" t="s">
        <v>81</v>
      </c>
      <c r="E32" t="s">
        <v>5</v>
      </c>
      <c r="F32" t="s">
        <v>57</v>
      </c>
      <c r="G32" t="s">
        <v>50</v>
      </c>
    </row>
    <row r="33" spans="1:7" x14ac:dyDescent="0.2">
      <c r="A33" t="s">
        <v>37</v>
      </c>
      <c r="B33" t="s">
        <v>38</v>
      </c>
      <c r="C33">
        <v>2020</v>
      </c>
      <c r="D33" t="s">
        <v>81</v>
      </c>
      <c r="E33" t="s">
        <v>5</v>
      </c>
      <c r="F33" t="s">
        <v>54</v>
      </c>
      <c r="G33" t="s">
        <v>55</v>
      </c>
    </row>
    <row r="34" spans="1:7" x14ac:dyDescent="0.2">
      <c r="A34" t="s">
        <v>37</v>
      </c>
      <c r="B34" t="s">
        <v>38</v>
      </c>
      <c r="C34">
        <v>2020</v>
      </c>
      <c r="D34" t="s">
        <v>81</v>
      </c>
      <c r="E34" t="s">
        <v>5</v>
      </c>
      <c r="F34" t="s">
        <v>68</v>
      </c>
      <c r="G34" t="s">
        <v>50</v>
      </c>
    </row>
    <row r="35" spans="1:7" x14ac:dyDescent="0.2">
      <c r="A35" t="s">
        <v>37</v>
      </c>
      <c r="B35" t="s">
        <v>38</v>
      </c>
      <c r="C35">
        <v>2020</v>
      </c>
      <c r="D35" t="s">
        <v>81</v>
      </c>
      <c r="E35" t="s">
        <v>5</v>
      </c>
      <c r="F35" t="s">
        <v>80</v>
      </c>
      <c r="G35" t="s">
        <v>50</v>
      </c>
    </row>
    <row r="36" spans="1:7" x14ac:dyDescent="0.2">
      <c r="A36" t="s">
        <v>20</v>
      </c>
      <c r="B36" t="s">
        <v>21</v>
      </c>
      <c r="C36">
        <v>2018</v>
      </c>
      <c r="D36" t="s">
        <v>81</v>
      </c>
      <c r="E36" t="s">
        <v>5</v>
      </c>
      <c r="F36" t="s">
        <v>74</v>
      </c>
      <c r="G36" t="s">
        <v>50</v>
      </c>
    </row>
    <row r="37" spans="1:7" x14ac:dyDescent="0.2">
      <c r="A37" t="s">
        <v>75</v>
      </c>
      <c r="B37" t="s">
        <v>47</v>
      </c>
      <c r="C37">
        <v>2020</v>
      </c>
      <c r="D37" t="s">
        <v>81</v>
      </c>
      <c r="E37" t="s">
        <v>48</v>
      </c>
      <c r="F37" t="s">
        <v>74</v>
      </c>
      <c r="G37" t="s">
        <v>50</v>
      </c>
    </row>
    <row r="38" spans="1:7" x14ac:dyDescent="0.2">
      <c r="A38" t="s">
        <v>28</v>
      </c>
      <c r="B38" t="s">
        <v>29</v>
      </c>
      <c r="C38">
        <v>2019</v>
      </c>
      <c r="D38" t="s">
        <v>81</v>
      </c>
      <c r="E38" t="s">
        <v>5</v>
      </c>
      <c r="F38" t="s">
        <v>67</v>
      </c>
      <c r="G38" t="s">
        <v>50</v>
      </c>
    </row>
    <row r="39" spans="1:7" x14ac:dyDescent="0.2">
      <c r="A39" t="s">
        <v>28</v>
      </c>
      <c r="B39" t="s">
        <v>29</v>
      </c>
      <c r="C39">
        <v>2019</v>
      </c>
      <c r="D39" t="s">
        <v>81</v>
      </c>
      <c r="E39" t="s">
        <v>5</v>
      </c>
      <c r="F39" t="s">
        <v>68</v>
      </c>
      <c r="G39" t="s">
        <v>50</v>
      </c>
    </row>
    <row r="40" spans="1:7" x14ac:dyDescent="0.2">
      <c r="A40" t="s">
        <v>28</v>
      </c>
      <c r="B40" t="s">
        <v>29</v>
      </c>
      <c r="C40">
        <v>2019</v>
      </c>
      <c r="D40" t="s">
        <v>81</v>
      </c>
      <c r="E40" t="s">
        <v>5</v>
      </c>
      <c r="F40" t="s">
        <v>74</v>
      </c>
      <c r="G40" t="s">
        <v>50</v>
      </c>
    </row>
    <row r="41" spans="1:7" x14ac:dyDescent="0.2">
      <c r="A41" t="s">
        <v>28</v>
      </c>
      <c r="B41" t="s">
        <v>29</v>
      </c>
      <c r="C41">
        <v>2019</v>
      </c>
      <c r="D41" t="s">
        <v>81</v>
      </c>
      <c r="E41" t="s">
        <v>5</v>
      </c>
      <c r="F41" t="s">
        <v>80</v>
      </c>
      <c r="G41" t="s">
        <v>50</v>
      </c>
    </row>
    <row r="42" spans="1:7" x14ac:dyDescent="0.2">
      <c r="A42" t="s">
        <v>41</v>
      </c>
      <c r="B42" t="s">
        <v>42</v>
      </c>
      <c r="C42">
        <v>2018</v>
      </c>
      <c r="D42" t="s">
        <v>81</v>
      </c>
      <c r="E42" t="s">
        <v>43</v>
      </c>
      <c r="F42" t="s">
        <v>66</v>
      </c>
      <c r="G42" t="s">
        <v>50</v>
      </c>
    </row>
    <row r="43" spans="1:7" x14ac:dyDescent="0.2">
      <c r="A43" t="s">
        <v>44</v>
      </c>
      <c r="B43" t="s">
        <v>45</v>
      </c>
      <c r="C43">
        <v>2019</v>
      </c>
      <c r="D43" t="s">
        <v>81</v>
      </c>
      <c r="E43" t="s">
        <v>5</v>
      </c>
      <c r="F43" t="s">
        <v>49</v>
      </c>
      <c r="G43" t="s">
        <v>50</v>
      </c>
    </row>
    <row r="44" spans="1:7" x14ac:dyDescent="0.2">
      <c r="A44" t="s">
        <v>44</v>
      </c>
      <c r="B44" t="s">
        <v>45</v>
      </c>
      <c r="C44">
        <v>2019</v>
      </c>
      <c r="D44" t="s">
        <v>81</v>
      </c>
      <c r="E44" t="s">
        <v>5</v>
      </c>
      <c r="F44" t="s">
        <v>65</v>
      </c>
      <c r="G44" t="s">
        <v>50</v>
      </c>
    </row>
    <row r="45" spans="1:7" x14ac:dyDescent="0.2">
      <c r="A45" t="s">
        <v>44</v>
      </c>
      <c r="B45" t="s">
        <v>45</v>
      </c>
      <c r="C45">
        <v>2019</v>
      </c>
      <c r="D45" t="s">
        <v>81</v>
      </c>
      <c r="E45" t="s">
        <v>46</v>
      </c>
      <c r="F45" t="s">
        <v>49</v>
      </c>
      <c r="G45" t="s">
        <v>50</v>
      </c>
    </row>
    <row r="46" spans="1:7" x14ac:dyDescent="0.2">
      <c r="A46" t="s">
        <v>44</v>
      </c>
      <c r="B46" t="s">
        <v>45</v>
      </c>
      <c r="C46">
        <v>2019</v>
      </c>
      <c r="D46" t="s">
        <v>81</v>
      </c>
      <c r="E46" t="s">
        <v>46</v>
      </c>
      <c r="F46" t="s">
        <v>65</v>
      </c>
      <c r="G46" t="s">
        <v>50</v>
      </c>
    </row>
    <row r="47" spans="1:7" x14ac:dyDescent="0.2">
      <c r="A47" t="s">
        <v>35</v>
      </c>
      <c r="B47" t="s">
        <v>36</v>
      </c>
      <c r="C47">
        <v>2020</v>
      </c>
      <c r="D47" t="s">
        <v>81</v>
      </c>
      <c r="E47" t="s">
        <v>5</v>
      </c>
      <c r="F47" t="s">
        <v>76</v>
      </c>
      <c r="G47" t="s">
        <v>50</v>
      </c>
    </row>
  </sheetData>
  <autoFilter ref="A1:G47" xr:uid="{24E0A79B-CD3F-5F42-948C-59D78A35E1A9}"/>
  <sortState xmlns:xlrd2="http://schemas.microsoft.com/office/spreadsheetml/2017/richdata2" ref="A2:G47">
    <sortCondition ref="B1:B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B498E-DB32-1044-A0BA-B6B4AEB10BDE}">
  <dimension ref="A1:AA1548"/>
  <sheetViews>
    <sheetView topLeftCell="S1484" zoomScale="98" workbookViewId="0">
      <selection activeCell="X1173" sqref="X1173:AA1173"/>
    </sheetView>
  </sheetViews>
  <sheetFormatPr baseColWidth="10" defaultRowHeight="16" x14ac:dyDescent="0.2"/>
  <cols>
    <col min="1" max="1" width="14.83203125" style="6" bestFit="1" customWidth="1"/>
    <col min="2" max="2" width="16.1640625" style="6" bestFit="1" customWidth="1"/>
    <col min="3" max="3" width="10.83203125" style="6"/>
    <col min="4" max="4" width="18.33203125" style="6" customWidth="1"/>
    <col min="5" max="5" width="20" style="6" customWidth="1"/>
    <col min="6" max="6" width="32.33203125" style="6" customWidth="1"/>
    <col min="7" max="7" width="16.6640625" style="6" customWidth="1"/>
    <col min="8" max="8" width="10.83203125" style="6"/>
    <col min="9" max="9" width="17.1640625" style="6" customWidth="1"/>
    <col min="10" max="10" width="16.33203125" style="6" customWidth="1"/>
    <col min="11" max="11" width="20.83203125" style="6" customWidth="1"/>
    <col min="12" max="12" width="18" style="6" customWidth="1"/>
    <col min="13" max="13" width="17.5" style="6" customWidth="1"/>
    <col min="14" max="15" width="23" style="6" customWidth="1"/>
    <col min="16" max="16" width="23" style="44" customWidth="1"/>
    <col min="17" max="17" width="17.6640625" style="9" customWidth="1"/>
    <col min="18" max="18" width="22.5" style="9" customWidth="1"/>
    <col min="19" max="19" width="22.33203125" style="8" customWidth="1"/>
    <col min="20" max="20" width="26" style="9" customWidth="1"/>
    <col min="21" max="21" width="15.5" style="9" customWidth="1"/>
    <col min="22" max="22" width="10.83203125" style="6"/>
    <col min="23" max="23" width="10.83203125" style="10"/>
    <col min="24" max="16384" width="10.83203125" style="6"/>
  </cols>
  <sheetData>
    <row r="1" spans="1:23" s="2" customFormat="1" x14ac:dyDescent="0.2">
      <c r="A1" s="2" t="s">
        <v>87</v>
      </c>
      <c r="B1" s="2" t="s">
        <v>88</v>
      </c>
      <c r="C1" s="2" t="s">
        <v>410</v>
      </c>
      <c r="D1" s="2" t="s">
        <v>89</v>
      </c>
      <c r="E1" s="2" t="s">
        <v>90</v>
      </c>
      <c r="F1" s="2" t="s">
        <v>91</v>
      </c>
      <c r="G1" s="2" t="s">
        <v>92</v>
      </c>
      <c r="H1" s="2" t="s">
        <v>93</v>
      </c>
      <c r="I1" s="2" t="s">
        <v>94</v>
      </c>
      <c r="J1" s="2" t="s">
        <v>95</v>
      </c>
      <c r="K1" s="2" t="s">
        <v>96</v>
      </c>
      <c r="L1" s="2" t="s">
        <v>97</v>
      </c>
      <c r="M1" s="2" t="s">
        <v>98</v>
      </c>
      <c r="N1" s="2" t="s">
        <v>99</v>
      </c>
      <c r="O1" s="2" t="s">
        <v>512</v>
      </c>
      <c r="P1" s="46" t="s">
        <v>384</v>
      </c>
      <c r="Q1" s="3" t="s">
        <v>100</v>
      </c>
      <c r="R1" s="3" t="s">
        <v>101</v>
      </c>
      <c r="S1" s="4" t="s">
        <v>513</v>
      </c>
      <c r="T1" s="3" t="s">
        <v>102</v>
      </c>
      <c r="U1" s="3" t="s">
        <v>103</v>
      </c>
      <c r="V1" s="2" t="s">
        <v>104</v>
      </c>
      <c r="W1" s="5" t="s">
        <v>105</v>
      </c>
    </row>
    <row r="2" spans="1:23" x14ac:dyDescent="0.2">
      <c r="A2" s="6" t="s">
        <v>229</v>
      </c>
      <c r="B2" s="6">
        <v>2019</v>
      </c>
      <c r="C2" s="6" t="s">
        <v>405</v>
      </c>
      <c r="D2" s="6" t="s">
        <v>69</v>
      </c>
      <c r="E2" s="6" t="s">
        <v>52</v>
      </c>
      <c r="F2" s="6" t="s">
        <v>142</v>
      </c>
      <c r="G2" s="6" t="s">
        <v>230</v>
      </c>
      <c r="H2" t="s">
        <v>110</v>
      </c>
      <c r="I2" t="s">
        <v>123</v>
      </c>
      <c r="J2" t="s">
        <v>124</v>
      </c>
      <c r="K2" t="s">
        <v>125</v>
      </c>
      <c r="L2" t="s">
        <v>126</v>
      </c>
      <c r="M2" t="s">
        <v>127</v>
      </c>
      <c r="N2" s="6" t="s">
        <v>155</v>
      </c>
      <c r="P2" s="44" t="s">
        <v>386</v>
      </c>
      <c r="T2" s="9">
        <v>0.99350000000000005</v>
      </c>
      <c r="U2" s="9">
        <f t="shared" ref="U2:U38" si="0">IF(T2="",(LOG((R2/Q2),2)),T2)</f>
        <v>0.99350000000000005</v>
      </c>
      <c r="V2" s="6" t="s">
        <v>119</v>
      </c>
      <c r="W2" s="10" t="s">
        <v>382</v>
      </c>
    </row>
    <row r="3" spans="1:23" x14ac:dyDescent="0.2">
      <c r="A3" s="6" t="s">
        <v>229</v>
      </c>
      <c r="B3" s="6">
        <v>2019</v>
      </c>
      <c r="C3" s="6" t="s">
        <v>405</v>
      </c>
      <c r="D3" s="6" t="s">
        <v>69</v>
      </c>
      <c r="E3" s="6" t="s">
        <v>52</v>
      </c>
      <c r="F3" s="6" t="s">
        <v>142</v>
      </c>
      <c r="G3" s="6" t="s">
        <v>230</v>
      </c>
      <c r="H3" t="s">
        <v>110</v>
      </c>
      <c r="I3" t="s">
        <v>123</v>
      </c>
      <c r="J3" t="s">
        <v>124</v>
      </c>
      <c r="K3" t="s">
        <v>125</v>
      </c>
      <c r="L3" t="s">
        <v>126</v>
      </c>
      <c r="M3" t="s">
        <v>127</v>
      </c>
      <c r="P3" s="44" t="s">
        <v>386</v>
      </c>
      <c r="T3" s="9">
        <v>0.65810000000000002</v>
      </c>
      <c r="U3" s="9">
        <f t="shared" si="0"/>
        <v>0.65810000000000002</v>
      </c>
      <c r="V3" s="6" t="s">
        <v>119</v>
      </c>
    </row>
    <row r="4" spans="1:23" x14ac:dyDescent="0.2">
      <c r="A4" s="6" t="s">
        <v>229</v>
      </c>
      <c r="B4" s="6">
        <v>2019</v>
      </c>
      <c r="C4" s="6" t="s">
        <v>405</v>
      </c>
      <c r="D4" s="6" t="s">
        <v>69</v>
      </c>
      <c r="E4" s="6" t="s">
        <v>52</v>
      </c>
      <c r="F4" s="6" t="s">
        <v>142</v>
      </c>
      <c r="G4" s="6" t="s">
        <v>230</v>
      </c>
      <c r="H4" t="s">
        <v>110</v>
      </c>
      <c r="I4" t="s">
        <v>163</v>
      </c>
      <c r="J4" t="s">
        <v>163</v>
      </c>
      <c r="K4" t="s">
        <v>164</v>
      </c>
      <c r="L4" t="s">
        <v>165</v>
      </c>
      <c r="M4" t="s">
        <v>166</v>
      </c>
      <c r="P4" s="44" t="s">
        <v>386</v>
      </c>
      <c r="T4" s="9">
        <v>0.46350000000000002</v>
      </c>
      <c r="U4" s="9">
        <f t="shared" si="0"/>
        <v>0.46350000000000002</v>
      </c>
      <c r="V4" s="6" t="s">
        <v>119</v>
      </c>
    </row>
    <row r="5" spans="1:23" x14ac:dyDescent="0.2">
      <c r="A5" s="6" t="s">
        <v>229</v>
      </c>
      <c r="B5" s="6">
        <v>2019</v>
      </c>
      <c r="C5" s="6" t="s">
        <v>405</v>
      </c>
      <c r="D5" s="6" t="s">
        <v>69</v>
      </c>
      <c r="E5" s="6" t="s">
        <v>52</v>
      </c>
      <c r="F5" s="6" t="s">
        <v>142</v>
      </c>
      <c r="G5" s="6" t="s">
        <v>252</v>
      </c>
      <c r="H5" t="s">
        <v>110</v>
      </c>
      <c r="I5" s="6" t="s">
        <v>111</v>
      </c>
      <c r="J5" s="6" t="s">
        <v>112</v>
      </c>
      <c r="P5" s="44" t="s">
        <v>385</v>
      </c>
      <c r="T5" s="9">
        <v>0.45490000000000003</v>
      </c>
      <c r="U5" s="9">
        <f t="shared" si="0"/>
        <v>0.45490000000000003</v>
      </c>
      <c r="V5" s="6" t="s">
        <v>119</v>
      </c>
    </row>
    <row r="6" spans="1:23" x14ac:dyDescent="0.2">
      <c r="A6" s="6" t="s">
        <v>229</v>
      </c>
      <c r="B6" s="6">
        <v>2019</v>
      </c>
      <c r="C6" s="6" t="s">
        <v>405</v>
      </c>
      <c r="D6" s="6" t="s">
        <v>69</v>
      </c>
      <c r="E6" s="6" t="s">
        <v>52</v>
      </c>
      <c r="F6" s="6" t="s">
        <v>142</v>
      </c>
      <c r="G6" s="6" t="s">
        <v>252</v>
      </c>
      <c r="H6" t="s">
        <v>110</v>
      </c>
      <c r="I6" t="s">
        <v>123</v>
      </c>
      <c r="J6" t="s">
        <v>124</v>
      </c>
      <c r="K6" t="s">
        <v>125</v>
      </c>
      <c r="L6" t="s">
        <v>126</v>
      </c>
      <c r="M6" t="s">
        <v>127</v>
      </c>
      <c r="N6" s="6" t="s">
        <v>155</v>
      </c>
      <c r="P6" s="44" t="s">
        <v>386</v>
      </c>
      <c r="T6" s="9">
        <v>0.443</v>
      </c>
      <c r="U6" s="9">
        <f t="shared" si="0"/>
        <v>0.443</v>
      </c>
      <c r="V6" s="6" t="s">
        <v>119</v>
      </c>
    </row>
    <row r="7" spans="1:23" x14ac:dyDescent="0.2">
      <c r="A7" s="6" t="s">
        <v>229</v>
      </c>
      <c r="B7" s="6">
        <v>2019</v>
      </c>
      <c r="C7" s="6" t="s">
        <v>405</v>
      </c>
      <c r="D7" s="6" t="s">
        <v>69</v>
      </c>
      <c r="E7" s="6" t="s">
        <v>52</v>
      </c>
      <c r="F7" s="6" t="s">
        <v>142</v>
      </c>
      <c r="G7" s="6" t="s">
        <v>252</v>
      </c>
      <c r="H7" t="s">
        <v>110</v>
      </c>
      <c r="I7" t="s">
        <v>123</v>
      </c>
      <c r="J7" t="s">
        <v>124</v>
      </c>
      <c r="K7" t="s">
        <v>125</v>
      </c>
      <c r="L7" t="s">
        <v>126</v>
      </c>
      <c r="M7" t="s">
        <v>127</v>
      </c>
      <c r="P7" s="44" t="s">
        <v>386</v>
      </c>
      <c r="T7" s="9">
        <v>0.39140000000000003</v>
      </c>
      <c r="U7" s="9">
        <f t="shared" si="0"/>
        <v>0.39140000000000003</v>
      </c>
      <c r="V7" s="6" t="s">
        <v>119</v>
      </c>
    </row>
    <row r="8" spans="1:23" x14ac:dyDescent="0.2">
      <c r="A8" s="6" t="s">
        <v>229</v>
      </c>
      <c r="B8" s="6">
        <v>2019</v>
      </c>
      <c r="C8" s="6" t="s">
        <v>405</v>
      </c>
      <c r="D8" s="6" t="s">
        <v>268</v>
      </c>
      <c r="E8" s="6" t="s">
        <v>52</v>
      </c>
      <c r="F8" s="6" t="s">
        <v>142</v>
      </c>
      <c r="G8" s="6" t="s">
        <v>230</v>
      </c>
      <c r="H8" t="s">
        <v>110</v>
      </c>
      <c r="I8" t="s">
        <v>163</v>
      </c>
      <c r="J8" t="s">
        <v>163</v>
      </c>
      <c r="K8" t="s">
        <v>164</v>
      </c>
      <c r="L8" t="s">
        <v>165</v>
      </c>
      <c r="M8" t="s">
        <v>166</v>
      </c>
      <c r="P8" s="44" t="s">
        <v>386</v>
      </c>
      <c r="T8" s="9">
        <v>0.1459</v>
      </c>
      <c r="U8" s="9">
        <f t="shared" si="0"/>
        <v>0.1459</v>
      </c>
      <c r="V8" s="6" t="s">
        <v>119</v>
      </c>
    </row>
    <row r="9" spans="1:23" x14ac:dyDescent="0.2">
      <c r="A9" s="6" t="s">
        <v>229</v>
      </c>
      <c r="B9" s="6">
        <v>2019</v>
      </c>
      <c r="C9" s="6" t="s">
        <v>405</v>
      </c>
      <c r="D9" s="6" t="s">
        <v>268</v>
      </c>
      <c r="E9" s="6" t="s">
        <v>52</v>
      </c>
      <c r="F9" s="6" t="s">
        <v>142</v>
      </c>
      <c r="G9" s="6" t="s">
        <v>252</v>
      </c>
      <c r="H9" t="s">
        <v>110</v>
      </c>
      <c r="I9" t="s">
        <v>111</v>
      </c>
      <c r="J9" t="s">
        <v>133</v>
      </c>
      <c r="K9" t="s">
        <v>146</v>
      </c>
      <c r="L9" t="s">
        <v>147</v>
      </c>
      <c r="M9" t="s">
        <v>191</v>
      </c>
      <c r="N9" s="6" t="s">
        <v>228</v>
      </c>
      <c r="P9" s="44" t="s">
        <v>386</v>
      </c>
      <c r="T9" s="9">
        <v>0.122</v>
      </c>
      <c r="U9" s="9">
        <f t="shared" si="0"/>
        <v>0.122</v>
      </c>
      <c r="V9" s="6" t="s">
        <v>119</v>
      </c>
    </row>
    <row r="10" spans="1:23" x14ac:dyDescent="0.2">
      <c r="A10" s="6" t="s">
        <v>229</v>
      </c>
      <c r="B10" s="6">
        <v>2019</v>
      </c>
      <c r="C10" s="6" t="s">
        <v>405</v>
      </c>
      <c r="D10" s="6" t="s">
        <v>69</v>
      </c>
      <c r="E10" s="6" t="s">
        <v>52</v>
      </c>
      <c r="F10" s="6" t="s">
        <v>142</v>
      </c>
      <c r="G10" s="6" t="s">
        <v>230</v>
      </c>
      <c r="H10" t="s">
        <v>110</v>
      </c>
      <c r="I10" s="6" t="s">
        <v>111</v>
      </c>
      <c r="J10" s="6" t="s">
        <v>112</v>
      </c>
      <c r="P10" s="44" t="s">
        <v>385</v>
      </c>
      <c r="T10" s="9">
        <v>5.1499999999999997E-2</v>
      </c>
      <c r="U10" s="9">
        <f t="shared" si="0"/>
        <v>5.1499999999999997E-2</v>
      </c>
      <c r="V10" s="6" t="s">
        <v>119</v>
      </c>
    </row>
    <row r="11" spans="1:23" x14ac:dyDescent="0.2">
      <c r="A11" s="6" t="s">
        <v>229</v>
      </c>
      <c r="B11" s="6">
        <v>2019</v>
      </c>
      <c r="C11" s="6" t="s">
        <v>405</v>
      </c>
      <c r="D11" s="6" t="s">
        <v>268</v>
      </c>
      <c r="E11" s="6" t="s">
        <v>52</v>
      </c>
      <c r="F11" s="6" t="s">
        <v>142</v>
      </c>
      <c r="G11" s="6" t="s">
        <v>252</v>
      </c>
      <c r="H11" t="s">
        <v>110</v>
      </c>
      <c r="I11" t="s">
        <v>123</v>
      </c>
      <c r="J11" t="s">
        <v>124</v>
      </c>
      <c r="K11" t="s">
        <v>125</v>
      </c>
      <c r="L11" t="s">
        <v>126</v>
      </c>
      <c r="M11" t="s">
        <v>127</v>
      </c>
      <c r="N11" s="6" t="s">
        <v>155</v>
      </c>
      <c r="P11" s="44" t="s">
        <v>386</v>
      </c>
      <c r="T11" s="9">
        <v>4.7300000000000002E-2</v>
      </c>
      <c r="U11" s="9">
        <f t="shared" si="0"/>
        <v>4.7300000000000002E-2</v>
      </c>
      <c r="V11" s="6" t="s">
        <v>119</v>
      </c>
    </row>
    <row r="12" spans="1:23" x14ac:dyDescent="0.2">
      <c r="A12" s="6" t="s">
        <v>229</v>
      </c>
      <c r="B12" s="6">
        <v>2019</v>
      </c>
      <c r="C12" s="6" t="s">
        <v>405</v>
      </c>
      <c r="D12" s="6" t="s">
        <v>268</v>
      </c>
      <c r="E12" s="6" t="s">
        <v>52</v>
      </c>
      <c r="F12" s="6" t="s">
        <v>142</v>
      </c>
      <c r="G12" s="6" t="s">
        <v>230</v>
      </c>
      <c r="H12" t="s">
        <v>110</v>
      </c>
      <c r="I12" t="s">
        <v>123</v>
      </c>
      <c r="J12" t="s">
        <v>124</v>
      </c>
      <c r="K12" t="s">
        <v>125</v>
      </c>
      <c r="L12" t="s">
        <v>126</v>
      </c>
      <c r="M12" t="s">
        <v>127</v>
      </c>
      <c r="N12" s="6" t="s">
        <v>155</v>
      </c>
      <c r="P12" s="44" t="s">
        <v>386</v>
      </c>
      <c r="T12" s="9">
        <v>4.7300000000000002E-2</v>
      </c>
      <c r="U12" s="9">
        <f t="shared" si="0"/>
        <v>4.7300000000000002E-2</v>
      </c>
      <c r="V12" s="6" t="s">
        <v>119</v>
      </c>
    </row>
    <row r="13" spans="1:23" x14ac:dyDescent="0.2">
      <c r="A13" s="6" t="s">
        <v>229</v>
      </c>
      <c r="B13" s="6">
        <v>2019</v>
      </c>
      <c r="C13" s="6" t="s">
        <v>405</v>
      </c>
      <c r="D13" s="6" t="s">
        <v>268</v>
      </c>
      <c r="E13" s="6" t="s">
        <v>52</v>
      </c>
      <c r="F13" s="6" t="s">
        <v>142</v>
      </c>
      <c r="G13" s="6" t="s">
        <v>252</v>
      </c>
      <c r="H13" t="s">
        <v>110</v>
      </c>
      <c r="I13" t="s">
        <v>111</v>
      </c>
      <c r="J13" t="s">
        <v>204</v>
      </c>
      <c r="K13" t="s">
        <v>205</v>
      </c>
      <c r="L13" t="s">
        <v>206</v>
      </c>
      <c r="M13" t="s">
        <v>215</v>
      </c>
      <c r="N13" s="6" t="s">
        <v>225</v>
      </c>
      <c r="P13" s="44" t="s">
        <v>386</v>
      </c>
      <c r="T13" s="9">
        <v>3.04E-2</v>
      </c>
      <c r="U13" s="9">
        <f t="shared" si="0"/>
        <v>3.04E-2</v>
      </c>
      <c r="V13" s="6" t="s">
        <v>119</v>
      </c>
    </row>
    <row r="14" spans="1:23" x14ac:dyDescent="0.2">
      <c r="A14" s="6" t="s">
        <v>229</v>
      </c>
      <c r="B14" s="6">
        <v>2019</v>
      </c>
      <c r="C14" s="6" t="s">
        <v>405</v>
      </c>
      <c r="D14" s="6" t="s">
        <v>268</v>
      </c>
      <c r="E14" s="6" t="s">
        <v>52</v>
      </c>
      <c r="F14" s="6" t="s">
        <v>142</v>
      </c>
      <c r="G14" s="6" t="s">
        <v>230</v>
      </c>
      <c r="H14" t="s">
        <v>110</v>
      </c>
      <c r="I14" s="6" t="s">
        <v>111</v>
      </c>
      <c r="J14" s="6" t="s">
        <v>112</v>
      </c>
      <c r="P14" s="44" t="s">
        <v>385</v>
      </c>
      <c r="T14" s="19">
        <v>4.4409999999999996E-16</v>
      </c>
      <c r="U14" s="9">
        <f t="shared" si="0"/>
        <v>4.4409999999999996E-16</v>
      </c>
      <c r="V14" s="6" t="s">
        <v>119</v>
      </c>
    </row>
    <row r="15" spans="1:23" x14ac:dyDescent="0.2">
      <c r="A15" s="6" t="s">
        <v>229</v>
      </c>
      <c r="B15" s="6">
        <v>2019</v>
      </c>
      <c r="C15" s="6" t="s">
        <v>405</v>
      </c>
      <c r="D15" s="6" t="s">
        <v>268</v>
      </c>
      <c r="E15" s="6" t="s">
        <v>52</v>
      </c>
      <c r="F15" s="6" t="s">
        <v>142</v>
      </c>
      <c r="G15" s="6" t="s">
        <v>230</v>
      </c>
      <c r="H15" t="s">
        <v>110</v>
      </c>
      <c r="I15" t="s">
        <v>111</v>
      </c>
      <c r="J15" t="s">
        <v>133</v>
      </c>
      <c r="K15" t="s">
        <v>146</v>
      </c>
      <c r="L15" t="s">
        <v>147</v>
      </c>
      <c r="M15" t="s">
        <v>191</v>
      </c>
      <c r="N15" s="6" t="s">
        <v>228</v>
      </c>
      <c r="P15" s="44" t="s">
        <v>386</v>
      </c>
      <c r="T15" s="9">
        <v>-4.8800000000000003E-2</v>
      </c>
      <c r="U15" s="9">
        <f t="shared" si="0"/>
        <v>-4.8800000000000003E-2</v>
      </c>
      <c r="V15" s="6" t="s">
        <v>119</v>
      </c>
    </row>
    <row r="16" spans="1:23" x14ac:dyDescent="0.2">
      <c r="A16" s="6" t="s">
        <v>229</v>
      </c>
      <c r="B16" s="6">
        <v>2019</v>
      </c>
      <c r="C16" s="6" t="s">
        <v>405</v>
      </c>
      <c r="D16" s="6" t="s">
        <v>268</v>
      </c>
      <c r="E16" s="6" t="s">
        <v>52</v>
      </c>
      <c r="F16" s="6" t="s">
        <v>142</v>
      </c>
      <c r="G16" s="6" t="s">
        <v>252</v>
      </c>
      <c r="H16" t="s">
        <v>110</v>
      </c>
      <c r="I16" t="s">
        <v>111</v>
      </c>
      <c r="J16" t="s">
        <v>204</v>
      </c>
      <c r="K16" t="s">
        <v>205</v>
      </c>
      <c r="L16" t="s">
        <v>206</v>
      </c>
      <c r="M16" t="s">
        <v>215</v>
      </c>
      <c r="N16" s="6" t="s">
        <v>225</v>
      </c>
      <c r="P16" s="44" t="s">
        <v>386</v>
      </c>
      <c r="T16" s="9">
        <v>-0.1113</v>
      </c>
      <c r="U16" s="9">
        <f t="shared" si="0"/>
        <v>-0.1113</v>
      </c>
      <c r="V16" s="6" t="s">
        <v>119</v>
      </c>
    </row>
    <row r="17" spans="1:22" x14ac:dyDescent="0.2">
      <c r="A17" s="6" t="s">
        <v>229</v>
      </c>
      <c r="B17" s="6">
        <v>2019</v>
      </c>
      <c r="C17" s="6" t="s">
        <v>405</v>
      </c>
      <c r="D17" s="6" t="s">
        <v>268</v>
      </c>
      <c r="E17" s="6" t="s">
        <v>52</v>
      </c>
      <c r="F17" s="6" t="s">
        <v>142</v>
      </c>
      <c r="G17" s="6" t="s">
        <v>252</v>
      </c>
      <c r="H17" t="s">
        <v>110</v>
      </c>
      <c r="I17" t="s">
        <v>123</v>
      </c>
      <c r="J17" t="s">
        <v>124</v>
      </c>
      <c r="K17" t="s">
        <v>125</v>
      </c>
      <c r="L17" t="s">
        <v>126</v>
      </c>
      <c r="M17" t="s">
        <v>127</v>
      </c>
      <c r="P17" s="44" t="s">
        <v>386</v>
      </c>
      <c r="T17" s="9">
        <v>-0.11609999999999999</v>
      </c>
      <c r="U17" s="9">
        <f t="shared" si="0"/>
        <v>-0.11609999999999999</v>
      </c>
      <c r="V17" s="6" t="s">
        <v>119</v>
      </c>
    </row>
    <row r="18" spans="1:22" x14ac:dyDescent="0.2">
      <c r="A18" s="6" t="s">
        <v>229</v>
      </c>
      <c r="B18" s="6">
        <v>2019</v>
      </c>
      <c r="C18" s="6" t="s">
        <v>405</v>
      </c>
      <c r="D18" s="6" t="s">
        <v>69</v>
      </c>
      <c r="E18" s="6" t="s">
        <v>52</v>
      </c>
      <c r="F18" s="6" t="s">
        <v>142</v>
      </c>
      <c r="G18" s="6" t="s">
        <v>252</v>
      </c>
      <c r="H18" t="s">
        <v>110</v>
      </c>
      <c r="I18" s="6" t="s">
        <v>111</v>
      </c>
      <c r="J18" s="6" t="s">
        <v>112</v>
      </c>
      <c r="P18" s="44" t="s">
        <v>385</v>
      </c>
      <c r="T18" s="9">
        <v>-0.1288</v>
      </c>
      <c r="U18" s="9">
        <f t="shared" si="0"/>
        <v>-0.1288</v>
      </c>
      <c r="V18" s="6" t="s">
        <v>119</v>
      </c>
    </row>
    <row r="19" spans="1:22" x14ac:dyDescent="0.2">
      <c r="A19" s="6" t="s">
        <v>229</v>
      </c>
      <c r="B19" s="6">
        <v>2019</v>
      </c>
      <c r="C19" s="6" t="s">
        <v>405</v>
      </c>
      <c r="D19" s="6" t="s">
        <v>69</v>
      </c>
      <c r="E19" s="6" t="s">
        <v>52</v>
      </c>
      <c r="F19" s="6" t="s">
        <v>142</v>
      </c>
      <c r="G19" s="6" t="s">
        <v>252</v>
      </c>
      <c r="H19" t="s">
        <v>110</v>
      </c>
      <c r="I19" t="s">
        <v>163</v>
      </c>
      <c r="J19" t="s">
        <v>163</v>
      </c>
      <c r="K19" t="s">
        <v>164</v>
      </c>
      <c r="L19" t="s">
        <v>165</v>
      </c>
      <c r="M19" t="s">
        <v>166</v>
      </c>
      <c r="P19" s="44" t="s">
        <v>386</v>
      </c>
      <c r="T19" s="9">
        <v>-0.13730000000000001</v>
      </c>
      <c r="U19" s="9">
        <f t="shared" si="0"/>
        <v>-0.13730000000000001</v>
      </c>
      <c r="V19" s="6" t="s">
        <v>119</v>
      </c>
    </row>
    <row r="20" spans="1:22" x14ac:dyDescent="0.2">
      <c r="A20" s="6" t="s">
        <v>229</v>
      </c>
      <c r="B20" s="6">
        <v>2019</v>
      </c>
      <c r="C20" s="6" t="s">
        <v>405</v>
      </c>
      <c r="D20" s="6" t="s">
        <v>268</v>
      </c>
      <c r="E20" s="6" t="s">
        <v>52</v>
      </c>
      <c r="F20" s="6" t="s">
        <v>142</v>
      </c>
      <c r="G20" s="6" t="s">
        <v>230</v>
      </c>
      <c r="H20" t="s">
        <v>110</v>
      </c>
      <c r="I20" t="s">
        <v>123</v>
      </c>
      <c r="J20" t="s">
        <v>124</v>
      </c>
      <c r="K20" t="s">
        <v>125</v>
      </c>
      <c r="L20" t="s">
        <v>126</v>
      </c>
      <c r="M20" t="s">
        <v>127</v>
      </c>
      <c r="P20" s="44" t="s">
        <v>386</v>
      </c>
      <c r="T20" s="9">
        <v>-0.1419</v>
      </c>
      <c r="U20" s="9">
        <f t="shared" si="0"/>
        <v>-0.1419</v>
      </c>
      <c r="V20" s="6" t="s">
        <v>119</v>
      </c>
    </row>
    <row r="21" spans="1:22" x14ac:dyDescent="0.2">
      <c r="A21" s="6" t="s">
        <v>229</v>
      </c>
      <c r="B21" s="6">
        <v>2019</v>
      </c>
      <c r="C21" s="6" t="s">
        <v>405</v>
      </c>
      <c r="D21" s="6" t="s">
        <v>69</v>
      </c>
      <c r="E21" s="6" t="s">
        <v>52</v>
      </c>
      <c r="F21" s="6" t="s">
        <v>142</v>
      </c>
      <c r="G21" s="6" t="s">
        <v>252</v>
      </c>
      <c r="H21" t="s">
        <v>110</v>
      </c>
      <c r="I21" t="s">
        <v>163</v>
      </c>
      <c r="J21" t="s">
        <v>163</v>
      </c>
      <c r="K21" t="s">
        <v>164</v>
      </c>
      <c r="L21" t="s">
        <v>165</v>
      </c>
      <c r="M21" t="s">
        <v>166</v>
      </c>
      <c r="P21" s="44" t="s">
        <v>386</v>
      </c>
      <c r="T21" s="9">
        <v>-0.18029999999999999</v>
      </c>
      <c r="U21" s="9">
        <f t="shared" si="0"/>
        <v>-0.18029999999999999</v>
      </c>
      <c r="V21" s="6" t="s">
        <v>119</v>
      </c>
    </row>
    <row r="22" spans="1:22" x14ac:dyDescent="0.2">
      <c r="A22" s="6" t="s">
        <v>229</v>
      </c>
      <c r="B22" s="6">
        <v>2019</v>
      </c>
      <c r="C22" s="6" t="s">
        <v>405</v>
      </c>
      <c r="D22" s="6" t="s">
        <v>69</v>
      </c>
      <c r="E22" s="6" t="s">
        <v>52</v>
      </c>
      <c r="F22" s="6" t="s">
        <v>142</v>
      </c>
      <c r="G22" s="6" t="s">
        <v>252</v>
      </c>
      <c r="H22" t="s">
        <v>110</v>
      </c>
      <c r="I22" t="s">
        <v>123</v>
      </c>
      <c r="J22" t="s">
        <v>124</v>
      </c>
      <c r="K22" t="s">
        <v>125</v>
      </c>
      <c r="L22" t="s">
        <v>126</v>
      </c>
      <c r="M22" t="s">
        <v>127</v>
      </c>
      <c r="P22" s="44" t="s">
        <v>386</v>
      </c>
      <c r="T22" s="9">
        <v>-0.19350000000000001</v>
      </c>
      <c r="U22" s="9">
        <f t="shared" si="0"/>
        <v>-0.19350000000000001</v>
      </c>
      <c r="V22" s="6" t="s">
        <v>119</v>
      </c>
    </row>
    <row r="23" spans="1:22" x14ac:dyDescent="0.2">
      <c r="A23" s="6" t="s">
        <v>229</v>
      </c>
      <c r="B23" s="6">
        <v>2019</v>
      </c>
      <c r="C23" s="6" t="s">
        <v>405</v>
      </c>
      <c r="D23" s="6" t="s">
        <v>268</v>
      </c>
      <c r="E23" s="6" t="s">
        <v>52</v>
      </c>
      <c r="F23" s="6" t="s">
        <v>142</v>
      </c>
      <c r="G23" s="6" t="s">
        <v>230</v>
      </c>
      <c r="H23" t="s">
        <v>110</v>
      </c>
      <c r="I23" t="s">
        <v>111</v>
      </c>
      <c r="J23" t="s">
        <v>133</v>
      </c>
      <c r="K23" t="s">
        <v>146</v>
      </c>
      <c r="L23" t="s">
        <v>147</v>
      </c>
      <c r="M23" t="s">
        <v>191</v>
      </c>
      <c r="N23" s="6" t="s">
        <v>228</v>
      </c>
      <c r="P23" s="44" t="s">
        <v>386</v>
      </c>
      <c r="T23" s="9">
        <v>-0.22</v>
      </c>
      <c r="U23" s="9">
        <f t="shared" si="0"/>
        <v>-0.22</v>
      </c>
      <c r="V23" s="6" t="s">
        <v>119</v>
      </c>
    </row>
    <row r="24" spans="1:22" x14ac:dyDescent="0.2">
      <c r="A24" s="6" t="s">
        <v>229</v>
      </c>
      <c r="B24" s="6">
        <v>2019</v>
      </c>
      <c r="C24" s="6" t="s">
        <v>405</v>
      </c>
      <c r="D24" s="6" t="s">
        <v>69</v>
      </c>
      <c r="E24" s="6" t="s">
        <v>52</v>
      </c>
      <c r="F24" s="6" t="s">
        <v>142</v>
      </c>
      <c r="G24" s="6" t="s">
        <v>252</v>
      </c>
      <c r="H24" t="s">
        <v>110</v>
      </c>
      <c r="I24" t="s">
        <v>111</v>
      </c>
      <c r="J24" t="s">
        <v>133</v>
      </c>
      <c r="K24" t="s">
        <v>146</v>
      </c>
      <c r="L24" t="s">
        <v>147</v>
      </c>
      <c r="M24" t="s">
        <v>191</v>
      </c>
      <c r="N24" s="6" t="s">
        <v>228</v>
      </c>
      <c r="P24" s="44" t="s">
        <v>386</v>
      </c>
      <c r="T24" s="9">
        <v>-0.29270000000000002</v>
      </c>
      <c r="U24" s="9">
        <f t="shared" si="0"/>
        <v>-0.29270000000000002</v>
      </c>
      <c r="V24" s="6" t="s">
        <v>119</v>
      </c>
    </row>
    <row r="25" spans="1:22" x14ac:dyDescent="0.2">
      <c r="A25" s="6" t="s">
        <v>229</v>
      </c>
      <c r="B25" s="6">
        <v>2019</v>
      </c>
      <c r="C25" s="6" t="s">
        <v>405</v>
      </c>
      <c r="D25" s="6" t="s">
        <v>268</v>
      </c>
      <c r="E25" s="6" t="s">
        <v>52</v>
      </c>
      <c r="F25" s="6" t="s">
        <v>142</v>
      </c>
      <c r="G25" s="6" t="s">
        <v>252</v>
      </c>
      <c r="H25" t="s">
        <v>110</v>
      </c>
      <c r="I25" t="s">
        <v>163</v>
      </c>
      <c r="J25" t="s">
        <v>163</v>
      </c>
      <c r="K25" t="s">
        <v>164</v>
      </c>
      <c r="L25" t="s">
        <v>165</v>
      </c>
      <c r="M25" t="s">
        <v>166</v>
      </c>
      <c r="P25" s="44" t="s">
        <v>386</v>
      </c>
      <c r="T25" s="9">
        <v>-0.37769999999999998</v>
      </c>
      <c r="U25" s="9">
        <f t="shared" si="0"/>
        <v>-0.37769999999999998</v>
      </c>
      <c r="V25" s="6" t="s">
        <v>119</v>
      </c>
    </row>
    <row r="26" spans="1:22" x14ac:dyDescent="0.2">
      <c r="A26" s="6" t="s">
        <v>229</v>
      </c>
      <c r="B26" s="6">
        <v>2019</v>
      </c>
      <c r="C26" s="6" t="s">
        <v>405</v>
      </c>
      <c r="D26" s="6" t="s">
        <v>268</v>
      </c>
      <c r="E26" s="6" t="s">
        <v>52</v>
      </c>
      <c r="F26" s="6" t="s">
        <v>142</v>
      </c>
      <c r="G26" s="6" t="s">
        <v>252</v>
      </c>
      <c r="H26" t="s">
        <v>110</v>
      </c>
      <c r="I26" s="6" t="s">
        <v>111</v>
      </c>
      <c r="J26" s="6" t="s">
        <v>112</v>
      </c>
      <c r="P26" s="44" t="s">
        <v>385</v>
      </c>
      <c r="T26" s="9">
        <v>-0.37769999999999998</v>
      </c>
      <c r="U26" s="9">
        <f t="shared" si="0"/>
        <v>-0.37769999999999998</v>
      </c>
      <c r="V26" s="6" t="s">
        <v>119</v>
      </c>
    </row>
    <row r="27" spans="1:22" x14ac:dyDescent="0.2">
      <c r="A27" s="6" t="s">
        <v>229</v>
      </c>
      <c r="B27" s="6">
        <v>2019</v>
      </c>
      <c r="C27" s="6" t="s">
        <v>405</v>
      </c>
      <c r="D27" s="6" t="s">
        <v>69</v>
      </c>
      <c r="E27" s="6" t="s">
        <v>52</v>
      </c>
      <c r="F27" s="6" t="s">
        <v>142</v>
      </c>
      <c r="G27" s="6" t="s">
        <v>252</v>
      </c>
      <c r="H27" t="s">
        <v>110</v>
      </c>
      <c r="I27" t="s">
        <v>111</v>
      </c>
      <c r="J27" t="s">
        <v>133</v>
      </c>
      <c r="K27" t="s">
        <v>146</v>
      </c>
      <c r="L27" t="s">
        <v>147</v>
      </c>
      <c r="M27" t="s">
        <v>191</v>
      </c>
      <c r="N27" s="6" t="s">
        <v>228</v>
      </c>
      <c r="P27" s="44" t="s">
        <v>386</v>
      </c>
      <c r="T27" s="9">
        <v>-0.40649999999999997</v>
      </c>
      <c r="U27" s="9">
        <f t="shared" si="0"/>
        <v>-0.40649999999999997</v>
      </c>
      <c r="V27" s="6" t="s">
        <v>119</v>
      </c>
    </row>
    <row r="28" spans="1:22" x14ac:dyDescent="0.2">
      <c r="A28" s="6" t="s">
        <v>229</v>
      </c>
      <c r="B28" s="6">
        <v>2019</v>
      </c>
      <c r="C28" s="6" t="s">
        <v>405</v>
      </c>
      <c r="D28" s="6" t="s">
        <v>268</v>
      </c>
      <c r="E28" s="6" t="s">
        <v>52</v>
      </c>
      <c r="F28" s="6" t="s">
        <v>142</v>
      </c>
      <c r="G28" s="6" t="s">
        <v>252</v>
      </c>
      <c r="H28" t="s">
        <v>110</v>
      </c>
      <c r="I28" t="s">
        <v>111</v>
      </c>
      <c r="J28" t="s">
        <v>133</v>
      </c>
      <c r="K28" t="s">
        <v>146</v>
      </c>
      <c r="L28" t="s">
        <v>147</v>
      </c>
      <c r="M28" t="s">
        <v>191</v>
      </c>
      <c r="N28" s="6" t="s">
        <v>228</v>
      </c>
      <c r="P28" s="44" t="s">
        <v>386</v>
      </c>
      <c r="T28" s="9">
        <v>-0.439</v>
      </c>
      <c r="U28" s="9">
        <f t="shared" si="0"/>
        <v>-0.439</v>
      </c>
      <c r="V28" s="6" t="s">
        <v>119</v>
      </c>
    </row>
    <row r="29" spans="1:22" x14ac:dyDescent="0.2">
      <c r="A29" s="6" t="s">
        <v>229</v>
      </c>
      <c r="B29" s="6">
        <v>2019</v>
      </c>
      <c r="C29" s="6" t="s">
        <v>405</v>
      </c>
      <c r="D29" s="6" t="s">
        <v>69</v>
      </c>
      <c r="E29" s="6" t="s">
        <v>52</v>
      </c>
      <c r="F29" s="6" t="s">
        <v>142</v>
      </c>
      <c r="G29" s="6" t="s">
        <v>230</v>
      </c>
      <c r="H29" t="s">
        <v>110</v>
      </c>
      <c r="I29" t="s">
        <v>111</v>
      </c>
      <c r="J29" t="s">
        <v>133</v>
      </c>
      <c r="K29" t="s">
        <v>146</v>
      </c>
      <c r="L29" t="s">
        <v>147</v>
      </c>
      <c r="M29" t="s">
        <v>191</v>
      </c>
      <c r="N29" s="6" t="s">
        <v>228</v>
      </c>
      <c r="P29" s="44" t="s">
        <v>386</v>
      </c>
      <c r="T29" s="9">
        <v>-0.59350000000000003</v>
      </c>
      <c r="U29" s="9">
        <f t="shared" si="0"/>
        <v>-0.59350000000000003</v>
      </c>
      <c r="V29" s="6" t="s">
        <v>119</v>
      </c>
    </row>
    <row r="30" spans="1:22" x14ac:dyDescent="0.2">
      <c r="A30" s="6" t="s">
        <v>229</v>
      </c>
      <c r="B30" s="6">
        <v>2019</v>
      </c>
      <c r="C30" s="6" t="s">
        <v>405</v>
      </c>
      <c r="D30" s="6" t="s">
        <v>268</v>
      </c>
      <c r="E30" s="6" t="s">
        <v>52</v>
      </c>
      <c r="F30" s="6" t="s">
        <v>142</v>
      </c>
      <c r="G30" s="6" t="s">
        <v>230</v>
      </c>
      <c r="H30" t="s">
        <v>110</v>
      </c>
      <c r="I30" t="s">
        <v>111</v>
      </c>
      <c r="J30" t="s">
        <v>204</v>
      </c>
      <c r="K30" t="s">
        <v>205</v>
      </c>
      <c r="L30" t="s">
        <v>206</v>
      </c>
      <c r="M30" t="s">
        <v>215</v>
      </c>
      <c r="N30" s="6" t="s">
        <v>225</v>
      </c>
      <c r="P30" s="44" t="s">
        <v>386</v>
      </c>
      <c r="T30" s="9">
        <v>-0.72060000000000002</v>
      </c>
      <c r="U30" s="9">
        <f t="shared" si="0"/>
        <v>-0.72060000000000002</v>
      </c>
      <c r="V30" s="6" t="s">
        <v>119</v>
      </c>
    </row>
    <row r="31" spans="1:22" x14ac:dyDescent="0.2">
      <c r="A31" s="6" t="s">
        <v>229</v>
      </c>
      <c r="B31" s="6">
        <v>2019</v>
      </c>
      <c r="C31" s="6" t="s">
        <v>405</v>
      </c>
      <c r="D31" s="6" t="s">
        <v>69</v>
      </c>
      <c r="E31" s="6" t="s">
        <v>52</v>
      </c>
      <c r="F31" s="6" t="s">
        <v>142</v>
      </c>
      <c r="G31" s="6" t="s">
        <v>230</v>
      </c>
      <c r="H31" t="s">
        <v>110</v>
      </c>
      <c r="I31" t="s">
        <v>111</v>
      </c>
      <c r="J31" t="s">
        <v>133</v>
      </c>
      <c r="K31" t="s">
        <v>146</v>
      </c>
      <c r="L31" t="s">
        <v>147</v>
      </c>
      <c r="M31" t="s">
        <v>191</v>
      </c>
      <c r="N31" s="6" t="s">
        <v>228</v>
      </c>
      <c r="P31" s="44" t="s">
        <v>386</v>
      </c>
      <c r="T31" s="9">
        <v>-0.748</v>
      </c>
      <c r="U31" s="9">
        <f t="shared" si="0"/>
        <v>-0.748</v>
      </c>
      <c r="V31" s="6" t="s">
        <v>119</v>
      </c>
    </row>
    <row r="32" spans="1:22" x14ac:dyDescent="0.2">
      <c r="A32" s="6" t="s">
        <v>229</v>
      </c>
      <c r="B32" s="6">
        <v>2019</v>
      </c>
      <c r="C32" s="6" t="s">
        <v>405</v>
      </c>
      <c r="D32" s="6" t="s">
        <v>268</v>
      </c>
      <c r="E32" s="6" t="s">
        <v>52</v>
      </c>
      <c r="F32" s="6" t="s">
        <v>142</v>
      </c>
      <c r="G32" s="6" t="s">
        <v>230</v>
      </c>
      <c r="H32" t="s">
        <v>110</v>
      </c>
      <c r="I32" t="s">
        <v>111</v>
      </c>
      <c r="J32" t="s">
        <v>204</v>
      </c>
      <c r="K32" t="s">
        <v>205</v>
      </c>
      <c r="L32" t="s">
        <v>206</v>
      </c>
      <c r="M32" t="s">
        <v>215</v>
      </c>
      <c r="N32" s="6" t="s">
        <v>225</v>
      </c>
      <c r="P32" s="44" t="s">
        <v>386</v>
      </c>
      <c r="T32" s="9">
        <v>-0.97570000000000001</v>
      </c>
      <c r="U32" s="9">
        <f t="shared" si="0"/>
        <v>-0.97570000000000001</v>
      </c>
      <c r="V32" s="6" t="s">
        <v>119</v>
      </c>
    </row>
    <row r="33" spans="1:25" x14ac:dyDescent="0.2">
      <c r="A33" s="6" t="s">
        <v>229</v>
      </c>
      <c r="B33" s="6">
        <v>2019</v>
      </c>
      <c r="C33" s="6" t="s">
        <v>405</v>
      </c>
      <c r="D33" s="6" t="s">
        <v>69</v>
      </c>
      <c r="E33" s="6" t="s">
        <v>52</v>
      </c>
      <c r="F33" s="6" t="s">
        <v>142</v>
      </c>
      <c r="G33" s="6" t="s">
        <v>252</v>
      </c>
      <c r="H33" t="s">
        <v>110</v>
      </c>
      <c r="I33" t="s">
        <v>111</v>
      </c>
      <c r="J33" t="s">
        <v>133</v>
      </c>
      <c r="K33" t="s">
        <v>146</v>
      </c>
      <c r="L33" t="s">
        <v>147</v>
      </c>
      <c r="M33" t="s">
        <v>191</v>
      </c>
      <c r="N33" s="6" t="s">
        <v>228</v>
      </c>
      <c r="P33" s="44" t="s">
        <v>386</v>
      </c>
      <c r="T33" s="9">
        <v>-1</v>
      </c>
      <c r="U33" s="9">
        <f t="shared" si="0"/>
        <v>-1</v>
      </c>
      <c r="V33" s="6" t="s">
        <v>119</v>
      </c>
      <c r="W33" s="10" t="s">
        <v>382</v>
      </c>
    </row>
    <row r="34" spans="1:25" x14ac:dyDescent="0.2">
      <c r="A34" s="6" t="s">
        <v>229</v>
      </c>
      <c r="B34" s="6">
        <v>2019</v>
      </c>
      <c r="C34" s="6" t="s">
        <v>405</v>
      </c>
      <c r="D34" s="6" t="s">
        <v>69</v>
      </c>
      <c r="E34" s="6" t="s">
        <v>52</v>
      </c>
      <c r="F34" s="6" t="s">
        <v>142</v>
      </c>
      <c r="G34" s="6" t="s">
        <v>230</v>
      </c>
      <c r="H34" t="s">
        <v>110</v>
      </c>
      <c r="I34" t="s">
        <v>111</v>
      </c>
      <c r="J34" t="s">
        <v>204</v>
      </c>
      <c r="K34" t="s">
        <v>205</v>
      </c>
      <c r="L34" t="s">
        <v>206</v>
      </c>
      <c r="M34" t="s">
        <v>215</v>
      </c>
      <c r="N34" s="6" t="s">
        <v>225</v>
      </c>
      <c r="P34" s="44" t="s">
        <v>386</v>
      </c>
      <c r="T34" s="9">
        <v>-2.4489999999999998</v>
      </c>
      <c r="U34" s="9">
        <f t="shared" si="0"/>
        <v>-2.4489999999999998</v>
      </c>
      <c r="V34" s="6" t="s">
        <v>119</v>
      </c>
      <c r="W34" s="10" t="s">
        <v>382</v>
      </c>
    </row>
    <row r="35" spans="1:25" x14ac:dyDescent="0.2">
      <c r="A35" s="6" t="s">
        <v>229</v>
      </c>
      <c r="B35" s="6">
        <v>2019</v>
      </c>
      <c r="C35" s="6" t="s">
        <v>405</v>
      </c>
      <c r="D35" s="6" t="s">
        <v>69</v>
      </c>
      <c r="E35" s="6" t="s">
        <v>52</v>
      </c>
      <c r="F35" s="6" t="s">
        <v>142</v>
      </c>
      <c r="G35" s="6" t="s">
        <v>230</v>
      </c>
      <c r="H35" t="s">
        <v>110</v>
      </c>
      <c r="I35" t="s">
        <v>111</v>
      </c>
      <c r="J35" t="s">
        <v>204</v>
      </c>
      <c r="K35" t="s">
        <v>205</v>
      </c>
      <c r="L35" t="s">
        <v>206</v>
      </c>
      <c r="M35" t="s">
        <v>215</v>
      </c>
      <c r="N35" s="6" t="s">
        <v>225</v>
      </c>
      <c r="P35" s="44" t="s">
        <v>386</v>
      </c>
      <c r="T35" s="9">
        <v>-2.5059999999999998</v>
      </c>
      <c r="U35" s="9">
        <f t="shared" si="0"/>
        <v>-2.5059999999999998</v>
      </c>
      <c r="V35" s="6" t="s">
        <v>119</v>
      </c>
      <c r="W35" s="10" t="s">
        <v>382</v>
      </c>
    </row>
    <row r="36" spans="1:25" x14ac:dyDescent="0.2">
      <c r="A36" s="6" t="s">
        <v>229</v>
      </c>
      <c r="B36" s="6">
        <v>2019</v>
      </c>
      <c r="C36" s="6" t="s">
        <v>405</v>
      </c>
      <c r="D36" s="6" t="s">
        <v>69</v>
      </c>
      <c r="E36" s="6" t="s">
        <v>52</v>
      </c>
      <c r="F36" s="6" t="s">
        <v>142</v>
      </c>
      <c r="G36" s="6" t="s">
        <v>252</v>
      </c>
      <c r="H36" t="s">
        <v>110</v>
      </c>
      <c r="I36" t="s">
        <v>111</v>
      </c>
      <c r="J36" t="s">
        <v>204</v>
      </c>
      <c r="K36" t="s">
        <v>205</v>
      </c>
      <c r="L36" t="s">
        <v>206</v>
      </c>
      <c r="M36" t="s">
        <v>215</v>
      </c>
      <c r="N36" s="6" t="s">
        <v>225</v>
      </c>
      <c r="P36" s="44" t="s">
        <v>386</v>
      </c>
      <c r="T36" s="9">
        <v>-3.03</v>
      </c>
      <c r="U36" s="9">
        <f t="shared" si="0"/>
        <v>-3.03</v>
      </c>
      <c r="V36" s="6" t="s">
        <v>119</v>
      </c>
      <c r="W36" s="10" t="s">
        <v>382</v>
      </c>
    </row>
    <row r="37" spans="1:25" x14ac:dyDescent="0.2">
      <c r="A37" s="6" t="s">
        <v>229</v>
      </c>
      <c r="B37" s="6">
        <v>2019</v>
      </c>
      <c r="C37" s="6" t="s">
        <v>405</v>
      </c>
      <c r="D37" s="6" t="s">
        <v>69</v>
      </c>
      <c r="E37" s="6" t="s">
        <v>52</v>
      </c>
      <c r="F37" s="6" t="s">
        <v>142</v>
      </c>
      <c r="G37" s="6" t="s">
        <v>252</v>
      </c>
      <c r="H37" t="s">
        <v>110</v>
      </c>
      <c r="I37" t="s">
        <v>111</v>
      </c>
      <c r="J37" t="s">
        <v>204</v>
      </c>
      <c r="K37" t="s">
        <v>205</v>
      </c>
      <c r="L37" t="s">
        <v>206</v>
      </c>
      <c r="M37" t="s">
        <v>215</v>
      </c>
      <c r="N37" s="6" t="s">
        <v>225</v>
      </c>
      <c r="P37" s="44" t="s">
        <v>386</v>
      </c>
      <c r="T37" s="9">
        <v>-3.4550000000000001</v>
      </c>
      <c r="U37" s="9">
        <f t="shared" si="0"/>
        <v>-3.4550000000000001</v>
      </c>
      <c r="V37" s="6" t="s">
        <v>119</v>
      </c>
      <c r="W37" s="10" t="s">
        <v>382</v>
      </c>
    </row>
    <row r="38" spans="1:25" x14ac:dyDescent="0.2">
      <c r="A38" s="6" t="s">
        <v>229</v>
      </c>
      <c r="B38" s="6">
        <v>2019</v>
      </c>
      <c r="C38" s="6" t="s">
        <v>405</v>
      </c>
      <c r="D38" s="6" t="s">
        <v>69</v>
      </c>
      <c r="E38" s="6" t="s">
        <v>52</v>
      </c>
      <c r="F38" s="6" t="s">
        <v>142</v>
      </c>
      <c r="G38" s="6" t="s">
        <v>252</v>
      </c>
      <c r="H38" t="s">
        <v>110</v>
      </c>
      <c r="I38" t="s">
        <v>111</v>
      </c>
      <c r="J38" t="s">
        <v>204</v>
      </c>
      <c r="K38" t="s">
        <v>205</v>
      </c>
      <c r="L38" t="s">
        <v>206</v>
      </c>
      <c r="M38" t="s">
        <v>215</v>
      </c>
      <c r="N38" s="6" t="s">
        <v>225</v>
      </c>
      <c r="P38" s="44" t="s">
        <v>386</v>
      </c>
      <c r="T38" s="9">
        <v>-3.6680000000000001</v>
      </c>
      <c r="U38" s="9">
        <f t="shared" si="0"/>
        <v>-3.6680000000000001</v>
      </c>
      <c r="V38" s="6" t="s">
        <v>119</v>
      </c>
      <c r="W38" s="10" t="s">
        <v>382</v>
      </c>
      <c r="Y38" s="51"/>
    </row>
    <row r="39" spans="1:25" x14ac:dyDescent="0.2">
      <c r="A39" s="6" t="s">
        <v>159</v>
      </c>
      <c r="B39" s="6">
        <v>2019</v>
      </c>
      <c r="C39" s="6" t="s">
        <v>407</v>
      </c>
      <c r="D39" s="6" t="s">
        <v>53</v>
      </c>
      <c r="E39" s="6" t="s">
        <v>50</v>
      </c>
      <c r="F39" s="6" t="s">
        <v>160</v>
      </c>
      <c r="G39" s="6" t="s">
        <v>161</v>
      </c>
      <c r="H39" s="6" t="s">
        <v>110</v>
      </c>
      <c r="I39" s="6" t="s">
        <v>111</v>
      </c>
      <c r="J39" s="6" t="s">
        <v>133</v>
      </c>
      <c r="K39" s="6" t="s">
        <v>285</v>
      </c>
      <c r="L39" s="6" t="s">
        <v>301</v>
      </c>
      <c r="M39" s="6" t="s">
        <v>302</v>
      </c>
      <c r="P39" s="44" t="s">
        <v>385</v>
      </c>
      <c r="Q39" s="9">
        <f>1-0.9963</f>
        <v>3.7000000000000366E-3</v>
      </c>
      <c r="R39" s="9">
        <v>0</v>
      </c>
      <c r="S39" s="8">
        <f t="shared" ref="S39:S70" si="1">((R39-Q39)/Q39)</f>
        <v>-1</v>
      </c>
      <c r="U39" s="9">
        <v>-50</v>
      </c>
      <c r="V39" s="6" t="s">
        <v>116</v>
      </c>
      <c r="W39" s="6"/>
    </row>
    <row r="40" spans="1:25" x14ac:dyDescent="0.2">
      <c r="A40" s="6" t="s">
        <v>159</v>
      </c>
      <c r="B40" s="6">
        <v>2019</v>
      </c>
      <c r="C40" s="6" t="s">
        <v>407</v>
      </c>
      <c r="D40" s="6" t="s">
        <v>53</v>
      </c>
      <c r="E40" s="6" t="s">
        <v>50</v>
      </c>
      <c r="F40" s="6" t="s">
        <v>160</v>
      </c>
      <c r="G40" s="6" t="s">
        <v>161</v>
      </c>
      <c r="H40" s="6" t="s">
        <v>110</v>
      </c>
      <c r="I40" s="6" t="s">
        <v>163</v>
      </c>
      <c r="K40" s="6" t="s">
        <v>294</v>
      </c>
      <c r="L40" s="6" t="s">
        <v>295</v>
      </c>
      <c r="M40" s="6" t="s">
        <v>296</v>
      </c>
      <c r="P40" s="44" t="s">
        <v>385</v>
      </c>
      <c r="Q40" s="9">
        <f>0.6349-0.6338</f>
        <v>1.0999999999999899E-3</v>
      </c>
      <c r="R40" s="9">
        <v>0</v>
      </c>
      <c r="S40" s="8">
        <f t="shared" si="1"/>
        <v>-1</v>
      </c>
      <c r="U40" s="9">
        <v>-50</v>
      </c>
      <c r="V40" s="6" t="s">
        <v>116</v>
      </c>
      <c r="W40" s="6"/>
    </row>
    <row r="41" spans="1:25" x14ac:dyDescent="0.2">
      <c r="A41" s="6" t="s">
        <v>159</v>
      </c>
      <c r="B41" s="6">
        <v>2019</v>
      </c>
      <c r="C41" s="6" t="s">
        <v>407</v>
      </c>
      <c r="D41" s="6" t="s">
        <v>53</v>
      </c>
      <c r="E41" s="6" t="s">
        <v>50</v>
      </c>
      <c r="F41" s="6" t="s">
        <v>160</v>
      </c>
      <c r="G41" s="6" t="s">
        <v>161</v>
      </c>
      <c r="H41" t="s">
        <v>110</v>
      </c>
      <c r="I41" t="s">
        <v>123</v>
      </c>
      <c r="J41" t="s">
        <v>124</v>
      </c>
      <c r="K41" t="s">
        <v>125</v>
      </c>
      <c r="L41" s="6" t="s">
        <v>246</v>
      </c>
      <c r="M41" s="6" t="s">
        <v>247</v>
      </c>
      <c r="P41" s="44" t="s">
        <v>385</v>
      </c>
      <c r="Q41" s="9">
        <f>0.6301-0.6285</f>
        <v>1.6000000000000458E-3</v>
      </c>
      <c r="R41" s="9">
        <v>0</v>
      </c>
      <c r="S41" s="8">
        <f t="shared" si="1"/>
        <v>-1</v>
      </c>
      <c r="U41" s="9">
        <v>-50</v>
      </c>
      <c r="V41" s="6" t="s">
        <v>116</v>
      </c>
      <c r="W41" s="6"/>
    </row>
    <row r="42" spans="1:25" x14ac:dyDescent="0.2">
      <c r="A42" s="6" t="s">
        <v>159</v>
      </c>
      <c r="B42" s="6">
        <v>2019</v>
      </c>
      <c r="C42" s="6" t="s">
        <v>407</v>
      </c>
      <c r="D42" s="6" t="s">
        <v>53</v>
      </c>
      <c r="E42" s="6" t="s">
        <v>50</v>
      </c>
      <c r="F42" s="6" t="s">
        <v>160</v>
      </c>
      <c r="G42" s="6" t="s">
        <v>161</v>
      </c>
      <c r="H42" t="s">
        <v>110</v>
      </c>
      <c r="I42" t="s">
        <v>123</v>
      </c>
      <c r="J42" t="s">
        <v>124</v>
      </c>
      <c r="K42" t="s">
        <v>125</v>
      </c>
      <c r="L42" s="6" t="s">
        <v>136</v>
      </c>
      <c r="M42" s="6" t="s">
        <v>137</v>
      </c>
      <c r="P42" s="44" t="s">
        <v>385</v>
      </c>
      <c r="Q42" s="9">
        <f>0.6285-0.6275</f>
        <v>1.0000000000000009E-3</v>
      </c>
      <c r="R42" s="9">
        <v>0</v>
      </c>
      <c r="S42" s="8">
        <f t="shared" si="1"/>
        <v>-1</v>
      </c>
      <c r="U42" s="9">
        <v>-50</v>
      </c>
      <c r="V42" s="6" t="s">
        <v>116</v>
      </c>
      <c r="W42" s="6"/>
    </row>
    <row r="43" spans="1:25" x14ac:dyDescent="0.2">
      <c r="A43" s="6" t="s">
        <v>159</v>
      </c>
      <c r="B43" s="6">
        <v>2019</v>
      </c>
      <c r="C43" s="6" t="s">
        <v>407</v>
      </c>
      <c r="D43" s="6" t="s">
        <v>53</v>
      </c>
      <c r="E43" s="6" t="s">
        <v>50</v>
      </c>
      <c r="F43" s="6" t="s">
        <v>160</v>
      </c>
      <c r="G43" s="6" t="s">
        <v>161</v>
      </c>
      <c r="H43" s="6" t="s">
        <v>110</v>
      </c>
      <c r="I43" s="6" t="s">
        <v>163</v>
      </c>
      <c r="J43" s="6" t="s">
        <v>297</v>
      </c>
      <c r="K43" s="6" t="s">
        <v>298</v>
      </c>
      <c r="L43" s="6" t="s">
        <v>299</v>
      </c>
      <c r="M43" s="6" t="s">
        <v>300</v>
      </c>
      <c r="P43" s="44" t="s">
        <v>385</v>
      </c>
      <c r="Q43" s="9">
        <f>0.2538-0.2529</f>
        <v>9.000000000000119E-4</v>
      </c>
      <c r="R43" s="9">
        <v>0</v>
      </c>
      <c r="S43" s="8">
        <f t="shared" si="1"/>
        <v>-1</v>
      </c>
      <c r="U43" s="9">
        <v>-50</v>
      </c>
      <c r="V43" s="6" t="s">
        <v>116</v>
      </c>
      <c r="W43" s="6"/>
    </row>
    <row r="44" spans="1:25" x14ac:dyDescent="0.2">
      <c r="A44" s="6" t="s">
        <v>159</v>
      </c>
      <c r="B44" s="6">
        <v>2019</v>
      </c>
      <c r="C44" s="6" t="s">
        <v>407</v>
      </c>
      <c r="D44" s="6" t="s">
        <v>53</v>
      </c>
      <c r="E44" s="6" t="s">
        <v>50</v>
      </c>
      <c r="F44" s="6" t="s">
        <v>160</v>
      </c>
      <c r="G44" s="6" t="s">
        <v>161</v>
      </c>
      <c r="H44" t="s">
        <v>110</v>
      </c>
      <c r="I44" t="s">
        <v>111</v>
      </c>
      <c r="J44" t="s">
        <v>133</v>
      </c>
      <c r="K44" t="s">
        <v>134</v>
      </c>
      <c r="L44" s="6" t="s">
        <v>135</v>
      </c>
      <c r="M44" s="6" t="s">
        <v>387</v>
      </c>
      <c r="P44" s="44" t="s">
        <v>385</v>
      </c>
      <c r="Q44" s="9">
        <v>0</v>
      </c>
      <c r="R44" s="9">
        <f>0.5676-0.566</f>
        <v>1.6000000000000458E-3</v>
      </c>
      <c r="S44" s="8" t="e">
        <f t="shared" si="1"/>
        <v>#DIV/0!</v>
      </c>
      <c r="U44" s="9">
        <v>50</v>
      </c>
      <c r="V44" s="6" t="s">
        <v>116</v>
      </c>
      <c r="W44" s="6"/>
    </row>
    <row r="45" spans="1:25" x14ac:dyDescent="0.2">
      <c r="A45" s="6" t="s">
        <v>159</v>
      </c>
      <c r="B45" s="6">
        <v>2019</v>
      </c>
      <c r="C45" s="6" t="s">
        <v>407</v>
      </c>
      <c r="D45" s="6" t="s">
        <v>53</v>
      </c>
      <c r="E45" s="6" t="s">
        <v>50</v>
      </c>
      <c r="F45" s="6" t="s">
        <v>160</v>
      </c>
      <c r="G45" s="6" t="s">
        <v>161</v>
      </c>
      <c r="H45" t="s">
        <v>110</v>
      </c>
      <c r="I45" t="s">
        <v>123</v>
      </c>
      <c r="J45" t="s">
        <v>124</v>
      </c>
      <c r="K45" t="s">
        <v>125</v>
      </c>
      <c r="L45" s="6" t="s">
        <v>136</v>
      </c>
      <c r="M45" s="6" t="s">
        <v>388</v>
      </c>
      <c r="P45" s="44" t="s">
        <v>385</v>
      </c>
      <c r="Q45" s="9">
        <v>0</v>
      </c>
      <c r="R45" s="9">
        <f>0.1632-0.1622</f>
        <v>1.0000000000000009E-3</v>
      </c>
      <c r="S45" s="8" t="e">
        <f t="shared" si="1"/>
        <v>#DIV/0!</v>
      </c>
      <c r="U45" s="9">
        <v>50</v>
      </c>
      <c r="V45" s="6" t="s">
        <v>116</v>
      </c>
      <c r="W45" s="6"/>
    </row>
    <row r="46" spans="1:25" x14ac:dyDescent="0.2">
      <c r="A46" s="6" t="s">
        <v>159</v>
      </c>
      <c r="B46" s="6">
        <v>2019</v>
      </c>
      <c r="C46" s="6" t="s">
        <v>407</v>
      </c>
      <c r="D46" s="6" t="s">
        <v>53</v>
      </c>
      <c r="E46" s="6" t="s">
        <v>50</v>
      </c>
      <c r="F46" s="6" t="s">
        <v>160</v>
      </c>
      <c r="G46" s="6" t="s">
        <v>161</v>
      </c>
      <c r="H46" t="s">
        <v>110</v>
      </c>
      <c r="I46" t="s">
        <v>111</v>
      </c>
      <c r="J46" t="s">
        <v>133</v>
      </c>
      <c r="K46" t="s">
        <v>134</v>
      </c>
      <c r="L46" s="6" t="s">
        <v>135</v>
      </c>
      <c r="M46" s="6" t="s">
        <v>162</v>
      </c>
      <c r="P46" s="44" t="s">
        <v>385</v>
      </c>
      <c r="Q46" s="9">
        <f>0.6338-0.6301</f>
        <v>3.7000000000000366E-3</v>
      </c>
      <c r="R46" s="9">
        <f>0.6126-0.5676</f>
        <v>4.500000000000004E-2</v>
      </c>
      <c r="S46" s="8">
        <f t="shared" si="1"/>
        <v>11.162162162162053</v>
      </c>
      <c r="U46" s="9">
        <f t="shared" ref="U46:U77" si="2">IF(T46="",(LOG((R46/Q46),2)),T46)</f>
        <v>3.6043278255880744</v>
      </c>
      <c r="V46" s="6" t="s">
        <v>116</v>
      </c>
      <c r="W46" s="6"/>
    </row>
    <row r="47" spans="1:25" x14ac:dyDescent="0.2">
      <c r="A47" s="6" t="s">
        <v>159</v>
      </c>
      <c r="B47" s="6">
        <v>2019</v>
      </c>
      <c r="C47" s="6" t="s">
        <v>407</v>
      </c>
      <c r="D47" s="6" t="s">
        <v>53</v>
      </c>
      <c r="E47" s="6" t="s">
        <v>50</v>
      </c>
      <c r="F47" s="6" t="s">
        <v>160</v>
      </c>
      <c r="G47" s="6" t="s">
        <v>161</v>
      </c>
      <c r="H47" t="s">
        <v>110</v>
      </c>
      <c r="I47" t="s">
        <v>111</v>
      </c>
      <c r="J47" t="s">
        <v>133</v>
      </c>
      <c r="K47" t="s">
        <v>134</v>
      </c>
      <c r="L47" s="6" t="s">
        <v>135</v>
      </c>
      <c r="M47" s="6" t="s">
        <v>202</v>
      </c>
      <c r="P47" s="44" t="s">
        <v>385</v>
      </c>
      <c r="Q47" s="9">
        <f>0.2729-0.2719</f>
        <v>1.0000000000000009E-3</v>
      </c>
      <c r="R47" s="9">
        <f>0.1834-0.1797</f>
        <v>3.7000000000000088E-3</v>
      </c>
      <c r="S47" s="8">
        <f t="shared" si="1"/>
        <v>2.7000000000000055</v>
      </c>
      <c r="U47" s="9">
        <f t="shared" si="2"/>
        <v>1.8875252707415897</v>
      </c>
      <c r="V47" s="6" t="s">
        <v>116</v>
      </c>
      <c r="W47" s="6"/>
    </row>
    <row r="48" spans="1:25" x14ac:dyDescent="0.2">
      <c r="A48" s="6" t="s">
        <v>159</v>
      </c>
      <c r="B48" s="6">
        <v>2019</v>
      </c>
      <c r="C48" s="6" t="s">
        <v>407</v>
      </c>
      <c r="D48" s="6" t="s">
        <v>53</v>
      </c>
      <c r="E48" s="6" t="s">
        <v>50</v>
      </c>
      <c r="F48" s="6" t="s">
        <v>160</v>
      </c>
      <c r="G48" s="6" t="s">
        <v>161</v>
      </c>
      <c r="H48" t="s">
        <v>110</v>
      </c>
      <c r="I48" t="s">
        <v>111</v>
      </c>
      <c r="J48" t="s">
        <v>204</v>
      </c>
      <c r="K48" t="s">
        <v>205</v>
      </c>
      <c r="L48" t="s">
        <v>206</v>
      </c>
      <c r="M48" s="6" t="s">
        <v>207</v>
      </c>
      <c r="P48" s="44" t="s">
        <v>385</v>
      </c>
      <c r="Q48" s="9">
        <f>0.2528-0.2523</f>
        <v>5.0000000000000044E-4</v>
      </c>
      <c r="R48" s="9">
        <f>0.1622-0.1606</f>
        <v>1.6000000000000181E-3</v>
      </c>
      <c r="S48" s="8">
        <f t="shared" si="1"/>
        <v>2.2000000000000335</v>
      </c>
      <c r="U48" s="9">
        <f t="shared" si="2"/>
        <v>1.6780719051126527</v>
      </c>
      <c r="V48" s="6" t="s">
        <v>116</v>
      </c>
      <c r="W48" s="6"/>
    </row>
    <row r="49" spans="1:23" x14ac:dyDescent="0.2">
      <c r="A49" s="6" t="s">
        <v>159</v>
      </c>
      <c r="B49" s="6">
        <v>2019</v>
      </c>
      <c r="C49" s="6" t="s">
        <v>407</v>
      </c>
      <c r="D49" s="6" t="s">
        <v>53</v>
      </c>
      <c r="E49" s="6" t="s">
        <v>50</v>
      </c>
      <c r="F49" s="6" t="s">
        <v>160</v>
      </c>
      <c r="G49" s="6" t="s">
        <v>161</v>
      </c>
      <c r="H49" t="s">
        <v>110</v>
      </c>
      <c r="I49" t="s">
        <v>111</v>
      </c>
      <c r="J49" t="s">
        <v>112</v>
      </c>
      <c r="K49" t="s">
        <v>139</v>
      </c>
      <c r="L49" t="s">
        <v>140</v>
      </c>
      <c r="M49" t="s">
        <v>141</v>
      </c>
      <c r="P49" s="44" t="s">
        <v>385</v>
      </c>
      <c r="Q49" s="9">
        <f>0.7838-0.7822</f>
        <v>1.6000000000000458E-3</v>
      </c>
      <c r="R49" s="9">
        <f>0.7674-0.7652</f>
        <v>2.1999999999999797E-3</v>
      </c>
      <c r="S49" s="8">
        <f t="shared" si="1"/>
        <v>0.37499999999994793</v>
      </c>
      <c r="U49" s="9">
        <f t="shared" si="2"/>
        <v>0.4594316186372428</v>
      </c>
      <c r="V49" s="6" t="s">
        <v>116</v>
      </c>
      <c r="W49" s="6"/>
    </row>
    <row r="50" spans="1:23" x14ac:dyDescent="0.2">
      <c r="A50" s="6" t="s">
        <v>159</v>
      </c>
      <c r="B50" s="6">
        <v>2019</v>
      </c>
      <c r="C50" s="6" t="s">
        <v>407</v>
      </c>
      <c r="D50" s="6" t="s">
        <v>53</v>
      </c>
      <c r="E50" s="6" t="s">
        <v>50</v>
      </c>
      <c r="F50" s="6" t="s">
        <v>160</v>
      </c>
      <c r="G50" s="6" t="s">
        <v>161</v>
      </c>
      <c r="H50" t="s">
        <v>110</v>
      </c>
      <c r="I50" t="s">
        <v>111</v>
      </c>
      <c r="J50" t="s">
        <v>133</v>
      </c>
      <c r="K50" t="s">
        <v>146</v>
      </c>
      <c r="L50" t="s">
        <v>147</v>
      </c>
      <c r="M50" t="s">
        <v>191</v>
      </c>
      <c r="P50" s="44" t="s">
        <v>386</v>
      </c>
      <c r="Q50" s="9">
        <f>0.6275-0.558</f>
        <v>6.9499999999999895E-2</v>
      </c>
      <c r="R50" s="9">
        <f>0.566-0.4716</f>
        <v>9.4399999999999928E-2</v>
      </c>
      <c r="S50" s="8">
        <f t="shared" si="1"/>
        <v>0.35827338129496505</v>
      </c>
      <c r="U50" s="9">
        <f t="shared" si="2"/>
        <v>0.44177388175097254</v>
      </c>
      <c r="V50" s="6" t="s">
        <v>116</v>
      </c>
      <c r="W50" s="6"/>
    </row>
    <row r="51" spans="1:23" x14ac:dyDescent="0.2">
      <c r="A51" s="6" t="s">
        <v>159</v>
      </c>
      <c r="B51" s="6">
        <v>2019</v>
      </c>
      <c r="C51" s="6" t="s">
        <v>407</v>
      </c>
      <c r="D51" s="6" t="s">
        <v>53</v>
      </c>
      <c r="E51" s="6" t="s">
        <v>50</v>
      </c>
      <c r="F51" s="6" t="s">
        <v>160</v>
      </c>
      <c r="G51" s="6" t="s">
        <v>161</v>
      </c>
      <c r="H51" t="s">
        <v>110</v>
      </c>
      <c r="I51" t="s">
        <v>111</v>
      </c>
      <c r="J51" t="s">
        <v>112</v>
      </c>
      <c r="K51" t="s">
        <v>113</v>
      </c>
      <c r="L51" t="s">
        <v>114</v>
      </c>
      <c r="M51" s="6" t="s">
        <v>115</v>
      </c>
      <c r="P51" s="44" t="s">
        <v>385</v>
      </c>
      <c r="Q51" s="9">
        <f>0.7711-0.6349</f>
        <v>0.13619999999999999</v>
      </c>
      <c r="R51" s="9">
        <f>0.7752-0.6126</f>
        <v>0.16259999999999997</v>
      </c>
      <c r="S51" s="8">
        <f t="shared" si="1"/>
        <v>0.1938325991189426</v>
      </c>
      <c r="U51" s="9">
        <f t="shared" si="2"/>
        <v>0.25560055406295651</v>
      </c>
      <c r="V51" s="6" t="s">
        <v>116</v>
      </c>
      <c r="W51" s="6"/>
    </row>
    <row r="52" spans="1:23" x14ac:dyDescent="0.2">
      <c r="A52" s="6" t="s">
        <v>159</v>
      </c>
      <c r="B52" s="6">
        <v>2019</v>
      </c>
      <c r="C52" s="6" t="s">
        <v>407</v>
      </c>
      <c r="D52" s="6" t="s">
        <v>53</v>
      </c>
      <c r="E52" s="6" t="s">
        <v>50</v>
      </c>
      <c r="F52" s="6" t="s">
        <v>160</v>
      </c>
      <c r="G52" s="6" t="s">
        <v>161</v>
      </c>
      <c r="H52" s="6" t="s">
        <v>110</v>
      </c>
      <c r="I52" s="6" t="s">
        <v>123</v>
      </c>
      <c r="J52" s="6" t="s">
        <v>237</v>
      </c>
      <c r="K52" s="6" t="s">
        <v>263</v>
      </c>
      <c r="L52" s="6" t="s">
        <v>264</v>
      </c>
      <c r="M52" s="6" t="s">
        <v>265</v>
      </c>
      <c r="P52" s="44" t="s">
        <v>385</v>
      </c>
      <c r="Q52" s="9">
        <f>0.2523-0.2305</f>
        <v>2.1800000000000014E-2</v>
      </c>
      <c r="R52" s="9">
        <f>0.1606-0.1362</f>
        <v>2.4400000000000005E-2</v>
      </c>
      <c r="S52" s="8">
        <f t="shared" si="1"/>
        <v>0.11926605504587108</v>
      </c>
      <c r="U52" s="9">
        <f t="shared" si="2"/>
        <v>0.16255301278595927</v>
      </c>
      <c r="V52" s="6" t="s">
        <v>116</v>
      </c>
      <c r="W52" s="6"/>
    </row>
    <row r="53" spans="1:23" x14ac:dyDescent="0.2">
      <c r="A53" s="6" t="s">
        <v>159</v>
      </c>
      <c r="B53" s="6">
        <v>2019</v>
      </c>
      <c r="C53" s="6" t="s">
        <v>407</v>
      </c>
      <c r="D53" s="6" t="s">
        <v>53</v>
      </c>
      <c r="E53" s="6" t="s">
        <v>50</v>
      </c>
      <c r="F53" s="6" t="s">
        <v>160</v>
      </c>
      <c r="G53" s="6" t="s">
        <v>161</v>
      </c>
      <c r="H53" t="s">
        <v>110</v>
      </c>
      <c r="I53" t="s">
        <v>169</v>
      </c>
      <c r="J53" t="s">
        <v>170</v>
      </c>
      <c r="K53" t="s">
        <v>171</v>
      </c>
      <c r="L53" t="s">
        <v>172</v>
      </c>
      <c r="M53" s="6" t="s">
        <v>173</v>
      </c>
      <c r="P53" s="44" t="s">
        <v>385</v>
      </c>
      <c r="Q53" s="9">
        <f>0.9963-0.7838</f>
        <v>0.21249999999999991</v>
      </c>
      <c r="R53" s="9">
        <f>0.9974-0.7674</f>
        <v>0.22999999999999998</v>
      </c>
      <c r="S53" s="8">
        <f t="shared" si="1"/>
        <v>8.2352941176470962E-2</v>
      </c>
      <c r="U53" s="9">
        <f t="shared" si="2"/>
        <v>0.11417101991931163</v>
      </c>
      <c r="V53" s="6" t="s">
        <v>116</v>
      </c>
      <c r="W53" s="6"/>
    </row>
    <row r="54" spans="1:23" x14ac:dyDescent="0.2">
      <c r="A54" s="6" t="s">
        <v>159</v>
      </c>
      <c r="B54" s="6">
        <v>2019</v>
      </c>
      <c r="C54" s="6" t="s">
        <v>406</v>
      </c>
      <c r="D54" s="6" t="s">
        <v>53</v>
      </c>
      <c r="E54" s="6" t="s">
        <v>50</v>
      </c>
      <c r="F54" s="6" t="s">
        <v>160</v>
      </c>
      <c r="G54" s="6" t="s">
        <v>161</v>
      </c>
      <c r="H54" t="s">
        <v>110</v>
      </c>
      <c r="I54" t="s">
        <v>111</v>
      </c>
      <c r="J54" t="s">
        <v>133</v>
      </c>
      <c r="K54" t="s">
        <v>146</v>
      </c>
      <c r="L54" t="s">
        <v>147</v>
      </c>
      <c r="M54" t="s">
        <v>191</v>
      </c>
      <c r="P54" s="44" t="s">
        <v>386</v>
      </c>
      <c r="Q54" s="9">
        <v>6.99</v>
      </c>
      <c r="R54" s="9">
        <v>7.3150000000000004</v>
      </c>
      <c r="S54" s="8">
        <f t="shared" si="1"/>
        <v>4.6494992846924203E-2</v>
      </c>
      <c r="U54" s="9">
        <f t="shared" si="2"/>
        <v>6.5565408763050559E-2</v>
      </c>
      <c r="V54" s="6" t="s">
        <v>116</v>
      </c>
      <c r="W54" s="6" t="s">
        <v>382</v>
      </c>
    </row>
    <row r="55" spans="1:23" x14ac:dyDescent="0.2">
      <c r="A55" s="6" t="s">
        <v>159</v>
      </c>
      <c r="B55" s="6">
        <v>2019</v>
      </c>
      <c r="C55" s="6" t="s">
        <v>407</v>
      </c>
      <c r="D55" s="6" t="s">
        <v>53</v>
      </c>
      <c r="E55" s="6" t="s">
        <v>50</v>
      </c>
      <c r="F55" s="6" t="s">
        <v>160</v>
      </c>
      <c r="G55" s="6" t="s">
        <v>161</v>
      </c>
      <c r="H55" t="s">
        <v>110</v>
      </c>
      <c r="I55" t="s">
        <v>111</v>
      </c>
      <c r="J55" t="s">
        <v>133</v>
      </c>
      <c r="K55" t="s">
        <v>134</v>
      </c>
      <c r="L55" s="6" t="s">
        <v>135</v>
      </c>
      <c r="M55" s="6" t="s">
        <v>273</v>
      </c>
      <c r="P55" s="44" t="s">
        <v>385</v>
      </c>
      <c r="Q55" s="9">
        <f>0.558-0.2729</f>
        <v>0.28510000000000008</v>
      </c>
      <c r="R55" s="9">
        <f>0.4716-0.1834</f>
        <v>0.28820000000000001</v>
      </c>
      <c r="S55" s="8">
        <f t="shared" si="1"/>
        <v>1.0873377762188479E-2</v>
      </c>
      <c r="U55" s="9">
        <f t="shared" si="2"/>
        <v>1.5602296236794645E-2</v>
      </c>
      <c r="V55" s="6" t="s">
        <v>116</v>
      </c>
      <c r="W55" s="6"/>
    </row>
    <row r="56" spans="1:23" x14ac:dyDescent="0.2">
      <c r="A56" s="6" t="s">
        <v>159</v>
      </c>
      <c r="B56" s="6">
        <v>2019</v>
      </c>
      <c r="C56" s="6" t="s">
        <v>407</v>
      </c>
      <c r="D56" s="6" t="s">
        <v>53</v>
      </c>
      <c r="E56" s="6" t="s">
        <v>50</v>
      </c>
      <c r="F56" s="6" t="s">
        <v>160</v>
      </c>
      <c r="G56" s="6" t="s">
        <v>161</v>
      </c>
      <c r="H56" t="s">
        <v>110</v>
      </c>
      <c r="I56" t="s">
        <v>111</v>
      </c>
      <c r="J56" t="s">
        <v>133</v>
      </c>
      <c r="K56" t="s">
        <v>134</v>
      </c>
      <c r="L56" s="6" t="s">
        <v>274</v>
      </c>
      <c r="M56" s="6" t="s">
        <v>275</v>
      </c>
      <c r="P56" s="44" t="s">
        <v>385</v>
      </c>
      <c r="Q56" s="9">
        <f>0.1288-0.1272</f>
        <v>1.5999999999999903E-3</v>
      </c>
      <c r="R56" s="9">
        <f>0.1208-0.1192</f>
        <v>1.6000000000000042E-3</v>
      </c>
      <c r="S56" s="8">
        <f t="shared" si="1"/>
        <v>8.6736173798840875E-15</v>
      </c>
      <c r="U56" s="9">
        <f t="shared" si="2"/>
        <v>1.2493363364878124E-14</v>
      </c>
      <c r="V56" s="6" t="s">
        <v>116</v>
      </c>
      <c r="W56" s="6"/>
    </row>
    <row r="57" spans="1:23" x14ac:dyDescent="0.2">
      <c r="A57" s="6" t="s">
        <v>159</v>
      </c>
      <c r="B57" s="6">
        <v>2019</v>
      </c>
      <c r="C57" s="6" t="s">
        <v>407</v>
      </c>
      <c r="D57" s="6" t="s">
        <v>53</v>
      </c>
      <c r="E57" s="6" t="s">
        <v>50</v>
      </c>
      <c r="F57" s="6" t="s">
        <v>160</v>
      </c>
      <c r="G57" s="6" t="s">
        <v>161</v>
      </c>
      <c r="H57" t="s">
        <v>110</v>
      </c>
      <c r="I57" t="s">
        <v>163</v>
      </c>
      <c r="J57" t="s">
        <v>163</v>
      </c>
      <c r="K57" t="s">
        <v>164</v>
      </c>
      <c r="L57" t="s">
        <v>165</v>
      </c>
      <c r="M57" t="s">
        <v>166</v>
      </c>
      <c r="P57" s="44" t="s">
        <v>386</v>
      </c>
      <c r="Q57" s="9">
        <f>0.7822-0.7806</f>
        <v>1.6000000000000458E-3</v>
      </c>
      <c r="R57" s="9">
        <f>0.7652-0.7636</f>
        <v>1.6000000000000458E-3</v>
      </c>
      <c r="S57" s="8">
        <f t="shared" si="1"/>
        <v>0</v>
      </c>
      <c r="U57" s="9">
        <f t="shared" si="2"/>
        <v>0</v>
      </c>
      <c r="V57" s="6" t="s">
        <v>116</v>
      </c>
      <c r="W57" s="6"/>
    </row>
    <row r="58" spans="1:23" x14ac:dyDescent="0.2">
      <c r="A58" s="6" t="s">
        <v>159</v>
      </c>
      <c r="B58" s="6">
        <v>2019</v>
      </c>
      <c r="C58" s="6" t="s">
        <v>407</v>
      </c>
      <c r="D58" s="6" t="s">
        <v>53</v>
      </c>
      <c r="E58" s="6" t="s">
        <v>50</v>
      </c>
      <c r="F58" s="6" t="s">
        <v>160</v>
      </c>
      <c r="G58" s="6" t="s">
        <v>161</v>
      </c>
      <c r="H58" t="s">
        <v>110</v>
      </c>
      <c r="I58" t="s">
        <v>111</v>
      </c>
      <c r="J58" t="s">
        <v>204</v>
      </c>
      <c r="K58" t="s">
        <v>205</v>
      </c>
      <c r="L58" t="s">
        <v>206</v>
      </c>
      <c r="M58" t="s">
        <v>215</v>
      </c>
      <c r="P58" s="44" t="s">
        <v>386</v>
      </c>
      <c r="Q58" s="9">
        <f>0.1272-0.0662</f>
        <v>6.1000000000000013E-2</v>
      </c>
      <c r="R58" s="9">
        <f>0.1192-0.0609</f>
        <v>5.8299999999999998E-2</v>
      </c>
      <c r="S58" s="8">
        <f t="shared" si="1"/>
        <v>-4.4262295081967447E-2</v>
      </c>
      <c r="U58" s="9">
        <f t="shared" si="2"/>
        <v>-6.5313359249752539E-2</v>
      </c>
      <c r="V58" s="6" t="s">
        <v>116</v>
      </c>
      <c r="W58" s="6"/>
    </row>
    <row r="59" spans="1:23" x14ac:dyDescent="0.2">
      <c r="A59" s="6" t="s">
        <v>159</v>
      </c>
      <c r="B59" s="6">
        <v>2019</v>
      </c>
      <c r="C59" s="6" t="s">
        <v>407</v>
      </c>
      <c r="D59" s="6" t="s">
        <v>53</v>
      </c>
      <c r="E59" s="6" t="s">
        <v>50</v>
      </c>
      <c r="F59" s="6" t="s">
        <v>160</v>
      </c>
      <c r="G59" s="6" t="s">
        <v>161</v>
      </c>
      <c r="H59" t="s">
        <v>110</v>
      </c>
      <c r="I59" t="s">
        <v>123</v>
      </c>
      <c r="J59" t="s">
        <v>124</v>
      </c>
      <c r="K59" t="s">
        <v>125</v>
      </c>
      <c r="L59" t="s">
        <v>126</v>
      </c>
      <c r="M59" t="s">
        <v>127</v>
      </c>
      <c r="P59" s="44" t="s">
        <v>386</v>
      </c>
      <c r="Q59" s="9">
        <f>0.2719-0.2538</f>
        <v>1.8099999999999949E-2</v>
      </c>
      <c r="R59" s="9">
        <f>0.1797-0.1632</f>
        <v>1.6499999999999987E-2</v>
      </c>
      <c r="S59" s="8">
        <f t="shared" si="1"/>
        <v>-8.8397790055246797E-2</v>
      </c>
      <c r="U59" s="9">
        <f t="shared" si="2"/>
        <v>-0.13352367283738678</v>
      </c>
      <c r="V59" s="6" t="s">
        <v>116</v>
      </c>
      <c r="W59" s="6"/>
    </row>
    <row r="60" spans="1:23" x14ac:dyDescent="0.2">
      <c r="A60" s="6" t="s">
        <v>159</v>
      </c>
      <c r="B60" s="6">
        <v>2019</v>
      </c>
      <c r="C60" s="6" t="s">
        <v>407</v>
      </c>
      <c r="D60" s="6" t="s">
        <v>53</v>
      </c>
      <c r="E60" s="6" t="s">
        <v>50</v>
      </c>
      <c r="F60" s="6" t="s">
        <v>160</v>
      </c>
      <c r="G60" s="6" t="s">
        <v>161</v>
      </c>
      <c r="H60" t="s">
        <v>110</v>
      </c>
      <c r="I60" t="s">
        <v>111</v>
      </c>
      <c r="J60" t="s">
        <v>112</v>
      </c>
      <c r="K60" t="s">
        <v>113</v>
      </c>
      <c r="L60" t="s">
        <v>114</v>
      </c>
      <c r="M60" s="6" t="s">
        <v>282</v>
      </c>
      <c r="P60" s="44" t="s">
        <v>385</v>
      </c>
      <c r="Q60" s="9">
        <f>0.7806-0.7711</f>
        <v>9.4999999999999529E-3</v>
      </c>
      <c r="R60" s="9">
        <f>0.7636-0.7552</f>
        <v>8.3999999999999631E-3</v>
      </c>
      <c r="S60" s="8">
        <f t="shared" si="1"/>
        <v>-0.11578947368421004</v>
      </c>
      <c r="U60" s="9">
        <f t="shared" si="2"/>
        <v>-0.1775381855521867</v>
      </c>
      <c r="V60" s="6" t="s">
        <v>116</v>
      </c>
      <c r="W60" s="6"/>
    </row>
    <row r="61" spans="1:23" x14ac:dyDescent="0.2">
      <c r="A61" s="6" t="s">
        <v>159</v>
      </c>
      <c r="B61" s="6">
        <v>2019</v>
      </c>
      <c r="C61" s="6" t="s">
        <v>407</v>
      </c>
      <c r="D61" s="6" t="s">
        <v>53</v>
      </c>
      <c r="E61" s="6" t="s">
        <v>50</v>
      </c>
      <c r="F61" s="6" t="s">
        <v>160</v>
      </c>
      <c r="G61" s="6" t="s">
        <v>161</v>
      </c>
      <c r="H61" s="6" t="s">
        <v>110</v>
      </c>
      <c r="I61" s="6" t="s">
        <v>111</v>
      </c>
      <c r="J61" s="6" t="s">
        <v>133</v>
      </c>
      <c r="K61" s="6" t="s">
        <v>285</v>
      </c>
      <c r="L61" s="6" t="s">
        <v>288</v>
      </c>
      <c r="M61" s="6" t="s">
        <v>289</v>
      </c>
      <c r="P61" s="44" t="s">
        <v>385</v>
      </c>
      <c r="Q61" s="9">
        <f>0.2305-0.1288</f>
        <v>0.10170000000000001</v>
      </c>
      <c r="R61" s="9">
        <f>0.1362-0.1208</f>
        <v>1.5399999999999983E-2</v>
      </c>
      <c r="S61" s="8">
        <f t="shared" si="1"/>
        <v>-0.84857423795476916</v>
      </c>
      <c r="U61" s="9">
        <f t="shared" si="2"/>
        <v>-2.7233174231626003</v>
      </c>
      <c r="V61" s="6" t="s">
        <v>116</v>
      </c>
      <c r="W61" s="6"/>
    </row>
    <row r="62" spans="1:23" x14ac:dyDescent="0.2">
      <c r="A62" s="6" t="s">
        <v>176</v>
      </c>
      <c r="B62" s="6">
        <v>2018</v>
      </c>
      <c r="C62" s="6" t="s">
        <v>408</v>
      </c>
      <c r="D62" s="6" t="s">
        <v>69</v>
      </c>
      <c r="E62" s="6" t="s">
        <v>52</v>
      </c>
      <c r="F62" s="6" t="s">
        <v>177</v>
      </c>
      <c r="G62" s="6" t="s">
        <v>178</v>
      </c>
      <c r="H62" s="6" t="s">
        <v>110</v>
      </c>
      <c r="I62" s="6" t="s">
        <v>179</v>
      </c>
      <c r="J62" s="6" t="s">
        <v>180</v>
      </c>
      <c r="P62" s="44" t="s">
        <v>385</v>
      </c>
      <c r="Q62" s="7">
        <v>0.37842951750229759</v>
      </c>
      <c r="R62" s="7">
        <v>2.6490066225165947</v>
      </c>
      <c r="S62" s="8">
        <f t="shared" si="1"/>
        <v>6.0000000000013518</v>
      </c>
      <c r="U62" s="9">
        <f t="shared" si="2"/>
        <v>2.8073549220578826</v>
      </c>
      <c r="V62" s="6" t="s">
        <v>116</v>
      </c>
      <c r="W62" s="6"/>
    </row>
    <row r="63" spans="1:23" x14ac:dyDescent="0.2">
      <c r="A63" s="6" t="s">
        <v>176</v>
      </c>
      <c r="B63" s="6">
        <v>2018</v>
      </c>
      <c r="C63" s="6" t="s">
        <v>408</v>
      </c>
      <c r="D63" s="6" t="s">
        <v>69</v>
      </c>
      <c r="E63" s="6" t="s">
        <v>52</v>
      </c>
      <c r="F63" s="6" t="s">
        <v>177</v>
      </c>
      <c r="G63" s="6" t="s">
        <v>178</v>
      </c>
      <c r="H63" s="6" t="s">
        <v>110</v>
      </c>
      <c r="I63" s="6" t="s">
        <v>220</v>
      </c>
      <c r="J63" s="6" t="s">
        <v>221</v>
      </c>
      <c r="K63" s="6" t="s">
        <v>222</v>
      </c>
      <c r="L63" s="6" t="s">
        <v>223</v>
      </c>
      <c r="M63" s="6" t="s">
        <v>221</v>
      </c>
      <c r="P63" s="44" t="s">
        <v>385</v>
      </c>
      <c r="Q63" s="7">
        <v>0.75685903500479412</v>
      </c>
      <c r="R63" s="7">
        <v>1.797540208136212</v>
      </c>
      <c r="S63" s="8">
        <f t="shared" si="1"/>
        <v>1.37499999999977</v>
      </c>
      <c r="U63" s="9">
        <f t="shared" si="2"/>
        <v>1.2479275134434458</v>
      </c>
      <c r="V63" s="6" t="s">
        <v>116</v>
      </c>
      <c r="W63" s="6"/>
    </row>
    <row r="64" spans="1:23" x14ac:dyDescent="0.2">
      <c r="A64" s="6" t="s">
        <v>176</v>
      </c>
      <c r="B64" s="6">
        <v>2018</v>
      </c>
      <c r="C64" s="6" t="s">
        <v>408</v>
      </c>
      <c r="D64" s="6" t="s">
        <v>69</v>
      </c>
      <c r="E64" s="6" t="s">
        <v>52</v>
      </c>
      <c r="F64" s="6" t="s">
        <v>177</v>
      </c>
      <c r="G64" s="6" t="s">
        <v>178</v>
      </c>
      <c r="H64" s="6" t="s">
        <v>110</v>
      </c>
      <c r="I64" s="6" t="s">
        <v>169</v>
      </c>
      <c r="J64" s="6" t="s">
        <v>236</v>
      </c>
      <c r="P64" s="44" t="s">
        <v>385</v>
      </c>
      <c r="Q64" s="7">
        <v>7.757805108798502</v>
      </c>
      <c r="R64" s="7">
        <v>14.00189214758748</v>
      </c>
      <c r="S64" s="8">
        <f t="shared" si="1"/>
        <v>0.80487804878047997</v>
      </c>
      <c r="U64" s="9">
        <f t="shared" si="2"/>
        <v>0.85190136101086</v>
      </c>
      <c r="V64" s="6" t="s">
        <v>116</v>
      </c>
      <c r="W64" s="6"/>
    </row>
    <row r="65" spans="1:23" x14ac:dyDescent="0.2">
      <c r="A65" s="6" t="s">
        <v>176</v>
      </c>
      <c r="B65" s="6">
        <v>2018</v>
      </c>
      <c r="C65" s="6" t="s">
        <v>408</v>
      </c>
      <c r="D65" s="6" t="s">
        <v>69</v>
      </c>
      <c r="E65" s="6" t="s">
        <v>52</v>
      </c>
      <c r="F65" s="6" t="s">
        <v>177</v>
      </c>
      <c r="G65" s="6" t="s">
        <v>178</v>
      </c>
      <c r="H65" s="6" t="s">
        <v>110</v>
      </c>
      <c r="I65" s="6" t="s">
        <v>123</v>
      </c>
      <c r="J65" s="6" t="s">
        <v>237</v>
      </c>
      <c r="P65" s="44" t="s">
        <v>385</v>
      </c>
      <c r="Q65" s="7">
        <v>1.3245033112582973</v>
      </c>
      <c r="R65" s="7">
        <v>2.3651844843898004</v>
      </c>
      <c r="S65" s="8">
        <f t="shared" si="1"/>
        <v>0.78571428571427349</v>
      </c>
      <c r="U65" s="9">
        <f t="shared" si="2"/>
        <v>0.83650126771711075</v>
      </c>
      <c r="V65" s="6" t="s">
        <v>116</v>
      </c>
      <c r="W65" s="6"/>
    </row>
    <row r="66" spans="1:23" x14ac:dyDescent="0.2">
      <c r="A66" s="6" t="s">
        <v>176</v>
      </c>
      <c r="B66" s="6">
        <v>2018</v>
      </c>
      <c r="C66" s="6" t="s">
        <v>408</v>
      </c>
      <c r="D66" s="6" t="s">
        <v>69</v>
      </c>
      <c r="E66" s="6" t="s">
        <v>52</v>
      </c>
      <c r="F66" s="6" t="s">
        <v>177</v>
      </c>
      <c r="G66" s="6" t="s">
        <v>178</v>
      </c>
      <c r="H66" s="6" t="s">
        <v>110</v>
      </c>
      <c r="I66" s="6" t="s">
        <v>123</v>
      </c>
      <c r="J66" s="6" t="s">
        <v>243</v>
      </c>
      <c r="P66" s="44" t="s">
        <v>385</v>
      </c>
      <c r="Q66" s="7">
        <v>7.7578051087985003</v>
      </c>
      <c r="R66" s="7">
        <v>11.920529801324502</v>
      </c>
      <c r="S66" s="8">
        <f t="shared" si="1"/>
        <v>0.53658536585365557</v>
      </c>
      <c r="U66" s="9">
        <f t="shared" si="2"/>
        <v>0.6197279188818301</v>
      </c>
      <c r="V66" s="6" t="s">
        <v>116</v>
      </c>
      <c r="W66" s="6"/>
    </row>
    <row r="67" spans="1:23" x14ac:dyDescent="0.2">
      <c r="A67" s="6" t="s">
        <v>176</v>
      </c>
      <c r="B67" s="6">
        <v>2018</v>
      </c>
      <c r="C67" s="6" t="s">
        <v>408</v>
      </c>
      <c r="D67" s="6" t="s">
        <v>69</v>
      </c>
      <c r="E67" s="6" t="s">
        <v>52</v>
      </c>
      <c r="F67" s="6" t="s">
        <v>177</v>
      </c>
      <c r="G67" s="6" t="s">
        <v>244</v>
      </c>
      <c r="H67" s="6" t="s">
        <v>110</v>
      </c>
      <c r="I67" s="6" t="s">
        <v>179</v>
      </c>
      <c r="J67" s="6" t="s">
        <v>180</v>
      </c>
      <c r="P67" s="44" t="s">
        <v>385</v>
      </c>
      <c r="Q67" s="7">
        <v>0.37842951750229759</v>
      </c>
      <c r="R67" s="7">
        <v>0.56764427625350322</v>
      </c>
      <c r="S67" s="8">
        <f t="shared" si="1"/>
        <v>0.50000000000015021</v>
      </c>
      <c r="U67" s="9">
        <f t="shared" si="2"/>
        <v>0.58496250072130063</v>
      </c>
      <c r="V67" s="6" t="s">
        <v>116</v>
      </c>
      <c r="W67" s="6"/>
    </row>
    <row r="68" spans="1:23" x14ac:dyDescent="0.2">
      <c r="A68" s="6" t="s">
        <v>176</v>
      </c>
      <c r="B68" s="6">
        <v>2018</v>
      </c>
      <c r="C68" s="6" t="s">
        <v>408</v>
      </c>
      <c r="D68" s="6" t="s">
        <v>69</v>
      </c>
      <c r="E68" s="6" t="s">
        <v>52</v>
      </c>
      <c r="F68" s="6" t="s">
        <v>177</v>
      </c>
      <c r="G68" s="6" t="s">
        <v>178</v>
      </c>
      <c r="H68" s="6" t="s">
        <v>110</v>
      </c>
      <c r="I68" s="6" t="s">
        <v>111</v>
      </c>
      <c r="J68" s="6" t="s">
        <v>133</v>
      </c>
      <c r="P68" s="44" t="s">
        <v>386</v>
      </c>
      <c r="Q68" s="7">
        <v>5.771050141911001</v>
      </c>
      <c r="R68" s="7">
        <v>8.041627246925195</v>
      </c>
      <c r="S68" s="8">
        <f t="shared" si="1"/>
        <v>0.39344262295082483</v>
      </c>
      <c r="U68" s="9">
        <f t="shared" si="2"/>
        <v>0.47865359857482076</v>
      </c>
      <c r="V68" s="6" t="s">
        <v>116</v>
      </c>
      <c r="W68" s="6"/>
    </row>
    <row r="69" spans="1:23" x14ac:dyDescent="0.2">
      <c r="A69" s="6" t="s">
        <v>176</v>
      </c>
      <c r="B69" s="6">
        <v>2018</v>
      </c>
      <c r="C69" s="6" t="s">
        <v>408</v>
      </c>
      <c r="D69" s="6" t="s">
        <v>69</v>
      </c>
      <c r="E69" s="6" t="s">
        <v>52</v>
      </c>
      <c r="F69" s="6" t="s">
        <v>177</v>
      </c>
      <c r="G69" s="6" t="s">
        <v>178</v>
      </c>
      <c r="H69" s="6" t="s">
        <v>110</v>
      </c>
      <c r="I69" s="6" t="s">
        <v>111</v>
      </c>
      <c r="J69" s="6" t="s">
        <v>250</v>
      </c>
      <c r="P69" s="44" t="s">
        <v>385</v>
      </c>
      <c r="Q69" s="7">
        <v>3.6896877956479983</v>
      </c>
      <c r="R69" s="7">
        <v>5.1087984862818985</v>
      </c>
      <c r="S69" s="8">
        <f t="shared" si="1"/>
        <v>0.3846153846153994</v>
      </c>
      <c r="U69" s="9">
        <f t="shared" si="2"/>
        <v>0.46948528330123568</v>
      </c>
      <c r="V69" s="6" t="s">
        <v>116</v>
      </c>
      <c r="W69" s="6"/>
    </row>
    <row r="70" spans="1:23" x14ac:dyDescent="0.2">
      <c r="A70" s="6" t="s">
        <v>176</v>
      </c>
      <c r="B70" s="6">
        <v>2018</v>
      </c>
      <c r="C70" s="6" t="s">
        <v>408</v>
      </c>
      <c r="D70" s="6" t="s">
        <v>69</v>
      </c>
      <c r="E70" s="6" t="s">
        <v>52</v>
      </c>
      <c r="F70" s="6" t="s">
        <v>177</v>
      </c>
      <c r="G70" s="6" t="s">
        <v>251</v>
      </c>
      <c r="H70" s="6" t="s">
        <v>110</v>
      </c>
      <c r="I70" s="6" t="s">
        <v>220</v>
      </c>
      <c r="J70" s="6" t="s">
        <v>221</v>
      </c>
      <c r="K70" s="6" t="s">
        <v>222</v>
      </c>
      <c r="L70" s="6" t="s">
        <v>223</v>
      </c>
      <c r="M70" s="6" t="s">
        <v>221</v>
      </c>
      <c r="P70" s="44" t="s">
        <v>385</v>
      </c>
      <c r="Q70" s="7">
        <v>0.75685903500479412</v>
      </c>
      <c r="R70" s="7">
        <v>1.0406811731315031</v>
      </c>
      <c r="S70" s="8">
        <f t="shared" si="1"/>
        <v>0.37499999999988265</v>
      </c>
      <c r="U70" s="9">
        <f t="shared" si="2"/>
        <v>0.45943161863717424</v>
      </c>
      <c r="V70" s="6" t="s">
        <v>116</v>
      </c>
      <c r="W70" s="6"/>
    </row>
    <row r="71" spans="1:23" x14ac:dyDescent="0.2">
      <c r="A71" s="6" t="s">
        <v>176</v>
      </c>
      <c r="B71" s="6">
        <v>2018</v>
      </c>
      <c r="C71" s="6" t="s">
        <v>408</v>
      </c>
      <c r="D71" s="6" t="s">
        <v>69</v>
      </c>
      <c r="E71" s="6" t="s">
        <v>52</v>
      </c>
      <c r="F71" s="6" t="s">
        <v>177</v>
      </c>
      <c r="G71" s="6" t="s">
        <v>244</v>
      </c>
      <c r="H71" s="6" t="s">
        <v>110</v>
      </c>
      <c r="I71" s="6" t="s">
        <v>123</v>
      </c>
      <c r="J71" s="6" t="s">
        <v>124</v>
      </c>
      <c r="P71" s="44" t="s">
        <v>386</v>
      </c>
      <c r="Q71" s="7">
        <v>4.0681173131504025</v>
      </c>
      <c r="R71" s="7">
        <v>5.2034058656575013</v>
      </c>
      <c r="S71" s="8">
        <f t="shared" ref="S71:S102" si="3">((R71-Q71)/Q71)</f>
        <v>0.27906976744186285</v>
      </c>
      <c r="U71" s="9">
        <f t="shared" si="2"/>
        <v>0.35509495882256448</v>
      </c>
      <c r="V71" s="6" t="s">
        <v>116</v>
      </c>
      <c r="W71" s="6"/>
    </row>
    <row r="72" spans="1:23" x14ac:dyDescent="0.2">
      <c r="A72" s="6" t="s">
        <v>176</v>
      </c>
      <c r="B72" s="6">
        <v>2018</v>
      </c>
      <c r="C72" s="6" t="s">
        <v>408</v>
      </c>
      <c r="D72" s="6" t="s">
        <v>69</v>
      </c>
      <c r="E72" s="6" t="s">
        <v>52</v>
      </c>
      <c r="F72" s="6" t="s">
        <v>177</v>
      </c>
      <c r="G72" s="6" t="s">
        <v>251</v>
      </c>
      <c r="H72" s="6" t="s">
        <v>110</v>
      </c>
      <c r="I72" s="6" t="s">
        <v>179</v>
      </c>
      <c r="J72" s="6" t="s">
        <v>180</v>
      </c>
      <c r="P72" s="44" t="s">
        <v>385</v>
      </c>
      <c r="Q72" s="7">
        <v>0.37842951750229759</v>
      </c>
      <c r="R72" s="7">
        <v>0.4730368968779004</v>
      </c>
      <c r="S72" s="8">
        <f t="shared" si="3"/>
        <v>0.25000000000007511</v>
      </c>
      <c r="U72" s="9">
        <f t="shared" si="2"/>
        <v>0.321928094887449</v>
      </c>
      <c r="V72" s="6" t="s">
        <v>116</v>
      </c>
      <c r="W72" s="6"/>
    </row>
    <row r="73" spans="1:23" x14ac:dyDescent="0.2">
      <c r="A73" s="6" t="s">
        <v>176</v>
      </c>
      <c r="B73" s="6">
        <v>2018</v>
      </c>
      <c r="C73" s="6" t="s">
        <v>408</v>
      </c>
      <c r="D73" s="6" t="s">
        <v>69</v>
      </c>
      <c r="E73" s="6" t="s">
        <v>52</v>
      </c>
      <c r="F73" s="6" t="s">
        <v>177</v>
      </c>
      <c r="G73" s="6" t="s">
        <v>244</v>
      </c>
      <c r="H73" s="6" t="s">
        <v>110</v>
      </c>
      <c r="I73" s="6" t="s">
        <v>169</v>
      </c>
      <c r="J73" s="6" t="s">
        <v>256</v>
      </c>
      <c r="P73" s="44" t="s">
        <v>385</v>
      </c>
      <c r="Q73" s="7">
        <v>2.2705771050141976</v>
      </c>
      <c r="R73" s="7">
        <v>2.8382213812678003</v>
      </c>
      <c r="S73" s="8">
        <f t="shared" si="3"/>
        <v>0.25000000000002348</v>
      </c>
      <c r="U73" s="9">
        <f t="shared" si="2"/>
        <v>0.32192809488738949</v>
      </c>
      <c r="V73" s="6" t="s">
        <v>116</v>
      </c>
      <c r="W73" s="6"/>
    </row>
    <row r="74" spans="1:23" x14ac:dyDescent="0.2">
      <c r="A74" s="6" t="s">
        <v>176</v>
      </c>
      <c r="B74" s="6">
        <v>2018</v>
      </c>
      <c r="C74" s="6" t="s">
        <v>408</v>
      </c>
      <c r="D74" s="6" t="s">
        <v>69</v>
      </c>
      <c r="E74" s="6" t="s">
        <v>52</v>
      </c>
      <c r="F74" s="6" t="s">
        <v>177</v>
      </c>
      <c r="G74" s="6" t="s">
        <v>244</v>
      </c>
      <c r="H74" s="6" t="s">
        <v>110</v>
      </c>
      <c r="I74" s="6" t="s">
        <v>220</v>
      </c>
      <c r="J74" s="6" t="s">
        <v>221</v>
      </c>
      <c r="K74" s="6" t="s">
        <v>222</v>
      </c>
      <c r="L74" s="6" t="s">
        <v>223</v>
      </c>
      <c r="M74" s="6" t="s">
        <v>221</v>
      </c>
      <c r="P74" s="44" t="s">
        <v>385</v>
      </c>
      <c r="Q74" s="7">
        <v>0.75685903500479412</v>
      </c>
      <c r="R74" s="7">
        <v>0.94607379375590028</v>
      </c>
      <c r="S74" s="8">
        <f t="shared" si="3"/>
        <v>0.24999999999987796</v>
      </c>
      <c r="U74" s="9">
        <f t="shared" si="2"/>
        <v>0.32192809488722141</v>
      </c>
      <c r="V74" s="6" t="s">
        <v>116</v>
      </c>
      <c r="W74" s="6"/>
    </row>
    <row r="75" spans="1:23" x14ac:dyDescent="0.2">
      <c r="A75" s="6" t="s">
        <v>176</v>
      </c>
      <c r="B75" s="6">
        <v>2018</v>
      </c>
      <c r="C75" s="6" t="s">
        <v>408</v>
      </c>
      <c r="D75" s="6" t="s">
        <v>69</v>
      </c>
      <c r="E75" s="6" t="s">
        <v>52</v>
      </c>
      <c r="F75" s="6" t="s">
        <v>177</v>
      </c>
      <c r="G75" s="6" t="s">
        <v>244</v>
      </c>
      <c r="H75" s="6" t="s">
        <v>110</v>
      </c>
      <c r="I75" s="6" t="s">
        <v>163</v>
      </c>
      <c r="J75" s="6" t="s">
        <v>257</v>
      </c>
      <c r="P75" s="44" t="s">
        <v>385</v>
      </c>
      <c r="Q75" s="7">
        <v>2.8382213812678003</v>
      </c>
      <c r="R75" s="7">
        <v>3.5004730368968069</v>
      </c>
      <c r="S75" s="8">
        <f t="shared" si="3"/>
        <v>0.2333333333332816</v>
      </c>
      <c r="U75" s="9">
        <f t="shared" si="2"/>
        <v>0.3025627700203708</v>
      </c>
      <c r="V75" s="6" t="s">
        <v>116</v>
      </c>
      <c r="W75" s="6"/>
    </row>
    <row r="76" spans="1:23" x14ac:dyDescent="0.2">
      <c r="A76" s="6" t="s">
        <v>176</v>
      </c>
      <c r="B76" s="6">
        <v>2018</v>
      </c>
      <c r="C76" s="6" t="s">
        <v>408</v>
      </c>
      <c r="D76" s="6" t="s">
        <v>69</v>
      </c>
      <c r="E76" s="6" t="s">
        <v>52</v>
      </c>
      <c r="F76" s="6" t="s">
        <v>177</v>
      </c>
      <c r="G76" s="6" t="s">
        <v>251</v>
      </c>
      <c r="H76" s="6" t="s">
        <v>110</v>
      </c>
      <c r="I76" s="6" t="s">
        <v>259</v>
      </c>
      <c r="J76" s="6" t="s">
        <v>260</v>
      </c>
      <c r="P76" s="44" t="s">
        <v>385</v>
      </c>
      <c r="Q76" s="7">
        <v>1.513718070009503</v>
      </c>
      <c r="R76" s="7">
        <v>1.7975402081362972</v>
      </c>
      <c r="S76" s="8">
        <f t="shared" si="3"/>
        <v>0.18750000000000822</v>
      </c>
      <c r="U76" s="9">
        <f t="shared" si="2"/>
        <v>0.24792751344359548</v>
      </c>
      <c r="V76" s="6" t="s">
        <v>116</v>
      </c>
      <c r="W76" s="6"/>
    </row>
    <row r="77" spans="1:23" x14ac:dyDescent="0.2">
      <c r="A77" s="6" t="s">
        <v>176</v>
      </c>
      <c r="B77" s="6">
        <v>2018</v>
      </c>
      <c r="C77" s="6" t="s">
        <v>408</v>
      </c>
      <c r="D77" s="6" t="s">
        <v>69</v>
      </c>
      <c r="E77" s="6" t="s">
        <v>52</v>
      </c>
      <c r="F77" s="6" t="s">
        <v>177</v>
      </c>
      <c r="G77" s="6" t="s">
        <v>178</v>
      </c>
      <c r="H77" s="6" t="s">
        <v>110</v>
      </c>
      <c r="I77" s="6" t="s">
        <v>111</v>
      </c>
      <c r="J77" s="6" t="s">
        <v>204</v>
      </c>
      <c r="P77" s="44" t="s">
        <v>386</v>
      </c>
      <c r="Q77" s="7">
        <v>5.108798486281998</v>
      </c>
      <c r="R77" s="7">
        <v>5.8656575212866997</v>
      </c>
      <c r="S77" s="8">
        <f t="shared" si="3"/>
        <v>0.14814814814814056</v>
      </c>
      <c r="U77" s="9">
        <f t="shared" si="2"/>
        <v>0.19930880822339719</v>
      </c>
      <c r="V77" s="6" t="s">
        <v>116</v>
      </c>
      <c r="W77" s="6"/>
    </row>
    <row r="78" spans="1:23" x14ac:dyDescent="0.2">
      <c r="A78" s="6" t="s">
        <v>176</v>
      </c>
      <c r="B78" s="6">
        <v>2018</v>
      </c>
      <c r="C78" s="6" t="s">
        <v>408</v>
      </c>
      <c r="D78" s="6" t="s">
        <v>69</v>
      </c>
      <c r="E78" s="6" t="s">
        <v>52</v>
      </c>
      <c r="F78" s="6" t="s">
        <v>177</v>
      </c>
      <c r="G78" s="6" t="s">
        <v>251</v>
      </c>
      <c r="H78" s="6" t="s">
        <v>110</v>
      </c>
      <c r="I78" s="6" t="s">
        <v>111</v>
      </c>
      <c r="J78" s="6" t="s">
        <v>133</v>
      </c>
      <c r="P78" s="44" t="s">
        <v>386</v>
      </c>
      <c r="Q78" s="7">
        <v>5.771050141911001</v>
      </c>
      <c r="R78" s="7">
        <v>6.6225165562913979</v>
      </c>
      <c r="S78" s="8">
        <f t="shared" si="3"/>
        <v>0.14754098360657217</v>
      </c>
      <c r="U78" s="9">
        <f t="shared" ref="U78:U109" si="4">IF(T78="",(LOG((R78/Q78),2)),T78)</f>
        <v>0.19854567938209883</v>
      </c>
      <c r="V78" s="6" t="s">
        <v>116</v>
      </c>
      <c r="W78" s="6"/>
    </row>
    <row r="79" spans="1:23" x14ac:dyDescent="0.2">
      <c r="A79" s="6" t="s">
        <v>176</v>
      </c>
      <c r="B79" s="6">
        <v>2018</v>
      </c>
      <c r="C79" s="6" t="s">
        <v>408</v>
      </c>
      <c r="D79" s="6" t="s">
        <v>69</v>
      </c>
      <c r="E79" s="6" t="s">
        <v>52</v>
      </c>
      <c r="F79" s="6" t="s">
        <v>177</v>
      </c>
      <c r="G79" s="6" t="s">
        <v>251</v>
      </c>
      <c r="H79" s="6" t="s">
        <v>110</v>
      </c>
      <c r="I79" s="6" t="s">
        <v>259</v>
      </c>
      <c r="J79" s="6" t="s">
        <v>262</v>
      </c>
      <c r="P79" s="44" t="s">
        <v>385</v>
      </c>
      <c r="Q79" s="7">
        <v>3.9735099337748991</v>
      </c>
      <c r="R79" s="7">
        <v>4.5411542100282958</v>
      </c>
      <c r="S79" s="8">
        <f t="shared" si="3"/>
        <v>0.14285714285710249</v>
      </c>
      <c r="U79" s="9">
        <f t="shared" si="4"/>
        <v>0.19264507794234509</v>
      </c>
      <c r="V79" s="6" t="s">
        <v>116</v>
      </c>
      <c r="W79" s="6"/>
    </row>
    <row r="80" spans="1:23" x14ac:dyDescent="0.2">
      <c r="A80" s="6" t="s">
        <v>176</v>
      </c>
      <c r="B80" s="6">
        <v>2018</v>
      </c>
      <c r="C80" s="6" t="s">
        <v>408</v>
      </c>
      <c r="D80" s="6" t="s">
        <v>69</v>
      </c>
      <c r="E80" s="6" t="s">
        <v>52</v>
      </c>
      <c r="F80" s="6" t="s">
        <v>177</v>
      </c>
      <c r="G80" s="6" t="s">
        <v>251</v>
      </c>
      <c r="H80" s="6" t="s">
        <v>110</v>
      </c>
      <c r="I80" s="6" t="s">
        <v>169</v>
      </c>
      <c r="J80" s="6" t="s">
        <v>256</v>
      </c>
      <c r="P80" s="44" t="s">
        <v>385</v>
      </c>
      <c r="Q80" s="7">
        <v>2.2705771050141976</v>
      </c>
      <c r="R80" s="7">
        <v>2.5543992431410061</v>
      </c>
      <c r="S80" s="8">
        <f t="shared" si="3"/>
        <v>0.12500000000001488</v>
      </c>
      <c r="U80" s="9">
        <f t="shared" si="4"/>
        <v>0.16992500144233144</v>
      </c>
      <c r="V80" s="6" t="s">
        <v>116</v>
      </c>
      <c r="W80" s="6"/>
    </row>
    <row r="81" spans="1:23" x14ac:dyDescent="0.2">
      <c r="A81" s="6" t="s">
        <v>176</v>
      </c>
      <c r="B81" s="6">
        <v>2018</v>
      </c>
      <c r="C81" s="6" t="s">
        <v>408</v>
      </c>
      <c r="D81" s="6" t="s">
        <v>69</v>
      </c>
      <c r="E81" s="6" t="s">
        <v>52</v>
      </c>
      <c r="F81" s="6" t="s">
        <v>177</v>
      </c>
      <c r="G81" s="6" t="s">
        <v>244</v>
      </c>
      <c r="H81" s="6" t="s">
        <v>110</v>
      </c>
      <c r="I81" s="6" t="s">
        <v>259</v>
      </c>
      <c r="J81" s="6" t="s">
        <v>260</v>
      </c>
      <c r="P81" s="44" t="s">
        <v>385</v>
      </c>
      <c r="Q81" s="7">
        <v>1.513718070009503</v>
      </c>
      <c r="R81" s="7">
        <v>1.7029328287606944</v>
      </c>
      <c r="S81" s="8">
        <f t="shared" si="3"/>
        <v>0.12500000000000236</v>
      </c>
      <c r="U81" s="9">
        <f t="shared" si="4"/>
        <v>0.16992500144231548</v>
      </c>
      <c r="V81" s="6" t="s">
        <v>116</v>
      </c>
      <c r="W81" s="6"/>
    </row>
    <row r="82" spans="1:23" x14ac:dyDescent="0.2">
      <c r="A82" s="6" t="s">
        <v>176</v>
      </c>
      <c r="B82" s="6">
        <v>2018</v>
      </c>
      <c r="C82" s="6" t="s">
        <v>408</v>
      </c>
      <c r="D82" s="6" t="s">
        <v>69</v>
      </c>
      <c r="E82" s="6" t="s">
        <v>52</v>
      </c>
      <c r="F82" s="6" t="s">
        <v>177</v>
      </c>
      <c r="G82" s="6" t="s">
        <v>244</v>
      </c>
      <c r="H82" s="6" t="s">
        <v>110</v>
      </c>
      <c r="I82" s="6" t="s">
        <v>111</v>
      </c>
      <c r="J82" s="6" t="s">
        <v>112</v>
      </c>
      <c r="P82" s="44" t="s">
        <v>385</v>
      </c>
      <c r="Q82" s="9">
        <v>14</v>
      </c>
      <c r="R82" s="7">
        <v>15.7048249763481</v>
      </c>
      <c r="S82" s="8">
        <f t="shared" si="3"/>
        <v>0.12177321259629283</v>
      </c>
      <c r="U82" s="9">
        <f t="shared" si="4"/>
        <v>0.16578103768135735</v>
      </c>
      <c r="V82" s="6" t="s">
        <v>116</v>
      </c>
      <c r="W82" s="6"/>
    </row>
    <row r="83" spans="1:23" x14ac:dyDescent="0.2">
      <c r="A83" s="6" t="s">
        <v>176</v>
      </c>
      <c r="B83" s="6">
        <v>2018</v>
      </c>
      <c r="C83" s="6" t="s">
        <v>408</v>
      </c>
      <c r="D83" s="6" t="s">
        <v>69</v>
      </c>
      <c r="E83" s="6" t="s">
        <v>52</v>
      </c>
      <c r="F83" s="6" t="s">
        <v>177</v>
      </c>
      <c r="G83" s="6" t="s">
        <v>178</v>
      </c>
      <c r="H83" s="6" t="s">
        <v>110</v>
      </c>
      <c r="I83" s="6" t="s">
        <v>123</v>
      </c>
      <c r="J83" s="6" t="s">
        <v>124</v>
      </c>
      <c r="P83" s="44" t="s">
        <v>386</v>
      </c>
      <c r="Q83" s="7">
        <v>4.0681173131504025</v>
      </c>
      <c r="R83" s="7">
        <v>4.5411542100283953</v>
      </c>
      <c r="S83" s="8">
        <f t="shared" si="3"/>
        <v>0.11627906976745145</v>
      </c>
      <c r="U83" s="9">
        <f t="shared" si="4"/>
        <v>0.15869774601907058</v>
      </c>
      <c r="V83" s="6" t="s">
        <v>116</v>
      </c>
      <c r="W83" s="6"/>
    </row>
    <row r="84" spans="1:23" x14ac:dyDescent="0.2">
      <c r="A84" s="6" t="s">
        <v>176</v>
      </c>
      <c r="B84" s="6">
        <v>2018</v>
      </c>
      <c r="C84" s="6" t="s">
        <v>408</v>
      </c>
      <c r="D84" s="6" t="s">
        <v>69</v>
      </c>
      <c r="E84" s="6" t="s">
        <v>52</v>
      </c>
      <c r="F84" s="6" t="s">
        <v>177</v>
      </c>
      <c r="G84" s="6" t="s">
        <v>244</v>
      </c>
      <c r="H84" s="6" t="s">
        <v>110</v>
      </c>
      <c r="I84" s="6" t="s">
        <v>163</v>
      </c>
      <c r="J84" s="6" t="s">
        <v>266</v>
      </c>
      <c r="P84" s="44" t="s">
        <v>385</v>
      </c>
      <c r="Q84" s="7">
        <v>2.4597918637653038</v>
      </c>
      <c r="R84" s="7">
        <v>2.743614001892098</v>
      </c>
      <c r="S84" s="8">
        <f t="shared" si="3"/>
        <v>0.11538461538462694</v>
      </c>
      <c r="U84" s="9">
        <f t="shared" si="4"/>
        <v>0.15754127698649495</v>
      </c>
      <c r="V84" s="6" t="s">
        <v>116</v>
      </c>
      <c r="W84" s="6"/>
    </row>
    <row r="85" spans="1:23" x14ac:dyDescent="0.2">
      <c r="A85" s="6" t="s">
        <v>176</v>
      </c>
      <c r="B85" s="6">
        <v>2018</v>
      </c>
      <c r="C85" s="6" t="s">
        <v>408</v>
      </c>
      <c r="D85" s="6" t="s">
        <v>69</v>
      </c>
      <c r="E85" s="6" t="s">
        <v>52</v>
      </c>
      <c r="F85" s="6" t="s">
        <v>177</v>
      </c>
      <c r="G85" s="6" t="s">
        <v>251</v>
      </c>
      <c r="H85" s="6" t="s">
        <v>110</v>
      </c>
      <c r="I85" s="6" t="s">
        <v>267</v>
      </c>
      <c r="P85" s="44" t="s">
        <v>385</v>
      </c>
      <c r="Q85" s="7">
        <v>3.4058656575213035</v>
      </c>
      <c r="R85" s="7">
        <v>3.7842951750237006</v>
      </c>
      <c r="S85" s="8">
        <f t="shared" si="3"/>
        <v>0.11111111111111992</v>
      </c>
      <c r="U85" s="9">
        <f t="shared" si="4"/>
        <v>0.1520030934450613</v>
      </c>
      <c r="V85" s="6" t="s">
        <v>116</v>
      </c>
      <c r="W85" s="6"/>
    </row>
    <row r="86" spans="1:23" x14ac:dyDescent="0.2">
      <c r="A86" s="6" t="s">
        <v>176</v>
      </c>
      <c r="B86" s="6">
        <v>2018</v>
      </c>
      <c r="C86" s="6" t="s">
        <v>408</v>
      </c>
      <c r="D86" s="6" t="s">
        <v>69</v>
      </c>
      <c r="E86" s="6" t="s">
        <v>52</v>
      </c>
      <c r="F86" s="6" t="s">
        <v>177</v>
      </c>
      <c r="G86" s="6" t="s">
        <v>244</v>
      </c>
      <c r="H86" s="6" t="s">
        <v>110</v>
      </c>
      <c r="I86" s="6" t="s">
        <v>267</v>
      </c>
      <c r="P86" s="44" t="s">
        <v>385</v>
      </c>
      <c r="Q86" s="7">
        <v>3.4058656575213035</v>
      </c>
      <c r="R86" s="7">
        <v>3.7842951750236011</v>
      </c>
      <c r="S86" s="8">
        <f t="shared" si="3"/>
        <v>0.11111111111109072</v>
      </c>
      <c r="U86" s="9">
        <f t="shared" si="4"/>
        <v>0.15200309344502352</v>
      </c>
      <c r="V86" s="6" t="s">
        <v>116</v>
      </c>
      <c r="W86" s="6"/>
    </row>
    <row r="87" spans="1:23" x14ac:dyDescent="0.2">
      <c r="A87" s="6" t="s">
        <v>176</v>
      </c>
      <c r="B87" s="6">
        <v>2018</v>
      </c>
      <c r="C87" s="6" t="s">
        <v>408</v>
      </c>
      <c r="D87" s="6" t="s">
        <v>69</v>
      </c>
      <c r="E87" s="6" t="s">
        <v>52</v>
      </c>
      <c r="F87" s="6" t="s">
        <v>177</v>
      </c>
      <c r="G87" s="6" t="s">
        <v>251</v>
      </c>
      <c r="H87" s="6" t="s">
        <v>110</v>
      </c>
      <c r="I87" s="6" t="s">
        <v>111</v>
      </c>
      <c r="J87" s="6" t="s">
        <v>112</v>
      </c>
      <c r="P87" s="44" t="s">
        <v>385</v>
      </c>
      <c r="Q87" s="9">
        <v>14</v>
      </c>
      <c r="R87" s="7">
        <v>15.4210028382213</v>
      </c>
      <c r="S87" s="8">
        <f t="shared" si="3"/>
        <v>0.10150020273009286</v>
      </c>
      <c r="U87" s="9">
        <f t="shared" si="4"/>
        <v>0.13946976056550753</v>
      </c>
      <c r="V87" s="6" t="s">
        <v>116</v>
      </c>
      <c r="W87" s="6"/>
    </row>
    <row r="88" spans="1:23" x14ac:dyDescent="0.2">
      <c r="A88" s="6" t="s">
        <v>176</v>
      </c>
      <c r="B88" s="6">
        <v>2018</v>
      </c>
      <c r="C88" s="6" t="s">
        <v>408</v>
      </c>
      <c r="D88" s="6" t="s">
        <v>69</v>
      </c>
      <c r="E88" s="6" t="s">
        <v>52</v>
      </c>
      <c r="F88" s="6" t="s">
        <v>177</v>
      </c>
      <c r="G88" s="6" t="s">
        <v>244</v>
      </c>
      <c r="H88" s="6" t="s">
        <v>110</v>
      </c>
      <c r="I88" s="6" t="s">
        <v>259</v>
      </c>
      <c r="J88" s="6" t="s">
        <v>262</v>
      </c>
      <c r="P88" s="44" t="s">
        <v>385</v>
      </c>
      <c r="Q88" s="7">
        <v>3.9735099337748991</v>
      </c>
      <c r="R88" s="7">
        <v>4.2573320719015939</v>
      </c>
      <c r="S88" s="8">
        <f t="shared" si="3"/>
        <v>7.1428571428550358E-2</v>
      </c>
      <c r="U88" s="9">
        <f t="shared" si="4"/>
        <v>9.9535673550885967E-2</v>
      </c>
      <c r="V88" s="6" t="s">
        <v>116</v>
      </c>
      <c r="W88" s="6"/>
    </row>
    <row r="89" spans="1:23" x14ac:dyDescent="0.2">
      <c r="A89" s="6" t="s">
        <v>176</v>
      </c>
      <c r="B89" s="6">
        <v>2018</v>
      </c>
      <c r="C89" s="6" t="s">
        <v>408</v>
      </c>
      <c r="D89" s="6" t="s">
        <v>69</v>
      </c>
      <c r="E89" s="6" t="s">
        <v>52</v>
      </c>
      <c r="F89" s="6" t="s">
        <v>177</v>
      </c>
      <c r="G89" s="6" t="s">
        <v>251</v>
      </c>
      <c r="H89" s="6" t="s">
        <v>110</v>
      </c>
      <c r="I89" s="6" t="s">
        <v>163</v>
      </c>
      <c r="J89" s="6" t="s">
        <v>257</v>
      </c>
      <c r="P89" s="44" t="s">
        <v>385</v>
      </c>
      <c r="Q89" s="7">
        <v>2.8382213812678003</v>
      </c>
      <c r="R89" s="7">
        <v>3.0274361400188923</v>
      </c>
      <c r="S89" s="8">
        <f t="shared" si="3"/>
        <v>6.666666666663329E-2</v>
      </c>
      <c r="U89" s="9">
        <f t="shared" si="4"/>
        <v>9.3109404391436418E-2</v>
      </c>
      <c r="V89" s="6" t="s">
        <v>116</v>
      </c>
      <c r="W89" s="6"/>
    </row>
    <row r="90" spans="1:23" x14ac:dyDescent="0.2">
      <c r="A90" s="6" t="s">
        <v>176</v>
      </c>
      <c r="B90" s="6">
        <v>2018</v>
      </c>
      <c r="C90" s="6" t="s">
        <v>408</v>
      </c>
      <c r="D90" s="6" t="s">
        <v>69</v>
      </c>
      <c r="E90" s="6" t="s">
        <v>52</v>
      </c>
      <c r="F90" s="6" t="s">
        <v>177</v>
      </c>
      <c r="G90" s="6" t="s">
        <v>244</v>
      </c>
      <c r="H90" s="6" t="s">
        <v>110</v>
      </c>
      <c r="I90" s="6" t="s">
        <v>111</v>
      </c>
      <c r="J90" s="6" t="s">
        <v>250</v>
      </c>
      <c r="P90" s="44" t="s">
        <v>385</v>
      </c>
      <c r="Q90" s="7">
        <v>3.6896877956479983</v>
      </c>
      <c r="R90" s="7">
        <v>3.8789025543993034</v>
      </c>
      <c r="S90" s="8">
        <f t="shared" si="3"/>
        <v>5.128205128208535E-2</v>
      </c>
      <c r="U90" s="9">
        <f t="shared" si="4"/>
        <v>7.2149785755882032E-2</v>
      </c>
      <c r="V90" s="6" t="s">
        <v>116</v>
      </c>
      <c r="W90" s="6"/>
    </row>
    <row r="91" spans="1:23" x14ac:dyDescent="0.2">
      <c r="A91" s="6" t="s">
        <v>176</v>
      </c>
      <c r="B91" s="6">
        <v>2018</v>
      </c>
      <c r="C91" s="6" t="s">
        <v>408</v>
      </c>
      <c r="D91" s="6" t="s">
        <v>69</v>
      </c>
      <c r="E91" s="6" t="s">
        <v>52</v>
      </c>
      <c r="F91" s="6" t="s">
        <v>177</v>
      </c>
      <c r="G91" s="6" t="s">
        <v>244</v>
      </c>
      <c r="H91" s="6" t="s">
        <v>110</v>
      </c>
      <c r="I91" s="6" t="s">
        <v>111</v>
      </c>
      <c r="J91" s="6" t="s">
        <v>133</v>
      </c>
      <c r="P91" s="44" t="s">
        <v>386</v>
      </c>
      <c r="Q91" s="7">
        <v>5.771050141911001</v>
      </c>
      <c r="R91" s="7">
        <v>6.0548722800378982</v>
      </c>
      <c r="S91" s="8">
        <f t="shared" si="3"/>
        <v>4.918032786887442E-2</v>
      </c>
      <c r="U91" s="9">
        <f t="shared" si="4"/>
        <v>6.9262662437144032E-2</v>
      </c>
      <c r="V91" s="6" t="s">
        <v>116</v>
      </c>
      <c r="W91" s="6"/>
    </row>
    <row r="92" spans="1:23" x14ac:dyDescent="0.2">
      <c r="A92" s="6" t="s">
        <v>176</v>
      </c>
      <c r="B92" s="6">
        <v>2018</v>
      </c>
      <c r="C92" s="6" t="s">
        <v>408</v>
      </c>
      <c r="D92" s="6" t="s">
        <v>69</v>
      </c>
      <c r="E92" s="6" t="s">
        <v>52</v>
      </c>
      <c r="F92" s="6" t="s">
        <v>177</v>
      </c>
      <c r="G92" s="6" t="s">
        <v>251</v>
      </c>
      <c r="H92" s="6" t="s">
        <v>110</v>
      </c>
      <c r="I92" s="6" t="s">
        <v>163</v>
      </c>
      <c r="P92" s="44" t="s">
        <v>386</v>
      </c>
      <c r="Q92" s="7">
        <v>6.5279091769157986</v>
      </c>
      <c r="R92" s="7">
        <v>6.8117313150426</v>
      </c>
      <c r="S92" s="8">
        <f t="shared" si="3"/>
        <v>4.3478260869569428E-2</v>
      </c>
      <c r="U92" s="9">
        <f t="shared" si="4"/>
        <v>6.1400544664149098E-2</v>
      </c>
      <c r="V92" s="6" t="s">
        <v>116</v>
      </c>
      <c r="W92" s="6"/>
    </row>
    <row r="93" spans="1:23" x14ac:dyDescent="0.2">
      <c r="A93" s="6" t="s">
        <v>176</v>
      </c>
      <c r="B93" s="6">
        <v>2018</v>
      </c>
      <c r="C93" s="6" t="s">
        <v>408</v>
      </c>
      <c r="D93" s="6" t="s">
        <v>69</v>
      </c>
      <c r="E93" s="6" t="s">
        <v>52</v>
      </c>
      <c r="F93" s="6" t="s">
        <v>177</v>
      </c>
      <c r="G93" s="6" t="s">
        <v>244</v>
      </c>
      <c r="H93" s="6" t="s">
        <v>110</v>
      </c>
      <c r="I93" s="6" t="s">
        <v>111</v>
      </c>
      <c r="J93" s="6" t="s">
        <v>204</v>
      </c>
      <c r="P93" s="44" t="s">
        <v>386</v>
      </c>
      <c r="Q93" s="7">
        <v>5.108798486281998</v>
      </c>
      <c r="R93" s="7">
        <v>5.298013245033097</v>
      </c>
      <c r="S93" s="8">
        <f t="shared" si="3"/>
        <v>3.7037037037020194E-2</v>
      </c>
      <c r="U93" s="9">
        <f t="shared" si="4"/>
        <v>5.2467419894112008E-2</v>
      </c>
      <c r="V93" s="6" t="s">
        <v>116</v>
      </c>
      <c r="W93" s="6"/>
    </row>
    <row r="94" spans="1:23" x14ac:dyDescent="0.2">
      <c r="A94" s="6" t="s">
        <v>176</v>
      </c>
      <c r="B94" s="6">
        <v>2018</v>
      </c>
      <c r="C94" s="6" t="s">
        <v>408</v>
      </c>
      <c r="D94" s="6" t="s">
        <v>69</v>
      </c>
      <c r="E94" s="6" t="s">
        <v>52</v>
      </c>
      <c r="F94" s="6" t="s">
        <v>177</v>
      </c>
      <c r="G94" s="6" t="s">
        <v>251</v>
      </c>
      <c r="H94" s="6" t="s">
        <v>110</v>
      </c>
      <c r="I94" s="6" t="s">
        <v>111</v>
      </c>
      <c r="J94" s="6" t="s">
        <v>204</v>
      </c>
      <c r="P94" s="44" t="s">
        <v>386</v>
      </c>
      <c r="Q94" s="7">
        <v>5.108798486281998</v>
      </c>
      <c r="R94" s="7">
        <v>5.2034058656576008</v>
      </c>
      <c r="S94" s="8">
        <f t="shared" si="3"/>
        <v>1.8518518518520526E-2</v>
      </c>
      <c r="U94" s="9">
        <f t="shared" si="4"/>
        <v>2.6472211361194008E-2</v>
      </c>
      <c r="V94" s="6" t="s">
        <v>116</v>
      </c>
      <c r="W94" s="6"/>
    </row>
    <row r="95" spans="1:23" x14ac:dyDescent="0.2">
      <c r="A95" s="6" t="s">
        <v>176</v>
      </c>
      <c r="B95" s="6">
        <v>2018</v>
      </c>
      <c r="C95" s="6" t="s">
        <v>408</v>
      </c>
      <c r="D95" s="6" t="s">
        <v>69</v>
      </c>
      <c r="E95" s="6" t="s">
        <v>52</v>
      </c>
      <c r="F95" s="6" t="s">
        <v>177</v>
      </c>
      <c r="G95" s="6" t="s">
        <v>251</v>
      </c>
      <c r="H95" s="6" t="s">
        <v>110</v>
      </c>
      <c r="I95" s="6" t="s">
        <v>280</v>
      </c>
      <c r="N95" s="6" t="s">
        <v>281</v>
      </c>
      <c r="P95" s="44" t="s">
        <v>385</v>
      </c>
      <c r="Q95" s="7">
        <v>1.0406811731315031</v>
      </c>
      <c r="R95" s="7">
        <v>1.0406811731315031</v>
      </c>
      <c r="S95" s="8">
        <f t="shared" si="3"/>
        <v>0</v>
      </c>
      <c r="U95" s="9">
        <f t="shared" si="4"/>
        <v>0</v>
      </c>
      <c r="V95" s="6" t="s">
        <v>116</v>
      </c>
      <c r="W95" s="6"/>
    </row>
    <row r="96" spans="1:23" x14ac:dyDescent="0.2">
      <c r="A96" s="6" t="s">
        <v>176</v>
      </c>
      <c r="B96" s="6">
        <v>2018</v>
      </c>
      <c r="C96" s="6" t="s">
        <v>408</v>
      </c>
      <c r="D96" s="6" t="s">
        <v>69</v>
      </c>
      <c r="E96" s="6" t="s">
        <v>52</v>
      </c>
      <c r="F96" s="6" t="s">
        <v>177</v>
      </c>
      <c r="G96" s="6" t="s">
        <v>244</v>
      </c>
      <c r="H96" s="6" t="s">
        <v>110</v>
      </c>
      <c r="I96" s="6" t="s">
        <v>280</v>
      </c>
      <c r="N96" s="6" t="s">
        <v>281</v>
      </c>
      <c r="P96" s="44" t="s">
        <v>385</v>
      </c>
      <c r="Q96" s="7">
        <v>1.0406811731315031</v>
      </c>
      <c r="R96" s="7">
        <v>1.0406811731315031</v>
      </c>
      <c r="S96" s="8">
        <f t="shared" si="3"/>
        <v>0</v>
      </c>
      <c r="U96" s="9">
        <f t="shared" si="4"/>
        <v>0</v>
      </c>
      <c r="V96" s="6" t="s">
        <v>116</v>
      </c>
      <c r="W96" s="6"/>
    </row>
    <row r="97" spans="1:23" x14ac:dyDescent="0.2">
      <c r="A97" s="6" t="s">
        <v>176</v>
      </c>
      <c r="B97" s="6">
        <v>2018</v>
      </c>
      <c r="C97" s="6" t="s">
        <v>408</v>
      </c>
      <c r="D97" s="6" t="s">
        <v>69</v>
      </c>
      <c r="E97" s="6" t="s">
        <v>52</v>
      </c>
      <c r="F97" s="6" t="s">
        <v>177</v>
      </c>
      <c r="G97" s="6" t="s">
        <v>251</v>
      </c>
      <c r="H97" s="6" t="s">
        <v>110</v>
      </c>
      <c r="I97" s="6" t="s">
        <v>123</v>
      </c>
      <c r="J97" s="6" t="s">
        <v>124</v>
      </c>
      <c r="P97" s="44" t="s">
        <v>386</v>
      </c>
      <c r="Q97" s="7">
        <v>4.0681173131504025</v>
      </c>
      <c r="R97" s="7">
        <v>4.0681173131504025</v>
      </c>
      <c r="S97" s="8">
        <f t="shared" si="3"/>
        <v>0</v>
      </c>
      <c r="U97" s="9">
        <f t="shared" si="4"/>
        <v>0</v>
      </c>
      <c r="V97" s="6" t="s">
        <v>116</v>
      </c>
      <c r="W97" s="6"/>
    </row>
    <row r="98" spans="1:23" x14ac:dyDescent="0.2">
      <c r="A98" s="6" t="s">
        <v>176</v>
      </c>
      <c r="B98" s="6">
        <v>2018</v>
      </c>
      <c r="C98" s="6" t="s">
        <v>408</v>
      </c>
      <c r="D98" s="6" t="s">
        <v>69</v>
      </c>
      <c r="E98" s="6" t="s">
        <v>52</v>
      </c>
      <c r="F98" s="6" t="s">
        <v>177</v>
      </c>
      <c r="G98" s="6" t="s">
        <v>251</v>
      </c>
      <c r="H98" s="6" t="s">
        <v>110</v>
      </c>
      <c r="I98" s="6" t="s">
        <v>111</v>
      </c>
      <c r="J98" s="6" t="s">
        <v>250</v>
      </c>
      <c r="P98" s="44" t="s">
        <v>385</v>
      </c>
      <c r="Q98" s="7">
        <v>3.6896877956479983</v>
      </c>
      <c r="R98" s="7">
        <v>3.5950804162725021</v>
      </c>
      <c r="S98" s="8">
        <f t="shared" si="3"/>
        <v>-2.564102564100031E-2</v>
      </c>
      <c r="U98" s="9">
        <f t="shared" si="4"/>
        <v>-3.7474705418625395E-2</v>
      </c>
      <c r="V98" s="6" t="s">
        <v>116</v>
      </c>
      <c r="W98" s="6"/>
    </row>
    <row r="99" spans="1:23" s="45" customFormat="1" x14ac:dyDescent="0.2">
      <c r="A99" s="45" t="s">
        <v>176</v>
      </c>
      <c r="B99" s="45">
        <v>2018</v>
      </c>
      <c r="C99" s="45" t="s">
        <v>408</v>
      </c>
      <c r="D99" s="45" t="s">
        <v>69</v>
      </c>
      <c r="E99" s="45" t="s">
        <v>52</v>
      </c>
      <c r="F99" s="45" t="s">
        <v>177</v>
      </c>
      <c r="G99" s="45" t="s">
        <v>251</v>
      </c>
      <c r="H99" s="45" t="s">
        <v>110</v>
      </c>
      <c r="I99" s="45" t="s">
        <v>259</v>
      </c>
      <c r="J99" s="45" t="s">
        <v>276</v>
      </c>
      <c r="P99" s="70" t="s">
        <v>385</v>
      </c>
      <c r="Q99" s="79">
        <v>3.5950804162723955</v>
      </c>
      <c r="R99" s="79">
        <v>3.5004730368969064</v>
      </c>
      <c r="S99" s="72">
        <f t="shared" si="3"/>
        <v>-2.6315789473656332E-2</v>
      </c>
      <c r="T99" s="71"/>
      <c r="U99" s="71">
        <f t="shared" si="4"/>
        <v>-3.8474147814594378E-2</v>
      </c>
      <c r="V99" s="45" t="s">
        <v>116</v>
      </c>
    </row>
    <row r="100" spans="1:23" s="45" customFormat="1" x14ac:dyDescent="0.2">
      <c r="A100" s="45" t="s">
        <v>176</v>
      </c>
      <c r="B100" s="45">
        <v>2018</v>
      </c>
      <c r="C100" s="45" t="s">
        <v>408</v>
      </c>
      <c r="D100" s="45" t="s">
        <v>69</v>
      </c>
      <c r="E100" s="45" t="s">
        <v>52</v>
      </c>
      <c r="F100" s="45" t="s">
        <v>177</v>
      </c>
      <c r="G100" s="45" t="s">
        <v>244</v>
      </c>
      <c r="H100" s="45" t="s">
        <v>110</v>
      </c>
      <c r="I100" s="45" t="s">
        <v>163</v>
      </c>
      <c r="P100" s="70" t="s">
        <v>386</v>
      </c>
      <c r="Q100" s="79">
        <v>6.5279091769157986</v>
      </c>
      <c r="R100" s="79">
        <v>6.2440870387890044</v>
      </c>
      <c r="S100" s="72">
        <f t="shared" si="3"/>
        <v>-4.3478260869568339E-2</v>
      </c>
      <c r="T100" s="71"/>
      <c r="U100" s="71">
        <f t="shared" si="4"/>
        <v>-6.4130337419720268E-2</v>
      </c>
      <c r="V100" s="45" t="s">
        <v>116</v>
      </c>
    </row>
    <row r="101" spans="1:23" s="45" customFormat="1" x14ac:dyDescent="0.2">
      <c r="A101" s="45" t="s">
        <v>176</v>
      </c>
      <c r="B101" s="45">
        <v>2018</v>
      </c>
      <c r="C101" s="45" t="s">
        <v>408</v>
      </c>
      <c r="D101" s="45" t="s">
        <v>69</v>
      </c>
      <c r="E101" s="45" t="s">
        <v>52</v>
      </c>
      <c r="F101" s="45" t="s">
        <v>177</v>
      </c>
      <c r="G101" s="45" t="s">
        <v>251</v>
      </c>
      <c r="H101" s="45" t="s">
        <v>110</v>
      </c>
      <c r="I101" s="45" t="s">
        <v>123</v>
      </c>
      <c r="J101" s="45" t="s">
        <v>237</v>
      </c>
      <c r="P101" s="70" t="s">
        <v>385</v>
      </c>
      <c r="Q101" s="79">
        <v>1.3245033112582973</v>
      </c>
      <c r="R101" s="79">
        <v>1.2298959318826945</v>
      </c>
      <c r="S101" s="72">
        <f t="shared" si="3"/>
        <v>-7.1428571428579099E-2</v>
      </c>
      <c r="T101" s="71"/>
      <c r="U101" s="71">
        <f t="shared" si="4"/>
        <v>-0.1069152039165238</v>
      </c>
      <c r="V101" s="45" t="s">
        <v>116</v>
      </c>
    </row>
    <row r="102" spans="1:23" s="45" customFormat="1" x14ac:dyDescent="0.2">
      <c r="A102" s="45" t="s">
        <v>176</v>
      </c>
      <c r="B102" s="45">
        <v>2018</v>
      </c>
      <c r="C102" s="45" t="s">
        <v>408</v>
      </c>
      <c r="D102" s="45" t="s">
        <v>69</v>
      </c>
      <c r="E102" s="45" t="s">
        <v>52</v>
      </c>
      <c r="F102" s="45" t="s">
        <v>177</v>
      </c>
      <c r="G102" s="45" t="s">
        <v>251</v>
      </c>
      <c r="H102" s="45" t="s">
        <v>110</v>
      </c>
      <c r="I102" s="45" t="s">
        <v>163</v>
      </c>
      <c r="J102" s="45" t="s">
        <v>266</v>
      </c>
      <c r="P102" s="70" t="s">
        <v>385</v>
      </c>
      <c r="Q102" s="79">
        <v>2.4597918637653038</v>
      </c>
      <c r="R102" s="79">
        <v>2.2705771050140982</v>
      </c>
      <c r="S102" s="72">
        <f t="shared" si="3"/>
        <v>-7.6923076923088474E-2</v>
      </c>
      <c r="T102" s="71"/>
      <c r="U102" s="71">
        <f t="shared" si="4"/>
        <v>-0.11547721741995412</v>
      </c>
      <c r="V102" s="45" t="s">
        <v>116</v>
      </c>
    </row>
    <row r="103" spans="1:23" s="45" customFormat="1" x14ac:dyDescent="0.2">
      <c r="A103" s="45" t="s">
        <v>176</v>
      </c>
      <c r="B103" s="45">
        <v>2018</v>
      </c>
      <c r="C103" s="45" t="s">
        <v>408</v>
      </c>
      <c r="D103" s="45" t="s">
        <v>69</v>
      </c>
      <c r="E103" s="45" t="s">
        <v>52</v>
      </c>
      <c r="F103" s="45" t="s">
        <v>177</v>
      </c>
      <c r="G103" s="45" t="s">
        <v>178</v>
      </c>
      <c r="H103" s="45" t="s">
        <v>110</v>
      </c>
      <c r="I103" s="45" t="s">
        <v>280</v>
      </c>
      <c r="N103" s="45" t="s">
        <v>281</v>
      </c>
      <c r="P103" s="70" t="s">
        <v>385</v>
      </c>
      <c r="Q103" s="79">
        <v>1.0406811731315031</v>
      </c>
      <c r="R103" s="79">
        <v>0.94607379375590028</v>
      </c>
      <c r="S103" s="72">
        <f t="shared" ref="S103:S134" si="5">((R103-Q103)/Q103)</f>
        <v>-9.0909090909102083E-2</v>
      </c>
      <c r="T103" s="71"/>
      <c r="U103" s="71">
        <f t="shared" si="4"/>
        <v>-0.13750352374995259</v>
      </c>
      <c r="V103" s="45" t="s">
        <v>116</v>
      </c>
    </row>
    <row r="104" spans="1:23" s="45" customFormat="1" x14ac:dyDescent="0.2">
      <c r="A104" s="45" t="s">
        <v>176</v>
      </c>
      <c r="B104" s="45">
        <v>2018</v>
      </c>
      <c r="C104" s="45" t="s">
        <v>408</v>
      </c>
      <c r="D104" s="45" t="s">
        <v>69</v>
      </c>
      <c r="E104" s="45" t="s">
        <v>52</v>
      </c>
      <c r="F104" s="45" t="s">
        <v>177</v>
      </c>
      <c r="G104" s="45" t="s">
        <v>244</v>
      </c>
      <c r="H104" s="45" t="s">
        <v>110</v>
      </c>
      <c r="I104" s="45" t="s">
        <v>259</v>
      </c>
      <c r="J104" s="45" t="s">
        <v>276</v>
      </c>
      <c r="P104" s="70" t="s">
        <v>385</v>
      </c>
      <c r="Q104" s="79">
        <v>3.5950804162723955</v>
      </c>
      <c r="R104" s="79">
        <v>3.2166508987701974</v>
      </c>
      <c r="S104" s="72">
        <f t="shared" si="5"/>
        <v>-0.10526315789469252</v>
      </c>
      <c r="T104" s="71"/>
      <c r="U104" s="71">
        <f t="shared" si="4"/>
        <v>-0.16046467219317465</v>
      </c>
      <c r="V104" s="45" t="s">
        <v>116</v>
      </c>
    </row>
    <row r="105" spans="1:23" s="45" customFormat="1" x14ac:dyDescent="0.2">
      <c r="A105" s="45" t="s">
        <v>176</v>
      </c>
      <c r="B105" s="45">
        <v>2018</v>
      </c>
      <c r="C105" s="45" t="s">
        <v>408</v>
      </c>
      <c r="D105" s="45" t="s">
        <v>69</v>
      </c>
      <c r="E105" s="45" t="s">
        <v>52</v>
      </c>
      <c r="F105" s="45" t="s">
        <v>177</v>
      </c>
      <c r="G105" s="45" t="s">
        <v>251</v>
      </c>
      <c r="H105" s="45" t="s">
        <v>110</v>
      </c>
      <c r="I105" s="45" t="s">
        <v>169</v>
      </c>
      <c r="J105" s="45" t="s">
        <v>236</v>
      </c>
      <c r="P105" s="70" t="s">
        <v>385</v>
      </c>
      <c r="Q105" s="79">
        <v>7.757805108798502</v>
      </c>
      <c r="R105" s="79">
        <v>6.8117313150425982</v>
      </c>
      <c r="S105" s="72">
        <f t="shared" si="5"/>
        <v>-0.1219512195121937</v>
      </c>
      <c r="T105" s="71"/>
      <c r="U105" s="71">
        <f t="shared" si="4"/>
        <v>-0.18762700317576894</v>
      </c>
      <c r="V105" s="45" t="s">
        <v>116</v>
      </c>
    </row>
    <row r="106" spans="1:23" s="45" customFormat="1" x14ac:dyDescent="0.2">
      <c r="A106" s="45" t="s">
        <v>176</v>
      </c>
      <c r="B106" s="45">
        <v>2018</v>
      </c>
      <c r="C106" s="45" t="s">
        <v>408</v>
      </c>
      <c r="D106" s="45" t="s">
        <v>69</v>
      </c>
      <c r="E106" s="45" t="s">
        <v>52</v>
      </c>
      <c r="F106" s="45" t="s">
        <v>177</v>
      </c>
      <c r="G106" s="45" t="s">
        <v>178</v>
      </c>
      <c r="H106" s="45" t="s">
        <v>110</v>
      </c>
      <c r="I106" s="45" t="s">
        <v>163</v>
      </c>
      <c r="P106" s="70" t="s">
        <v>386</v>
      </c>
      <c r="Q106" s="79">
        <v>6.5279091769157986</v>
      </c>
      <c r="R106" s="79">
        <v>5.6764427625355012</v>
      </c>
      <c r="S106" s="72">
        <f t="shared" si="5"/>
        <v>-0.13043478260869196</v>
      </c>
      <c r="T106" s="71"/>
      <c r="U106" s="71">
        <f t="shared" si="4"/>
        <v>-0.20163386116964449</v>
      </c>
      <c r="V106" s="45" t="s">
        <v>116</v>
      </c>
    </row>
    <row r="107" spans="1:23" s="45" customFormat="1" x14ac:dyDescent="0.2">
      <c r="A107" s="45" t="s">
        <v>176</v>
      </c>
      <c r="B107" s="45">
        <v>2018</v>
      </c>
      <c r="C107" s="45" t="s">
        <v>408</v>
      </c>
      <c r="D107" s="45" t="s">
        <v>69</v>
      </c>
      <c r="E107" s="45" t="s">
        <v>52</v>
      </c>
      <c r="F107" s="45" t="s">
        <v>177</v>
      </c>
      <c r="G107" s="45" t="s">
        <v>251</v>
      </c>
      <c r="H107" s="45" t="s">
        <v>110</v>
      </c>
      <c r="I107" s="45" t="s">
        <v>123</v>
      </c>
      <c r="J107" s="45" t="s">
        <v>243</v>
      </c>
      <c r="P107" s="70" t="s">
        <v>385</v>
      </c>
      <c r="Q107" s="79">
        <v>7.7578051087985003</v>
      </c>
      <c r="R107" s="79">
        <v>6.2440870387890008</v>
      </c>
      <c r="S107" s="72">
        <f t="shared" si="5"/>
        <v>-0.19512195121951684</v>
      </c>
      <c r="T107" s="71"/>
      <c r="U107" s="71">
        <f t="shared" si="4"/>
        <v>-0.31315788525963856</v>
      </c>
      <c r="V107" s="45" t="s">
        <v>116</v>
      </c>
    </row>
    <row r="108" spans="1:23" s="45" customFormat="1" x14ac:dyDescent="0.2">
      <c r="A108" s="45" t="s">
        <v>176</v>
      </c>
      <c r="B108" s="45">
        <v>2018</v>
      </c>
      <c r="C108" s="45" t="s">
        <v>408</v>
      </c>
      <c r="D108" s="45" t="s">
        <v>69</v>
      </c>
      <c r="E108" s="45" t="s">
        <v>52</v>
      </c>
      <c r="F108" s="45" t="s">
        <v>177</v>
      </c>
      <c r="G108" s="45" t="s">
        <v>244</v>
      </c>
      <c r="H108" s="45" t="s">
        <v>110</v>
      </c>
      <c r="I108" s="45" t="s">
        <v>123</v>
      </c>
      <c r="J108" s="45" t="s">
        <v>243</v>
      </c>
      <c r="P108" s="70" t="s">
        <v>385</v>
      </c>
      <c r="Q108" s="79">
        <v>7.7578051087985003</v>
      </c>
      <c r="R108" s="79">
        <v>6.2440870387890008</v>
      </c>
      <c r="S108" s="72">
        <f t="shared" si="5"/>
        <v>-0.19512195121951684</v>
      </c>
      <c r="T108" s="71"/>
      <c r="U108" s="71">
        <f t="shared" si="4"/>
        <v>-0.31315788525963856</v>
      </c>
      <c r="V108" s="45" t="s">
        <v>116</v>
      </c>
    </row>
    <row r="109" spans="1:23" s="45" customFormat="1" x14ac:dyDescent="0.2">
      <c r="A109" s="45" t="s">
        <v>176</v>
      </c>
      <c r="B109" s="45">
        <v>2018</v>
      </c>
      <c r="C109" s="45" t="s">
        <v>408</v>
      </c>
      <c r="D109" s="45" t="s">
        <v>69</v>
      </c>
      <c r="E109" s="45" t="s">
        <v>52</v>
      </c>
      <c r="F109" s="45" t="s">
        <v>177</v>
      </c>
      <c r="G109" s="45" t="s">
        <v>244</v>
      </c>
      <c r="H109" s="45" t="s">
        <v>110</v>
      </c>
      <c r="I109" s="45" t="s">
        <v>123</v>
      </c>
      <c r="J109" s="45" t="s">
        <v>237</v>
      </c>
      <c r="P109" s="70" t="s">
        <v>385</v>
      </c>
      <c r="Q109" s="79">
        <v>1.3245033112582973</v>
      </c>
      <c r="R109" s="79">
        <v>1.0406811731315031</v>
      </c>
      <c r="S109" s="72">
        <f t="shared" si="5"/>
        <v>-0.21428571428572654</v>
      </c>
      <c r="T109" s="71"/>
      <c r="U109" s="71">
        <f t="shared" si="4"/>
        <v>-0.34792330342032934</v>
      </c>
      <c r="V109" s="45" t="s">
        <v>116</v>
      </c>
    </row>
    <row r="110" spans="1:23" s="45" customFormat="1" x14ac:dyDescent="0.2">
      <c r="A110" s="45" t="s">
        <v>176</v>
      </c>
      <c r="B110" s="45">
        <v>2018</v>
      </c>
      <c r="C110" s="45" t="s">
        <v>408</v>
      </c>
      <c r="D110" s="45" t="s">
        <v>69</v>
      </c>
      <c r="E110" s="45" t="s">
        <v>52</v>
      </c>
      <c r="F110" s="45" t="s">
        <v>177</v>
      </c>
      <c r="G110" s="45" t="s">
        <v>244</v>
      </c>
      <c r="H110" s="45" t="s">
        <v>110</v>
      </c>
      <c r="I110" s="45" t="s">
        <v>169</v>
      </c>
      <c r="J110" s="45" t="s">
        <v>236</v>
      </c>
      <c r="P110" s="70" t="s">
        <v>385</v>
      </c>
      <c r="Q110" s="79">
        <v>7.757805108798502</v>
      </c>
      <c r="R110" s="79">
        <v>5.7710501419111004</v>
      </c>
      <c r="S110" s="72">
        <f t="shared" si="5"/>
        <v>-0.25609756097560721</v>
      </c>
      <c r="T110" s="71"/>
      <c r="U110" s="71">
        <f t="shared" ref="U110:U141" si="6">IF(T110="",(LOG((R110/Q110),2)),T110)</f>
        <v>-0.4268146670551925</v>
      </c>
      <c r="V110" s="45" t="s">
        <v>116</v>
      </c>
    </row>
    <row r="111" spans="1:23" s="45" customFormat="1" x14ac:dyDescent="0.2">
      <c r="A111" s="45" t="s">
        <v>176</v>
      </c>
      <c r="B111" s="45">
        <v>2018</v>
      </c>
      <c r="C111" s="45" t="s">
        <v>408</v>
      </c>
      <c r="D111" s="45" t="s">
        <v>69</v>
      </c>
      <c r="E111" s="45" t="s">
        <v>52</v>
      </c>
      <c r="F111" s="45" t="s">
        <v>177</v>
      </c>
      <c r="G111" s="45" t="s">
        <v>178</v>
      </c>
      <c r="H111" s="45" t="s">
        <v>110</v>
      </c>
      <c r="I111" s="45" t="s">
        <v>111</v>
      </c>
      <c r="J111" s="45" t="s">
        <v>112</v>
      </c>
      <c r="P111" s="70" t="s">
        <v>385</v>
      </c>
      <c r="Q111" s="71">
        <v>14</v>
      </c>
      <c r="R111" s="79">
        <v>9.8391674550615207</v>
      </c>
      <c r="S111" s="72">
        <f t="shared" si="5"/>
        <v>-0.2972023246384628</v>
      </c>
      <c r="T111" s="71"/>
      <c r="U111" s="71">
        <f t="shared" si="6"/>
        <v>-0.50881867552446658</v>
      </c>
      <c r="V111" s="45" t="s">
        <v>116</v>
      </c>
    </row>
    <row r="112" spans="1:23" s="45" customFormat="1" x14ac:dyDescent="0.2">
      <c r="A112" s="45" t="s">
        <v>176</v>
      </c>
      <c r="B112" s="45">
        <v>2018</v>
      </c>
      <c r="C112" s="45" t="s">
        <v>408</v>
      </c>
      <c r="D112" s="45" t="s">
        <v>69</v>
      </c>
      <c r="E112" s="45" t="s">
        <v>52</v>
      </c>
      <c r="F112" s="45" t="s">
        <v>177</v>
      </c>
      <c r="G112" s="45" t="s">
        <v>178</v>
      </c>
      <c r="H112" s="45" t="s">
        <v>110</v>
      </c>
      <c r="I112" s="45" t="s">
        <v>267</v>
      </c>
      <c r="P112" s="70" t="s">
        <v>385</v>
      </c>
      <c r="Q112" s="79">
        <v>3.4058656575213035</v>
      </c>
      <c r="R112" s="79">
        <v>1.7029328287605949</v>
      </c>
      <c r="S112" s="72">
        <f t="shared" si="5"/>
        <v>-0.50000000000001665</v>
      </c>
      <c r="T112" s="71"/>
      <c r="U112" s="71">
        <f t="shared" si="6"/>
        <v>-1.0000000000000482</v>
      </c>
      <c r="V112" s="45" t="s">
        <v>116</v>
      </c>
    </row>
    <row r="113" spans="1:23" s="45" customFormat="1" x14ac:dyDescent="0.2">
      <c r="A113" s="45" t="s">
        <v>176</v>
      </c>
      <c r="B113" s="45">
        <v>2018</v>
      </c>
      <c r="C113" s="45" t="s">
        <v>408</v>
      </c>
      <c r="D113" s="45" t="s">
        <v>69</v>
      </c>
      <c r="E113" s="45" t="s">
        <v>52</v>
      </c>
      <c r="F113" s="45" t="s">
        <v>177</v>
      </c>
      <c r="G113" s="45" t="s">
        <v>178</v>
      </c>
      <c r="H113" s="45" t="s">
        <v>110</v>
      </c>
      <c r="I113" s="45" t="s">
        <v>259</v>
      </c>
      <c r="J113" s="45" t="s">
        <v>260</v>
      </c>
      <c r="P113" s="70" t="s">
        <v>385</v>
      </c>
      <c r="Q113" s="79">
        <v>1.513718070009503</v>
      </c>
      <c r="R113" s="79">
        <v>0.75685903500469465</v>
      </c>
      <c r="S113" s="72">
        <f t="shared" si="5"/>
        <v>-0.50000000000003753</v>
      </c>
      <c r="T113" s="71"/>
      <c r="U113" s="71">
        <f t="shared" si="6"/>
        <v>-1.0000000000001084</v>
      </c>
      <c r="V113" s="45" t="s">
        <v>116</v>
      </c>
    </row>
    <row r="114" spans="1:23" s="45" customFormat="1" x14ac:dyDescent="0.2">
      <c r="A114" s="45" t="s">
        <v>176</v>
      </c>
      <c r="B114" s="45">
        <v>2018</v>
      </c>
      <c r="C114" s="45" t="s">
        <v>408</v>
      </c>
      <c r="D114" s="45" t="s">
        <v>69</v>
      </c>
      <c r="E114" s="45" t="s">
        <v>52</v>
      </c>
      <c r="F114" s="45" t="s">
        <v>177</v>
      </c>
      <c r="G114" s="45" t="s">
        <v>178</v>
      </c>
      <c r="H114" s="45" t="s">
        <v>110</v>
      </c>
      <c r="I114" s="45" t="s">
        <v>169</v>
      </c>
      <c r="J114" s="45" t="s">
        <v>256</v>
      </c>
      <c r="P114" s="70" t="s">
        <v>385</v>
      </c>
      <c r="Q114" s="79">
        <v>2.2705771050141976</v>
      </c>
      <c r="R114" s="79">
        <v>0.94607379375590028</v>
      </c>
      <c r="S114" s="72">
        <f t="shared" si="5"/>
        <v>-0.58333333333334014</v>
      </c>
      <c r="T114" s="71"/>
      <c r="U114" s="71">
        <f t="shared" si="6"/>
        <v>-1.2630344058338172</v>
      </c>
      <c r="V114" s="45" t="s">
        <v>116</v>
      </c>
    </row>
    <row r="115" spans="1:23" s="45" customFormat="1" x14ac:dyDescent="0.2">
      <c r="A115" s="45" t="s">
        <v>176</v>
      </c>
      <c r="B115" s="45">
        <v>2018</v>
      </c>
      <c r="C115" s="45" t="s">
        <v>408</v>
      </c>
      <c r="D115" s="45" t="s">
        <v>69</v>
      </c>
      <c r="E115" s="45" t="s">
        <v>52</v>
      </c>
      <c r="F115" s="45" t="s">
        <v>177</v>
      </c>
      <c r="G115" s="45" t="s">
        <v>178</v>
      </c>
      <c r="H115" s="45" t="s">
        <v>110</v>
      </c>
      <c r="I115" s="45" t="s">
        <v>163</v>
      </c>
      <c r="J115" s="45" t="s">
        <v>266</v>
      </c>
      <c r="P115" s="70" t="s">
        <v>385</v>
      </c>
      <c r="Q115" s="79">
        <v>2.4597918637653038</v>
      </c>
      <c r="R115" s="79">
        <v>0.85146641438029746</v>
      </c>
      <c r="S115" s="72">
        <f t="shared" si="5"/>
        <v>-0.65384615384615385</v>
      </c>
      <c r="T115" s="71"/>
      <c r="U115" s="71">
        <f t="shared" si="6"/>
        <v>-1.53051471669878</v>
      </c>
      <c r="V115" s="45" t="s">
        <v>116</v>
      </c>
    </row>
    <row r="116" spans="1:23" s="45" customFormat="1" x14ac:dyDescent="0.2">
      <c r="A116" s="45" t="s">
        <v>176</v>
      </c>
      <c r="B116" s="45">
        <v>2018</v>
      </c>
      <c r="C116" s="45" t="s">
        <v>408</v>
      </c>
      <c r="D116" s="45" t="s">
        <v>69</v>
      </c>
      <c r="E116" s="45" t="s">
        <v>52</v>
      </c>
      <c r="F116" s="45" t="s">
        <v>177</v>
      </c>
      <c r="G116" s="45" t="s">
        <v>178</v>
      </c>
      <c r="H116" s="45" t="s">
        <v>110</v>
      </c>
      <c r="I116" s="45" t="s">
        <v>259</v>
      </c>
      <c r="J116" s="45" t="s">
        <v>262</v>
      </c>
      <c r="P116" s="70" t="s">
        <v>385</v>
      </c>
      <c r="Q116" s="79">
        <v>3.9735099337748991</v>
      </c>
      <c r="R116" s="79">
        <v>1.2298959318827087</v>
      </c>
      <c r="S116" s="72">
        <f t="shared" si="5"/>
        <v>-0.69047619047619002</v>
      </c>
      <c r="T116" s="71"/>
      <c r="U116" s="71">
        <f t="shared" si="6"/>
        <v>-1.6918777046376661</v>
      </c>
      <c r="V116" s="45" t="s">
        <v>116</v>
      </c>
    </row>
    <row r="117" spans="1:23" s="45" customFormat="1" x14ac:dyDescent="0.2">
      <c r="A117" s="45" t="s">
        <v>176</v>
      </c>
      <c r="B117" s="45">
        <v>2018</v>
      </c>
      <c r="C117" s="45" t="s">
        <v>408</v>
      </c>
      <c r="D117" s="45" t="s">
        <v>69</v>
      </c>
      <c r="E117" s="45" t="s">
        <v>52</v>
      </c>
      <c r="F117" s="45" t="s">
        <v>177</v>
      </c>
      <c r="G117" s="45" t="s">
        <v>178</v>
      </c>
      <c r="H117" s="45" t="s">
        <v>110</v>
      </c>
      <c r="I117" s="45" t="s">
        <v>163</v>
      </c>
      <c r="J117" s="45" t="s">
        <v>257</v>
      </c>
      <c r="P117" s="70" t="s">
        <v>385</v>
      </c>
      <c r="Q117" s="79">
        <v>2.8382213812678003</v>
      </c>
      <c r="R117" s="79">
        <v>0.85146641438041115</v>
      </c>
      <c r="S117" s="72">
        <f t="shared" si="5"/>
        <v>-0.69999999999997498</v>
      </c>
      <c r="T117" s="71"/>
      <c r="U117" s="71">
        <f t="shared" si="6"/>
        <v>-1.736965594166086</v>
      </c>
      <c r="V117" s="45" t="s">
        <v>116</v>
      </c>
    </row>
    <row r="118" spans="1:23" s="45" customFormat="1" x14ac:dyDescent="0.2">
      <c r="A118" s="45" t="s">
        <v>176</v>
      </c>
      <c r="B118" s="45">
        <v>2018</v>
      </c>
      <c r="C118" s="45" t="s">
        <v>408</v>
      </c>
      <c r="D118" s="45" t="s">
        <v>69</v>
      </c>
      <c r="E118" s="45" t="s">
        <v>52</v>
      </c>
      <c r="F118" s="45" t="s">
        <v>177</v>
      </c>
      <c r="G118" s="45" t="s">
        <v>178</v>
      </c>
      <c r="H118" s="45" t="s">
        <v>110</v>
      </c>
      <c r="I118" s="45" t="s">
        <v>259</v>
      </c>
      <c r="J118" s="45" t="s">
        <v>276</v>
      </c>
      <c r="P118" s="70" t="s">
        <v>385</v>
      </c>
      <c r="Q118" s="79">
        <v>3.5950804162723955</v>
      </c>
      <c r="R118" s="79">
        <v>0.85146641438029746</v>
      </c>
      <c r="S118" s="72">
        <f t="shared" si="5"/>
        <v>-0.76315789473684392</v>
      </c>
      <c r="T118" s="71"/>
      <c r="U118" s="71">
        <f t="shared" si="6"/>
        <v>-2.0780025120012846</v>
      </c>
      <c r="V118" s="45" t="s">
        <v>116</v>
      </c>
    </row>
    <row r="119" spans="1:23" x14ac:dyDescent="0.2">
      <c r="A119" s="6" t="s">
        <v>151</v>
      </c>
      <c r="B119" s="6">
        <v>2017</v>
      </c>
      <c r="C119" s="6" t="s">
        <v>405</v>
      </c>
      <c r="D119" s="6" t="s">
        <v>152</v>
      </c>
      <c r="E119" s="6" t="s">
        <v>55</v>
      </c>
      <c r="F119" s="6" t="s">
        <v>153</v>
      </c>
      <c r="G119" s="6" t="s">
        <v>154</v>
      </c>
      <c r="H119" t="s">
        <v>110</v>
      </c>
      <c r="I119" t="s">
        <v>111</v>
      </c>
      <c r="J119" t="s">
        <v>133</v>
      </c>
      <c r="K119" t="s">
        <v>146</v>
      </c>
      <c r="L119" t="s">
        <v>147</v>
      </c>
      <c r="M119" t="s">
        <v>148</v>
      </c>
      <c r="N119" s="6" t="s">
        <v>199</v>
      </c>
      <c r="P119" s="44" t="s">
        <v>385</v>
      </c>
      <c r="Q119" s="9">
        <v>0</v>
      </c>
      <c r="R119" s="9">
        <v>1.4399999999999977</v>
      </c>
      <c r="S119" s="8" t="e">
        <f t="shared" si="5"/>
        <v>#DIV/0!</v>
      </c>
      <c r="U119" s="9">
        <v>50</v>
      </c>
      <c r="V119" s="6" t="s">
        <v>116</v>
      </c>
    </row>
    <row r="120" spans="1:23" x14ac:dyDescent="0.2">
      <c r="A120" s="6" t="s">
        <v>151</v>
      </c>
      <c r="B120" s="6">
        <v>2017</v>
      </c>
      <c r="C120" s="6" t="s">
        <v>405</v>
      </c>
      <c r="D120" s="6" t="s">
        <v>152</v>
      </c>
      <c r="E120" s="6" t="s">
        <v>55</v>
      </c>
      <c r="F120" s="6" t="s">
        <v>153</v>
      </c>
      <c r="G120" s="6" t="s">
        <v>154</v>
      </c>
      <c r="H120" t="s">
        <v>110</v>
      </c>
      <c r="I120" t="s">
        <v>111</v>
      </c>
      <c r="J120" t="s">
        <v>133</v>
      </c>
      <c r="K120" t="s">
        <v>146</v>
      </c>
      <c r="L120" t="s">
        <v>147</v>
      </c>
      <c r="M120" t="s">
        <v>191</v>
      </c>
      <c r="N120" s="6" t="s">
        <v>228</v>
      </c>
      <c r="P120" s="44" t="s">
        <v>386</v>
      </c>
      <c r="Q120" s="9">
        <v>0</v>
      </c>
      <c r="R120" s="9">
        <v>0.45999999999999375</v>
      </c>
      <c r="S120" s="8" t="e">
        <f t="shared" si="5"/>
        <v>#DIV/0!</v>
      </c>
      <c r="U120" s="9">
        <v>50</v>
      </c>
      <c r="V120" s="6" t="s">
        <v>116</v>
      </c>
    </row>
    <row r="121" spans="1:23" x14ac:dyDescent="0.2">
      <c r="A121" s="6" t="s">
        <v>151</v>
      </c>
      <c r="B121" s="6">
        <v>2017</v>
      </c>
      <c r="C121" s="6" t="s">
        <v>405</v>
      </c>
      <c r="D121" s="6" t="s">
        <v>152</v>
      </c>
      <c r="E121" s="6" t="s">
        <v>55</v>
      </c>
      <c r="F121" s="6" t="s">
        <v>153</v>
      </c>
      <c r="G121" s="6" t="s">
        <v>154</v>
      </c>
      <c r="H121" t="s">
        <v>110</v>
      </c>
      <c r="I121" t="s">
        <v>111</v>
      </c>
      <c r="J121" t="s">
        <v>204</v>
      </c>
      <c r="K121" t="s">
        <v>205</v>
      </c>
      <c r="L121" t="s">
        <v>206</v>
      </c>
      <c r="M121" t="s">
        <v>215</v>
      </c>
      <c r="N121" s="6" t="s">
        <v>225</v>
      </c>
      <c r="P121" s="44" t="s">
        <v>386</v>
      </c>
      <c r="Q121" s="9">
        <v>0</v>
      </c>
      <c r="R121" s="9">
        <v>1.4366666666666721</v>
      </c>
      <c r="S121" s="8" t="e">
        <f t="shared" si="5"/>
        <v>#DIV/0!</v>
      </c>
      <c r="U121" s="9">
        <v>50</v>
      </c>
      <c r="V121" s="6" t="s">
        <v>116</v>
      </c>
    </row>
    <row r="122" spans="1:23" x14ac:dyDescent="0.2">
      <c r="A122" s="6" t="s">
        <v>151</v>
      </c>
      <c r="B122" s="6">
        <v>2017</v>
      </c>
      <c r="C122" s="6" t="s">
        <v>409</v>
      </c>
      <c r="D122" s="6" t="s">
        <v>152</v>
      </c>
      <c r="E122" s="6" t="s">
        <v>55</v>
      </c>
      <c r="F122" s="6" t="s">
        <v>153</v>
      </c>
      <c r="G122" s="6" t="s">
        <v>154</v>
      </c>
      <c r="H122" t="s">
        <v>110</v>
      </c>
      <c r="I122" t="s">
        <v>123</v>
      </c>
      <c r="J122" t="s">
        <v>124</v>
      </c>
      <c r="K122" t="s">
        <v>125</v>
      </c>
      <c r="L122" t="s">
        <v>126</v>
      </c>
      <c r="M122" t="s">
        <v>127</v>
      </c>
      <c r="N122" s="6" t="s">
        <v>150</v>
      </c>
      <c r="P122" s="44" t="s">
        <v>386</v>
      </c>
      <c r="Q122" s="9">
        <v>0.6</v>
      </c>
      <c r="R122" s="9">
        <v>6.6</v>
      </c>
      <c r="S122" s="8">
        <f t="shared" si="5"/>
        <v>10</v>
      </c>
      <c r="U122" s="9">
        <f t="shared" ref="U122:U137" si="7">IF(T122="",(LOG((R122/Q122),2)),T122)</f>
        <v>3.4594316186372978</v>
      </c>
      <c r="V122" s="6" t="s">
        <v>116</v>
      </c>
      <c r="W122" s="10" t="s">
        <v>382</v>
      </c>
    </row>
    <row r="123" spans="1:23" x14ac:dyDescent="0.2">
      <c r="A123" s="6" t="s">
        <v>151</v>
      </c>
      <c r="B123" s="6">
        <v>2017</v>
      </c>
      <c r="C123" s="6" t="s">
        <v>409</v>
      </c>
      <c r="D123" s="6" t="s">
        <v>152</v>
      </c>
      <c r="E123" s="6" t="s">
        <v>55</v>
      </c>
      <c r="F123" s="6" t="s">
        <v>153</v>
      </c>
      <c r="G123" s="6" t="s">
        <v>154</v>
      </c>
      <c r="H123" t="s">
        <v>110</v>
      </c>
      <c r="I123" t="s">
        <v>123</v>
      </c>
      <c r="J123" t="s">
        <v>124</v>
      </c>
      <c r="K123" t="s">
        <v>125</v>
      </c>
      <c r="L123" t="s">
        <v>126</v>
      </c>
      <c r="M123" t="s">
        <v>127</v>
      </c>
      <c r="N123" s="6" t="s">
        <v>155</v>
      </c>
      <c r="P123" s="44" t="s">
        <v>386</v>
      </c>
      <c r="Q123" s="9">
        <v>1.6</v>
      </c>
      <c r="R123" s="9">
        <v>13.7</v>
      </c>
      <c r="S123" s="8">
        <f t="shared" si="5"/>
        <v>7.5624999999999991</v>
      </c>
      <c r="U123" s="9">
        <f t="shared" si="7"/>
        <v>3.0980320829605263</v>
      </c>
      <c r="V123" s="6" t="s">
        <v>116</v>
      </c>
      <c r="W123" s="10" t="s">
        <v>382</v>
      </c>
    </row>
    <row r="124" spans="1:23" x14ac:dyDescent="0.2">
      <c r="A124" s="6" t="s">
        <v>151</v>
      </c>
      <c r="B124" s="6">
        <v>2017</v>
      </c>
      <c r="C124" s="6" t="s">
        <v>405</v>
      </c>
      <c r="D124" s="6" t="s">
        <v>152</v>
      </c>
      <c r="E124" s="6" t="s">
        <v>55</v>
      </c>
      <c r="F124" s="6" t="s">
        <v>153</v>
      </c>
      <c r="G124" s="6" t="s">
        <v>154</v>
      </c>
      <c r="H124" t="s">
        <v>110</v>
      </c>
      <c r="I124" t="s">
        <v>123</v>
      </c>
      <c r="J124" t="s">
        <v>124</v>
      </c>
      <c r="K124" t="s">
        <v>125</v>
      </c>
      <c r="L124" t="s">
        <v>126</v>
      </c>
      <c r="M124" t="s">
        <v>127</v>
      </c>
      <c r="N124" s="6" t="s">
        <v>127</v>
      </c>
      <c r="P124" s="44" t="s">
        <v>386</v>
      </c>
      <c r="Q124" s="9">
        <v>19.467999999999996</v>
      </c>
      <c r="R124" s="9">
        <v>47.862000000000002</v>
      </c>
      <c r="S124" s="8">
        <f t="shared" si="5"/>
        <v>1.4584959934251085</v>
      </c>
      <c r="U124" s="9">
        <f t="shared" si="7"/>
        <v>1.2977760040214781</v>
      </c>
      <c r="V124" s="6" t="s">
        <v>116</v>
      </c>
    </row>
    <row r="125" spans="1:23" x14ac:dyDescent="0.2">
      <c r="A125" s="6" t="s">
        <v>151</v>
      </c>
      <c r="B125" s="6">
        <v>2017</v>
      </c>
      <c r="C125" s="6" t="s">
        <v>405</v>
      </c>
      <c r="D125" s="6" t="s">
        <v>152</v>
      </c>
      <c r="E125" s="6" t="s">
        <v>55</v>
      </c>
      <c r="F125" s="6" t="s">
        <v>153</v>
      </c>
      <c r="G125" s="6" t="s">
        <v>238</v>
      </c>
      <c r="H125" t="s">
        <v>110</v>
      </c>
      <c r="I125" t="s">
        <v>163</v>
      </c>
      <c r="J125" t="s">
        <v>163</v>
      </c>
      <c r="K125" t="s">
        <v>164</v>
      </c>
      <c r="L125" t="s">
        <v>165</v>
      </c>
      <c r="M125" t="s">
        <v>166</v>
      </c>
      <c r="P125" s="44" t="s">
        <v>386</v>
      </c>
      <c r="Q125" s="9">
        <v>0.90999999999999892</v>
      </c>
      <c r="R125" s="9">
        <v>1.6079999999999999</v>
      </c>
      <c r="S125" s="8">
        <f t="shared" si="5"/>
        <v>0.76703296703296897</v>
      </c>
      <c r="U125" s="9">
        <f t="shared" si="7"/>
        <v>0.8213289560928716</v>
      </c>
      <c r="V125" s="6" t="s">
        <v>116</v>
      </c>
    </row>
    <row r="126" spans="1:23" x14ac:dyDescent="0.2">
      <c r="A126" s="6" t="s">
        <v>151</v>
      </c>
      <c r="B126" s="6">
        <v>2017</v>
      </c>
      <c r="C126" s="6" t="s">
        <v>405</v>
      </c>
      <c r="D126" s="6" t="s">
        <v>152</v>
      </c>
      <c r="E126" s="6" t="s">
        <v>55</v>
      </c>
      <c r="F126" s="6" t="s">
        <v>153</v>
      </c>
      <c r="G126" s="6" t="s">
        <v>238</v>
      </c>
      <c r="H126" t="s">
        <v>110</v>
      </c>
      <c r="I126" t="s">
        <v>123</v>
      </c>
      <c r="J126" t="s">
        <v>124</v>
      </c>
      <c r="K126" t="s">
        <v>125</v>
      </c>
      <c r="L126" t="s">
        <v>126</v>
      </c>
      <c r="M126" t="s">
        <v>127</v>
      </c>
      <c r="N126" s="6" t="s">
        <v>155</v>
      </c>
      <c r="P126" s="44" t="s">
        <v>386</v>
      </c>
      <c r="Q126" s="9">
        <v>51.867999999999995</v>
      </c>
      <c r="R126" s="9">
        <v>68.150000000000006</v>
      </c>
      <c r="S126" s="8">
        <f t="shared" si="5"/>
        <v>0.3139122387599293</v>
      </c>
      <c r="U126" s="9">
        <f t="shared" si="7"/>
        <v>0.39386891574075072</v>
      </c>
      <c r="V126" s="6" t="s">
        <v>116</v>
      </c>
    </row>
    <row r="127" spans="1:23" x14ac:dyDescent="0.2">
      <c r="A127" s="6" t="s">
        <v>151</v>
      </c>
      <c r="B127" s="6">
        <v>2017</v>
      </c>
      <c r="C127" s="6" t="s">
        <v>405</v>
      </c>
      <c r="D127" s="6" t="s">
        <v>152</v>
      </c>
      <c r="E127" s="6" t="s">
        <v>55</v>
      </c>
      <c r="F127" s="6" t="s">
        <v>153</v>
      </c>
      <c r="G127" s="6" t="s">
        <v>154</v>
      </c>
      <c r="H127" t="s">
        <v>110</v>
      </c>
      <c r="I127" t="s">
        <v>111</v>
      </c>
      <c r="J127" t="s">
        <v>112</v>
      </c>
      <c r="K127" t="s">
        <v>113</v>
      </c>
      <c r="L127" t="s">
        <v>114</v>
      </c>
      <c r="M127" t="s">
        <v>278</v>
      </c>
      <c r="N127" s="6" t="s">
        <v>279</v>
      </c>
      <c r="P127" s="44" t="s">
        <v>385</v>
      </c>
      <c r="Q127" s="9">
        <v>26.286000000000001</v>
      </c>
      <c r="R127" s="9">
        <v>24.225999999999999</v>
      </c>
      <c r="S127" s="8">
        <f t="shared" si="5"/>
        <v>-7.8368713383550268E-2</v>
      </c>
      <c r="U127" s="9">
        <f t="shared" si="7"/>
        <v>-0.11773840210859539</v>
      </c>
      <c r="V127" s="6" t="s">
        <v>116</v>
      </c>
    </row>
    <row r="128" spans="1:23" x14ac:dyDescent="0.2">
      <c r="A128" s="6" t="s">
        <v>151</v>
      </c>
      <c r="B128" s="6">
        <v>2017</v>
      </c>
      <c r="C128" s="6" t="s">
        <v>405</v>
      </c>
      <c r="D128" s="6" t="s">
        <v>152</v>
      </c>
      <c r="E128" s="6" t="s">
        <v>55</v>
      </c>
      <c r="F128" s="6" t="s">
        <v>153</v>
      </c>
      <c r="G128" s="6" t="s">
        <v>238</v>
      </c>
      <c r="H128" s="6" t="s">
        <v>110</v>
      </c>
      <c r="I128" s="1" t="s">
        <v>111</v>
      </c>
      <c r="J128" s="1" t="s">
        <v>112</v>
      </c>
      <c r="K128" s="1" t="s">
        <v>139</v>
      </c>
      <c r="L128" s="1" t="s">
        <v>140</v>
      </c>
      <c r="M128" s="1" t="s">
        <v>141</v>
      </c>
      <c r="N128" s="6" t="s">
        <v>149</v>
      </c>
      <c r="P128" s="44" t="s">
        <v>385</v>
      </c>
      <c r="Q128" s="9">
        <v>9.7419999999999991</v>
      </c>
      <c r="R128" s="9">
        <v>8.9060000000000024</v>
      </c>
      <c r="S128" s="8">
        <f t="shared" si="5"/>
        <v>-8.5814001231779596E-2</v>
      </c>
      <c r="U128" s="9">
        <f t="shared" si="7"/>
        <v>-0.12944037139754422</v>
      </c>
      <c r="V128" s="6" t="s">
        <v>116</v>
      </c>
    </row>
    <row r="129" spans="1:23" x14ac:dyDescent="0.2">
      <c r="A129" s="6" t="s">
        <v>151</v>
      </c>
      <c r="B129" s="6">
        <v>2017</v>
      </c>
      <c r="C129" s="6" t="s">
        <v>405</v>
      </c>
      <c r="D129" s="6" t="s">
        <v>152</v>
      </c>
      <c r="E129" s="6" t="s">
        <v>55</v>
      </c>
      <c r="F129" s="6" t="s">
        <v>153</v>
      </c>
      <c r="G129" s="6" t="s">
        <v>238</v>
      </c>
      <c r="H129" t="s">
        <v>110</v>
      </c>
      <c r="I129" t="s">
        <v>111</v>
      </c>
      <c r="J129" t="s">
        <v>112</v>
      </c>
      <c r="K129" t="s">
        <v>113</v>
      </c>
      <c r="L129" t="s">
        <v>114</v>
      </c>
      <c r="N129" s="6" t="s">
        <v>234</v>
      </c>
      <c r="P129" s="44" t="s">
        <v>385</v>
      </c>
      <c r="Q129" s="9">
        <v>0.96999999999999975</v>
      </c>
      <c r="R129" s="9">
        <v>0.86600000000000033</v>
      </c>
      <c r="S129" s="8">
        <f t="shared" si="5"/>
        <v>-0.10721649484536026</v>
      </c>
      <c r="U129" s="9">
        <f t="shared" si="7"/>
        <v>-0.16361772234776414</v>
      </c>
      <c r="V129" s="6" t="s">
        <v>116</v>
      </c>
    </row>
    <row r="130" spans="1:23" x14ac:dyDescent="0.2">
      <c r="A130" s="6" t="s">
        <v>151</v>
      </c>
      <c r="B130" s="6">
        <v>2017</v>
      </c>
      <c r="C130" s="6" t="s">
        <v>405</v>
      </c>
      <c r="D130" s="6" t="s">
        <v>152</v>
      </c>
      <c r="E130" s="6" t="s">
        <v>55</v>
      </c>
      <c r="F130" s="6" t="s">
        <v>153</v>
      </c>
      <c r="G130" s="6" t="s">
        <v>238</v>
      </c>
      <c r="H130" t="s">
        <v>110</v>
      </c>
      <c r="I130" t="s">
        <v>123</v>
      </c>
      <c r="J130" t="s">
        <v>124</v>
      </c>
      <c r="K130" t="s">
        <v>125</v>
      </c>
      <c r="L130" t="s">
        <v>126</v>
      </c>
      <c r="M130" t="s">
        <v>127</v>
      </c>
      <c r="N130" s="6" t="s">
        <v>150</v>
      </c>
      <c r="P130" s="44" t="s">
        <v>386</v>
      </c>
      <c r="Q130" s="9">
        <v>20.936</v>
      </c>
      <c r="R130" s="9">
        <v>14.316000000000003</v>
      </c>
      <c r="S130" s="8">
        <f t="shared" si="5"/>
        <v>-0.31620175773786768</v>
      </c>
      <c r="U130" s="9">
        <f t="shared" si="7"/>
        <v>-0.54835738063165029</v>
      </c>
      <c r="V130" s="6" t="s">
        <v>116</v>
      </c>
    </row>
    <row r="131" spans="1:23" x14ac:dyDescent="0.2">
      <c r="A131" s="6" t="s">
        <v>151</v>
      </c>
      <c r="B131" s="6">
        <v>2017</v>
      </c>
      <c r="C131" s="6" t="s">
        <v>405</v>
      </c>
      <c r="D131" s="6" t="s">
        <v>152</v>
      </c>
      <c r="E131" s="6" t="s">
        <v>55</v>
      </c>
      <c r="F131" s="6" t="s">
        <v>153</v>
      </c>
      <c r="G131" s="6" t="s">
        <v>238</v>
      </c>
      <c r="H131" t="s">
        <v>110</v>
      </c>
      <c r="I131" t="s">
        <v>111</v>
      </c>
      <c r="J131" t="s">
        <v>204</v>
      </c>
      <c r="K131" t="s">
        <v>205</v>
      </c>
      <c r="L131" t="s">
        <v>206</v>
      </c>
      <c r="M131" t="s">
        <v>215</v>
      </c>
      <c r="N131" s="6" t="s">
        <v>225</v>
      </c>
      <c r="P131" s="44" t="s">
        <v>386</v>
      </c>
      <c r="Q131" s="9">
        <v>3.5160000000000027</v>
      </c>
      <c r="R131" s="9">
        <v>2.3340000000000005</v>
      </c>
      <c r="S131" s="8">
        <f t="shared" si="5"/>
        <v>-0.33617747440273071</v>
      </c>
      <c r="U131" s="9">
        <f t="shared" si="7"/>
        <v>-0.59113050943605672</v>
      </c>
      <c r="V131" s="6" t="s">
        <v>116</v>
      </c>
    </row>
    <row r="132" spans="1:23" x14ac:dyDescent="0.2">
      <c r="A132" s="6" t="s">
        <v>151</v>
      </c>
      <c r="B132" s="6">
        <v>2017</v>
      </c>
      <c r="C132" s="6" t="s">
        <v>405</v>
      </c>
      <c r="D132" s="6" t="s">
        <v>152</v>
      </c>
      <c r="E132" s="6" t="s">
        <v>55</v>
      </c>
      <c r="F132" s="6" t="s">
        <v>153</v>
      </c>
      <c r="G132" s="6" t="s">
        <v>238</v>
      </c>
      <c r="H132" t="s">
        <v>110</v>
      </c>
      <c r="I132" t="s">
        <v>123</v>
      </c>
      <c r="J132" t="s">
        <v>124</v>
      </c>
      <c r="K132" t="s">
        <v>125</v>
      </c>
      <c r="L132" t="s">
        <v>126</v>
      </c>
      <c r="M132" t="s">
        <v>127</v>
      </c>
      <c r="N132" s="6" t="s">
        <v>127</v>
      </c>
      <c r="P132" s="44" t="s">
        <v>386</v>
      </c>
      <c r="Q132" s="9">
        <v>3.6339999999999946</v>
      </c>
      <c r="R132" s="9">
        <v>1.7259999999999991</v>
      </c>
      <c r="S132" s="8">
        <f t="shared" si="5"/>
        <v>-0.52504127682993895</v>
      </c>
      <c r="U132" s="9">
        <f t="shared" si="7"/>
        <v>-1.0741259550551594</v>
      </c>
      <c r="V132" s="6" t="s">
        <v>116</v>
      </c>
    </row>
    <row r="133" spans="1:23" x14ac:dyDescent="0.2">
      <c r="A133" s="6" t="s">
        <v>151</v>
      </c>
      <c r="B133" s="6">
        <v>2017</v>
      </c>
      <c r="C133" s="6" t="s">
        <v>405</v>
      </c>
      <c r="D133" s="6" t="s">
        <v>152</v>
      </c>
      <c r="E133" s="6" t="s">
        <v>55</v>
      </c>
      <c r="F133" s="6" t="s">
        <v>153</v>
      </c>
      <c r="G133" s="6" t="s">
        <v>238</v>
      </c>
      <c r="H133" t="s">
        <v>110</v>
      </c>
      <c r="I133" t="s">
        <v>111</v>
      </c>
      <c r="J133" t="s">
        <v>133</v>
      </c>
      <c r="K133" t="s">
        <v>146</v>
      </c>
      <c r="L133" t="s">
        <v>147</v>
      </c>
      <c r="M133" t="s">
        <v>148</v>
      </c>
      <c r="N133" s="6" t="s">
        <v>199</v>
      </c>
      <c r="P133" s="44" t="s">
        <v>385</v>
      </c>
      <c r="Q133" s="9">
        <v>1.7025000000000041</v>
      </c>
      <c r="R133" s="9">
        <v>0.45600000000000307</v>
      </c>
      <c r="S133" s="8">
        <f t="shared" si="5"/>
        <v>-0.73215859030836894</v>
      </c>
      <c r="U133" s="9">
        <f t="shared" si="7"/>
        <v>-1.9005490687346855</v>
      </c>
      <c r="V133" s="6" t="s">
        <v>116</v>
      </c>
    </row>
    <row r="134" spans="1:23" x14ac:dyDescent="0.2">
      <c r="A134" s="6" t="s">
        <v>151</v>
      </c>
      <c r="B134" s="6">
        <v>2017</v>
      </c>
      <c r="C134" s="6" t="s">
        <v>409</v>
      </c>
      <c r="D134" s="6" t="s">
        <v>152</v>
      </c>
      <c r="E134" s="6" t="s">
        <v>55</v>
      </c>
      <c r="F134" s="6" t="s">
        <v>153</v>
      </c>
      <c r="G134" s="6" t="s">
        <v>238</v>
      </c>
      <c r="H134" t="s">
        <v>110</v>
      </c>
      <c r="I134" t="s">
        <v>111</v>
      </c>
      <c r="J134" t="s">
        <v>133</v>
      </c>
      <c r="K134" t="s">
        <v>146</v>
      </c>
      <c r="L134" t="s">
        <v>147</v>
      </c>
      <c r="M134" t="s">
        <v>191</v>
      </c>
      <c r="N134" s="6" t="s">
        <v>228</v>
      </c>
      <c r="P134" s="44" t="s">
        <v>386</v>
      </c>
      <c r="Q134" s="9">
        <v>8.9</v>
      </c>
      <c r="R134" s="9">
        <v>2.2000000000000002</v>
      </c>
      <c r="S134" s="8">
        <f t="shared" si="5"/>
        <v>-0.7528089887640449</v>
      </c>
      <c r="U134" s="9">
        <f t="shared" si="7"/>
        <v>-2.0163018123291003</v>
      </c>
      <c r="V134" s="6" t="s">
        <v>116</v>
      </c>
      <c r="W134" s="10" t="s">
        <v>382</v>
      </c>
    </row>
    <row r="135" spans="1:23" x14ac:dyDescent="0.2">
      <c r="A135" s="6" t="s">
        <v>151</v>
      </c>
      <c r="B135" s="6">
        <v>2017</v>
      </c>
      <c r="C135" s="6" t="s">
        <v>405</v>
      </c>
      <c r="D135" s="6" t="s">
        <v>152</v>
      </c>
      <c r="E135" s="6" t="s">
        <v>55</v>
      </c>
      <c r="F135" s="6" t="s">
        <v>153</v>
      </c>
      <c r="G135" s="6" t="s">
        <v>154</v>
      </c>
      <c r="H135" t="s">
        <v>110</v>
      </c>
      <c r="I135" t="s">
        <v>123</v>
      </c>
      <c r="J135" t="s">
        <v>124</v>
      </c>
      <c r="K135" t="s">
        <v>125</v>
      </c>
      <c r="L135" s="6" t="s">
        <v>246</v>
      </c>
      <c r="P135" s="44" t="s">
        <v>385</v>
      </c>
      <c r="Q135" s="9">
        <v>40.908000000000001</v>
      </c>
      <c r="R135" s="9">
        <v>6.7879999999999994</v>
      </c>
      <c r="S135" s="8">
        <f t="shared" ref="S135:S166" si="8">((R135-Q135)/Q135)</f>
        <v>-0.83406668622274382</v>
      </c>
      <c r="U135" s="9">
        <f t="shared" si="7"/>
        <v>-2.5913245353184391</v>
      </c>
      <c r="V135" s="6" t="s">
        <v>116</v>
      </c>
    </row>
    <row r="136" spans="1:23" x14ac:dyDescent="0.2">
      <c r="A136" s="6" t="s">
        <v>151</v>
      </c>
      <c r="B136" s="6">
        <v>2017</v>
      </c>
      <c r="C136" s="6" t="s">
        <v>405</v>
      </c>
      <c r="D136" s="6" t="s">
        <v>152</v>
      </c>
      <c r="E136" s="6" t="s">
        <v>55</v>
      </c>
      <c r="F136" s="6" t="s">
        <v>153</v>
      </c>
      <c r="G136" s="6" t="s">
        <v>154</v>
      </c>
      <c r="H136" t="s">
        <v>110</v>
      </c>
      <c r="I136" t="s">
        <v>163</v>
      </c>
      <c r="J136" t="s">
        <v>163</v>
      </c>
      <c r="K136" t="s">
        <v>164</v>
      </c>
      <c r="L136" t="s">
        <v>165</v>
      </c>
      <c r="M136" t="s">
        <v>166</v>
      </c>
      <c r="P136" s="44" t="s">
        <v>386</v>
      </c>
      <c r="Q136" s="9">
        <v>12.730000000000004</v>
      </c>
      <c r="R136" s="9">
        <v>0.53</v>
      </c>
      <c r="S136" s="8">
        <f t="shared" si="8"/>
        <v>-0.95836606441476835</v>
      </c>
      <c r="U136" s="9">
        <f t="shared" si="7"/>
        <v>-4.5860962493381594</v>
      </c>
      <c r="V136" s="6" t="s">
        <v>116</v>
      </c>
    </row>
    <row r="137" spans="1:23" x14ac:dyDescent="0.2">
      <c r="A137" s="6" t="s">
        <v>151</v>
      </c>
      <c r="B137" s="6">
        <v>2017</v>
      </c>
      <c r="C137" s="6" t="s">
        <v>405</v>
      </c>
      <c r="D137" s="6" t="s">
        <v>152</v>
      </c>
      <c r="E137" s="6" t="s">
        <v>55</v>
      </c>
      <c r="F137" s="6" t="s">
        <v>153</v>
      </c>
      <c r="G137" s="6" t="s">
        <v>154</v>
      </c>
      <c r="H137" s="6" t="s">
        <v>110</v>
      </c>
      <c r="I137" s="6" t="s">
        <v>123</v>
      </c>
      <c r="J137" s="6" t="s">
        <v>124</v>
      </c>
      <c r="K137" s="6" t="s">
        <v>290</v>
      </c>
      <c r="L137" s="6" t="s">
        <v>291</v>
      </c>
      <c r="M137" s="6" t="s">
        <v>292</v>
      </c>
      <c r="N137" s="6" t="s">
        <v>293</v>
      </c>
      <c r="P137" s="44" t="s">
        <v>385</v>
      </c>
      <c r="Q137" s="9">
        <v>10.302</v>
      </c>
      <c r="R137" s="9">
        <v>0.28599999999999853</v>
      </c>
      <c r="S137" s="8">
        <f t="shared" si="8"/>
        <v>-0.97223840031061948</v>
      </c>
      <c r="U137" s="9">
        <f t="shared" si="7"/>
        <v>-5.1707654879449079</v>
      </c>
      <c r="V137" s="6" t="s">
        <v>116</v>
      </c>
    </row>
    <row r="138" spans="1:23" x14ac:dyDescent="0.2">
      <c r="A138" s="6" t="s">
        <v>167</v>
      </c>
      <c r="B138" s="6">
        <v>2018</v>
      </c>
      <c r="C138" s="6" t="s">
        <v>412</v>
      </c>
      <c r="D138" s="6" t="s">
        <v>80</v>
      </c>
      <c r="E138" s="6" t="s">
        <v>50</v>
      </c>
      <c r="F138" s="45" t="s">
        <v>390</v>
      </c>
      <c r="G138" s="6" t="s">
        <v>168</v>
      </c>
      <c r="H138" s="6" t="s">
        <v>110</v>
      </c>
      <c r="I138" s="12" t="s">
        <v>123</v>
      </c>
      <c r="J138" s="6" t="s">
        <v>124</v>
      </c>
      <c r="K138" s="6" t="s">
        <v>125</v>
      </c>
      <c r="L138" s="6" t="s">
        <v>126</v>
      </c>
      <c r="M138" s="6" t="s">
        <v>127</v>
      </c>
      <c r="N138" s="6" t="s">
        <v>128</v>
      </c>
      <c r="P138" s="44" t="s">
        <v>385</v>
      </c>
      <c r="Q138" s="9">
        <v>6.417322834645617</v>
      </c>
      <c r="R138" s="9">
        <v>0</v>
      </c>
      <c r="S138" s="8">
        <f t="shared" si="8"/>
        <v>-1</v>
      </c>
      <c r="U138" s="9">
        <v>-50</v>
      </c>
      <c r="V138" s="6" t="s">
        <v>116</v>
      </c>
      <c r="W138" s="6"/>
    </row>
    <row r="139" spans="1:23" x14ac:dyDescent="0.2">
      <c r="A139" s="6" t="s">
        <v>167</v>
      </c>
      <c r="B139" s="6">
        <v>2018</v>
      </c>
      <c r="C139" s="6" t="s">
        <v>411</v>
      </c>
      <c r="D139" s="6" t="s">
        <v>80</v>
      </c>
      <c r="E139" s="6" t="s">
        <v>50</v>
      </c>
      <c r="F139" s="45" t="s">
        <v>390</v>
      </c>
      <c r="G139" s="6" t="s">
        <v>168</v>
      </c>
      <c r="H139" s="6" t="s">
        <v>110</v>
      </c>
      <c r="I139" s="12" t="s">
        <v>169</v>
      </c>
      <c r="J139" s="6" t="s">
        <v>169</v>
      </c>
      <c r="K139" s="6" t="s">
        <v>253</v>
      </c>
      <c r="L139" s="6" t="s">
        <v>254</v>
      </c>
      <c r="M139" s="6" t="s">
        <v>173</v>
      </c>
      <c r="N139" s="6" t="s">
        <v>174</v>
      </c>
      <c r="P139" s="44" t="s">
        <v>385</v>
      </c>
      <c r="R139" s="8"/>
      <c r="T139" s="15">
        <v>2.936895362</v>
      </c>
      <c r="U139" s="9">
        <f t="shared" ref="U139:U170" si="9">IF(T139="",(LOG((R139/Q139),2)),T139)</f>
        <v>2.936895362</v>
      </c>
      <c r="V139" s="6" t="s">
        <v>116</v>
      </c>
      <c r="W139" s="10" t="s">
        <v>382</v>
      </c>
    </row>
    <row r="140" spans="1:23" x14ac:dyDescent="0.2">
      <c r="A140" s="6" t="s">
        <v>167</v>
      </c>
      <c r="B140" s="6">
        <v>2018</v>
      </c>
      <c r="C140" s="6" t="s">
        <v>411</v>
      </c>
      <c r="D140" s="6" t="s">
        <v>80</v>
      </c>
      <c r="E140" s="6" t="s">
        <v>50</v>
      </c>
      <c r="F140" s="45" t="s">
        <v>390</v>
      </c>
      <c r="G140" s="6" t="s">
        <v>168</v>
      </c>
      <c r="H140" s="6" t="s">
        <v>110</v>
      </c>
      <c r="I140" s="12" t="s">
        <v>111</v>
      </c>
      <c r="J140" s="6" t="s">
        <v>112</v>
      </c>
      <c r="P140" s="44" t="s">
        <v>385</v>
      </c>
      <c r="R140" s="8"/>
      <c r="T140" s="15">
        <v>1.098732518</v>
      </c>
      <c r="U140" s="9">
        <f t="shared" si="9"/>
        <v>1.098732518</v>
      </c>
      <c r="V140" s="6" t="s">
        <v>116</v>
      </c>
      <c r="W140" s="10" t="s">
        <v>382</v>
      </c>
    </row>
    <row r="141" spans="1:23" x14ac:dyDescent="0.2">
      <c r="A141" s="6" t="s">
        <v>167</v>
      </c>
      <c r="B141" s="6">
        <v>2018</v>
      </c>
      <c r="C141" s="6" t="s">
        <v>411</v>
      </c>
      <c r="D141" s="6" t="s">
        <v>80</v>
      </c>
      <c r="E141" s="6" t="s">
        <v>50</v>
      </c>
      <c r="F141" s="45" t="s">
        <v>390</v>
      </c>
      <c r="G141" s="6" t="s">
        <v>168</v>
      </c>
      <c r="H141" s="6" t="s">
        <v>110</v>
      </c>
      <c r="I141" s="12" t="s">
        <v>111</v>
      </c>
      <c r="J141" s="6" t="s">
        <v>112</v>
      </c>
      <c r="K141" s="6" t="s">
        <v>113</v>
      </c>
      <c r="L141" s="6" t="s">
        <v>114</v>
      </c>
      <c r="P141" s="44" t="s">
        <v>385</v>
      </c>
      <c r="R141" s="8"/>
      <c r="T141" s="15">
        <v>1.0587905040000001</v>
      </c>
      <c r="U141" s="9">
        <f t="shared" si="9"/>
        <v>1.0587905040000001</v>
      </c>
      <c r="V141" s="6" t="s">
        <v>116</v>
      </c>
    </row>
    <row r="142" spans="1:23" x14ac:dyDescent="0.2">
      <c r="A142" s="6" t="s">
        <v>167</v>
      </c>
      <c r="B142" s="6">
        <v>2018</v>
      </c>
      <c r="C142" s="6" t="s">
        <v>412</v>
      </c>
      <c r="D142" s="6" t="s">
        <v>80</v>
      </c>
      <c r="E142" s="6" t="s">
        <v>50</v>
      </c>
      <c r="F142" s="45" t="s">
        <v>390</v>
      </c>
      <c r="G142" s="6" t="s">
        <v>168</v>
      </c>
      <c r="H142" t="s">
        <v>110</v>
      </c>
      <c r="I142" t="s">
        <v>111</v>
      </c>
      <c r="J142" t="s">
        <v>112</v>
      </c>
      <c r="K142" t="s">
        <v>113</v>
      </c>
      <c r="L142" t="s">
        <v>114</v>
      </c>
      <c r="N142" s="6" t="s">
        <v>234</v>
      </c>
      <c r="P142" s="44" t="s">
        <v>385</v>
      </c>
      <c r="Q142" s="9">
        <v>2.1434820647419013</v>
      </c>
      <c r="R142" s="9">
        <v>4.0419947506561558</v>
      </c>
      <c r="S142" s="8">
        <f>((R142-Q142)/Q142)</f>
        <v>0.88571428571428523</v>
      </c>
      <c r="U142" s="9">
        <f t="shared" si="9"/>
        <v>0.91511110241348659</v>
      </c>
      <c r="V142" s="6" t="s">
        <v>116</v>
      </c>
      <c r="W142" s="6"/>
    </row>
    <row r="143" spans="1:23" x14ac:dyDescent="0.2">
      <c r="A143" s="6" t="s">
        <v>167</v>
      </c>
      <c r="B143" s="6">
        <v>2018</v>
      </c>
      <c r="C143" s="6" t="s">
        <v>411</v>
      </c>
      <c r="D143" s="6" t="s">
        <v>80</v>
      </c>
      <c r="E143" s="6" t="s">
        <v>50</v>
      </c>
      <c r="F143" s="45" t="s">
        <v>390</v>
      </c>
      <c r="G143" s="6" t="s">
        <v>168</v>
      </c>
      <c r="H143" s="6" t="s">
        <v>110</v>
      </c>
      <c r="I143" s="12" t="s">
        <v>111</v>
      </c>
      <c r="J143" s="6" t="s">
        <v>112</v>
      </c>
      <c r="K143" s="6" t="s">
        <v>113</v>
      </c>
      <c r="L143" s="6" t="s">
        <v>114</v>
      </c>
      <c r="M143" s="6" t="s">
        <v>235</v>
      </c>
      <c r="P143" s="44" t="s">
        <v>385</v>
      </c>
      <c r="R143" s="8"/>
      <c r="T143" s="15">
        <v>0.89685707699999995</v>
      </c>
      <c r="U143" s="9">
        <f t="shared" si="9"/>
        <v>0.89685707699999995</v>
      </c>
      <c r="V143" s="6" t="s">
        <v>116</v>
      </c>
      <c r="W143" s="10" t="s">
        <v>382</v>
      </c>
    </row>
    <row r="144" spans="1:23" x14ac:dyDescent="0.2">
      <c r="A144" s="6" t="s">
        <v>167</v>
      </c>
      <c r="B144" s="6">
        <v>2018</v>
      </c>
      <c r="C144" s="6" t="s">
        <v>411</v>
      </c>
      <c r="D144" s="6" t="s">
        <v>80</v>
      </c>
      <c r="E144" s="6" t="s">
        <v>50</v>
      </c>
      <c r="F144" s="45" t="s">
        <v>390</v>
      </c>
      <c r="G144" s="6" t="s">
        <v>168</v>
      </c>
      <c r="H144" s="6" t="s">
        <v>110</v>
      </c>
      <c r="I144" s="12" t="s">
        <v>111</v>
      </c>
      <c r="J144" s="6" t="s">
        <v>204</v>
      </c>
      <c r="K144" s="6" t="s">
        <v>205</v>
      </c>
      <c r="L144" s="6" t="s">
        <v>206</v>
      </c>
      <c r="M144" s="6" t="s">
        <v>215</v>
      </c>
      <c r="P144" s="44" t="s">
        <v>386</v>
      </c>
      <c r="R144" s="8"/>
      <c r="T144" s="15">
        <v>0.64961504999999997</v>
      </c>
      <c r="U144" s="9">
        <f t="shared" si="9"/>
        <v>0.64961504999999997</v>
      </c>
      <c r="V144" s="6" t="s">
        <v>116</v>
      </c>
    </row>
    <row r="145" spans="1:23" x14ac:dyDescent="0.2">
      <c r="A145" s="6" t="s">
        <v>167</v>
      </c>
      <c r="B145" s="6">
        <v>2018</v>
      </c>
      <c r="C145" s="6" t="s">
        <v>411</v>
      </c>
      <c r="D145" s="6" t="s">
        <v>80</v>
      </c>
      <c r="E145" s="6" t="s">
        <v>50</v>
      </c>
      <c r="F145" s="45" t="s">
        <v>390</v>
      </c>
      <c r="G145" s="6" t="s">
        <v>168</v>
      </c>
      <c r="H145" s="6" t="s">
        <v>110</v>
      </c>
      <c r="I145" s="12" t="s">
        <v>111</v>
      </c>
      <c r="J145" s="6" t="s">
        <v>133</v>
      </c>
      <c r="K145" s="6" t="s">
        <v>146</v>
      </c>
      <c r="L145" s="6" t="s">
        <v>147</v>
      </c>
      <c r="M145" s="6" t="s">
        <v>191</v>
      </c>
      <c r="P145" s="44" t="s">
        <v>386</v>
      </c>
      <c r="R145" s="8"/>
      <c r="T145" s="15">
        <v>0.55910376299999998</v>
      </c>
      <c r="U145" s="9">
        <f t="shared" si="9"/>
        <v>0.55910376299999998</v>
      </c>
      <c r="V145" s="6" t="s">
        <v>116</v>
      </c>
    </row>
    <row r="146" spans="1:23" x14ac:dyDescent="0.2">
      <c r="A146" s="6" t="s">
        <v>167</v>
      </c>
      <c r="B146" s="6">
        <v>2018</v>
      </c>
      <c r="C146" s="6" t="s">
        <v>411</v>
      </c>
      <c r="D146" s="6" t="s">
        <v>80</v>
      </c>
      <c r="E146" s="6" t="s">
        <v>50</v>
      </c>
      <c r="F146" s="45" t="s">
        <v>390</v>
      </c>
      <c r="G146" s="6" t="s">
        <v>168</v>
      </c>
      <c r="H146" s="6" t="s">
        <v>110</v>
      </c>
      <c r="I146" s="12" t="s">
        <v>111</v>
      </c>
      <c r="J146" s="6" t="s">
        <v>204</v>
      </c>
      <c r="K146" s="6" t="s">
        <v>205</v>
      </c>
      <c r="L146" s="6" t="s">
        <v>206</v>
      </c>
      <c r="M146" s="6" t="s">
        <v>215</v>
      </c>
      <c r="N146" s="6" t="s">
        <v>225</v>
      </c>
      <c r="P146" s="44" t="s">
        <v>386</v>
      </c>
      <c r="R146" s="8"/>
      <c r="T146" s="15">
        <v>0.46935325999999999</v>
      </c>
      <c r="U146" s="9">
        <f t="shared" si="9"/>
        <v>0.46935325999999999</v>
      </c>
      <c r="V146" s="6" t="s">
        <v>116</v>
      </c>
    </row>
    <row r="147" spans="1:23" x14ac:dyDescent="0.2">
      <c r="A147" s="6" t="s">
        <v>167</v>
      </c>
      <c r="B147" s="6">
        <v>2018</v>
      </c>
      <c r="C147" s="6" t="s">
        <v>412</v>
      </c>
      <c r="D147" s="6" t="s">
        <v>80</v>
      </c>
      <c r="E147" s="6" t="s">
        <v>50</v>
      </c>
      <c r="F147" s="45" t="s">
        <v>390</v>
      </c>
      <c r="G147" s="6" t="s">
        <v>168</v>
      </c>
      <c r="H147" t="s">
        <v>110</v>
      </c>
      <c r="I147" t="s">
        <v>111</v>
      </c>
      <c r="J147" t="s">
        <v>204</v>
      </c>
      <c r="K147" t="s">
        <v>205</v>
      </c>
      <c r="L147" t="s">
        <v>206</v>
      </c>
      <c r="M147" t="s">
        <v>215</v>
      </c>
      <c r="N147" s="6" t="s">
        <v>225</v>
      </c>
      <c r="P147" s="44" t="s">
        <v>386</v>
      </c>
      <c r="Q147" s="9">
        <v>12.646544181977255</v>
      </c>
      <c r="R147" s="9">
        <v>16.902887139107616</v>
      </c>
      <c r="S147" s="8">
        <f>((R147-Q147)/Q147)</f>
        <v>0.33656174334140448</v>
      </c>
      <c r="U147" s="9">
        <f t="shared" si="9"/>
        <v>0.41852648535872394</v>
      </c>
      <c r="V147" s="6" t="s">
        <v>116</v>
      </c>
      <c r="W147" s="6"/>
    </row>
    <row r="148" spans="1:23" x14ac:dyDescent="0.2">
      <c r="A148" s="6" t="s">
        <v>167</v>
      </c>
      <c r="B148" s="6">
        <v>2018</v>
      </c>
      <c r="C148" s="6" t="s">
        <v>411</v>
      </c>
      <c r="D148" s="6" t="s">
        <v>80</v>
      </c>
      <c r="E148" s="6" t="s">
        <v>50</v>
      </c>
      <c r="F148" s="45" t="s">
        <v>390</v>
      </c>
      <c r="G148" s="6" t="s">
        <v>168</v>
      </c>
      <c r="H148" s="6" t="s">
        <v>110</v>
      </c>
      <c r="I148" s="12" t="s">
        <v>111</v>
      </c>
      <c r="J148" s="6" t="s">
        <v>204</v>
      </c>
      <c r="K148" s="6" t="s">
        <v>205</v>
      </c>
      <c r="L148" s="6" t="s">
        <v>206</v>
      </c>
      <c r="P148" s="44" t="s">
        <v>386</v>
      </c>
      <c r="R148" s="8"/>
      <c r="T148" s="15">
        <v>0.38222920500000002</v>
      </c>
      <c r="U148" s="9">
        <f t="shared" si="9"/>
        <v>0.38222920500000002</v>
      </c>
      <c r="V148" s="6" t="s">
        <v>116</v>
      </c>
    </row>
    <row r="149" spans="1:23" x14ac:dyDescent="0.2">
      <c r="A149" s="6" t="s">
        <v>167</v>
      </c>
      <c r="B149" s="6">
        <v>2018</v>
      </c>
      <c r="C149" s="6" t="s">
        <v>411</v>
      </c>
      <c r="D149" s="6" t="s">
        <v>80</v>
      </c>
      <c r="E149" s="6" t="s">
        <v>50</v>
      </c>
      <c r="F149" s="45" t="s">
        <v>390</v>
      </c>
      <c r="G149" s="6" t="s">
        <v>168</v>
      </c>
      <c r="H149" s="6" t="s">
        <v>110</v>
      </c>
      <c r="I149" s="12"/>
      <c r="P149" s="44" t="s">
        <v>386</v>
      </c>
      <c r="R149" s="8"/>
      <c r="T149" s="15">
        <v>0.37099359199999998</v>
      </c>
      <c r="U149" s="9">
        <f t="shared" si="9"/>
        <v>0.37099359199999998</v>
      </c>
      <c r="V149" s="6" t="s">
        <v>116</v>
      </c>
    </row>
    <row r="150" spans="1:23" x14ac:dyDescent="0.2">
      <c r="A150" s="6" t="s">
        <v>167</v>
      </c>
      <c r="B150" s="6">
        <v>2018</v>
      </c>
      <c r="C150" s="6" t="s">
        <v>411</v>
      </c>
      <c r="D150" s="6" t="s">
        <v>80</v>
      </c>
      <c r="E150" s="6" t="s">
        <v>50</v>
      </c>
      <c r="F150" s="45" t="s">
        <v>390</v>
      </c>
      <c r="G150" s="6" t="s">
        <v>168</v>
      </c>
      <c r="H150" s="6" t="s">
        <v>110</v>
      </c>
      <c r="I150" s="12" t="s">
        <v>111</v>
      </c>
      <c r="J150" s="6" t="s">
        <v>204</v>
      </c>
      <c r="P150" s="44" t="s">
        <v>386</v>
      </c>
      <c r="R150" s="8"/>
      <c r="T150" s="15">
        <v>0.37028977000000002</v>
      </c>
      <c r="U150" s="9">
        <f t="shared" si="9"/>
        <v>0.37028977000000002</v>
      </c>
      <c r="V150" s="6" t="s">
        <v>116</v>
      </c>
    </row>
    <row r="151" spans="1:23" x14ac:dyDescent="0.2">
      <c r="A151" s="6" t="s">
        <v>167</v>
      </c>
      <c r="B151" s="6">
        <v>2018</v>
      </c>
      <c r="C151" s="6" t="s">
        <v>411</v>
      </c>
      <c r="D151" s="6" t="s">
        <v>80</v>
      </c>
      <c r="E151" s="6" t="s">
        <v>50</v>
      </c>
      <c r="F151" s="45" t="s">
        <v>390</v>
      </c>
      <c r="G151" s="6" t="s">
        <v>168</v>
      </c>
      <c r="H151" s="6" t="s">
        <v>110</v>
      </c>
      <c r="I151" s="12" t="s">
        <v>123</v>
      </c>
      <c r="P151" s="44" t="s">
        <v>386</v>
      </c>
      <c r="R151" s="8"/>
      <c r="T151" s="15">
        <v>0.28684064399999998</v>
      </c>
      <c r="U151" s="9">
        <f t="shared" si="9"/>
        <v>0.28684064399999998</v>
      </c>
      <c r="V151" s="6" t="s">
        <v>116</v>
      </c>
    </row>
    <row r="152" spans="1:23" x14ac:dyDescent="0.2">
      <c r="A152" s="6" t="s">
        <v>167</v>
      </c>
      <c r="B152" s="6">
        <v>2018</v>
      </c>
      <c r="C152" s="6" t="s">
        <v>411</v>
      </c>
      <c r="D152" s="6" t="s">
        <v>80</v>
      </c>
      <c r="E152" s="6" t="s">
        <v>50</v>
      </c>
      <c r="F152" s="45" t="s">
        <v>390</v>
      </c>
      <c r="G152" s="6" t="s">
        <v>168</v>
      </c>
      <c r="H152" s="6" t="s">
        <v>110</v>
      </c>
      <c r="I152" s="12" t="s">
        <v>123</v>
      </c>
      <c r="J152" s="6" t="s">
        <v>124</v>
      </c>
      <c r="K152" s="6" t="s">
        <v>125</v>
      </c>
      <c r="L152" s="6" t="s">
        <v>126</v>
      </c>
      <c r="M152" s="6" t="s">
        <v>127</v>
      </c>
      <c r="N152" s="6" t="s">
        <v>155</v>
      </c>
      <c r="P152" s="44" t="s">
        <v>386</v>
      </c>
      <c r="R152" s="8"/>
      <c r="T152" s="15">
        <v>0.26965920900000001</v>
      </c>
      <c r="U152" s="9">
        <f t="shared" si="9"/>
        <v>0.26965920900000001</v>
      </c>
      <c r="V152" s="6" t="s">
        <v>116</v>
      </c>
    </row>
    <row r="153" spans="1:23" x14ac:dyDescent="0.2">
      <c r="A153" s="6" t="s">
        <v>167</v>
      </c>
      <c r="B153" s="6">
        <v>2018</v>
      </c>
      <c r="C153" s="6" t="s">
        <v>411</v>
      </c>
      <c r="D153" s="6" t="s">
        <v>80</v>
      </c>
      <c r="E153" s="6" t="s">
        <v>50</v>
      </c>
      <c r="F153" s="45" t="s">
        <v>390</v>
      </c>
      <c r="G153" s="6" t="s">
        <v>168</v>
      </c>
      <c r="H153" s="6" t="s">
        <v>110</v>
      </c>
      <c r="I153" s="12" t="s">
        <v>111</v>
      </c>
      <c r="J153" s="6" t="s">
        <v>133</v>
      </c>
      <c r="K153" s="6" t="s">
        <v>146</v>
      </c>
      <c r="P153" s="44" t="s">
        <v>386</v>
      </c>
      <c r="R153" s="8"/>
      <c r="T153" s="15">
        <v>0.13934681500000001</v>
      </c>
      <c r="U153" s="9">
        <f t="shared" si="9"/>
        <v>0.13934681500000001</v>
      </c>
      <c r="V153" s="6" t="s">
        <v>116</v>
      </c>
    </row>
    <row r="154" spans="1:23" x14ac:dyDescent="0.2">
      <c r="A154" s="6" t="s">
        <v>167</v>
      </c>
      <c r="B154" s="6">
        <v>2018</v>
      </c>
      <c r="C154" s="6" t="s">
        <v>412</v>
      </c>
      <c r="D154" s="6" t="s">
        <v>80</v>
      </c>
      <c r="E154" s="6" t="s">
        <v>50</v>
      </c>
      <c r="F154" s="45" t="s">
        <v>390</v>
      </c>
      <c r="G154" s="6" t="s">
        <v>168</v>
      </c>
      <c r="H154" t="s">
        <v>110</v>
      </c>
      <c r="I154" t="s">
        <v>111</v>
      </c>
      <c r="J154" t="s">
        <v>133</v>
      </c>
      <c r="K154" t="s">
        <v>146</v>
      </c>
      <c r="L154" t="s">
        <v>147</v>
      </c>
      <c r="M154" t="s">
        <v>191</v>
      </c>
      <c r="N154" s="6" t="s">
        <v>272</v>
      </c>
      <c r="P154" s="44" t="s">
        <v>386</v>
      </c>
      <c r="Q154" s="9">
        <v>41.04986876640416</v>
      </c>
      <c r="R154" s="9">
        <v>42.007874015747994</v>
      </c>
      <c r="S154" s="8">
        <f>((R154-Q154)/Q154)</f>
        <v>2.3337595907928471E-2</v>
      </c>
      <c r="U154" s="9">
        <f t="shared" si="9"/>
        <v>3.3282164238228995E-2</v>
      </c>
      <c r="V154" s="6" t="s">
        <v>116</v>
      </c>
      <c r="W154" s="6"/>
    </row>
    <row r="155" spans="1:23" x14ac:dyDescent="0.2">
      <c r="A155" s="6" t="s">
        <v>167</v>
      </c>
      <c r="B155" s="6">
        <v>2018</v>
      </c>
      <c r="C155" s="6" t="s">
        <v>412</v>
      </c>
      <c r="D155" s="6" t="s">
        <v>80</v>
      </c>
      <c r="E155" s="6" t="s">
        <v>50</v>
      </c>
      <c r="F155" s="45" t="s">
        <v>390</v>
      </c>
      <c r="G155" s="6" t="s">
        <v>168</v>
      </c>
      <c r="H155" s="6" t="s">
        <v>110</v>
      </c>
      <c r="I155" s="12" t="s">
        <v>123</v>
      </c>
      <c r="J155" s="6" t="s">
        <v>124</v>
      </c>
      <c r="K155" s="6" t="s">
        <v>125</v>
      </c>
      <c r="L155" s="6" t="s">
        <v>126</v>
      </c>
      <c r="M155" s="6" t="s">
        <v>127</v>
      </c>
      <c r="N155" s="6" t="s">
        <v>127</v>
      </c>
      <c r="P155" s="44" t="s">
        <v>386</v>
      </c>
      <c r="Q155" s="9">
        <v>0.68678915135607899</v>
      </c>
      <c r="R155" s="9">
        <v>0.67366579177600105</v>
      </c>
      <c r="S155" s="8">
        <f>((R155-Q155)/Q155)</f>
        <v>-1.9108280254814151E-2</v>
      </c>
      <c r="U155" s="9">
        <f t="shared" si="9"/>
        <v>-2.7834208196780178E-2</v>
      </c>
      <c r="V155" s="6" t="s">
        <v>116</v>
      </c>
      <c r="W155" s="6"/>
    </row>
    <row r="156" spans="1:23" x14ac:dyDescent="0.2">
      <c r="A156" s="6" t="s">
        <v>167</v>
      </c>
      <c r="B156" s="6">
        <v>2018</v>
      </c>
      <c r="C156" s="6" t="s">
        <v>412</v>
      </c>
      <c r="D156" s="6" t="s">
        <v>80</v>
      </c>
      <c r="E156" s="6" t="s">
        <v>50</v>
      </c>
      <c r="F156" s="45" t="s">
        <v>390</v>
      </c>
      <c r="G156" s="6" t="s">
        <v>168</v>
      </c>
      <c r="H156" t="s">
        <v>110</v>
      </c>
      <c r="I156" t="s">
        <v>163</v>
      </c>
      <c r="J156" t="s">
        <v>163</v>
      </c>
      <c r="K156" t="s">
        <v>164</v>
      </c>
      <c r="L156" t="s">
        <v>165</v>
      </c>
      <c r="M156"/>
      <c r="P156" s="44" t="s">
        <v>386</v>
      </c>
      <c r="Q156" s="9">
        <v>2.2528433945756934</v>
      </c>
      <c r="R156" s="9">
        <v>2.1872265966754068</v>
      </c>
      <c r="S156" s="8">
        <f>((R156-Q156)/Q156)</f>
        <v>-2.9126213592243537E-2</v>
      </c>
      <c r="U156" s="9">
        <f t="shared" si="9"/>
        <v>-4.2644337408509342E-2</v>
      </c>
      <c r="V156" s="6" t="s">
        <v>116</v>
      </c>
      <c r="W156" s="6"/>
    </row>
    <row r="157" spans="1:23" x14ac:dyDescent="0.2">
      <c r="A157" s="6" t="s">
        <v>167</v>
      </c>
      <c r="B157" s="6">
        <v>2018</v>
      </c>
      <c r="C157" s="6" t="s">
        <v>411</v>
      </c>
      <c r="D157" s="6" t="s">
        <v>80</v>
      </c>
      <c r="E157" s="6" t="s">
        <v>50</v>
      </c>
      <c r="F157" s="45" t="s">
        <v>390</v>
      </c>
      <c r="G157" s="6" t="s">
        <v>168</v>
      </c>
      <c r="H157" s="6" t="s">
        <v>110</v>
      </c>
      <c r="I157" s="12" t="s">
        <v>163</v>
      </c>
      <c r="J157" s="6" t="s">
        <v>163</v>
      </c>
      <c r="K157" s="6" t="s">
        <v>389</v>
      </c>
      <c r="L157" s="6" t="s">
        <v>164</v>
      </c>
      <c r="M157" s="6" t="s">
        <v>165</v>
      </c>
      <c r="P157" s="44" t="s">
        <v>386</v>
      </c>
      <c r="R157" s="8"/>
      <c r="T157" s="15">
        <v>-6.5222326999999997E-2</v>
      </c>
      <c r="U157" s="9">
        <f t="shared" si="9"/>
        <v>-6.5222326999999997E-2</v>
      </c>
      <c r="V157" s="6" t="s">
        <v>116</v>
      </c>
    </row>
    <row r="158" spans="1:23" x14ac:dyDescent="0.2">
      <c r="A158" s="6" t="s">
        <v>167</v>
      </c>
      <c r="B158" s="6">
        <v>2018</v>
      </c>
      <c r="C158" s="6" t="s">
        <v>412</v>
      </c>
      <c r="D158" s="6" t="s">
        <v>80</v>
      </c>
      <c r="E158" s="6" t="s">
        <v>50</v>
      </c>
      <c r="F158" s="45" t="s">
        <v>390</v>
      </c>
      <c r="G158" s="6" t="s">
        <v>168</v>
      </c>
      <c r="H158" s="6" t="s">
        <v>110</v>
      </c>
      <c r="I158" s="12" t="s">
        <v>123</v>
      </c>
      <c r="J158" s="6" t="s">
        <v>124</v>
      </c>
      <c r="K158" s="6" t="s">
        <v>125</v>
      </c>
      <c r="L158" s="6" t="s">
        <v>126</v>
      </c>
      <c r="M158" s="6" t="s">
        <v>127</v>
      </c>
      <c r="N158" s="6" t="s">
        <v>155</v>
      </c>
      <c r="P158" s="44" t="s">
        <v>386</v>
      </c>
      <c r="Q158" s="9">
        <v>19.120734908136473</v>
      </c>
      <c r="R158" s="9">
        <v>17.878390201224846</v>
      </c>
      <c r="S158" s="8">
        <f>((R158-Q158)/Q158)</f>
        <v>-6.4973690231067971E-2</v>
      </c>
      <c r="U158" s="9">
        <f t="shared" si="9"/>
        <v>-9.6921134765009465E-2</v>
      </c>
      <c r="V158" s="6" t="s">
        <v>116</v>
      </c>
      <c r="W158" s="6"/>
    </row>
    <row r="159" spans="1:23" x14ac:dyDescent="0.2">
      <c r="A159" s="6" t="s">
        <v>167</v>
      </c>
      <c r="B159" s="6">
        <v>2018</v>
      </c>
      <c r="C159" s="6" t="s">
        <v>411</v>
      </c>
      <c r="D159" s="6" t="s">
        <v>80</v>
      </c>
      <c r="E159" s="6" t="s">
        <v>50</v>
      </c>
      <c r="F159" s="45" t="s">
        <v>390</v>
      </c>
      <c r="G159" s="6" t="s">
        <v>168</v>
      </c>
      <c r="H159" s="6" t="s">
        <v>110</v>
      </c>
      <c r="I159" s="12" t="s">
        <v>123</v>
      </c>
      <c r="J159" s="6" t="s">
        <v>124</v>
      </c>
      <c r="K159" s="6" t="s">
        <v>125</v>
      </c>
      <c r="L159" s="6" t="s">
        <v>126</v>
      </c>
      <c r="M159" s="6" t="s">
        <v>127</v>
      </c>
      <c r="N159" s="6" t="s">
        <v>150</v>
      </c>
      <c r="P159" s="44" t="s">
        <v>386</v>
      </c>
      <c r="R159" s="8"/>
      <c r="T159" s="15">
        <v>-9.9500248999999999E-2</v>
      </c>
      <c r="U159" s="9">
        <f t="shared" si="9"/>
        <v>-9.9500248999999999E-2</v>
      </c>
      <c r="V159" s="6" t="s">
        <v>116</v>
      </c>
    </row>
    <row r="160" spans="1:23" x14ac:dyDescent="0.2">
      <c r="A160" s="6" t="s">
        <v>167</v>
      </c>
      <c r="B160" s="6">
        <v>2018</v>
      </c>
      <c r="C160" s="6" t="s">
        <v>411</v>
      </c>
      <c r="D160" s="6" t="s">
        <v>80</v>
      </c>
      <c r="E160" s="6" t="s">
        <v>50</v>
      </c>
      <c r="F160" s="45" t="s">
        <v>390</v>
      </c>
      <c r="G160" s="6" t="s">
        <v>168</v>
      </c>
      <c r="H160" s="6" t="s">
        <v>110</v>
      </c>
      <c r="I160" s="12" t="s">
        <v>111</v>
      </c>
      <c r="J160" s="6" t="s">
        <v>133</v>
      </c>
      <c r="K160" s="6" t="s">
        <v>146</v>
      </c>
      <c r="L160" s="6" t="s">
        <v>147</v>
      </c>
      <c r="M160" s="6" t="s">
        <v>191</v>
      </c>
      <c r="N160" s="6" t="s">
        <v>272</v>
      </c>
      <c r="P160" s="44" t="s">
        <v>386</v>
      </c>
      <c r="R160" s="8"/>
      <c r="T160" s="15">
        <v>-0.14725831</v>
      </c>
      <c r="U160" s="9">
        <f t="shared" si="9"/>
        <v>-0.14725831</v>
      </c>
      <c r="V160" s="6" t="s">
        <v>116</v>
      </c>
    </row>
    <row r="161" spans="1:23" x14ac:dyDescent="0.2">
      <c r="A161" s="6" t="s">
        <v>167</v>
      </c>
      <c r="B161" s="6">
        <v>2018</v>
      </c>
      <c r="C161" s="6" t="s">
        <v>411</v>
      </c>
      <c r="D161" s="6" t="s">
        <v>80</v>
      </c>
      <c r="E161" s="6" t="s">
        <v>50</v>
      </c>
      <c r="F161" s="45" t="s">
        <v>390</v>
      </c>
      <c r="G161" s="6" t="s">
        <v>168</v>
      </c>
      <c r="H161" s="6" t="s">
        <v>110</v>
      </c>
      <c r="I161" s="12" t="s">
        <v>111</v>
      </c>
      <c r="J161" s="6" t="s">
        <v>133</v>
      </c>
      <c r="K161" s="6" t="s">
        <v>146</v>
      </c>
      <c r="L161" s="6" t="s">
        <v>147</v>
      </c>
      <c r="P161" s="44" t="s">
        <v>386</v>
      </c>
      <c r="R161" s="8"/>
      <c r="T161" s="15">
        <v>-0.235861454</v>
      </c>
      <c r="U161" s="9">
        <f t="shared" si="9"/>
        <v>-0.235861454</v>
      </c>
      <c r="V161" s="6" t="s">
        <v>116</v>
      </c>
    </row>
    <row r="162" spans="1:23" x14ac:dyDescent="0.2">
      <c r="A162" s="6" t="s">
        <v>167</v>
      </c>
      <c r="B162" s="6">
        <v>2018</v>
      </c>
      <c r="C162" s="6" t="s">
        <v>411</v>
      </c>
      <c r="D162" s="6" t="s">
        <v>80</v>
      </c>
      <c r="E162" s="6" t="s">
        <v>50</v>
      </c>
      <c r="F162" s="45" t="s">
        <v>390</v>
      </c>
      <c r="G162" s="6" t="s">
        <v>168</v>
      </c>
      <c r="H162" s="6" t="s">
        <v>110</v>
      </c>
      <c r="I162" s="12" t="s">
        <v>123</v>
      </c>
      <c r="J162" s="6" t="s">
        <v>124</v>
      </c>
      <c r="K162" s="6" t="s">
        <v>125</v>
      </c>
      <c r="L162" s="6" t="s">
        <v>126</v>
      </c>
      <c r="M162" s="6" t="s">
        <v>127</v>
      </c>
      <c r="N162" s="6" t="s">
        <v>155</v>
      </c>
      <c r="P162" s="44" t="s">
        <v>386</v>
      </c>
      <c r="R162" s="8"/>
      <c r="T162" s="15">
        <v>-0.23806688300000001</v>
      </c>
      <c r="U162" s="9">
        <f t="shared" si="9"/>
        <v>-0.23806688300000001</v>
      </c>
      <c r="V162" s="6" t="s">
        <v>116</v>
      </c>
    </row>
    <row r="163" spans="1:23" x14ac:dyDescent="0.2">
      <c r="A163" s="6" t="s">
        <v>167</v>
      </c>
      <c r="B163" s="6">
        <v>2018</v>
      </c>
      <c r="C163" s="6" t="s">
        <v>411</v>
      </c>
      <c r="D163" s="6" t="s">
        <v>80</v>
      </c>
      <c r="E163" s="6" t="s">
        <v>50</v>
      </c>
      <c r="F163" s="45" t="s">
        <v>390</v>
      </c>
      <c r="G163" s="6" t="s">
        <v>168</v>
      </c>
      <c r="H163" s="6" t="s">
        <v>110</v>
      </c>
      <c r="I163" s="12" t="s">
        <v>111</v>
      </c>
      <c r="J163" s="6" t="s">
        <v>133</v>
      </c>
      <c r="K163" s="6" t="s">
        <v>146</v>
      </c>
      <c r="L163" s="6" t="s">
        <v>147</v>
      </c>
      <c r="M163" s="6" t="s">
        <v>148</v>
      </c>
      <c r="N163" s="6" t="s">
        <v>199</v>
      </c>
      <c r="P163" s="44" t="s">
        <v>385</v>
      </c>
      <c r="R163" s="8"/>
      <c r="T163" s="15">
        <v>-0.273812477</v>
      </c>
      <c r="U163" s="9">
        <f t="shared" si="9"/>
        <v>-0.273812477</v>
      </c>
      <c r="V163" s="6" t="s">
        <v>116</v>
      </c>
    </row>
    <row r="164" spans="1:23" x14ac:dyDescent="0.2">
      <c r="A164" s="6" t="s">
        <v>167</v>
      </c>
      <c r="B164" s="6">
        <v>2018</v>
      </c>
      <c r="C164" s="6" t="s">
        <v>412</v>
      </c>
      <c r="D164" s="6" t="s">
        <v>80</v>
      </c>
      <c r="E164" s="6" t="s">
        <v>50</v>
      </c>
      <c r="F164" s="45" t="s">
        <v>390</v>
      </c>
      <c r="G164" s="6" t="s">
        <v>168</v>
      </c>
      <c r="H164" t="s">
        <v>110</v>
      </c>
      <c r="I164" t="s">
        <v>111</v>
      </c>
      <c r="J164" t="s">
        <v>133</v>
      </c>
      <c r="K164" t="s">
        <v>146</v>
      </c>
      <c r="L164" t="s">
        <v>147</v>
      </c>
      <c r="M164" t="s">
        <v>148</v>
      </c>
      <c r="N164" s="6" t="s">
        <v>199</v>
      </c>
      <c r="P164" s="44" t="s">
        <v>385</v>
      </c>
      <c r="Q164" s="9">
        <v>16.426071741032377</v>
      </c>
      <c r="R164" s="9">
        <v>13.547681539807527</v>
      </c>
      <c r="S164" s="8">
        <f>((R164-Q164)/Q164)</f>
        <v>-0.1752330226364848</v>
      </c>
      <c r="U164" s="9">
        <f t="shared" si="9"/>
        <v>-0.2779415247269712</v>
      </c>
      <c r="V164" s="6" t="s">
        <v>116</v>
      </c>
      <c r="W164" s="6"/>
    </row>
    <row r="165" spans="1:23" x14ac:dyDescent="0.2">
      <c r="A165" s="6" t="s">
        <v>167</v>
      </c>
      <c r="B165" s="6">
        <v>2018</v>
      </c>
      <c r="C165" s="6" t="s">
        <v>411</v>
      </c>
      <c r="D165" s="6" t="s">
        <v>80</v>
      </c>
      <c r="E165" s="6" t="s">
        <v>50</v>
      </c>
      <c r="F165" s="45" t="s">
        <v>390</v>
      </c>
      <c r="G165" s="6" t="s">
        <v>168</v>
      </c>
      <c r="H165" s="6" t="s">
        <v>110</v>
      </c>
      <c r="I165" s="12" t="s">
        <v>123</v>
      </c>
      <c r="J165" s="6" t="s">
        <v>124</v>
      </c>
      <c r="K165" s="6" t="s">
        <v>125</v>
      </c>
      <c r="L165" s="6" t="s">
        <v>126</v>
      </c>
      <c r="M165" s="6" t="s">
        <v>127</v>
      </c>
      <c r="P165" s="44" t="s">
        <v>386</v>
      </c>
      <c r="R165" s="8"/>
      <c r="T165" s="15">
        <v>-0.36884695499999998</v>
      </c>
      <c r="U165" s="9">
        <f t="shared" si="9"/>
        <v>-0.36884695499999998</v>
      </c>
      <c r="V165" s="6" t="s">
        <v>116</v>
      </c>
    </row>
    <row r="166" spans="1:23" x14ac:dyDescent="0.2">
      <c r="A166" s="6" t="s">
        <v>167</v>
      </c>
      <c r="B166" s="6">
        <v>2018</v>
      </c>
      <c r="C166" s="6" t="s">
        <v>412</v>
      </c>
      <c r="D166" s="6" t="s">
        <v>80</v>
      </c>
      <c r="E166" s="6" t="s">
        <v>50</v>
      </c>
      <c r="F166" s="45" t="s">
        <v>390</v>
      </c>
      <c r="G166" s="6" t="s">
        <v>168</v>
      </c>
      <c r="H166" s="6" t="s">
        <v>110</v>
      </c>
      <c r="I166" s="12" t="s">
        <v>123</v>
      </c>
      <c r="J166" s="6" t="s">
        <v>124</v>
      </c>
      <c r="K166" s="6" t="s">
        <v>125</v>
      </c>
      <c r="L166" s="6" t="s">
        <v>126</v>
      </c>
      <c r="M166" s="6" t="s">
        <v>127</v>
      </c>
      <c r="N166" s="6" t="s">
        <v>150</v>
      </c>
      <c r="P166" s="44" t="s">
        <v>386</v>
      </c>
      <c r="Q166" s="9">
        <v>3.4733158355205567</v>
      </c>
      <c r="R166" s="9">
        <v>2.620297462817172</v>
      </c>
      <c r="S166" s="8">
        <f>((R166-Q166)/Q166)</f>
        <v>-0.24559193954659184</v>
      </c>
      <c r="U166" s="9">
        <f t="shared" si="9"/>
        <v>-0.40658300435415751</v>
      </c>
      <c r="V166" s="6" t="s">
        <v>116</v>
      </c>
      <c r="W166" s="6"/>
    </row>
    <row r="167" spans="1:23" x14ac:dyDescent="0.2">
      <c r="A167" s="6" t="s">
        <v>167</v>
      </c>
      <c r="B167" s="6">
        <v>2018</v>
      </c>
      <c r="C167" s="6" t="s">
        <v>411</v>
      </c>
      <c r="D167" s="6" t="s">
        <v>80</v>
      </c>
      <c r="E167" s="6" t="s">
        <v>50</v>
      </c>
      <c r="F167" s="45" t="s">
        <v>390</v>
      </c>
      <c r="G167" s="6" t="s">
        <v>168</v>
      </c>
      <c r="H167" s="6" t="s">
        <v>110</v>
      </c>
      <c r="I167" s="12" t="s">
        <v>123</v>
      </c>
      <c r="J167" s="6" t="s">
        <v>124</v>
      </c>
      <c r="K167" s="6" t="s">
        <v>125</v>
      </c>
      <c r="L167" s="6" t="s">
        <v>126</v>
      </c>
      <c r="M167" s="6" t="s">
        <v>127</v>
      </c>
      <c r="N167" s="6" t="s">
        <v>150</v>
      </c>
      <c r="P167" s="44" t="s">
        <v>386</v>
      </c>
      <c r="R167" s="8"/>
      <c r="T167" s="15">
        <v>-0.52780945099999999</v>
      </c>
      <c r="U167" s="9">
        <f t="shared" si="9"/>
        <v>-0.52780945099999999</v>
      </c>
      <c r="V167" s="6" t="s">
        <v>116</v>
      </c>
    </row>
    <row r="168" spans="1:23" x14ac:dyDescent="0.2">
      <c r="A168" s="6" t="s">
        <v>167</v>
      </c>
      <c r="B168" s="6">
        <v>2018</v>
      </c>
      <c r="C168" s="6" t="s">
        <v>411</v>
      </c>
      <c r="D168" s="6" t="s">
        <v>80</v>
      </c>
      <c r="E168" s="6" t="s">
        <v>50</v>
      </c>
      <c r="F168" s="45" t="s">
        <v>390</v>
      </c>
      <c r="G168" s="6" t="s">
        <v>168</v>
      </c>
      <c r="H168" s="6" t="s">
        <v>110</v>
      </c>
      <c r="I168" s="12" t="s">
        <v>123</v>
      </c>
      <c r="J168" s="6" t="s">
        <v>124</v>
      </c>
      <c r="K168" s="6" t="s">
        <v>125</v>
      </c>
      <c r="L168" s="6" t="s">
        <v>126</v>
      </c>
      <c r="M168" s="6" t="s">
        <v>127</v>
      </c>
      <c r="N168" s="6" t="s">
        <v>155</v>
      </c>
      <c r="P168" s="44" t="s">
        <v>386</v>
      </c>
      <c r="R168" s="8"/>
      <c r="T168" s="15">
        <v>-0.57175323899999997</v>
      </c>
      <c r="U168" s="9">
        <f t="shared" si="9"/>
        <v>-0.57175323899999997</v>
      </c>
      <c r="V168" s="6" t="s">
        <v>116</v>
      </c>
    </row>
    <row r="169" spans="1:23" x14ac:dyDescent="0.2">
      <c r="A169" s="6" t="s">
        <v>167</v>
      </c>
      <c r="B169" s="6">
        <v>2018</v>
      </c>
      <c r="C169" s="6" t="s">
        <v>411</v>
      </c>
      <c r="D169" s="6" t="s">
        <v>80</v>
      </c>
      <c r="E169" s="6" t="s">
        <v>50</v>
      </c>
      <c r="F169" s="45" t="s">
        <v>390</v>
      </c>
      <c r="G169" s="6" t="s">
        <v>168</v>
      </c>
      <c r="H169" s="6" t="s">
        <v>110</v>
      </c>
      <c r="I169" s="12" t="s">
        <v>111</v>
      </c>
      <c r="J169" s="6" t="s">
        <v>133</v>
      </c>
      <c r="P169" s="44" t="s">
        <v>386</v>
      </c>
      <c r="R169" s="8"/>
      <c r="T169" s="15">
        <v>-0.81200418600000002</v>
      </c>
      <c r="U169" s="9">
        <f t="shared" si="9"/>
        <v>-0.81200418600000002</v>
      </c>
      <c r="V169" s="6" t="s">
        <v>116</v>
      </c>
    </row>
    <row r="170" spans="1:23" x14ac:dyDescent="0.2">
      <c r="A170" s="6" t="s">
        <v>167</v>
      </c>
      <c r="B170" s="6">
        <v>2018</v>
      </c>
      <c r="C170" s="6" t="s">
        <v>411</v>
      </c>
      <c r="D170" s="6" t="s">
        <v>80</v>
      </c>
      <c r="E170" s="6" t="s">
        <v>50</v>
      </c>
      <c r="F170" s="45" t="s">
        <v>390</v>
      </c>
      <c r="G170" s="6" t="s">
        <v>168</v>
      </c>
      <c r="H170" s="6" t="s">
        <v>110</v>
      </c>
      <c r="I170" s="12" t="s">
        <v>111</v>
      </c>
      <c r="J170" s="6" t="s">
        <v>133</v>
      </c>
      <c r="K170" s="6" t="s">
        <v>285</v>
      </c>
      <c r="P170" s="44" t="s">
        <v>385</v>
      </c>
      <c r="R170" s="8"/>
      <c r="T170" s="15">
        <v>-0.89928297899999998</v>
      </c>
      <c r="U170" s="9">
        <f t="shared" si="9"/>
        <v>-0.89928297899999998</v>
      </c>
      <c r="V170" s="6" t="s">
        <v>116</v>
      </c>
    </row>
    <row r="171" spans="1:23" x14ac:dyDescent="0.2">
      <c r="A171" s="6" t="s">
        <v>167</v>
      </c>
      <c r="B171" s="6">
        <v>2018</v>
      </c>
      <c r="C171" s="6" t="s">
        <v>411</v>
      </c>
      <c r="D171" s="6" t="s">
        <v>80</v>
      </c>
      <c r="E171" s="6" t="s">
        <v>50</v>
      </c>
      <c r="F171" s="45" t="s">
        <v>390</v>
      </c>
      <c r="G171" s="6" t="s">
        <v>168</v>
      </c>
      <c r="H171" s="6" t="s">
        <v>110</v>
      </c>
      <c r="I171" s="12" t="s">
        <v>123</v>
      </c>
      <c r="J171" s="6" t="s">
        <v>124</v>
      </c>
      <c r="P171" s="44" t="s">
        <v>386</v>
      </c>
      <c r="R171" s="8"/>
      <c r="T171" s="15">
        <v>-1.254699062</v>
      </c>
      <c r="U171" s="9">
        <f t="shared" ref="U171:U202" si="10">IF(T171="",(LOG((R171/Q171),2)),T171)</f>
        <v>-1.254699062</v>
      </c>
      <c r="V171" s="6" t="s">
        <v>116</v>
      </c>
    </row>
    <row r="172" spans="1:23" x14ac:dyDescent="0.2">
      <c r="A172" s="6" t="s">
        <v>167</v>
      </c>
      <c r="B172" s="6">
        <v>2018</v>
      </c>
      <c r="C172" s="6" t="s">
        <v>412</v>
      </c>
      <c r="D172" s="6" t="s">
        <v>80</v>
      </c>
      <c r="E172" s="6" t="s">
        <v>50</v>
      </c>
      <c r="F172" s="45" t="s">
        <v>390</v>
      </c>
      <c r="G172" s="6" t="s">
        <v>168</v>
      </c>
      <c r="H172" t="s">
        <v>110</v>
      </c>
      <c r="I172" t="s">
        <v>111</v>
      </c>
      <c r="J172" t="s">
        <v>112</v>
      </c>
      <c r="K172" t="s">
        <v>113</v>
      </c>
      <c r="L172" t="s">
        <v>114</v>
      </c>
      <c r="N172" s="6" t="s">
        <v>286</v>
      </c>
      <c r="P172" s="44" t="s">
        <v>385</v>
      </c>
      <c r="Q172" s="9">
        <v>0.15966754155705429</v>
      </c>
      <c r="R172" s="9">
        <v>6.561679790019781E-2</v>
      </c>
      <c r="S172" s="8">
        <f>((R172-Q172)/Q172)</f>
        <v>-0.58904109589016973</v>
      </c>
      <c r="U172" s="9">
        <f t="shared" si="10"/>
        <v>-1.2829339632706518</v>
      </c>
      <c r="V172" s="6" t="s">
        <v>116</v>
      </c>
      <c r="W172" s="6"/>
    </row>
    <row r="173" spans="1:23" x14ac:dyDescent="0.2">
      <c r="A173" s="6" t="s">
        <v>167</v>
      </c>
      <c r="B173" s="6">
        <v>2018</v>
      </c>
      <c r="C173" s="6" t="s">
        <v>411</v>
      </c>
      <c r="D173" s="6" t="s">
        <v>80</v>
      </c>
      <c r="E173" s="6" t="s">
        <v>50</v>
      </c>
      <c r="F173" s="45" t="s">
        <v>390</v>
      </c>
      <c r="G173" s="6" t="s">
        <v>168</v>
      </c>
      <c r="H173" s="6" t="s">
        <v>110</v>
      </c>
      <c r="I173" s="12" t="s">
        <v>111</v>
      </c>
      <c r="P173" s="44" t="s">
        <v>386</v>
      </c>
      <c r="R173" s="8"/>
      <c r="T173" s="15">
        <v>-1.348224281</v>
      </c>
      <c r="U173" s="9">
        <f t="shared" si="10"/>
        <v>-1.348224281</v>
      </c>
      <c r="V173" s="6" t="s">
        <v>116</v>
      </c>
      <c r="W173" s="10" t="s">
        <v>382</v>
      </c>
    </row>
    <row r="174" spans="1:23" x14ac:dyDescent="0.2">
      <c r="A174" s="6" t="s">
        <v>167</v>
      </c>
      <c r="B174" s="6">
        <v>2018</v>
      </c>
      <c r="C174" s="6" t="s">
        <v>411</v>
      </c>
      <c r="D174" s="6" t="s">
        <v>80</v>
      </c>
      <c r="E174" s="6" t="s">
        <v>50</v>
      </c>
      <c r="F174" s="45" t="s">
        <v>390</v>
      </c>
      <c r="G174" s="6" t="s">
        <v>168</v>
      </c>
      <c r="H174" s="6" t="s">
        <v>110</v>
      </c>
      <c r="I174" s="12" t="s">
        <v>123</v>
      </c>
      <c r="J174" s="6" t="s">
        <v>124</v>
      </c>
      <c r="K174" s="6" t="s">
        <v>125</v>
      </c>
      <c r="L174" s="6" t="s">
        <v>126</v>
      </c>
      <c r="M174" s="6" t="s">
        <v>127</v>
      </c>
      <c r="N174" s="6" t="s">
        <v>128</v>
      </c>
      <c r="P174" s="44" t="s">
        <v>385</v>
      </c>
      <c r="R174" s="8"/>
      <c r="T174" s="15">
        <v>-1.793299247</v>
      </c>
      <c r="U174" s="9">
        <f t="shared" si="10"/>
        <v>-1.793299247</v>
      </c>
      <c r="V174" s="6" t="s">
        <v>116</v>
      </c>
      <c r="W174" s="10" t="s">
        <v>382</v>
      </c>
    </row>
    <row r="175" spans="1:23" x14ac:dyDescent="0.2">
      <c r="A175" s="6" t="s">
        <v>167</v>
      </c>
      <c r="B175" s="6">
        <v>2018</v>
      </c>
      <c r="C175" s="6" t="s">
        <v>411</v>
      </c>
      <c r="D175" s="6" t="s">
        <v>80</v>
      </c>
      <c r="E175" s="6" t="s">
        <v>50</v>
      </c>
      <c r="F175" s="45" t="s">
        <v>390</v>
      </c>
      <c r="G175" s="6" t="s">
        <v>168</v>
      </c>
      <c r="H175" s="6" t="s">
        <v>110</v>
      </c>
      <c r="I175" s="12" t="s">
        <v>111</v>
      </c>
      <c r="J175" s="6" t="s">
        <v>112</v>
      </c>
      <c r="K175" s="6" t="s">
        <v>113</v>
      </c>
      <c r="L175" s="6" t="s">
        <v>114</v>
      </c>
      <c r="M175" s="6" t="s">
        <v>287</v>
      </c>
      <c r="N175" s="6" t="s">
        <v>279</v>
      </c>
      <c r="P175" s="44" t="s">
        <v>385</v>
      </c>
      <c r="R175" s="8"/>
      <c r="T175" s="15">
        <v>-2.1396065360000001</v>
      </c>
      <c r="U175" s="9">
        <f t="shared" si="10"/>
        <v>-2.1396065360000001</v>
      </c>
      <c r="V175" s="6" t="s">
        <v>116</v>
      </c>
      <c r="W175" s="10" t="s">
        <v>382</v>
      </c>
    </row>
    <row r="176" spans="1:23" x14ac:dyDescent="0.2">
      <c r="A176" s="6" t="s">
        <v>167</v>
      </c>
      <c r="B176" s="6">
        <v>2018</v>
      </c>
      <c r="C176" s="6" t="s">
        <v>412</v>
      </c>
      <c r="D176" s="6" t="s">
        <v>80</v>
      </c>
      <c r="E176" s="6" t="s">
        <v>50</v>
      </c>
      <c r="F176" s="45" t="s">
        <v>390</v>
      </c>
      <c r="G176" s="6" t="s">
        <v>168</v>
      </c>
      <c r="H176" t="s">
        <v>110</v>
      </c>
      <c r="I176" t="s">
        <v>111</v>
      </c>
      <c r="J176" t="s">
        <v>112</v>
      </c>
      <c r="K176" t="s">
        <v>139</v>
      </c>
      <c r="L176" t="s">
        <v>140</v>
      </c>
      <c r="M176" t="s">
        <v>141</v>
      </c>
      <c r="N176" s="6" t="s">
        <v>149</v>
      </c>
      <c r="P176" s="44" t="s">
        <v>385</v>
      </c>
      <c r="Q176" s="9">
        <v>1.0958005249343583</v>
      </c>
      <c r="R176" s="9">
        <v>0.22309711286068393</v>
      </c>
      <c r="S176" s="8">
        <f>((R176-Q176)/Q176)</f>
        <v>-0.7964071856289282</v>
      </c>
      <c r="U176" s="9">
        <f t="shared" si="10"/>
        <v>-2.2962414512250282</v>
      </c>
      <c r="V176" s="6" t="s">
        <v>116</v>
      </c>
      <c r="W176" s="6"/>
    </row>
    <row r="177" spans="1:23" x14ac:dyDescent="0.2">
      <c r="A177" s="6" t="s">
        <v>167</v>
      </c>
      <c r="B177" s="6">
        <v>2018</v>
      </c>
      <c r="C177" s="6" t="s">
        <v>411</v>
      </c>
      <c r="D177" s="6" t="s">
        <v>80</v>
      </c>
      <c r="E177" s="6" t="s">
        <v>50</v>
      </c>
      <c r="F177" s="45" t="s">
        <v>390</v>
      </c>
      <c r="G177" s="6" t="s">
        <v>168</v>
      </c>
      <c r="H177" s="6" t="s">
        <v>110</v>
      </c>
      <c r="I177" s="12" t="s">
        <v>111</v>
      </c>
      <c r="J177" s="6" t="s">
        <v>112</v>
      </c>
      <c r="K177" s="6" t="s">
        <v>139</v>
      </c>
      <c r="L177" s="6" t="s">
        <v>140</v>
      </c>
      <c r="M177" s="6" t="s">
        <v>141</v>
      </c>
      <c r="N177" s="6" t="s">
        <v>149</v>
      </c>
      <c r="P177" s="44" t="s">
        <v>385</v>
      </c>
      <c r="R177" s="8"/>
      <c r="T177" s="15">
        <v>-2.3586785849999998</v>
      </c>
      <c r="U177" s="9">
        <f t="shared" si="10"/>
        <v>-2.3586785849999998</v>
      </c>
      <c r="V177" s="6" t="s">
        <v>116</v>
      </c>
      <c r="W177" s="10" t="s">
        <v>382</v>
      </c>
    </row>
    <row r="178" spans="1:23" x14ac:dyDescent="0.2">
      <c r="A178" s="6" t="s">
        <v>181</v>
      </c>
      <c r="B178" s="6">
        <v>2016</v>
      </c>
      <c r="C178" s="6" t="s">
        <v>412</v>
      </c>
      <c r="D178" s="6" t="s">
        <v>64</v>
      </c>
      <c r="E178" s="6" t="s">
        <v>55</v>
      </c>
      <c r="F178" s="6" t="s">
        <v>182</v>
      </c>
      <c r="G178" s="6" t="s">
        <v>183</v>
      </c>
      <c r="H178" s="6" t="s">
        <v>110</v>
      </c>
      <c r="I178" s="1" t="s">
        <v>111</v>
      </c>
      <c r="J178" s="1" t="s">
        <v>112</v>
      </c>
      <c r="K178" s="6" t="s">
        <v>139</v>
      </c>
      <c r="P178" s="44" t="s">
        <v>385</v>
      </c>
      <c r="Q178" s="9">
        <f>89.61-88.26</f>
        <v>1.3499999999999943</v>
      </c>
      <c r="R178" s="9">
        <f>89.15-79.7</f>
        <v>9.4500000000000028</v>
      </c>
      <c r="S178" s="8">
        <f t="shared" ref="S178:S241" si="11">((R178-Q178)/Q178)</f>
        <v>6.000000000000032</v>
      </c>
      <c r="U178" s="9">
        <f t="shared" si="10"/>
        <v>2.8073549220576108</v>
      </c>
      <c r="V178" s="6" t="s">
        <v>116</v>
      </c>
      <c r="W178" s="6"/>
    </row>
    <row r="179" spans="1:23" x14ac:dyDescent="0.2">
      <c r="A179" s="6" t="s">
        <v>181</v>
      </c>
      <c r="B179" s="6">
        <v>2016</v>
      </c>
      <c r="C179" s="6" t="s">
        <v>412</v>
      </c>
      <c r="D179" s="6" t="s">
        <v>78</v>
      </c>
      <c r="E179" s="6" t="s">
        <v>50</v>
      </c>
      <c r="F179" s="6" t="s">
        <v>397</v>
      </c>
      <c r="H179" s="6" t="s">
        <v>110</v>
      </c>
      <c r="I179" s="1" t="s">
        <v>111</v>
      </c>
      <c r="J179" s="1" t="s">
        <v>112</v>
      </c>
      <c r="K179" s="6" t="s">
        <v>139</v>
      </c>
      <c r="P179" s="44" t="s">
        <v>385</v>
      </c>
      <c r="Q179" s="9">
        <f>89.61-88.26</f>
        <v>1.3499999999999943</v>
      </c>
      <c r="R179" s="9">
        <f>90.73-86</f>
        <v>4.730000000000004</v>
      </c>
      <c r="S179" s="8">
        <f t="shared" si="11"/>
        <v>2.5037037037037213</v>
      </c>
      <c r="U179" s="9">
        <f t="shared" si="10"/>
        <v>1.8088807762885717</v>
      </c>
      <c r="V179" s="6" t="s">
        <v>116</v>
      </c>
      <c r="W179" s="6"/>
    </row>
    <row r="180" spans="1:23" x14ac:dyDescent="0.2">
      <c r="A180" s="6" t="s">
        <v>181</v>
      </c>
      <c r="B180" s="6">
        <v>2016</v>
      </c>
      <c r="C180" s="6" t="s">
        <v>412</v>
      </c>
      <c r="D180" s="6" t="s">
        <v>64</v>
      </c>
      <c r="E180" s="6" t="s">
        <v>55</v>
      </c>
      <c r="F180" s="6" t="s">
        <v>182</v>
      </c>
      <c r="G180" s="6" t="s">
        <v>183</v>
      </c>
      <c r="H180" t="s">
        <v>110</v>
      </c>
      <c r="I180" t="s">
        <v>111</v>
      </c>
      <c r="J180" t="s">
        <v>112</v>
      </c>
      <c r="K180" s="6" t="s">
        <v>113</v>
      </c>
      <c r="P180" s="44" t="s">
        <v>385</v>
      </c>
      <c r="Q180" s="9">
        <f>97.04-95.46</f>
        <v>1.5800000000000125</v>
      </c>
      <c r="R180" s="9">
        <f>97.49-93.88</f>
        <v>3.6099999999999994</v>
      </c>
      <c r="S180" s="8">
        <f t="shared" si="11"/>
        <v>1.28481012658226</v>
      </c>
      <c r="U180" s="9">
        <f t="shared" si="10"/>
        <v>1.1920742787100564</v>
      </c>
      <c r="V180" s="6" t="s">
        <v>116</v>
      </c>
      <c r="W180" s="6"/>
    </row>
    <row r="181" spans="1:23" x14ac:dyDescent="0.2">
      <c r="A181" s="6" t="s">
        <v>181</v>
      </c>
      <c r="B181" s="6">
        <v>2016</v>
      </c>
      <c r="C181" s="6" t="s">
        <v>412</v>
      </c>
      <c r="D181" s="6" t="s">
        <v>64</v>
      </c>
      <c r="E181" s="6" t="s">
        <v>55</v>
      </c>
      <c r="F181" s="6" t="s">
        <v>182</v>
      </c>
      <c r="G181" s="6" t="s">
        <v>183</v>
      </c>
      <c r="H181" s="6" t="s">
        <v>110</v>
      </c>
      <c r="I181" s="6" t="s">
        <v>111</v>
      </c>
      <c r="J181" s="6" t="s">
        <v>133</v>
      </c>
      <c r="K181" s="6" t="s">
        <v>248</v>
      </c>
      <c r="P181" s="44" t="s">
        <v>385</v>
      </c>
      <c r="Q181" s="9">
        <v>34.22</v>
      </c>
      <c r="R181" s="9">
        <v>48.4</v>
      </c>
      <c r="S181" s="8">
        <f t="shared" si="11"/>
        <v>0.41437755698421974</v>
      </c>
      <c r="U181" s="9">
        <f t="shared" si="10"/>
        <v>0.50016728767254359</v>
      </c>
      <c r="V181" s="6" t="s">
        <v>116</v>
      </c>
      <c r="W181" s="6"/>
    </row>
    <row r="182" spans="1:23" x14ac:dyDescent="0.2">
      <c r="A182" s="6" t="s">
        <v>181</v>
      </c>
      <c r="B182" s="6">
        <v>2016</v>
      </c>
      <c r="C182" s="6" t="s">
        <v>412</v>
      </c>
      <c r="D182" s="6" t="s">
        <v>67</v>
      </c>
      <c r="E182" s="6" t="s">
        <v>50</v>
      </c>
      <c r="F182" s="6" t="s">
        <v>182</v>
      </c>
      <c r="H182" t="s">
        <v>110</v>
      </c>
      <c r="I182" t="s">
        <v>163</v>
      </c>
      <c r="J182" t="s">
        <v>163</v>
      </c>
      <c r="K182" s="6" t="s">
        <v>164</v>
      </c>
      <c r="P182" s="44" t="s">
        <v>386</v>
      </c>
      <c r="Q182" s="9">
        <f>88.26-75.65</f>
        <v>12.61</v>
      </c>
      <c r="R182" s="9">
        <f>90.73-73.4</f>
        <v>17.329999999999998</v>
      </c>
      <c r="S182" s="8">
        <f t="shared" si="11"/>
        <v>0.3743061062648691</v>
      </c>
      <c r="U182" s="9">
        <f t="shared" si="10"/>
        <v>0.45870337883194989</v>
      </c>
      <c r="V182" s="6" t="s">
        <v>116</v>
      </c>
      <c r="W182" s="6" t="s">
        <v>382</v>
      </c>
    </row>
    <row r="183" spans="1:23" x14ac:dyDescent="0.2">
      <c r="A183" s="6" t="s">
        <v>181</v>
      </c>
      <c r="B183" s="6">
        <v>2016</v>
      </c>
      <c r="C183" s="6" t="s">
        <v>412</v>
      </c>
      <c r="D183" s="6" t="s">
        <v>78</v>
      </c>
      <c r="E183" s="6" t="s">
        <v>50</v>
      </c>
      <c r="F183" s="6" t="s">
        <v>392</v>
      </c>
      <c r="H183" t="s">
        <v>110</v>
      </c>
      <c r="I183" t="s">
        <v>111</v>
      </c>
      <c r="J183" t="s">
        <v>204</v>
      </c>
      <c r="K183" s="6" t="s">
        <v>205</v>
      </c>
      <c r="P183" s="44" t="s">
        <v>386</v>
      </c>
      <c r="Q183" s="9">
        <f>92.76-89.61</f>
        <v>3.1500000000000057</v>
      </c>
      <c r="R183" s="9">
        <f>94.56-90.73</f>
        <v>3.8299999999999983</v>
      </c>
      <c r="S183" s="8">
        <f t="shared" si="11"/>
        <v>0.21587301587301314</v>
      </c>
      <c r="U183" s="9">
        <f t="shared" si="10"/>
        <v>0.28199256353767499</v>
      </c>
      <c r="V183" s="6" t="s">
        <v>116</v>
      </c>
      <c r="W183" s="6"/>
    </row>
    <row r="184" spans="1:23" x14ac:dyDescent="0.2">
      <c r="A184" s="6" t="s">
        <v>181</v>
      </c>
      <c r="B184" s="6">
        <v>2016</v>
      </c>
      <c r="C184" s="6" t="s">
        <v>412</v>
      </c>
      <c r="D184" s="6" t="s">
        <v>67</v>
      </c>
      <c r="E184" s="6" t="s">
        <v>50</v>
      </c>
      <c r="F184" s="6" t="s">
        <v>182</v>
      </c>
      <c r="H184" s="6" t="s">
        <v>110</v>
      </c>
      <c r="K184" s="6" t="s">
        <v>391</v>
      </c>
      <c r="P184" s="44" t="s">
        <v>385</v>
      </c>
      <c r="Q184" s="9">
        <f>100-98.84</f>
        <v>1.1599999999999966</v>
      </c>
      <c r="R184" s="9">
        <f>100-98.61</f>
        <v>1.3900000000000006</v>
      </c>
      <c r="S184" s="8">
        <f t="shared" si="11"/>
        <v>0.19827586206896952</v>
      </c>
      <c r="U184" s="9">
        <f t="shared" si="10"/>
        <v>0.26096007759594014</v>
      </c>
      <c r="V184" s="6" t="s">
        <v>116</v>
      </c>
      <c r="W184" s="6"/>
    </row>
    <row r="185" spans="1:23" x14ac:dyDescent="0.2">
      <c r="A185" s="6" t="s">
        <v>181</v>
      </c>
      <c r="B185" s="6">
        <v>2016</v>
      </c>
      <c r="C185" s="6" t="s">
        <v>412</v>
      </c>
      <c r="D185" s="6" t="s">
        <v>78</v>
      </c>
      <c r="E185" s="6" t="s">
        <v>50</v>
      </c>
      <c r="F185" s="6" t="s">
        <v>393</v>
      </c>
      <c r="H185" t="s">
        <v>110</v>
      </c>
      <c r="I185" t="s">
        <v>111</v>
      </c>
      <c r="J185" t="s">
        <v>112</v>
      </c>
      <c r="K185" s="6" t="s">
        <v>113</v>
      </c>
      <c r="P185" s="44" t="s">
        <v>385</v>
      </c>
      <c r="Q185" s="9">
        <f>97.04-95.46</f>
        <v>1.5800000000000125</v>
      </c>
      <c r="R185" s="9">
        <f>98.61-96.81</f>
        <v>1.7999999999999972</v>
      </c>
      <c r="S185" s="8">
        <f t="shared" si="11"/>
        <v>0.13924050632910312</v>
      </c>
      <c r="U185" s="9">
        <f t="shared" si="10"/>
        <v>0.18807234815255811</v>
      </c>
      <c r="V185" s="6" t="s">
        <v>116</v>
      </c>
      <c r="W185" s="6"/>
    </row>
    <row r="186" spans="1:23" x14ac:dyDescent="0.2">
      <c r="A186" s="6" t="s">
        <v>181</v>
      </c>
      <c r="B186" s="6">
        <v>2016</v>
      </c>
      <c r="C186" s="6" t="s">
        <v>412</v>
      </c>
      <c r="D186" s="6" t="s">
        <v>78</v>
      </c>
      <c r="E186" s="6" t="s">
        <v>50</v>
      </c>
      <c r="F186" s="6" t="s">
        <v>182</v>
      </c>
      <c r="H186" s="6" t="s">
        <v>110</v>
      </c>
      <c r="I186" s="6" t="s">
        <v>111</v>
      </c>
      <c r="J186" s="6" t="s">
        <v>133</v>
      </c>
      <c r="K186" s="6" t="s">
        <v>248</v>
      </c>
      <c r="P186" s="44" t="s">
        <v>385</v>
      </c>
      <c r="Q186" s="9">
        <v>34.22</v>
      </c>
      <c r="R186" s="9">
        <v>38.72</v>
      </c>
      <c r="S186" s="8">
        <f t="shared" si="11"/>
        <v>0.1315020455873758</v>
      </c>
      <c r="U186" s="9">
        <f t="shared" si="10"/>
        <v>0.17823919278518124</v>
      </c>
      <c r="V186" s="6" t="s">
        <v>116</v>
      </c>
      <c r="W186" s="6"/>
    </row>
    <row r="187" spans="1:23" x14ac:dyDescent="0.2">
      <c r="A187" s="6" t="s">
        <v>181</v>
      </c>
      <c r="B187" s="6">
        <v>2016</v>
      </c>
      <c r="C187" s="6" t="s">
        <v>412</v>
      </c>
      <c r="D187" s="6" t="s">
        <v>67</v>
      </c>
      <c r="E187" s="6" t="s">
        <v>50</v>
      </c>
      <c r="F187" s="6" t="s">
        <v>182</v>
      </c>
      <c r="H187" s="6" t="s">
        <v>110</v>
      </c>
      <c r="I187" s="6" t="s">
        <v>111</v>
      </c>
      <c r="J187" s="6" t="s">
        <v>133</v>
      </c>
      <c r="K187" s="6" t="s">
        <v>248</v>
      </c>
      <c r="P187" s="44" t="s">
        <v>385</v>
      </c>
      <c r="Q187" s="9">
        <v>34.22</v>
      </c>
      <c r="R187" s="9">
        <v>36.020000000000003</v>
      </c>
      <c r="S187" s="8">
        <f t="shared" si="11"/>
        <v>5.2600818234950449E-2</v>
      </c>
      <c r="U187" s="9">
        <f t="shared" si="10"/>
        <v>7.3958421416862791E-2</v>
      </c>
      <c r="V187" s="6" t="s">
        <v>116</v>
      </c>
      <c r="W187" s="6"/>
    </row>
    <row r="188" spans="1:23" x14ac:dyDescent="0.2">
      <c r="A188" s="6" t="s">
        <v>181</v>
      </c>
      <c r="B188" s="6">
        <v>2016</v>
      </c>
      <c r="C188" s="6" t="s">
        <v>412</v>
      </c>
      <c r="D188" s="6" t="s">
        <v>64</v>
      </c>
      <c r="E188" s="6" t="s">
        <v>55</v>
      </c>
      <c r="F188" s="6" t="s">
        <v>182</v>
      </c>
      <c r="G188" s="6" t="s">
        <v>183</v>
      </c>
      <c r="H188" s="6" t="s">
        <v>110</v>
      </c>
      <c r="K188" s="6" t="s">
        <v>391</v>
      </c>
      <c r="P188" s="44" t="s">
        <v>385</v>
      </c>
      <c r="Q188" s="9">
        <f>100-98.84</f>
        <v>1.1599999999999966</v>
      </c>
      <c r="R188" s="9">
        <f>100-98.84</f>
        <v>1.1599999999999966</v>
      </c>
      <c r="S188" s="8">
        <f t="shared" si="11"/>
        <v>0</v>
      </c>
      <c r="U188" s="9">
        <f t="shared" si="10"/>
        <v>0</v>
      </c>
      <c r="V188" s="6" t="s">
        <v>116</v>
      </c>
      <c r="W188" s="6"/>
    </row>
    <row r="189" spans="1:23" x14ac:dyDescent="0.2">
      <c r="A189" s="6" t="s">
        <v>181</v>
      </c>
      <c r="B189" s="6">
        <v>2016</v>
      </c>
      <c r="C189" s="6" t="s">
        <v>412</v>
      </c>
      <c r="D189" s="6" t="s">
        <v>67</v>
      </c>
      <c r="E189" s="6" t="s">
        <v>50</v>
      </c>
      <c r="F189" s="6" t="s">
        <v>182</v>
      </c>
      <c r="H189" t="s">
        <v>110</v>
      </c>
      <c r="I189" t="s">
        <v>111</v>
      </c>
      <c r="J189" t="s">
        <v>204</v>
      </c>
      <c r="K189" s="6" t="s">
        <v>205</v>
      </c>
      <c r="P189" s="44" t="s">
        <v>386</v>
      </c>
      <c r="Q189" s="9">
        <f>92.76-89.61</f>
        <v>3.1500000000000057</v>
      </c>
      <c r="R189" s="9">
        <f>95.01-91.86</f>
        <v>3.1500000000000057</v>
      </c>
      <c r="S189" s="8">
        <f t="shared" si="11"/>
        <v>0</v>
      </c>
      <c r="U189" s="9">
        <f t="shared" si="10"/>
        <v>0</v>
      </c>
      <c r="V189" s="6" t="s">
        <v>116</v>
      </c>
      <c r="W189" s="6"/>
    </row>
    <row r="190" spans="1:23" x14ac:dyDescent="0.2">
      <c r="A190" s="6" t="s">
        <v>181</v>
      </c>
      <c r="B190" s="6">
        <v>2016</v>
      </c>
      <c r="C190" s="6" t="s">
        <v>412</v>
      </c>
      <c r="D190" s="6" t="s">
        <v>64</v>
      </c>
      <c r="E190" s="6" t="s">
        <v>55</v>
      </c>
      <c r="F190" s="6" t="s">
        <v>182</v>
      </c>
      <c r="G190" s="6" t="s">
        <v>183</v>
      </c>
      <c r="H190" t="s">
        <v>110</v>
      </c>
      <c r="I190" t="s">
        <v>111</v>
      </c>
      <c r="J190" t="s">
        <v>204</v>
      </c>
      <c r="K190" s="6" t="s">
        <v>205</v>
      </c>
      <c r="P190" s="44" t="s">
        <v>386</v>
      </c>
      <c r="Q190" s="9">
        <f>92.76-89.61</f>
        <v>3.1500000000000057</v>
      </c>
      <c r="R190" s="9">
        <f>92.3-89.15</f>
        <v>3.1499999999999915</v>
      </c>
      <c r="S190" s="8">
        <f t="shared" si="11"/>
        <v>-4.5113824492704692E-15</v>
      </c>
      <c r="U190" s="9">
        <f t="shared" si="10"/>
        <v>-6.5670243328205966E-15</v>
      </c>
      <c r="V190" s="6" t="s">
        <v>116</v>
      </c>
      <c r="W190" s="6"/>
    </row>
    <row r="191" spans="1:23" x14ac:dyDescent="0.2">
      <c r="A191" s="6" t="s">
        <v>181</v>
      </c>
      <c r="B191" s="6">
        <v>2016</v>
      </c>
      <c r="C191" s="6" t="s">
        <v>412</v>
      </c>
      <c r="D191" s="6" t="s">
        <v>64</v>
      </c>
      <c r="E191" s="6" t="s">
        <v>55</v>
      </c>
      <c r="F191" s="6" t="s">
        <v>182</v>
      </c>
      <c r="G191" s="6" t="s">
        <v>183</v>
      </c>
      <c r="H191" t="s">
        <v>110</v>
      </c>
      <c r="I191" t="s">
        <v>163</v>
      </c>
      <c r="J191" t="s">
        <v>163</v>
      </c>
      <c r="K191" s="6" t="s">
        <v>164</v>
      </c>
      <c r="P191" s="44" t="s">
        <v>386</v>
      </c>
      <c r="Q191" s="9">
        <f>88.26-75.65</f>
        <v>12.61</v>
      </c>
      <c r="R191" s="9">
        <f>79.7-67.99</f>
        <v>11.710000000000008</v>
      </c>
      <c r="S191" s="8">
        <f t="shared" si="11"/>
        <v>-7.1371927042029465E-2</v>
      </c>
      <c r="U191" s="9">
        <f t="shared" si="10"/>
        <v>-0.10682719982700367</v>
      </c>
      <c r="V191" s="6" t="s">
        <v>116</v>
      </c>
      <c r="W191" s="6"/>
    </row>
    <row r="192" spans="1:23" x14ac:dyDescent="0.2">
      <c r="A192" s="6" t="s">
        <v>181</v>
      </c>
      <c r="B192" s="6">
        <v>2016</v>
      </c>
      <c r="C192" s="6" t="s">
        <v>412</v>
      </c>
      <c r="D192" s="6" t="s">
        <v>67</v>
      </c>
      <c r="E192" s="6" t="s">
        <v>50</v>
      </c>
      <c r="F192" s="6" t="s">
        <v>182</v>
      </c>
      <c r="H192" s="6" t="s">
        <v>110</v>
      </c>
      <c r="I192" t="s">
        <v>123</v>
      </c>
      <c r="J192" t="s">
        <v>124</v>
      </c>
      <c r="K192" s="6" t="s">
        <v>125</v>
      </c>
      <c r="P192" s="44" t="s">
        <v>386</v>
      </c>
      <c r="Q192" s="9">
        <f>75.65-34.44</f>
        <v>41.210000000000008</v>
      </c>
      <c r="R192" s="9">
        <f>73.4-36.02</f>
        <v>37.380000000000003</v>
      </c>
      <c r="S192" s="8">
        <f t="shared" si="11"/>
        <v>-9.2938607134190845E-2</v>
      </c>
      <c r="U192" s="9">
        <f t="shared" si="10"/>
        <v>-0.14072789453534162</v>
      </c>
      <c r="V192" s="6" t="s">
        <v>116</v>
      </c>
      <c r="W192" s="6"/>
    </row>
    <row r="193" spans="1:23" x14ac:dyDescent="0.2">
      <c r="A193" s="6" t="s">
        <v>181</v>
      </c>
      <c r="B193" s="6">
        <v>2016</v>
      </c>
      <c r="C193" s="6" t="s">
        <v>412</v>
      </c>
      <c r="D193" s="6" t="s">
        <v>78</v>
      </c>
      <c r="E193" s="6" t="s">
        <v>50</v>
      </c>
      <c r="F193" s="6" t="s">
        <v>395</v>
      </c>
      <c r="H193" s="6" t="s">
        <v>110</v>
      </c>
      <c r="I193" t="s">
        <v>123</v>
      </c>
      <c r="J193" t="s">
        <v>124</v>
      </c>
      <c r="K193" s="6" t="s">
        <v>125</v>
      </c>
      <c r="P193" s="44" t="s">
        <v>386</v>
      </c>
      <c r="Q193" s="9">
        <f>75.65-34.44</f>
        <v>41.210000000000008</v>
      </c>
      <c r="R193" s="9">
        <f>75.65-38.72</f>
        <v>36.930000000000007</v>
      </c>
      <c r="S193" s="8">
        <f t="shared" si="11"/>
        <v>-0.10385828682358651</v>
      </c>
      <c r="U193" s="9">
        <f t="shared" si="10"/>
        <v>-0.15820120107488597</v>
      </c>
      <c r="V193" s="6" t="s">
        <v>116</v>
      </c>
      <c r="W193" s="6"/>
    </row>
    <row r="194" spans="1:23" x14ac:dyDescent="0.2">
      <c r="A194" s="6" t="s">
        <v>181</v>
      </c>
      <c r="B194" s="6">
        <v>2016</v>
      </c>
      <c r="C194" s="6" t="s">
        <v>412</v>
      </c>
      <c r="D194" s="6" t="s">
        <v>67</v>
      </c>
      <c r="E194" s="6" t="s">
        <v>50</v>
      </c>
      <c r="F194" s="6" t="s">
        <v>182</v>
      </c>
      <c r="H194" s="6" t="s">
        <v>110</v>
      </c>
      <c r="I194" s="1" t="s">
        <v>111</v>
      </c>
      <c r="J194" s="1" t="s">
        <v>112</v>
      </c>
      <c r="K194" s="6" t="s">
        <v>139</v>
      </c>
      <c r="P194" s="44" t="s">
        <v>385</v>
      </c>
      <c r="Q194" s="9">
        <f>89.61-88.26</f>
        <v>1.3499999999999943</v>
      </c>
      <c r="R194" s="9">
        <f>91.86-90.73</f>
        <v>1.1299999999999955</v>
      </c>
      <c r="S194" s="8">
        <f t="shared" si="11"/>
        <v>-0.16296296296296281</v>
      </c>
      <c r="U194" s="9">
        <f t="shared" si="10"/>
        <v>-0.25663663463564279</v>
      </c>
      <c r="V194" s="6" t="s">
        <v>116</v>
      </c>
      <c r="W194" s="6"/>
    </row>
    <row r="195" spans="1:23" x14ac:dyDescent="0.2">
      <c r="A195" s="6" t="s">
        <v>181</v>
      </c>
      <c r="B195" s="6">
        <v>2016</v>
      </c>
      <c r="C195" s="6" t="s">
        <v>412</v>
      </c>
      <c r="D195" s="6" t="s">
        <v>78</v>
      </c>
      <c r="E195" s="6" t="s">
        <v>50</v>
      </c>
      <c r="F195" s="6" t="s">
        <v>396</v>
      </c>
      <c r="H195" t="s">
        <v>110</v>
      </c>
      <c r="I195" t="s">
        <v>163</v>
      </c>
      <c r="J195" t="s">
        <v>163</v>
      </c>
      <c r="K195" s="6" t="s">
        <v>164</v>
      </c>
      <c r="P195" s="44" t="s">
        <v>386</v>
      </c>
      <c r="Q195" s="9">
        <f>88.26-75.65</f>
        <v>12.61</v>
      </c>
      <c r="R195" s="9">
        <f>86-75.65</f>
        <v>10.349999999999994</v>
      </c>
      <c r="S195" s="8">
        <f t="shared" si="11"/>
        <v>-0.17922283901665387</v>
      </c>
      <c r="U195" s="9">
        <f t="shared" si="10"/>
        <v>-0.28493750794153294</v>
      </c>
      <c r="V195" s="6" t="s">
        <v>116</v>
      </c>
      <c r="W195" s="6"/>
    </row>
    <row r="196" spans="1:23" x14ac:dyDescent="0.2">
      <c r="A196" s="6" t="s">
        <v>181</v>
      </c>
      <c r="B196" s="6">
        <v>2016</v>
      </c>
      <c r="C196" s="6" t="s">
        <v>412</v>
      </c>
      <c r="D196" s="6" t="s">
        <v>64</v>
      </c>
      <c r="E196" s="6" t="s">
        <v>55</v>
      </c>
      <c r="F196" s="6" t="s">
        <v>182</v>
      </c>
      <c r="G196" s="6" t="s">
        <v>183</v>
      </c>
      <c r="H196" s="6" t="s">
        <v>110</v>
      </c>
      <c r="I196" t="s">
        <v>123</v>
      </c>
      <c r="J196" t="s">
        <v>124</v>
      </c>
      <c r="K196" s="6" t="s">
        <v>125</v>
      </c>
      <c r="P196" s="44" t="s">
        <v>386</v>
      </c>
      <c r="Q196" s="9">
        <f>75.65-34.44</f>
        <v>41.210000000000008</v>
      </c>
      <c r="R196" s="9">
        <f>67.99-48.4</f>
        <v>19.589999999999996</v>
      </c>
      <c r="S196" s="8">
        <f t="shared" si="11"/>
        <v>-0.524629944188304</v>
      </c>
      <c r="U196" s="9">
        <f t="shared" si="10"/>
        <v>-1.072877066012913</v>
      </c>
      <c r="V196" s="6" t="s">
        <v>116</v>
      </c>
      <c r="W196" s="6" t="s">
        <v>382</v>
      </c>
    </row>
    <row r="197" spans="1:23" x14ac:dyDescent="0.2">
      <c r="A197" s="6" t="s">
        <v>181</v>
      </c>
      <c r="B197" s="6">
        <v>2016</v>
      </c>
      <c r="C197" s="6" t="s">
        <v>412</v>
      </c>
      <c r="D197" s="6" t="s">
        <v>67</v>
      </c>
      <c r="E197" s="6" t="s">
        <v>50</v>
      </c>
      <c r="F197" s="6" t="s">
        <v>182</v>
      </c>
      <c r="H197" t="s">
        <v>110</v>
      </c>
      <c r="I197" t="s">
        <v>111</v>
      </c>
      <c r="J197" t="s">
        <v>112</v>
      </c>
      <c r="K197" s="6" t="s">
        <v>113</v>
      </c>
      <c r="P197" s="44" t="s">
        <v>385</v>
      </c>
      <c r="Q197" s="9">
        <f>97.04-95.46</f>
        <v>1.5800000000000125</v>
      </c>
      <c r="R197" s="9">
        <f>97.49-96.81</f>
        <v>0.67999999999999261</v>
      </c>
      <c r="S197" s="8">
        <f t="shared" si="11"/>
        <v>-0.56962025316456499</v>
      </c>
      <c r="U197" s="9">
        <f t="shared" si="10"/>
        <v>-1.2163179069267906</v>
      </c>
      <c r="V197" s="6" t="s">
        <v>116</v>
      </c>
      <c r="W197" s="6"/>
    </row>
    <row r="198" spans="1:23" x14ac:dyDescent="0.2">
      <c r="A198" s="6" t="s">
        <v>181</v>
      </c>
      <c r="B198" s="6">
        <v>2016</v>
      </c>
      <c r="C198" s="6" t="s">
        <v>412</v>
      </c>
      <c r="D198" s="6" t="s">
        <v>78</v>
      </c>
      <c r="E198" s="6" t="s">
        <v>50</v>
      </c>
      <c r="F198" s="6" t="s">
        <v>394</v>
      </c>
      <c r="H198" s="6" t="s">
        <v>110</v>
      </c>
      <c r="K198" s="6" t="s">
        <v>391</v>
      </c>
      <c r="P198" s="44" t="s">
        <v>386</v>
      </c>
      <c r="Q198" s="9">
        <f>100-98.84</f>
        <v>1.1599999999999966</v>
      </c>
      <c r="R198" s="9">
        <f>100-99.51</f>
        <v>0.48999999999999488</v>
      </c>
      <c r="S198" s="8">
        <f t="shared" si="11"/>
        <v>-0.57758620689655493</v>
      </c>
      <c r="U198" s="9">
        <f t="shared" si="10"/>
        <v>-1.2432711510123746</v>
      </c>
      <c r="V198" s="6" t="s">
        <v>116</v>
      </c>
      <c r="W198" s="6"/>
    </row>
    <row r="199" spans="1:23" x14ac:dyDescent="0.2">
      <c r="A199" s="6" t="s">
        <v>196</v>
      </c>
      <c r="B199" s="6">
        <v>2019</v>
      </c>
      <c r="C199" s="6" t="s">
        <v>414</v>
      </c>
      <c r="D199" s="6" t="s">
        <v>79</v>
      </c>
      <c r="E199" s="6" t="s">
        <v>50</v>
      </c>
      <c r="F199" s="16" t="s">
        <v>208</v>
      </c>
      <c r="G199" s="6" t="s">
        <v>209</v>
      </c>
      <c r="H199" t="s">
        <v>110</v>
      </c>
      <c r="I199" t="s">
        <v>111</v>
      </c>
      <c r="J199" t="s">
        <v>112</v>
      </c>
      <c r="K199" t="s">
        <v>113</v>
      </c>
      <c r="L199" t="s">
        <v>114</v>
      </c>
      <c r="M199" t="s">
        <v>282</v>
      </c>
      <c r="N199" s="6" t="s">
        <v>283</v>
      </c>
      <c r="P199" s="44" t="s">
        <v>385</v>
      </c>
      <c r="Q199" s="9">
        <v>25283950.617283899</v>
      </c>
      <c r="R199" s="9">
        <v>0</v>
      </c>
      <c r="S199" s="8">
        <f t="shared" si="11"/>
        <v>-1</v>
      </c>
      <c r="U199" s="9">
        <v>-50</v>
      </c>
      <c r="V199" s="6" t="s">
        <v>119</v>
      </c>
      <c r="W199" s="6"/>
    </row>
    <row r="200" spans="1:23" x14ac:dyDescent="0.2">
      <c r="A200" s="6" t="s">
        <v>196</v>
      </c>
      <c r="B200" s="6">
        <v>2019</v>
      </c>
      <c r="C200" s="6" t="s">
        <v>413</v>
      </c>
      <c r="D200" s="6" t="s">
        <v>79</v>
      </c>
      <c r="E200" s="6" t="s">
        <v>50</v>
      </c>
      <c r="F200" s="6" t="s">
        <v>197</v>
      </c>
      <c r="G200" s="6" t="s">
        <v>261</v>
      </c>
      <c r="H200" t="s">
        <v>110</v>
      </c>
      <c r="I200" t="s">
        <v>163</v>
      </c>
      <c r="J200" t="s">
        <v>163</v>
      </c>
      <c r="K200" t="s">
        <v>164</v>
      </c>
      <c r="L200" t="s">
        <v>165</v>
      </c>
      <c r="M200" t="s">
        <v>166</v>
      </c>
      <c r="P200" s="44" t="s">
        <v>386</v>
      </c>
      <c r="Q200" s="9">
        <v>11158536.5853658</v>
      </c>
      <c r="R200" s="9">
        <v>0</v>
      </c>
      <c r="S200" s="8">
        <f t="shared" si="11"/>
        <v>-1</v>
      </c>
      <c r="U200" s="9">
        <v>-50</v>
      </c>
      <c r="V200" s="6" t="s">
        <v>119</v>
      </c>
      <c r="W200" s="6"/>
    </row>
    <row r="201" spans="1:23" x14ac:dyDescent="0.2">
      <c r="A201" s="6" t="s">
        <v>196</v>
      </c>
      <c r="B201" s="6">
        <v>2019</v>
      </c>
      <c r="C201" s="6" t="s">
        <v>416</v>
      </c>
      <c r="D201" s="6" t="s">
        <v>79</v>
      </c>
      <c r="E201" s="6" t="s">
        <v>50</v>
      </c>
      <c r="F201" s="6" t="s">
        <v>197</v>
      </c>
      <c r="G201" s="6" t="s">
        <v>198</v>
      </c>
      <c r="H201" t="s">
        <v>110</v>
      </c>
      <c r="I201" t="s">
        <v>111</v>
      </c>
      <c r="J201" t="s">
        <v>133</v>
      </c>
      <c r="K201" t="s">
        <v>146</v>
      </c>
      <c r="L201" t="s">
        <v>147</v>
      </c>
      <c r="M201" t="s">
        <v>148</v>
      </c>
      <c r="N201" s="6" t="s">
        <v>199</v>
      </c>
      <c r="P201" s="44" t="s">
        <v>385</v>
      </c>
      <c r="Q201" s="9">
        <v>4483775.8112094495</v>
      </c>
      <c r="R201" s="9">
        <v>17463126.843657799</v>
      </c>
      <c r="S201" s="8">
        <f t="shared" si="11"/>
        <v>2.8947368421052504</v>
      </c>
      <c r="U201" s="9">
        <f t="shared" ref="U201:U232" si="12">IF(T201="",(LOG((R201/Q201),2)),T201)</f>
        <v>1.9615258521853596</v>
      </c>
      <c r="V201" s="6" t="s">
        <v>119</v>
      </c>
      <c r="W201" s="6"/>
    </row>
    <row r="202" spans="1:23" x14ac:dyDescent="0.2">
      <c r="A202" s="6" t="s">
        <v>196</v>
      </c>
      <c r="B202" s="6">
        <v>2019</v>
      </c>
      <c r="C202" s="6" t="s">
        <v>416</v>
      </c>
      <c r="D202" s="6" t="s">
        <v>79</v>
      </c>
      <c r="E202" s="6" t="s">
        <v>50</v>
      </c>
      <c r="F202" s="16" t="s">
        <v>208</v>
      </c>
      <c r="G202" s="6" t="s">
        <v>209</v>
      </c>
      <c r="H202" t="s">
        <v>110</v>
      </c>
      <c r="I202" t="s">
        <v>111</v>
      </c>
      <c r="J202" t="s">
        <v>133</v>
      </c>
      <c r="K202" t="s">
        <v>146</v>
      </c>
      <c r="L202" t="s">
        <v>147</v>
      </c>
      <c r="M202" t="s">
        <v>148</v>
      </c>
      <c r="N202" s="6" t="s">
        <v>199</v>
      </c>
      <c r="P202" s="44" t="s">
        <v>385</v>
      </c>
      <c r="Q202" s="9">
        <v>235988.20058997901</v>
      </c>
      <c r="R202" s="9">
        <v>707964.60176993895</v>
      </c>
      <c r="S202" s="8">
        <f t="shared" si="11"/>
        <v>2.000000000000008</v>
      </c>
      <c r="U202" s="9">
        <f t="shared" si="12"/>
        <v>1.5849625007211603</v>
      </c>
      <c r="V202" s="6" t="s">
        <v>119</v>
      </c>
      <c r="W202" s="6"/>
    </row>
    <row r="203" spans="1:23" x14ac:dyDescent="0.2">
      <c r="A203" s="6" t="s">
        <v>196</v>
      </c>
      <c r="B203" s="6">
        <v>2019</v>
      </c>
      <c r="C203" s="6" t="s">
        <v>417</v>
      </c>
      <c r="D203" s="6" t="s">
        <v>79</v>
      </c>
      <c r="E203" s="6" t="s">
        <v>50</v>
      </c>
      <c r="F203" s="16" t="s">
        <v>208</v>
      </c>
      <c r="G203" s="6" t="s">
        <v>209</v>
      </c>
      <c r="H203" s="6" t="s">
        <v>110</v>
      </c>
      <c r="I203" s="12" t="s">
        <v>123</v>
      </c>
      <c r="J203" s="6" t="s">
        <v>124</v>
      </c>
      <c r="K203" s="6" t="s">
        <v>125</v>
      </c>
      <c r="L203" s="6" t="s">
        <v>126</v>
      </c>
      <c r="M203" s="6" t="s">
        <v>127</v>
      </c>
      <c r="N203" s="6" t="s">
        <v>155</v>
      </c>
      <c r="O203" s="6" t="s">
        <v>218</v>
      </c>
      <c r="P203" s="44" t="s">
        <v>386</v>
      </c>
      <c r="Q203" s="9">
        <v>19086021.505376302</v>
      </c>
      <c r="R203" s="9">
        <v>32258064.516128998</v>
      </c>
      <c r="S203" s="8">
        <f t="shared" si="11"/>
        <v>0.6901408450704245</v>
      </c>
      <c r="U203" s="9">
        <f t="shared" si="12"/>
        <v>0.75714347610383814</v>
      </c>
      <c r="V203" s="6" t="s">
        <v>119</v>
      </c>
      <c r="W203" s="6"/>
    </row>
    <row r="204" spans="1:23" x14ac:dyDescent="0.2">
      <c r="A204" s="6" t="s">
        <v>196</v>
      </c>
      <c r="B204" s="6">
        <v>2019</v>
      </c>
      <c r="C204" s="6" t="s">
        <v>417</v>
      </c>
      <c r="D204" s="6" t="s">
        <v>79</v>
      </c>
      <c r="E204" s="6" t="s">
        <v>50</v>
      </c>
      <c r="F204" s="16" t="s">
        <v>208</v>
      </c>
      <c r="G204" s="6" t="s">
        <v>198</v>
      </c>
      <c r="H204" s="6" t="s">
        <v>110</v>
      </c>
      <c r="I204" s="12" t="s">
        <v>123</v>
      </c>
      <c r="J204" s="6" t="s">
        <v>124</v>
      </c>
      <c r="K204" s="6" t="s">
        <v>125</v>
      </c>
      <c r="L204" s="6" t="s">
        <v>126</v>
      </c>
      <c r="M204" s="6" t="s">
        <v>127</v>
      </c>
      <c r="N204" s="6" t="s">
        <v>155</v>
      </c>
      <c r="O204" s="6" t="s">
        <v>218</v>
      </c>
      <c r="P204" s="44" t="s">
        <v>386</v>
      </c>
      <c r="Q204" s="9">
        <v>19086021.505376302</v>
      </c>
      <c r="R204" s="9">
        <v>27956989.247311801</v>
      </c>
      <c r="S204" s="8">
        <f t="shared" si="11"/>
        <v>0.46478873239436802</v>
      </c>
      <c r="U204" s="9">
        <f t="shared" si="12"/>
        <v>0.55069259863641185</v>
      </c>
      <c r="V204" s="6" t="s">
        <v>119</v>
      </c>
      <c r="W204" s="6"/>
    </row>
    <row r="205" spans="1:23" x14ac:dyDescent="0.2">
      <c r="A205" s="6" t="s">
        <v>196</v>
      </c>
      <c r="B205" s="6">
        <v>2019</v>
      </c>
      <c r="C205" s="6" t="s">
        <v>418</v>
      </c>
      <c r="D205" s="6" t="s">
        <v>79</v>
      </c>
      <c r="E205" s="6" t="s">
        <v>50</v>
      </c>
      <c r="F205" s="16" t="s">
        <v>208</v>
      </c>
      <c r="G205" s="6" t="s">
        <v>261</v>
      </c>
      <c r="H205" s="6" t="s">
        <v>110</v>
      </c>
      <c r="I205" s="12" t="s">
        <v>123</v>
      </c>
      <c r="J205" s="6" t="s">
        <v>124</v>
      </c>
      <c r="K205" s="6" t="s">
        <v>125</v>
      </c>
      <c r="L205" s="6" t="s">
        <v>126</v>
      </c>
      <c r="M205" s="6" t="s">
        <v>127</v>
      </c>
      <c r="N205" s="6" t="s">
        <v>150</v>
      </c>
      <c r="P205" s="44" t="s">
        <v>386</v>
      </c>
      <c r="Q205" s="9">
        <v>81072386.058981195</v>
      </c>
      <c r="R205" s="9">
        <v>94906166.219839096</v>
      </c>
      <c r="S205" s="8">
        <f t="shared" si="11"/>
        <v>0.17063492063492061</v>
      </c>
      <c r="U205" s="9">
        <f t="shared" si="12"/>
        <v>0.2272912207492872</v>
      </c>
      <c r="V205" s="6" t="s">
        <v>119</v>
      </c>
      <c r="W205" s="6"/>
    </row>
    <row r="206" spans="1:23" x14ac:dyDescent="0.2">
      <c r="A206" s="6" t="s">
        <v>196</v>
      </c>
      <c r="B206" s="6">
        <v>2019</v>
      </c>
      <c r="C206" s="6" t="s">
        <v>416</v>
      </c>
      <c r="D206" s="6" t="s">
        <v>79</v>
      </c>
      <c r="E206" s="6" t="s">
        <v>50</v>
      </c>
      <c r="F206" s="6" t="s">
        <v>197</v>
      </c>
      <c r="G206" s="6" t="s">
        <v>209</v>
      </c>
      <c r="H206" t="s">
        <v>110</v>
      </c>
      <c r="I206" t="s">
        <v>111</v>
      </c>
      <c r="J206" t="s">
        <v>133</v>
      </c>
      <c r="K206" t="s">
        <v>146</v>
      </c>
      <c r="L206" t="s">
        <v>147</v>
      </c>
      <c r="M206" t="s">
        <v>148</v>
      </c>
      <c r="N206" s="6" t="s">
        <v>199</v>
      </c>
      <c r="P206" s="44" t="s">
        <v>385</v>
      </c>
      <c r="Q206" s="9">
        <v>4483775.8112094495</v>
      </c>
      <c r="R206" s="9">
        <v>5191740.4129793402</v>
      </c>
      <c r="S206" s="8">
        <f t="shared" si="11"/>
        <v>0.15789473684210026</v>
      </c>
      <c r="U206" s="9">
        <f t="shared" si="12"/>
        <v>0.21150410519370547</v>
      </c>
      <c r="V206" s="6" t="s">
        <v>119</v>
      </c>
      <c r="W206" s="6"/>
    </row>
    <row r="207" spans="1:23" x14ac:dyDescent="0.2">
      <c r="A207" s="6" t="s">
        <v>196</v>
      </c>
      <c r="B207" s="6">
        <v>2019</v>
      </c>
      <c r="C207" s="6" t="s">
        <v>418</v>
      </c>
      <c r="D207" s="6" t="s">
        <v>79</v>
      </c>
      <c r="E207" s="6" t="s">
        <v>50</v>
      </c>
      <c r="F207" s="6" t="s">
        <v>197</v>
      </c>
      <c r="G207" s="6" t="s">
        <v>209</v>
      </c>
      <c r="H207" s="6" t="s">
        <v>110</v>
      </c>
      <c r="I207" s="12" t="s">
        <v>123</v>
      </c>
      <c r="J207" s="6" t="s">
        <v>124</v>
      </c>
      <c r="K207" s="6" t="s">
        <v>125</v>
      </c>
      <c r="L207" s="6" t="s">
        <v>126</v>
      </c>
      <c r="M207" s="6" t="s">
        <v>127</v>
      </c>
      <c r="N207" s="6" t="s">
        <v>150</v>
      </c>
      <c r="P207" s="44" t="s">
        <v>386</v>
      </c>
      <c r="Q207" s="9">
        <v>40857908.847185001</v>
      </c>
      <c r="R207" s="9">
        <v>45683646.112600498</v>
      </c>
      <c r="S207" s="8">
        <f t="shared" si="11"/>
        <v>0.11811023622047112</v>
      </c>
      <c r="U207" s="9">
        <f t="shared" si="12"/>
        <v>0.1610624327325145</v>
      </c>
      <c r="V207" s="6" t="s">
        <v>119</v>
      </c>
      <c r="W207" s="6"/>
    </row>
    <row r="208" spans="1:23" x14ac:dyDescent="0.2">
      <c r="A208" s="6" t="s">
        <v>196</v>
      </c>
      <c r="B208" s="6">
        <v>2019</v>
      </c>
      <c r="C208" s="6" t="s">
        <v>421</v>
      </c>
      <c r="D208" s="6" t="s">
        <v>79</v>
      </c>
      <c r="E208" s="6" t="s">
        <v>50</v>
      </c>
      <c r="F208" s="16" t="s">
        <v>208</v>
      </c>
      <c r="G208" s="6" t="s">
        <v>261</v>
      </c>
      <c r="H208" s="6" t="s">
        <v>110</v>
      </c>
      <c r="I208" s="6" t="s">
        <v>111</v>
      </c>
      <c r="J208" s="6" t="s">
        <v>133</v>
      </c>
      <c r="K208" s="6" t="s">
        <v>134</v>
      </c>
      <c r="L208" s="6" t="s">
        <v>135</v>
      </c>
      <c r="P208" s="44" t="s">
        <v>385</v>
      </c>
      <c r="Q208" s="9">
        <v>8652037.6175548509</v>
      </c>
      <c r="R208" s="9">
        <v>9153605.0156739801</v>
      </c>
      <c r="S208" s="8">
        <f t="shared" si="11"/>
        <v>5.7971014492754484E-2</v>
      </c>
      <c r="U208" s="9">
        <f t="shared" si="12"/>
        <v>8.1300102101849431E-2</v>
      </c>
      <c r="V208" s="6" t="s">
        <v>119</v>
      </c>
      <c r="W208" s="6"/>
    </row>
    <row r="209" spans="1:23" x14ac:dyDescent="0.2">
      <c r="A209" s="6" t="s">
        <v>196</v>
      </c>
      <c r="B209" s="6">
        <v>2019</v>
      </c>
      <c r="C209" s="6" t="s">
        <v>416</v>
      </c>
      <c r="D209" s="6" t="s">
        <v>79</v>
      </c>
      <c r="E209" s="6" t="s">
        <v>50</v>
      </c>
      <c r="F209" s="16" t="s">
        <v>208</v>
      </c>
      <c r="G209" s="6" t="s">
        <v>198</v>
      </c>
      <c r="H209" t="s">
        <v>110</v>
      </c>
      <c r="I209" t="s">
        <v>111</v>
      </c>
      <c r="J209" t="s">
        <v>133</v>
      </c>
      <c r="K209" t="s">
        <v>146</v>
      </c>
      <c r="L209" t="s">
        <v>147</v>
      </c>
      <c r="M209" t="s">
        <v>148</v>
      </c>
      <c r="N209" s="6" t="s">
        <v>199</v>
      </c>
      <c r="P209" s="44" t="s">
        <v>385</v>
      </c>
      <c r="Q209" s="9">
        <v>235988.20058997901</v>
      </c>
      <c r="R209" s="9">
        <v>235988.20058997901</v>
      </c>
      <c r="S209" s="8">
        <f t="shared" si="11"/>
        <v>0</v>
      </c>
      <c r="U209" s="9">
        <f t="shared" si="12"/>
        <v>0</v>
      </c>
      <c r="V209" s="6" t="s">
        <v>119</v>
      </c>
      <c r="W209" s="6"/>
    </row>
    <row r="210" spans="1:23" x14ac:dyDescent="0.2">
      <c r="A210" s="6" t="s">
        <v>196</v>
      </c>
      <c r="B210" s="6">
        <v>2019</v>
      </c>
      <c r="C210" s="6" t="s">
        <v>416</v>
      </c>
      <c r="D210" s="6" t="s">
        <v>79</v>
      </c>
      <c r="E210" s="6" t="s">
        <v>50</v>
      </c>
      <c r="F210" s="16" t="s">
        <v>208</v>
      </c>
      <c r="G210" s="6" t="s">
        <v>261</v>
      </c>
      <c r="H210" t="s">
        <v>110</v>
      </c>
      <c r="I210" t="s">
        <v>111</v>
      </c>
      <c r="J210" t="s">
        <v>133</v>
      </c>
      <c r="K210" t="s">
        <v>146</v>
      </c>
      <c r="L210" t="s">
        <v>147</v>
      </c>
      <c r="M210" t="s">
        <v>148</v>
      </c>
      <c r="N210" s="6" t="s">
        <v>199</v>
      </c>
      <c r="P210" s="44" t="s">
        <v>385</v>
      </c>
      <c r="Q210" s="9">
        <v>235988.20058997901</v>
      </c>
      <c r="R210" s="9">
        <v>235988.20058997901</v>
      </c>
      <c r="S210" s="8">
        <f t="shared" si="11"/>
        <v>0</v>
      </c>
      <c r="U210" s="9">
        <f t="shared" si="12"/>
        <v>0</v>
      </c>
      <c r="V210" s="6" t="s">
        <v>119</v>
      </c>
      <c r="W210" s="6"/>
    </row>
    <row r="211" spans="1:23" x14ac:dyDescent="0.2">
      <c r="A211" s="6" t="s">
        <v>196</v>
      </c>
      <c r="B211" s="6">
        <v>2019</v>
      </c>
      <c r="C211" s="6" t="s">
        <v>421</v>
      </c>
      <c r="D211" s="6" t="s">
        <v>79</v>
      </c>
      <c r="E211" s="6" t="s">
        <v>50</v>
      </c>
      <c r="F211" s="16" t="s">
        <v>208</v>
      </c>
      <c r="G211" s="6" t="s">
        <v>209</v>
      </c>
      <c r="H211" s="6" t="s">
        <v>110</v>
      </c>
      <c r="I211" s="6" t="s">
        <v>111</v>
      </c>
      <c r="J211" s="6" t="s">
        <v>133</v>
      </c>
      <c r="K211" s="6" t="s">
        <v>134</v>
      </c>
      <c r="L211" s="6" t="s">
        <v>135</v>
      </c>
      <c r="P211" s="44" t="s">
        <v>385</v>
      </c>
      <c r="Q211" s="9">
        <v>8652037.6175548509</v>
      </c>
      <c r="R211" s="9">
        <v>8652037.6175548509</v>
      </c>
      <c r="S211" s="8">
        <f t="shared" si="11"/>
        <v>0</v>
      </c>
      <c r="U211" s="9">
        <f t="shared" si="12"/>
        <v>0</v>
      </c>
      <c r="V211" s="6" t="s">
        <v>119</v>
      </c>
      <c r="W211" s="6"/>
    </row>
    <row r="212" spans="1:23" x14ac:dyDescent="0.2">
      <c r="A212" s="6" t="s">
        <v>196</v>
      </c>
      <c r="B212" s="6">
        <v>2019</v>
      </c>
      <c r="C212" s="6" t="s">
        <v>415</v>
      </c>
      <c r="D212" s="6" t="s">
        <v>79</v>
      </c>
      <c r="E212" s="6" t="s">
        <v>50</v>
      </c>
      <c r="F212" s="16" t="s">
        <v>208</v>
      </c>
      <c r="G212" s="6" t="s">
        <v>261</v>
      </c>
      <c r="H212" t="s">
        <v>110</v>
      </c>
      <c r="I212" t="s">
        <v>111</v>
      </c>
      <c r="J212" t="s">
        <v>112</v>
      </c>
      <c r="K212" t="s">
        <v>113</v>
      </c>
      <c r="L212" t="s">
        <v>114</v>
      </c>
      <c r="M212" s="6" t="s">
        <v>115</v>
      </c>
      <c r="N212" s="6" t="s">
        <v>277</v>
      </c>
      <c r="P212" s="44" t="s">
        <v>385</v>
      </c>
      <c r="Q212" s="9">
        <v>52680965.147453003</v>
      </c>
      <c r="R212" s="9">
        <v>50268096.514745302</v>
      </c>
      <c r="S212" s="8">
        <f t="shared" si="11"/>
        <v>-4.5801526717555906E-2</v>
      </c>
      <c r="U212" s="9">
        <f t="shared" si="12"/>
        <v>-6.7638716875361174E-2</v>
      </c>
      <c r="V212" s="6" t="s">
        <v>119</v>
      </c>
      <c r="W212" s="6"/>
    </row>
    <row r="213" spans="1:23" x14ac:dyDescent="0.2">
      <c r="A213" s="6" t="s">
        <v>196</v>
      </c>
      <c r="B213" s="6">
        <v>2019</v>
      </c>
      <c r="C213" s="6" t="s">
        <v>421</v>
      </c>
      <c r="D213" s="6" t="s">
        <v>79</v>
      </c>
      <c r="E213" s="6" t="s">
        <v>50</v>
      </c>
      <c r="F213" s="6" t="s">
        <v>197</v>
      </c>
      <c r="G213" s="6" t="s">
        <v>209</v>
      </c>
      <c r="H213" s="6" t="s">
        <v>110</v>
      </c>
      <c r="I213" s="6" t="s">
        <v>111</v>
      </c>
      <c r="J213" s="6" t="s">
        <v>133</v>
      </c>
      <c r="K213" s="6" t="s">
        <v>134</v>
      </c>
      <c r="L213" s="6" t="s">
        <v>135</v>
      </c>
      <c r="P213" s="44" t="s">
        <v>385</v>
      </c>
      <c r="Q213" s="9">
        <v>13542319.749216201</v>
      </c>
      <c r="R213" s="9">
        <v>12915360.501567399</v>
      </c>
      <c r="S213" s="8">
        <f t="shared" si="11"/>
        <v>-4.6296296296289167E-2</v>
      </c>
      <c r="U213" s="9">
        <f t="shared" si="12"/>
        <v>-6.8386974980239393E-2</v>
      </c>
      <c r="V213" s="6" t="s">
        <v>119</v>
      </c>
      <c r="W213" s="6"/>
    </row>
    <row r="214" spans="1:23" x14ac:dyDescent="0.2">
      <c r="A214" s="6" t="s">
        <v>196</v>
      </c>
      <c r="B214" s="6">
        <v>2019</v>
      </c>
      <c r="C214" s="6" t="s">
        <v>413</v>
      </c>
      <c r="D214" s="6" t="s">
        <v>79</v>
      </c>
      <c r="E214" s="6" t="s">
        <v>50</v>
      </c>
      <c r="F214" s="16" t="s">
        <v>208</v>
      </c>
      <c r="G214" s="6" t="s">
        <v>209</v>
      </c>
      <c r="H214" t="s">
        <v>110</v>
      </c>
      <c r="I214" t="s">
        <v>163</v>
      </c>
      <c r="J214" t="s">
        <v>163</v>
      </c>
      <c r="K214" t="s">
        <v>164</v>
      </c>
      <c r="L214" t="s">
        <v>165</v>
      </c>
      <c r="M214" t="s">
        <v>166</v>
      </c>
      <c r="P214" s="44" t="s">
        <v>386</v>
      </c>
      <c r="Q214" s="9">
        <v>16097560.975609699</v>
      </c>
      <c r="R214" s="9">
        <v>15000000</v>
      </c>
      <c r="S214" s="8">
        <f t="shared" si="11"/>
        <v>-6.8181818181814888E-2</v>
      </c>
      <c r="U214" s="9">
        <f t="shared" si="12"/>
        <v>-0.10187961401920849</v>
      </c>
      <c r="V214" s="6" t="s">
        <v>119</v>
      </c>
      <c r="W214" s="6"/>
    </row>
    <row r="215" spans="1:23" x14ac:dyDescent="0.2">
      <c r="A215" s="6" t="s">
        <v>196</v>
      </c>
      <c r="B215" s="6">
        <v>2019</v>
      </c>
      <c r="C215" s="6" t="s">
        <v>419</v>
      </c>
      <c r="D215" s="6" t="s">
        <v>79</v>
      </c>
      <c r="E215" s="6" t="s">
        <v>50</v>
      </c>
      <c r="F215" s="16" t="s">
        <v>208</v>
      </c>
      <c r="G215" s="6" t="s">
        <v>261</v>
      </c>
      <c r="H215" s="6" t="s">
        <v>110</v>
      </c>
      <c r="I215" s="12" t="s">
        <v>123</v>
      </c>
      <c r="J215" s="6" t="s">
        <v>124</v>
      </c>
      <c r="K215" s="6" t="s">
        <v>125</v>
      </c>
      <c r="L215" s="6" t="s">
        <v>126</v>
      </c>
      <c r="M215" s="6" t="s">
        <v>127</v>
      </c>
      <c r="N215" s="6" t="s">
        <v>155</v>
      </c>
      <c r="P215" s="44" t="s">
        <v>386</v>
      </c>
      <c r="Q215" s="9">
        <v>84501347.708894804</v>
      </c>
      <c r="R215" s="9">
        <v>75202156.334231794</v>
      </c>
      <c r="S215" s="8">
        <f t="shared" si="11"/>
        <v>-0.11004784688995151</v>
      </c>
      <c r="U215" s="9">
        <f t="shared" si="12"/>
        <v>-0.16820032097285031</v>
      </c>
      <c r="V215" s="6" t="s">
        <v>119</v>
      </c>
      <c r="W215" s="6"/>
    </row>
    <row r="216" spans="1:23" x14ac:dyDescent="0.2">
      <c r="A216" s="6" t="s">
        <v>196</v>
      </c>
      <c r="B216" s="6">
        <v>2019</v>
      </c>
      <c r="C216" s="6" t="s">
        <v>414</v>
      </c>
      <c r="D216" s="6" t="s">
        <v>79</v>
      </c>
      <c r="E216" s="6" t="s">
        <v>50</v>
      </c>
      <c r="F216" s="16" t="s">
        <v>208</v>
      </c>
      <c r="G216" s="6" t="s">
        <v>198</v>
      </c>
      <c r="H216" t="s">
        <v>110</v>
      </c>
      <c r="I216" t="s">
        <v>111</v>
      </c>
      <c r="J216" t="s">
        <v>112</v>
      </c>
      <c r="K216" t="s">
        <v>113</v>
      </c>
      <c r="L216" t="s">
        <v>114</v>
      </c>
      <c r="M216" t="s">
        <v>282</v>
      </c>
      <c r="N216" s="6" t="s">
        <v>283</v>
      </c>
      <c r="P216" s="44" t="s">
        <v>385</v>
      </c>
      <c r="Q216" s="9">
        <v>25283950.617283899</v>
      </c>
      <c r="R216" s="9">
        <v>21530864.197530799</v>
      </c>
      <c r="S216" s="8">
        <f t="shared" si="11"/>
        <v>-0.14843750000000086</v>
      </c>
      <c r="U216" s="9">
        <f t="shared" si="12"/>
        <v>-0.23181567522307514</v>
      </c>
      <c r="V216" s="6" t="s">
        <v>119</v>
      </c>
      <c r="W216" s="6"/>
    </row>
    <row r="217" spans="1:23" x14ac:dyDescent="0.2">
      <c r="A217" s="6" t="s">
        <v>196</v>
      </c>
      <c r="B217" s="6">
        <v>2019</v>
      </c>
      <c r="C217" s="6" t="s">
        <v>413</v>
      </c>
      <c r="D217" s="6" t="s">
        <v>79</v>
      </c>
      <c r="E217" s="6" t="s">
        <v>50</v>
      </c>
      <c r="F217" s="6" t="s">
        <v>197</v>
      </c>
      <c r="G217" s="6" t="s">
        <v>209</v>
      </c>
      <c r="H217" t="s">
        <v>110</v>
      </c>
      <c r="I217" t="s">
        <v>163</v>
      </c>
      <c r="J217" t="s">
        <v>163</v>
      </c>
      <c r="K217" t="s">
        <v>164</v>
      </c>
      <c r="L217" t="s">
        <v>165</v>
      </c>
      <c r="M217" t="s">
        <v>166</v>
      </c>
      <c r="P217" s="44" t="s">
        <v>386</v>
      </c>
      <c r="Q217" s="9">
        <v>11158536.5853658</v>
      </c>
      <c r="R217" s="9">
        <v>9054878.0487804804</v>
      </c>
      <c r="S217" s="8">
        <f t="shared" si="11"/>
        <v>-0.18852459016393119</v>
      </c>
      <c r="U217" s="9">
        <f t="shared" si="12"/>
        <v>-0.30138071748327094</v>
      </c>
      <c r="V217" s="6" t="s">
        <v>119</v>
      </c>
      <c r="W217" s="6"/>
    </row>
    <row r="218" spans="1:23" x14ac:dyDescent="0.2">
      <c r="A218" s="6" t="s">
        <v>196</v>
      </c>
      <c r="B218" s="6">
        <v>2019</v>
      </c>
      <c r="C218" s="6" t="s">
        <v>413</v>
      </c>
      <c r="D218" s="6" t="s">
        <v>79</v>
      </c>
      <c r="E218" s="6" t="s">
        <v>50</v>
      </c>
      <c r="F218" s="16" t="s">
        <v>208</v>
      </c>
      <c r="G218" s="6" t="s">
        <v>261</v>
      </c>
      <c r="H218" t="s">
        <v>110</v>
      </c>
      <c r="I218" t="s">
        <v>163</v>
      </c>
      <c r="J218" t="s">
        <v>163</v>
      </c>
      <c r="K218" t="s">
        <v>164</v>
      </c>
      <c r="L218" t="s">
        <v>165</v>
      </c>
      <c r="M218" t="s">
        <v>166</v>
      </c>
      <c r="P218" s="44" t="s">
        <v>386</v>
      </c>
      <c r="Q218" s="9">
        <v>16097560.975609699</v>
      </c>
      <c r="R218" s="9">
        <v>12896341.4634146</v>
      </c>
      <c r="S218" s="8">
        <f t="shared" si="11"/>
        <v>-0.19886363636363566</v>
      </c>
      <c r="U218" s="9">
        <f t="shared" si="12"/>
        <v>-0.31988026623850252</v>
      </c>
      <c r="V218" s="6" t="s">
        <v>119</v>
      </c>
      <c r="W218" s="6"/>
    </row>
    <row r="219" spans="1:23" x14ac:dyDescent="0.2">
      <c r="A219" s="6" t="s">
        <v>196</v>
      </c>
      <c r="B219" s="6">
        <v>2019</v>
      </c>
      <c r="C219" s="6" t="s">
        <v>415</v>
      </c>
      <c r="D219" s="6" t="s">
        <v>79</v>
      </c>
      <c r="E219" s="6" t="s">
        <v>50</v>
      </c>
      <c r="F219" s="16" t="s">
        <v>208</v>
      </c>
      <c r="G219" s="6" t="s">
        <v>198</v>
      </c>
      <c r="H219" t="s">
        <v>110</v>
      </c>
      <c r="I219" t="s">
        <v>111</v>
      </c>
      <c r="J219" t="s">
        <v>112</v>
      </c>
      <c r="K219" t="s">
        <v>113</v>
      </c>
      <c r="L219" t="s">
        <v>114</v>
      </c>
      <c r="M219" s="6" t="s">
        <v>115</v>
      </c>
      <c r="N219" s="6" t="s">
        <v>277</v>
      </c>
      <c r="P219" s="44" t="s">
        <v>385</v>
      </c>
      <c r="Q219" s="9">
        <v>52680965.147453003</v>
      </c>
      <c r="R219" s="9">
        <v>40214477.211796202</v>
      </c>
      <c r="S219" s="8">
        <f t="shared" si="11"/>
        <v>-0.23664122137404547</v>
      </c>
      <c r="U219" s="9">
        <f t="shared" si="12"/>
        <v>-0.38956681176272506</v>
      </c>
      <c r="V219" s="6" t="s">
        <v>119</v>
      </c>
      <c r="W219" s="6"/>
    </row>
    <row r="220" spans="1:23" x14ac:dyDescent="0.2">
      <c r="A220" s="6" t="s">
        <v>196</v>
      </c>
      <c r="B220" s="6">
        <v>2019</v>
      </c>
      <c r="C220" s="6" t="s">
        <v>419</v>
      </c>
      <c r="D220" s="6" t="s">
        <v>79</v>
      </c>
      <c r="E220" s="6" t="s">
        <v>50</v>
      </c>
      <c r="F220" s="16" t="s">
        <v>208</v>
      </c>
      <c r="G220" s="6" t="s">
        <v>198</v>
      </c>
      <c r="H220" s="6" t="s">
        <v>110</v>
      </c>
      <c r="I220" s="12" t="s">
        <v>123</v>
      </c>
      <c r="J220" s="6" t="s">
        <v>124</v>
      </c>
      <c r="K220" s="6" t="s">
        <v>125</v>
      </c>
      <c r="L220" s="6" t="s">
        <v>126</v>
      </c>
      <c r="M220" s="6" t="s">
        <v>127</v>
      </c>
      <c r="N220" s="6" t="s">
        <v>155</v>
      </c>
      <c r="P220" s="44" t="s">
        <v>386</v>
      </c>
      <c r="Q220" s="9">
        <v>84501347.708894804</v>
      </c>
      <c r="R220" s="9">
        <v>60646900.269541703</v>
      </c>
      <c r="S220" s="8">
        <f t="shared" si="11"/>
        <v>-0.2822966507177036</v>
      </c>
      <c r="U220" s="9">
        <f t="shared" si="12"/>
        <v>-0.47854044158500236</v>
      </c>
      <c r="V220" s="6" t="s">
        <v>119</v>
      </c>
      <c r="W220" s="6"/>
    </row>
    <row r="221" spans="1:23" x14ac:dyDescent="0.2">
      <c r="A221" s="6" t="s">
        <v>196</v>
      </c>
      <c r="B221" s="6">
        <v>2019</v>
      </c>
      <c r="C221" s="6" t="s">
        <v>414</v>
      </c>
      <c r="D221" s="6" t="s">
        <v>79</v>
      </c>
      <c r="E221" s="6" t="s">
        <v>50</v>
      </c>
      <c r="F221" s="16" t="s">
        <v>208</v>
      </c>
      <c r="G221" s="6" t="s">
        <v>261</v>
      </c>
      <c r="H221" t="s">
        <v>110</v>
      </c>
      <c r="I221" t="s">
        <v>111</v>
      </c>
      <c r="J221" t="s">
        <v>112</v>
      </c>
      <c r="K221" t="s">
        <v>113</v>
      </c>
      <c r="L221" t="s">
        <v>114</v>
      </c>
      <c r="M221" t="s">
        <v>282</v>
      </c>
      <c r="N221" s="6" t="s">
        <v>283</v>
      </c>
      <c r="P221" s="44" t="s">
        <v>385</v>
      </c>
      <c r="Q221" s="9">
        <v>25283950.617283899</v>
      </c>
      <c r="R221" s="9">
        <v>18074074.074074</v>
      </c>
      <c r="S221" s="8">
        <f t="shared" si="11"/>
        <v>-0.2851562500000015</v>
      </c>
      <c r="U221" s="9">
        <f t="shared" si="12"/>
        <v>-0.48430016171596046</v>
      </c>
      <c r="V221" s="6" t="s">
        <v>119</v>
      </c>
      <c r="W221" s="6"/>
    </row>
    <row r="222" spans="1:23" x14ac:dyDescent="0.2">
      <c r="A222" s="6" t="s">
        <v>196</v>
      </c>
      <c r="B222" s="6">
        <v>2019</v>
      </c>
      <c r="C222" s="6" t="s">
        <v>413</v>
      </c>
      <c r="D222" s="6" t="s">
        <v>79</v>
      </c>
      <c r="E222" s="6" t="s">
        <v>50</v>
      </c>
      <c r="F222" s="6" t="s">
        <v>197</v>
      </c>
      <c r="G222" s="6" t="s">
        <v>198</v>
      </c>
      <c r="H222" t="s">
        <v>110</v>
      </c>
      <c r="I222" t="s">
        <v>163</v>
      </c>
      <c r="J222" t="s">
        <v>163</v>
      </c>
      <c r="K222" t="s">
        <v>164</v>
      </c>
      <c r="L222" t="s">
        <v>165</v>
      </c>
      <c r="M222" t="s">
        <v>166</v>
      </c>
      <c r="P222" s="44" t="s">
        <v>386</v>
      </c>
      <c r="Q222" s="9">
        <v>11158536.5853658</v>
      </c>
      <c r="R222" s="9">
        <v>7865853.6585365804</v>
      </c>
      <c r="S222" s="8">
        <f t="shared" si="11"/>
        <v>-0.29508196721311181</v>
      </c>
      <c r="U222" s="9">
        <f t="shared" si="12"/>
        <v>-0.50447258286078245</v>
      </c>
      <c r="V222" s="6" t="s">
        <v>119</v>
      </c>
      <c r="W222" s="6"/>
    </row>
    <row r="223" spans="1:23" x14ac:dyDescent="0.2">
      <c r="A223" s="6" t="s">
        <v>196</v>
      </c>
      <c r="B223" s="6">
        <v>2019</v>
      </c>
      <c r="C223" s="6" t="s">
        <v>418</v>
      </c>
      <c r="D223" s="6" t="s">
        <v>79</v>
      </c>
      <c r="E223" s="6" t="s">
        <v>50</v>
      </c>
      <c r="F223" s="16" t="s">
        <v>208</v>
      </c>
      <c r="G223" s="6" t="s">
        <v>198</v>
      </c>
      <c r="H223" s="6" t="s">
        <v>110</v>
      </c>
      <c r="I223" s="12" t="s">
        <v>123</v>
      </c>
      <c r="J223" s="6" t="s">
        <v>124</v>
      </c>
      <c r="K223" s="6" t="s">
        <v>125</v>
      </c>
      <c r="L223" s="6" t="s">
        <v>126</v>
      </c>
      <c r="M223" s="6" t="s">
        <v>127</v>
      </c>
      <c r="N223" s="6" t="s">
        <v>150</v>
      </c>
      <c r="P223" s="44" t="s">
        <v>386</v>
      </c>
      <c r="Q223" s="9">
        <v>81072386.058981195</v>
      </c>
      <c r="R223" s="9">
        <v>56621983.914209098</v>
      </c>
      <c r="S223" s="8">
        <f t="shared" si="11"/>
        <v>-0.30158730158730146</v>
      </c>
      <c r="U223" s="9">
        <f t="shared" si="12"/>
        <v>-0.51784830486261912</v>
      </c>
      <c r="V223" s="6" t="s">
        <v>119</v>
      </c>
      <c r="W223" s="6"/>
    </row>
    <row r="224" spans="1:23" x14ac:dyDescent="0.2">
      <c r="A224" s="6" t="s">
        <v>196</v>
      </c>
      <c r="B224" s="6">
        <v>2019</v>
      </c>
      <c r="C224" s="6" t="s">
        <v>417</v>
      </c>
      <c r="D224" s="6" t="s">
        <v>79</v>
      </c>
      <c r="E224" s="6" t="s">
        <v>50</v>
      </c>
      <c r="F224" s="6" t="s">
        <v>197</v>
      </c>
      <c r="G224" s="6" t="s">
        <v>198</v>
      </c>
      <c r="H224" s="6" t="s">
        <v>110</v>
      </c>
      <c r="I224" s="12" t="s">
        <v>123</v>
      </c>
      <c r="J224" s="6" t="s">
        <v>124</v>
      </c>
      <c r="K224" s="6" t="s">
        <v>125</v>
      </c>
      <c r="L224" s="6" t="s">
        <v>126</v>
      </c>
      <c r="M224" s="6" t="s">
        <v>127</v>
      </c>
      <c r="N224" s="6" t="s">
        <v>155</v>
      </c>
      <c r="O224" s="6" t="s">
        <v>218</v>
      </c>
      <c r="P224" s="44" t="s">
        <v>386</v>
      </c>
      <c r="Q224" s="9">
        <v>21505376.344085999</v>
      </c>
      <c r="R224" s="9">
        <v>14516129.032258</v>
      </c>
      <c r="S224" s="8">
        <f t="shared" si="11"/>
        <v>-0.32500000000000229</v>
      </c>
      <c r="U224" s="9">
        <f t="shared" si="12"/>
        <v>-0.56704059272389873</v>
      </c>
      <c r="V224" s="6" t="s">
        <v>119</v>
      </c>
      <c r="W224" s="6"/>
    </row>
    <row r="225" spans="1:23" x14ac:dyDescent="0.2">
      <c r="A225" s="6" t="s">
        <v>196</v>
      </c>
      <c r="B225" s="6">
        <v>2019</v>
      </c>
      <c r="C225" s="6" t="s">
        <v>418</v>
      </c>
      <c r="D225" s="6" t="s">
        <v>79</v>
      </c>
      <c r="E225" s="6" t="s">
        <v>50</v>
      </c>
      <c r="F225" s="16" t="s">
        <v>208</v>
      </c>
      <c r="G225" s="6" t="s">
        <v>209</v>
      </c>
      <c r="H225" s="6" t="s">
        <v>110</v>
      </c>
      <c r="I225" s="12" t="s">
        <v>123</v>
      </c>
      <c r="J225" s="6" t="s">
        <v>124</v>
      </c>
      <c r="K225" s="6" t="s">
        <v>125</v>
      </c>
      <c r="L225" s="6" t="s">
        <v>126</v>
      </c>
      <c r="M225" s="6" t="s">
        <v>127</v>
      </c>
      <c r="N225" s="6" t="s">
        <v>150</v>
      </c>
      <c r="P225" s="44" t="s">
        <v>386</v>
      </c>
      <c r="Q225" s="9">
        <v>81072386.058981195</v>
      </c>
      <c r="R225" s="9">
        <v>54369973.190348499</v>
      </c>
      <c r="S225" s="8">
        <f t="shared" si="11"/>
        <v>-0.32936507936507936</v>
      </c>
      <c r="U225" s="9">
        <f t="shared" si="12"/>
        <v>-0.57640048721773229</v>
      </c>
      <c r="V225" s="6" t="s">
        <v>119</v>
      </c>
      <c r="W225" s="6"/>
    </row>
    <row r="226" spans="1:23" x14ac:dyDescent="0.2">
      <c r="A226" s="6" t="s">
        <v>196</v>
      </c>
      <c r="B226" s="6">
        <v>2019</v>
      </c>
      <c r="C226" s="6" t="s">
        <v>421</v>
      </c>
      <c r="D226" s="6" t="s">
        <v>79</v>
      </c>
      <c r="E226" s="6" t="s">
        <v>50</v>
      </c>
      <c r="F226" s="16" t="s">
        <v>208</v>
      </c>
      <c r="G226" s="6" t="s">
        <v>198</v>
      </c>
      <c r="H226" s="6" t="s">
        <v>110</v>
      </c>
      <c r="I226" s="6" t="s">
        <v>111</v>
      </c>
      <c r="J226" s="6" t="s">
        <v>133</v>
      </c>
      <c r="K226" s="6" t="s">
        <v>134</v>
      </c>
      <c r="L226" s="6" t="s">
        <v>135</v>
      </c>
      <c r="P226" s="44" t="s">
        <v>385</v>
      </c>
      <c r="Q226" s="9">
        <v>8652037.6175548509</v>
      </c>
      <c r="R226" s="9">
        <v>5642633.2288401397</v>
      </c>
      <c r="S226" s="8">
        <f t="shared" si="11"/>
        <v>-0.34782608695651945</v>
      </c>
      <c r="U226" s="9">
        <f t="shared" si="12"/>
        <v>-0.61667136044848947</v>
      </c>
      <c r="V226" s="6" t="s">
        <v>119</v>
      </c>
      <c r="W226" s="6"/>
    </row>
    <row r="227" spans="1:23" x14ac:dyDescent="0.2">
      <c r="A227" s="6" t="s">
        <v>196</v>
      </c>
      <c r="B227" s="6">
        <v>2019</v>
      </c>
      <c r="C227" s="6" t="s">
        <v>417</v>
      </c>
      <c r="D227" s="6" t="s">
        <v>79</v>
      </c>
      <c r="E227" s="6" t="s">
        <v>50</v>
      </c>
      <c r="F227" s="16" t="s">
        <v>208</v>
      </c>
      <c r="G227" s="6" t="s">
        <v>261</v>
      </c>
      <c r="H227" s="6" t="s">
        <v>110</v>
      </c>
      <c r="I227" s="12" t="s">
        <v>123</v>
      </c>
      <c r="J227" s="6" t="s">
        <v>124</v>
      </c>
      <c r="K227" s="6" t="s">
        <v>125</v>
      </c>
      <c r="L227" s="6" t="s">
        <v>126</v>
      </c>
      <c r="M227" s="6" t="s">
        <v>127</v>
      </c>
      <c r="N227" s="6" t="s">
        <v>155</v>
      </c>
      <c r="O227" s="6" t="s">
        <v>218</v>
      </c>
      <c r="P227" s="44" t="s">
        <v>386</v>
      </c>
      <c r="Q227" s="9">
        <v>19086021.505376302</v>
      </c>
      <c r="R227" s="9">
        <v>10752688.172042999</v>
      </c>
      <c r="S227" s="8">
        <f t="shared" si="11"/>
        <v>-0.43661971830985852</v>
      </c>
      <c r="U227" s="9">
        <f t="shared" si="12"/>
        <v>-0.82781902461731793</v>
      </c>
      <c r="V227" s="6" t="s">
        <v>119</v>
      </c>
      <c r="W227" s="6"/>
    </row>
    <row r="228" spans="1:23" x14ac:dyDescent="0.2">
      <c r="A228" s="6" t="s">
        <v>196</v>
      </c>
      <c r="B228" s="6">
        <v>2019</v>
      </c>
      <c r="C228" s="6" t="s">
        <v>421</v>
      </c>
      <c r="D228" s="6" t="s">
        <v>79</v>
      </c>
      <c r="E228" s="6" t="s">
        <v>50</v>
      </c>
      <c r="F228" s="6" t="s">
        <v>197</v>
      </c>
      <c r="G228" s="6" t="s">
        <v>198</v>
      </c>
      <c r="H228" s="6" t="s">
        <v>110</v>
      </c>
      <c r="I228" s="6" t="s">
        <v>111</v>
      </c>
      <c r="J228" s="6" t="s">
        <v>133</v>
      </c>
      <c r="K228" s="6" t="s">
        <v>134</v>
      </c>
      <c r="L228" s="6" t="s">
        <v>135</v>
      </c>
      <c r="P228" s="44" t="s">
        <v>385</v>
      </c>
      <c r="Q228" s="9">
        <v>13542319.749216201</v>
      </c>
      <c r="R228" s="9">
        <v>7398119.1222570501</v>
      </c>
      <c r="S228" s="8">
        <f t="shared" si="11"/>
        <v>-0.45370370370369989</v>
      </c>
      <c r="U228" s="9">
        <f t="shared" si="12"/>
        <v>-0.87224445280161733</v>
      </c>
      <c r="V228" s="6" t="s">
        <v>119</v>
      </c>
      <c r="W228" s="6"/>
    </row>
    <row r="229" spans="1:23" x14ac:dyDescent="0.2">
      <c r="A229" s="6" t="s">
        <v>196</v>
      </c>
      <c r="B229" s="6">
        <v>2019</v>
      </c>
      <c r="C229" s="6" t="s">
        <v>417</v>
      </c>
      <c r="D229" s="6" t="s">
        <v>79</v>
      </c>
      <c r="E229" s="6" t="s">
        <v>50</v>
      </c>
      <c r="F229" s="6" t="s">
        <v>197</v>
      </c>
      <c r="G229" s="6" t="s">
        <v>209</v>
      </c>
      <c r="H229" s="6" t="s">
        <v>110</v>
      </c>
      <c r="I229" s="12" t="s">
        <v>123</v>
      </c>
      <c r="J229" s="6" t="s">
        <v>124</v>
      </c>
      <c r="K229" s="6" t="s">
        <v>125</v>
      </c>
      <c r="L229" s="6" t="s">
        <v>126</v>
      </c>
      <c r="M229" s="6" t="s">
        <v>127</v>
      </c>
      <c r="N229" s="6" t="s">
        <v>155</v>
      </c>
      <c r="O229" s="6" t="s">
        <v>218</v>
      </c>
      <c r="P229" s="44" t="s">
        <v>386</v>
      </c>
      <c r="Q229" s="9">
        <v>21505376.344085999</v>
      </c>
      <c r="R229" s="9">
        <v>11290322.580645099</v>
      </c>
      <c r="S229" s="8">
        <f t="shared" si="11"/>
        <v>-0.47500000000000231</v>
      </c>
      <c r="U229" s="9">
        <f t="shared" si="12"/>
        <v>-0.92961067210860837</v>
      </c>
      <c r="V229" s="6" t="s">
        <v>119</v>
      </c>
      <c r="W229" s="6"/>
    </row>
    <row r="230" spans="1:23" x14ac:dyDescent="0.2">
      <c r="A230" s="6" t="s">
        <v>196</v>
      </c>
      <c r="B230" s="6">
        <v>2019</v>
      </c>
      <c r="C230" s="6" t="s">
        <v>414</v>
      </c>
      <c r="D230" s="6" t="s">
        <v>79</v>
      </c>
      <c r="E230" s="6" t="s">
        <v>50</v>
      </c>
      <c r="F230" s="6" t="s">
        <v>197</v>
      </c>
      <c r="G230" s="6" t="s">
        <v>198</v>
      </c>
      <c r="H230" t="s">
        <v>110</v>
      </c>
      <c r="I230" t="s">
        <v>111</v>
      </c>
      <c r="J230" t="s">
        <v>112</v>
      </c>
      <c r="K230" t="s">
        <v>113</v>
      </c>
      <c r="L230" t="s">
        <v>114</v>
      </c>
      <c r="M230" t="s">
        <v>282</v>
      </c>
      <c r="N230" s="6" t="s">
        <v>283</v>
      </c>
      <c r="P230" s="44" t="s">
        <v>385</v>
      </c>
      <c r="Q230" s="9">
        <v>18962962.962962899</v>
      </c>
      <c r="R230" s="9">
        <v>9876543.2098765299</v>
      </c>
      <c r="S230" s="8">
        <f t="shared" si="11"/>
        <v>-0.47916666666666563</v>
      </c>
      <c r="U230" s="9">
        <f t="shared" si="12"/>
        <v>-0.9411063109464286</v>
      </c>
      <c r="V230" s="6" t="s">
        <v>119</v>
      </c>
      <c r="W230" s="6"/>
    </row>
    <row r="231" spans="1:23" x14ac:dyDescent="0.2">
      <c r="A231" s="6" t="s">
        <v>196</v>
      </c>
      <c r="B231" s="6">
        <v>2019</v>
      </c>
      <c r="C231" s="6" t="s">
        <v>420</v>
      </c>
      <c r="D231" s="6" t="s">
        <v>79</v>
      </c>
      <c r="E231" s="6" t="s">
        <v>50</v>
      </c>
      <c r="F231" s="6" t="s">
        <v>197</v>
      </c>
      <c r="G231" s="6" t="s">
        <v>198</v>
      </c>
      <c r="H231" t="s">
        <v>110</v>
      </c>
      <c r="I231" t="s">
        <v>111</v>
      </c>
      <c r="J231" t="s">
        <v>204</v>
      </c>
      <c r="K231" t="s">
        <v>205</v>
      </c>
      <c r="L231" t="s">
        <v>206</v>
      </c>
      <c r="M231" t="s">
        <v>215</v>
      </c>
      <c r="N231" s="6" t="s">
        <v>225</v>
      </c>
      <c r="P231" s="44" t="s">
        <v>386</v>
      </c>
      <c r="Q231" s="9">
        <v>15364583.3333333</v>
      </c>
      <c r="R231" s="9">
        <v>7812499.9999999404</v>
      </c>
      <c r="S231" s="8">
        <f t="shared" si="11"/>
        <v>-0.49152542372881636</v>
      </c>
      <c r="U231" s="9">
        <f t="shared" si="12"/>
        <v>-0.97575245375333064</v>
      </c>
      <c r="V231" s="6" t="s">
        <v>119</v>
      </c>
      <c r="W231" s="6"/>
    </row>
    <row r="232" spans="1:23" x14ac:dyDescent="0.2">
      <c r="A232" s="6" t="s">
        <v>196</v>
      </c>
      <c r="B232" s="6">
        <v>2019</v>
      </c>
      <c r="C232" s="6" t="s">
        <v>420</v>
      </c>
      <c r="D232" s="6" t="s">
        <v>79</v>
      </c>
      <c r="E232" s="6" t="s">
        <v>50</v>
      </c>
      <c r="F232" s="16" t="s">
        <v>208</v>
      </c>
      <c r="G232" s="6" t="s">
        <v>198</v>
      </c>
      <c r="H232" t="s">
        <v>110</v>
      </c>
      <c r="I232" t="s">
        <v>111</v>
      </c>
      <c r="J232" t="s">
        <v>204</v>
      </c>
      <c r="K232" t="s">
        <v>205</v>
      </c>
      <c r="L232" t="s">
        <v>206</v>
      </c>
      <c r="M232" t="s">
        <v>215</v>
      </c>
      <c r="N232" s="6" t="s">
        <v>225</v>
      </c>
      <c r="P232" s="44" t="s">
        <v>386</v>
      </c>
      <c r="Q232" s="9">
        <v>24218749.999999899</v>
      </c>
      <c r="R232" s="9">
        <v>11979166.666666601</v>
      </c>
      <c r="S232" s="8">
        <f t="shared" si="11"/>
        <v>-0.50537634408602217</v>
      </c>
      <c r="U232" s="9">
        <f t="shared" si="12"/>
        <v>-1.0155968550510206</v>
      </c>
      <c r="V232" s="6" t="s">
        <v>119</v>
      </c>
      <c r="W232" s="6"/>
    </row>
    <row r="233" spans="1:23" x14ac:dyDescent="0.2">
      <c r="A233" s="6" t="s">
        <v>196</v>
      </c>
      <c r="B233" s="6">
        <v>2019</v>
      </c>
      <c r="C233" s="6" t="s">
        <v>415</v>
      </c>
      <c r="D233" s="6" t="s">
        <v>79</v>
      </c>
      <c r="E233" s="6" t="s">
        <v>50</v>
      </c>
      <c r="F233" s="16" t="s">
        <v>208</v>
      </c>
      <c r="G233" s="6" t="s">
        <v>209</v>
      </c>
      <c r="H233" t="s">
        <v>110</v>
      </c>
      <c r="I233" t="s">
        <v>111</v>
      </c>
      <c r="J233" t="s">
        <v>112</v>
      </c>
      <c r="K233" t="s">
        <v>113</v>
      </c>
      <c r="L233" t="s">
        <v>114</v>
      </c>
      <c r="M233" s="6" t="s">
        <v>115</v>
      </c>
      <c r="N233" s="6" t="s">
        <v>277</v>
      </c>
      <c r="P233" s="44" t="s">
        <v>385</v>
      </c>
      <c r="Q233" s="9">
        <v>52680965.147453003</v>
      </c>
      <c r="R233" s="9">
        <v>24932975.871313602</v>
      </c>
      <c r="S233" s="8">
        <f t="shared" si="11"/>
        <v>-0.52671755725190905</v>
      </c>
      <c r="U233" s="9">
        <f t="shared" ref="U233:U264" si="13">IF(T233="",(LOG((R233/Q233),2)),T233)</f>
        <v>-1.0792266911505772</v>
      </c>
      <c r="V233" s="6" t="s">
        <v>119</v>
      </c>
      <c r="W233" s="6"/>
    </row>
    <row r="234" spans="1:23" x14ac:dyDescent="0.2">
      <c r="A234" s="6" t="s">
        <v>196</v>
      </c>
      <c r="B234" s="6">
        <v>2019</v>
      </c>
      <c r="C234" s="6" t="s">
        <v>420</v>
      </c>
      <c r="D234" s="6" t="s">
        <v>79</v>
      </c>
      <c r="E234" s="6" t="s">
        <v>50</v>
      </c>
      <c r="F234" s="16" t="s">
        <v>208</v>
      </c>
      <c r="G234" s="6" t="s">
        <v>261</v>
      </c>
      <c r="H234" t="s">
        <v>110</v>
      </c>
      <c r="I234" t="s">
        <v>111</v>
      </c>
      <c r="J234" t="s">
        <v>204</v>
      </c>
      <c r="K234" t="s">
        <v>205</v>
      </c>
      <c r="L234" t="s">
        <v>206</v>
      </c>
      <c r="M234" t="s">
        <v>215</v>
      </c>
      <c r="N234" s="6" t="s">
        <v>225</v>
      </c>
      <c r="P234" s="44" t="s">
        <v>386</v>
      </c>
      <c r="Q234" s="9">
        <v>24218749.999999899</v>
      </c>
      <c r="R234" s="9">
        <v>10937499.999999899</v>
      </c>
      <c r="S234" s="8">
        <f t="shared" si="11"/>
        <v>-0.54838709677419584</v>
      </c>
      <c r="U234" s="9">
        <f t="shared" si="13"/>
        <v>-1.1468413883292785</v>
      </c>
      <c r="V234" s="6" t="s">
        <v>119</v>
      </c>
      <c r="W234" s="6"/>
    </row>
    <row r="235" spans="1:23" x14ac:dyDescent="0.2">
      <c r="A235" s="6" t="s">
        <v>196</v>
      </c>
      <c r="B235" s="6">
        <v>2019</v>
      </c>
      <c r="C235" s="6" t="s">
        <v>418</v>
      </c>
      <c r="D235" s="6" t="s">
        <v>79</v>
      </c>
      <c r="E235" s="6" t="s">
        <v>50</v>
      </c>
      <c r="F235" s="6" t="s">
        <v>197</v>
      </c>
      <c r="G235" s="6" t="s">
        <v>198</v>
      </c>
      <c r="H235" s="6" t="s">
        <v>110</v>
      </c>
      <c r="I235" s="12" t="s">
        <v>123</v>
      </c>
      <c r="J235" s="6" t="s">
        <v>124</v>
      </c>
      <c r="K235" s="6" t="s">
        <v>125</v>
      </c>
      <c r="L235" s="6" t="s">
        <v>126</v>
      </c>
      <c r="M235" s="6" t="s">
        <v>127</v>
      </c>
      <c r="N235" s="6" t="s">
        <v>150</v>
      </c>
      <c r="P235" s="44" t="s">
        <v>386</v>
      </c>
      <c r="Q235" s="9">
        <v>40857908.847185001</v>
      </c>
      <c r="R235" s="9">
        <v>18016085.7908847</v>
      </c>
      <c r="S235" s="8">
        <f t="shared" si="11"/>
        <v>-0.55905511811023678</v>
      </c>
      <c r="U235" s="9">
        <f t="shared" si="13"/>
        <v>-1.1813297647145637</v>
      </c>
      <c r="V235" s="6" t="s">
        <v>119</v>
      </c>
      <c r="W235" s="6"/>
    </row>
    <row r="236" spans="1:23" x14ac:dyDescent="0.2">
      <c r="A236" s="6" t="s">
        <v>196</v>
      </c>
      <c r="B236" s="6">
        <v>2019</v>
      </c>
      <c r="C236" s="6" t="s">
        <v>420</v>
      </c>
      <c r="D236" s="6" t="s">
        <v>79</v>
      </c>
      <c r="E236" s="6" t="s">
        <v>50</v>
      </c>
      <c r="F236" s="6" t="s">
        <v>197</v>
      </c>
      <c r="G236" s="6" t="s">
        <v>209</v>
      </c>
      <c r="H236" t="s">
        <v>110</v>
      </c>
      <c r="I236" t="s">
        <v>111</v>
      </c>
      <c r="J236" t="s">
        <v>204</v>
      </c>
      <c r="K236" t="s">
        <v>205</v>
      </c>
      <c r="L236" t="s">
        <v>206</v>
      </c>
      <c r="M236" t="s">
        <v>215</v>
      </c>
      <c r="N236" s="6" t="s">
        <v>225</v>
      </c>
      <c r="P236" s="44" t="s">
        <v>386</v>
      </c>
      <c r="Q236" s="9">
        <v>15364583.3333333</v>
      </c>
      <c r="R236" s="9">
        <v>6770833.3333333004</v>
      </c>
      <c r="S236" s="8">
        <f t="shared" si="11"/>
        <v>-0.55932203389830626</v>
      </c>
      <c r="U236" s="9">
        <f t="shared" si="13"/>
        <v>-1.1822033312207532</v>
      </c>
      <c r="V236" s="6" t="s">
        <v>119</v>
      </c>
      <c r="W236" s="6"/>
    </row>
    <row r="237" spans="1:23" x14ac:dyDescent="0.2">
      <c r="A237" s="6" t="s">
        <v>196</v>
      </c>
      <c r="B237" s="6">
        <v>2019</v>
      </c>
      <c r="C237" s="6" t="s">
        <v>413</v>
      </c>
      <c r="D237" s="6" t="s">
        <v>79</v>
      </c>
      <c r="E237" s="6" t="s">
        <v>50</v>
      </c>
      <c r="F237" s="16" t="s">
        <v>208</v>
      </c>
      <c r="G237" s="6" t="s">
        <v>198</v>
      </c>
      <c r="H237" t="s">
        <v>110</v>
      </c>
      <c r="I237" t="s">
        <v>163</v>
      </c>
      <c r="J237" t="s">
        <v>163</v>
      </c>
      <c r="K237" t="s">
        <v>164</v>
      </c>
      <c r="L237" t="s">
        <v>165</v>
      </c>
      <c r="M237" t="s">
        <v>166</v>
      </c>
      <c r="P237" s="44" t="s">
        <v>386</v>
      </c>
      <c r="Q237" s="9">
        <v>16097560.975609699</v>
      </c>
      <c r="R237" s="9">
        <v>6859756.0975609701</v>
      </c>
      <c r="S237" s="8">
        <f t="shared" si="11"/>
        <v>-0.57386363636363524</v>
      </c>
      <c r="U237" s="9">
        <f t="shared" si="13"/>
        <v>-1.2306129281414124</v>
      </c>
      <c r="V237" s="6" t="s">
        <v>119</v>
      </c>
      <c r="W237" s="6"/>
    </row>
    <row r="238" spans="1:23" x14ac:dyDescent="0.2">
      <c r="A238" s="6" t="s">
        <v>196</v>
      </c>
      <c r="B238" s="6">
        <v>2019</v>
      </c>
      <c r="C238" s="6" t="s">
        <v>417</v>
      </c>
      <c r="D238" s="6" t="s">
        <v>79</v>
      </c>
      <c r="E238" s="6" t="s">
        <v>50</v>
      </c>
      <c r="F238" s="6" t="s">
        <v>197</v>
      </c>
      <c r="G238" s="6" t="s">
        <v>261</v>
      </c>
      <c r="H238" s="6" t="s">
        <v>110</v>
      </c>
      <c r="I238" s="12" t="s">
        <v>123</v>
      </c>
      <c r="J238" s="6" t="s">
        <v>124</v>
      </c>
      <c r="K238" s="6" t="s">
        <v>125</v>
      </c>
      <c r="L238" s="6" t="s">
        <v>126</v>
      </c>
      <c r="M238" s="6" t="s">
        <v>127</v>
      </c>
      <c r="N238" s="6" t="s">
        <v>155</v>
      </c>
      <c r="O238" s="6" t="s">
        <v>218</v>
      </c>
      <c r="P238" s="44" t="s">
        <v>386</v>
      </c>
      <c r="Q238" s="9">
        <v>21505376.344085999</v>
      </c>
      <c r="R238" s="9">
        <v>9139784.9462365396</v>
      </c>
      <c r="S238" s="8">
        <f t="shared" si="11"/>
        <v>-0.57500000000000051</v>
      </c>
      <c r="U238" s="9">
        <f t="shared" si="13"/>
        <v>-1.2344652536370246</v>
      </c>
      <c r="V238" s="6" t="s">
        <v>119</v>
      </c>
      <c r="W238" s="6"/>
    </row>
    <row r="239" spans="1:23" x14ac:dyDescent="0.2">
      <c r="A239" s="6" t="s">
        <v>196</v>
      </c>
      <c r="B239" s="6">
        <v>2019</v>
      </c>
      <c r="C239" s="6" t="s">
        <v>420</v>
      </c>
      <c r="D239" s="6" t="s">
        <v>79</v>
      </c>
      <c r="E239" s="6" t="s">
        <v>50</v>
      </c>
      <c r="F239" s="6" t="s">
        <v>197</v>
      </c>
      <c r="G239" s="6" t="s">
        <v>261</v>
      </c>
      <c r="H239" t="s">
        <v>110</v>
      </c>
      <c r="I239" t="s">
        <v>111</v>
      </c>
      <c r="J239" t="s">
        <v>204</v>
      </c>
      <c r="K239" t="s">
        <v>205</v>
      </c>
      <c r="L239" t="s">
        <v>206</v>
      </c>
      <c r="M239" t="s">
        <v>215</v>
      </c>
      <c r="N239" s="6" t="s">
        <v>225</v>
      </c>
      <c r="P239" s="44" t="s">
        <v>386</v>
      </c>
      <c r="Q239" s="9">
        <v>15364583.3333333</v>
      </c>
      <c r="R239" s="9">
        <v>6249999.9999999404</v>
      </c>
      <c r="S239" s="8">
        <f t="shared" si="11"/>
        <v>-0.59322033898305382</v>
      </c>
      <c r="U239" s="9">
        <f t="shared" si="13"/>
        <v>-1.2976805486406959</v>
      </c>
      <c r="V239" s="6" t="s">
        <v>119</v>
      </c>
      <c r="W239" s="6"/>
    </row>
    <row r="240" spans="1:23" x14ac:dyDescent="0.2">
      <c r="A240" s="6" t="s">
        <v>196</v>
      </c>
      <c r="B240" s="6">
        <v>2019</v>
      </c>
      <c r="C240" s="6" t="s">
        <v>415</v>
      </c>
      <c r="D240" s="6" t="s">
        <v>79</v>
      </c>
      <c r="E240" s="6" t="s">
        <v>50</v>
      </c>
      <c r="F240" s="6" t="s">
        <v>197</v>
      </c>
      <c r="G240" s="6" t="s">
        <v>198</v>
      </c>
      <c r="H240" t="s">
        <v>110</v>
      </c>
      <c r="I240" t="s">
        <v>111</v>
      </c>
      <c r="J240" t="s">
        <v>112</v>
      </c>
      <c r="K240" t="s">
        <v>113</v>
      </c>
      <c r="L240" t="s">
        <v>114</v>
      </c>
      <c r="M240" s="6" t="s">
        <v>115</v>
      </c>
      <c r="N240" s="6" t="s">
        <v>277</v>
      </c>
      <c r="P240" s="44" t="s">
        <v>385</v>
      </c>
      <c r="Q240" s="9">
        <v>49061662.1983914</v>
      </c>
      <c r="R240" s="9">
        <v>15281501.340482499</v>
      </c>
      <c r="S240" s="8">
        <f t="shared" si="11"/>
        <v>-0.68852459016393586</v>
      </c>
      <c r="U240" s="9">
        <f t="shared" si="13"/>
        <v>-1.6828098241193075</v>
      </c>
      <c r="V240" s="6" t="s">
        <v>119</v>
      </c>
      <c r="W240" s="6"/>
    </row>
    <row r="241" spans="1:23" x14ac:dyDescent="0.2">
      <c r="A241" s="6" t="s">
        <v>196</v>
      </c>
      <c r="B241" s="6">
        <v>2019</v>
      </c>
      <c r="C241" s="6" t="s">
        <v>419</v>
      </c>
      <c r="D241" s="6" t="s">
        <v>79</v>
      </c>
      <c r="E241" s="6" t="s">
        <v>50</v>
      </c>
      <c r="F241" s="6" t="s">
        <v>197</v>
      </c>
      <c r="G241" s="6" t="s">
        <v>198</v>
      </c>
      <c r="H241" s="6" t="s">
        <v>110</v>
      </c>
      <c r="I241" s="12" t="s">
        <v>123</v>
      </c>
      <c r="J241" s="6" t="s">
        <v>124</v>
      </c>
      <c r="K241" s="6" t="s">
        <v>125</v>
      </c>
      <c r="L241" s="6" t="s">
        <v>126</v>
      </c>
      <c r="M241" s="6" t="s">
        <v>127</v>
      </c>
      <c r="N241" s="6" t="s">
        <v>155</v>
      </c>
      <c r="P241" s="44" t="s">
        <v>386</v>
      </c>
      <c r="Q241" s="9">
        <v>107951482.479784</v>
      </c>
      <c r="R241" s="9">
        <v>28706199.4609164</v>
      </c>
      <c r="S241" s="8">
        <f t="shared" si="11"/>
        <v>-0.73408239700374478</v>
      </c>
      <c r="U241" s="9">
        <f t="shared" si="13"/>
        <v>-1.9109488121828693</v>
      </c>
      <c r="V241" s="6" t="s">
        <v>119</v>
      </c>
      <c r="W241" s="6"/>
    </row>
    <row r="242" spans="1:23" x14ac:dyDescent="0.2">
      <c r="A242" s="6" t="s">
        <v>196</v>
      </c>
      <c r="B242" s="6">
        <v>2019</v>
      </c>
      <c r="C242" s="6" t="s">
        <v>414</v>
      </c>
      <c r="D242" s="6" t="s">
        <v>79</v>
      </c>
      <c r="E242" s="6" t="s">
        <v>50</v>
      </c>
      <c r="F242" s="6" t="s">
        <v>197</v>
      </c>
      <c r="G242" s="6" t="s">
        <v>209</v>
      </c>
      <c r="H242" t="s">
        <v>110</v>
      </c>
      <c r="I242" t="s">
        <v>111</v>
      </c>
      <c r="J242" t="s">
        <v>112</v>
      </c>
      <c r="K242" t="s">
        <v>113</v>
      </c>
      <c r="L242" t="s">
        <v>114</v>
      </c>
      <c r="M242" t="s">
        <v>282</v>
      </c>
      <c r="N242" s="6" t="s">
        <v>283</v>
      </c>
      <c r="P242" s="44" t="s">
        <v>385</v>
      </c>
      <c r="Q242" s="9">
        <v>18962962.962962899</v>
      </c>
      <c r="R242" s="9">
        <v>4641975.3086419702</v>
      </c>
      <c r="S242" s="8">
        <f t="shared" ref="S242:S305" si="14">((R242-Q242)/Q242)</f>
        <v>-0.75520833333333282</v>
      </c>
      <c r="U242" s="9">
        <f t="shared" si="13"/>
        <v>-2.0303736490435154</v>
      </c>
      <c r="V242" s="6" t="s">
        <v>119</v>
      </c>
      <c r="W242" s="6"/>
    </row>
    <row r="243" spans="1:23" x14ac:dyDescent="0.2">
      <c r="A243" s="6" t="s">
        <v>196</v>
      </c>
      <c r="B243" s="6">
        <v>2019</v>
      </c>
      <c r="C243" s="6" t="s">
        <v>415</v>
      </c>
      <c r="D243" s="6" t="s">
        <v>79</v>
      </c>
      <c r="E243" s="6" t="s">
        <v>50</v>
      </c>
      <c r="F243" s="6" t="s">
        <v>197</v>
      </c>
      <c r="G243" s="6" t="s">
        <v>209</v>
      </c>
      <c r="H243" t="s">
        <v>110</v>
      </c>
      <c r="I243" t="s">
        <v>111</v>
      </c>
      <c r="J243" t="s">
        <v>112</v>
      </c>
      <c r="K243" t="s">
        <v>113</v>
      </c>
      <c r="L243" t="s">
        <v>114</v>
      </c>
      <c r="M243" s="6" t="s">
        <v>115</v>
      </c>
      <c r="N243" s="6" t="s">
        <v>277</v>
      </c>
      <c r="P243" s="44" t="s">
        <v>385</v>
      </c>
      <c r="Q243" s="9">
        <v>49061662.1983914</v>
      </c>
      <c r="R243" s="9">
        <v>10857908.847185001</v>
      </c>
      <c r="S243" s="8">
        <f t="shared" si="14"/>
        <v>-0.77868852459016358</v>
      </c>
      <c r="U243" s="9">
        <f t="shared" si="13"/>
        <v>-2.1758498353994153</v>
      </c>
      <c r="V243" s="6" t="s">
        <v>119</v>
      </c>
      <c r="W243" s="6"/>
    </row>
    <row r="244" spans="1:23" x14ac:dyDescent="0.2">
      <c r="A244" s="6" t="s">
        <v>196</v>
      </c>
      <c r="B244" s="6">
        <v>2019</v>
      </c>
      <c r="C244" s="6" t="s">
        <v>414</v>
      </c>
      <c r="D244" s="6" t="s">
        <v>79</v>
      </c>
      <c r="E244" s="6" t="s">
        <v>50</v>
      </c>
      <c r="F244" s="6" t="s">
        <v>197</v>
      </c>
      <c r="G244" s="6" t="s">
        <v>261</v>
      </c>
      <c r="H244" t="s">
        <v>110</v>
      </c>
      <c r="I244" t="s">
        <v>111</v>
      </c>
      <c r="J244" t="s">
        <v>112</v>
      </c>
      <c r="K244" t="s">
        <v>113</v>
      </c>
      <c r="L244" t="s">
        <v>114</v>
      </c>
      <c r="M244" t="s">
        <v>282</v>
      </c>
      <c r="N244" s="6" t="s">
        <v>283</v>
      </c>
      <c r="P244" s="44" t="s">
        <v>385</v>
      </c>
      <c r="Q244" s="9">
        <v>18962962.962962899</v>
      </c>
      <c r="R244" s="9">
        <v>4148148.1481481399</v>
      </c>
      <c r="S244" s="8">
        <f t="shared" si="14"/>
        <v>-0.78124999999999967</v>
      </c>
      <c r="U244" s="9">
        <f t="shared" si="13"/>
        <v>-2.1926450779423936</v>
      </c>
      <c r="V244" s="6" t="s">
        <v>119</v>
      </c>
      <c r="W244" s="6"/>
    </row>
    <row r="245" spans="1:23" x14ac:dyDescent="0.2">
      <c r="A245" s="6" t="s">
        <v>196</v>
      </c>
      <c r="B245" s="6">
        <v>2019</v>
      </c>
      <c r="C245" s="6" t="s">
        <v>418</v>
      </c>
      <c r="D245" s="6" t="s">
        <v>79</v>
      </c>
      <c r="E245" s="6" t="s">
        <v>50</v>
      </c>
      <c r="F245" s="6" t="s">
        <v>197</v>
      </c>
      <c r="G245" s="6" t="s">
        <v>261</v>
      </c>
      <c r="H245" s="6" t="s">
        <v>110</v>
      </c>
      <c r="I245" s="12" t="s">
        <v>123</v>
      </c>
      <c r="J245" s="6" t="s">
        <v>124</v>
      </c>
      <c r="K245" s="6" t="s">
        <v>125</v>
      </c>
      <c r="L245" s="6" t="s">
        <v>126</v>
      </c>
      <c r="M245" s="6" t="s">
        <v>127</v>
      </c>
      <c r="N245" s="6" t="s">
        <v>150</v>
      </c>
      <c r="P245" s="44" t="s">
        <v>386</v>
      </c>
      <c r="Q245" s="9">
        <v>40857908.847185001</v>
      </c>
      <c r="R245" s="9">
        <v>8686327.0777480006</v>
      </c>
      <c r="S245" s="8">
        <f t="shared" si="14"/>
        <v>-0.78740157480314943</v>
      </c>
      <c r="U245" s="9">
        <f t="shared" si="13"/>
        <v>-2.2337971846086959</v>
      </c>
      <c r="V245" s="6" t="s">
        <v>119</v>
      </c>
      <c r="W245" s="6"/>
    </row>
    <row r="246" spans="1:23" x14ac:dyDescent="0.2">
      <c r="A246" s="6" t="s">
        <v>196</v>
      </c>
      <c r="B246" s="6">
        <v>2019</v>
      </c>
      <c r="C246" s="6" t="s">
        <v>419</v>
      </c>
      <c r="D246" s="6" t="s">
        <v>79</v>
      </c>
      <c r="E246" s="6" t="s">
        <v>50</v>
      </c>
      <c r="F246" s="6" t="s">
        <v>197</v>
      </c>
      <c r="G246" s="6" t="s">
        <v>261</v>
      </c>
      <c r="H246" s="6" t="s">
        <v>110</v>
      </c>
      <c r="I246" s="12" t="s">
        <v>123</v>
      </c>
      <c r="J246" s="6" t="s">
        <v>124</v>
      </c>
      <c r="K246" s="6" t="s">
        <v>125</v>
      </c>
      <c r="L246" s="6" t="s">
        <v>126</v>
      </c>
      <c r="M246" s="6" t="s">
        <v>127</v>
      </c>
      <c r="N246" s="6" t="s">
        <v>155</v>
      </c>
      <c r="P246" s="44" t="s">
        <v>386</v>
      </c>
      <c r="Q246" s="9">
        <v>107951482.479784</v>
      </c>
      <c r="R246" s="9">
        <v>19407008.0862533</v>
      </c>
      <c r="S246" s="8">
        <f t="shared" si="14"/>
        <v>-0.8202247191011236</v>
      </c>
      <c r="U246" s="9">
        <f t="shared" si="13"/>
        <v>-2.4757334309663981</v>
      </c>
      <c r="V246" s="6" t="s">
        <v>119</v>
      </c>
      <c r="W246" s="6"/>
    </row>
    <row r="247" spans="1:23" x14ac:dyDescent="0.2">
      <c r="A247" s="6" t="s">
        <v>196</v>
      </c>
      <c r="B247" s="6">
        <v>2019</v>
      </c>
      <c r="C247" s="6" t="s">
        <v>416</v>
      </c>
      <c r="D247" s="6" t="s">
        <v>79</v>
      </c>
      <c r="E247" s="6" t="s">
        <v>50</v>
      </c>
      <c r="F247" s="6" t="s">
        <v>197</v>
      </c>
      <c r="G247" s="6" t="s">
        <v>261</v>
      </c>
      <c r="H247" t="s">
        <v>110</v>
      </c>
      <c r="I247" t="s">
        <v>111</v>
      </c>
      <c r="J247" t="s">
        <v>133</v>
      </c>
      <c r="K247" t="s">
        <v>146</v>
      </c>
      <c r="L247" t="s">
        <v>147</v>
      </c>
      <c r="M247" t="s">
        <v>148</v>
      </c>
      <c r="N247" s="6" t="s">
        <v>199</v>
      </c>
      <c r="P247" s="44" t="s">
        <v>385</v>
      </c>
      <c r="Q247" s="9">
        <v>4483775.8112094495</v>
      </c>
      <c r="R247" s="9">
        <v>707964.601769884</v>
      </c>
      <c r="S247" s="8">
        <f t="shared" si="14"/>
        <v>-0.84210526315790124</v>
      </c>
      <c r="U247" s="9">
        <f t="shared" si="13"/>
        <v>-2.6629650127224886</v>
      </c>
      <c r="V247" s="6" t="s">
        <v>119</v>
      </c>
      <c r="W247" s="6"/>
    </row>
    <row r="248" spans="1:23" x14ac:dyDescent="0.2">
      <c r="A248" s="6" t="s">
        <v>196</v>
      </c>
      <c r="B248" s="6">
        <v>2019</v>
      </c>
      <c r="C248" s="6" t="s">
        <v>420</v>
      </c>
      <c r="D248" s="6" t="s">
        <v>79</v>
      </c>
      <c r="E248" s="6" t="s">
        <v>50</v>
      </c>
      <c r="F248" s="16" t="s">
        <v>208</v>
      </c>
      <c r="G248" s="6" t="s">
        <v>209</v>
      </c>
      <c r="H248" t="s">
        <v>110</v>
      </c>
      <c r="I248" t="s">
        <v>111</v>
      </c>
      <c r="J248" t="s">
        <v>204</v>
      </c>
      <c r="K248" t="s">
        <v>205</v>
      </c>
      <c r="L248" t="s">
        <v>206</v>
      </c>
      <c r="M248" t="s">
        <v>215</v>
      </c>
      <c r="N248" s="6" t="s">
        <v>225</v>
      </c>
      <c r="P248" s="44" t="s">
        <v>386</v>
      </c>
      <c r="Q248" s="9">
        <v>24218749.999999899</v>
      </c>
      <c r="R248" s="9">
        <v>3125000</v>
      </c>
      <c r="S248" s="8">
        <f t="shared" si="14"/>
        <v>-0.87096774193548332</v>
      </c>
      <c r="U248" s="9">
        <f t="shared" si="13"/>
        <v>-2.9541963103868691</v>
      </c>
      <c r="V248" s="6" t="s">
        <v>119</v>
      </c>
      <c r="W248" s="6"/>
    </row>
    <row r="249" spans="1:23" x14ac:dyDescent="0.2">
      <c r="A249" s="6" t="s">
        <v>196</v>
      </c>
      <c r="B249" s="6">
        <v>2019</v>
      </c>
      <c r="C249" s="6" t="s">
        <v>419</v>
      </c>
      <c r="D249" s="6" t="s">
        <v>79</v>
      </c>
      <c r="E249" s="6" t="s">
        <v>50</v>
      </c>
      <c r="F249" s="16" t="s">
        <v>208</v>
      </c>
      <c r="G249" s="6" t="s">
        <v>209</v>
      </c>
      <c r="H249" s="6" t="s">
        <v>110</v>
      </c>
      <c r="I249" s="12" t="s">
        <v>123</v>
      </c>
      <c r="J249" s="6" t="s">
        <v>124</v>
      </c>
      <c r="K249" s="6" t="s">
        <v>125</v>
      </c>
      <c r="L249" s="6" t="s">
        <v>126</v>
      </c>
      <c r="M249" s="6" t="s">
        <v>127</v>
      </c>
      <c r="N249" s="6" t="s">
        <v>155</v>
      </c>
      <c r="P249" s="44" t="s">
        <v>386</v>
      </c>
      <c r="Q249" s="9">
        <v>84501347.708894804</v>
      </c>
      <c r="R249" s="9">
        <v>9299191.3746630494</v>
      </c>
      <c r="S249" s="8">
        <f t="shared" si="14"/>
        <v>-0.88995215311004794</v>
      </c>
      <c r="U249" s="9">
        <f t="shared" si="13"/>
        <v>-3.1837971760238726</v>
      </c>
      <c r="V249" s="6" t="s">
        <v>119</v>
      </c>
      <c r="W249" s="6"/>
    </row>
    <row r="250" spans="1:23" x14ac:dyDescent="0.2">
      <c r="A250" s="6" t="s">
        <v>196</v>
      </c>
      <c r="B250" s="6">
        <v>2019</v>
      </c>
      <c r="C250" s="6" t="s">
        <v>421</v>
      </c>
      <c r="D250" s="6" t="s">
        <v>79</v>
      </c>
      <c r="E250" s="6" t="s">
        <v>50</v>
      </c>
      <c r="F250" s="6" t="s">
        <v>197</v>
      </c>
      <c r="G250" s="6" t="s">
        <v>261</v>
      </c>
      <c r="H250" s="6" t="s">
        <v>110</v>
      </c>
      <c r="I250" s="6" t="s">
        <v>111</v>
      </c>
      <c r="J250" s="6" t="s">
        <v>133</v>
      </c>
      <c r="K250" s="6" t="s">
        <v>134</v>
      </c>
      <c r="L250" s="6" t="s">
        <v>135</v>
      </c>
      <c r="P250" s="44" t="s">
        <v>385</v>
      </c>
      <c r="Q250" s="9">
        <v>13542319.749216201</v>
      </c>
      <c r="R250" s="9">
        <v>1379310.3448276101</v>
      </c>
      <c r="S250" s="8">
        <f t="shared" si="14"/>
        <v>-0.8981481481481457</v>
      </c>
      <c r="U250" s="9">
        <f t="shared" si="13"/>
        <v>-3.2954558835261358</v>
      </c>
      <c r="V250" s="6" t="s">
        <v>119</v>
      </c>
      <c r="W250" s="6"/>
    </row>
    <row r="251" spans="1:23" x14ac:dyDescent="0.2">
      <c r="A251" s="6" t="s">
        <v>196</v>
      </c>
      <c r="B251" s="6">
        <v>2019</v>
      </c>
      <c r="C251" s="6" t="s">
        <v>415</v>
      </c>
      <c r="D251" s="6" t="s">
        <v>79</v>
      </c>
      <c r="E251" s="6" t="s">
        <v>50</v>
      </c>
      <c r="F251" s="6" t="s">
        <v>197</v>
      </c>
      <c r="G251" s="6" t="s">
        <v>261</v>
      </c>
      <c r="H251" t="s">
        <v>110</v>
      </c>
      <c r="I251" t="s">
        <v>111</v>
      </c>
      <c r="J251" t="s">
        <v>112</v>
      </c>
      <c r="K251" t="s">
        <v>113</v>
      </c>
      <c r="L251" t="s">
        <v>114</v>
      </c>
      <c r="M251" s="6" t="s">
        <v>115</v>
      </c>
      <c r="N251" s="6" t="s">
        <v>277</v>
      </c>
      <c r="P251" s="44" t="s">
        <v>385</v>
      </c>
      <c r="Q251" s="9">
        <v>49061662.1983914</v>
      </c>
      <c r="R251" s="9">
        <v>3217158.1769437101</v>
      </c>
      <c r="S251" s="8">
        <f t="shared" si="14"/>
        <v>-0.93442622950819643</v>
      </c>
      <c r="U251" s="9">
        <f t="shared" si="13"/>
        <v>-3.9307373375628814</v>
      </c>
      <c r="V251" s="6" t="s">
        <v>119</v>
      </c>
      <c r="W251" s="6"/>
    </row>
    <row r="252" spans="1:23" x14ac:dyDescent="0.2">
      <c r="A252" s="6" t="s">
        <v>196</v>
      </c>
      <c r="B252" s="6">
        <v>2019</v>
      </c>
      <c r="C252" s="6" t="s">
        <v>419</v>
      </c>
      <c r="D252" s="6" t="s">
        <v>79</v>
      </c>
      <c r="E252" s="6" t="s">
        <v>50</v>
      </c>
      <c r="F252" s="6" t="s">
        <v>197</v>
      </c>
      <c r="G252" s="6" t="s">
        <v>209</v>
      </c>
      <c r="H252" s="6" t="s">
        <v>110</v>
      </c>
      <c r="I252" s="12" t="s">
        <v>123</v>
      </c>
      <c r="J252" s="6" t="s">
        <v>124</v>
      </c>
      <c r="K252" s="6" t="s">
        <v>125</v>
      </c>
      <c r="L252" s="6" t="s">
        <v>126</v>
      </c>
      <c r="M252" s="6" t="s">
        <v>127</v>
      </c>
      <c r="N252" s="6" t="s">
        <v>155</v>
      </c>
      <c r="P252" s="44" t="s">
        <v>386</v>
      </c>
      <c r="Q252" s="9">
        <v>107951482.479784</v>
      </c>
      <c r="R252" s="9">
        <v>1212938.0053908201</v>
      </c>
      <c r="S252" s="8">
        <f t="shared" si="14"/>
        <v>-0.98876404494382031</v>
      </c>
      <c r="U252" s="9">
        <f t="shared" si="13"/>
        <v>-6.4757334309664119</v>
      </c>
      <c r="V252" s="6" t="s">
        <v>119</v>
      </c>
      <c r="W252" s="6"/>
    </row>
    <row r="253" spans="1:23" x14ac:dyDescent="0.2">
      <c r="A253" s="6" t="s">
        <v>106</v>
      </c>
      <c r="B253" s="6" t="s">
        <v>107</v>
      </c>
      <c r="C253" s="6" t="s">
        <v>466</v>
      </c>
      <c r="D253" s="6" t="s">
        <v>69</v>
      </c>
      <c r="E253" s="6" t="s">
        <v>52</v>
      </c>
      <c r="F253" s="6" t="s">
        <v>117</v>
      </c>
      <c r="G253" s="6" t="s">
        <v>131</v>
      </c>
      <c r="H253" t="s">
        <v>110</v>
      </c>
      <c r="I253" t="s">
        <v>163</v>
      </c>
      <c r="J253" t="s">
        <v>163</v>
      </c>
      <c r="K253" t="s">
        <v>164</v>
      </c>
      <c r="L253" t="s">
        <v>165</v>
      </c>
      <c r="M253" t="s">
        <v>166</v>
      </c>
      <c r="P253" s="44" t="s">
        <v>386</v>
      </c>
      <c r="Q253" s="9">
        <v>0.17610062893081799</v>
      </c>
      <c r="R253" s="9">
        <v>0</v>
      </c>
      <c r="S253" s="8">
        <f t="shared" si="14"/>
        <v>-1</v>
      </c>
      <c r="U253" s="9">
        <v>-50</v>
      </c>
      <c r="V253" s="6" t="s">
        <v>116</v>
      </c>
    </row>
    <row r="254" spans="1:23" x14ac:dyDescent="0.2">
      <c r="A254" s="6" t="s">
        <v>106</v>
      </c>
      <c r="B254" s="6" t="s">
        <v>107</v>
      </c>
      <c r="C254" s="6" t="s">
        <v>481</v>
      </c>
      <c r="D254" s="6" t="s">
        <v>69</v>
      </c>
      <c r="E254" s="6" t="s">
        <v>52</v>
      </c>
      <c r="F254" s="6" t="s">
        <v>108</v>
      </c>
      <c r="G254" s="6" t="s">
        <v>131</v>
      </c>
      <c r="H254" s="6" t="s">
        <v>110</v>
      </c>
      <c r="I254" s="6" t="s">
        <v>111</v>
      </c>
      <c r="J254" s="6" t="s">
        <v>112</v>
      </c>
      <c r="K254" s="6" t="s">
        <v>113</v>
      </c>
      <c r="L254" s="6" t="s">
        <v>114</v>
      </c>
      <c r="M254" s="6" t="s">
        <v>115</v>
      </c>
      <c r="P254" s="44" t="s">
        <v>385</v>
      </c>
      <c r="Q254" s="19">
        <v>6.5921528090639399E-15</v>
      </c>
      <c r="R254" s="9">
        <v>0</v>
      </c>
      <c r="S254" s="8">
        <f t="shared" si="14"/>
        <v>-1</v>
      </c>
      <c r="U254" s="9">
        <v>-50</v>
      </c>
      <c r="V254" s="6" t="s">
        <v>116</v>
      </c>
    </row>
    <row r="255" spans="1:23" x14ac:dyDescent="0.2">
      <c r="A255" s="6" t="s">
        <v>106</v>
      </c>
      <c r="B255" s="6" t="s">
        <v>107</v>
      </c>
      <c r="C255" s="6" t="s">
        <v>481</v>
      </c>
      <c r="D255" s="6" t="s">
        <v>69</v>
      </c>
      <c r="E255" s="6" t="s">
        <v>52</v>
      </c>
      <c r="F255" s="6" t="s">
        <v>108</v>
      </c>
      <c r="G255" s="6" t="s">
        <v>130</v>
      </c>
      <c r="H255" s="6" t="s">
        <v>110</v>
      </c>
      <c r="I255" s="6" t="s">
        <v>111</v>
      </c>
      <c r="J255" s="6" t="s">
        <v>112</v>
      </c>
      <c r="K255" s="6" t="s">
        <v>113</v>
      </c>
      <c r="L255" s="6" t="s">
        <v>114</v>
      </c>
      <c r="M255" s="6" t="s">
        <v>115</v>
      </c>
      <c r="P255" s="44" t="s">
        <v>385</v>
      </c>
      <c r="Q255" s="19">
        <v>6.5921528090639399E-15</v>
      </c>
      <c r="R255" s="9">
        <v>0</v>
      </c>
      <c r="S255" s="8">
        <f t="shared" si="14"/>
        <v>-1</v>
      </c>
      <c r="U255" s="9">
        <v>-50</v>
      </c>
      <c r="V255" s="6" t="s">
        <v>116</v>
      </c>
    </row>
    <row r="256" spans="1:23" x14ac:dyDescent="0.2">
      <c r="A256" s="6" t="s">
        <v>106</v>
      </c>
      <c r="B256" s="6" t="s">
        <v>107</v>
      </c>
      <c r="C256" s="6" t="s">
        <v>468</v>
      </c>
      <c r="D256" s="6" t="s">
        <v>69</v>
      </c>
      <c r="E256" s="6" t="s">
        <v>52</v>
      </c>
      <c r="F256" s="6" t="s">
        <v>117</v>
      </c>
      <c r="G256" s="6" t="s">
        <v>131</v>
      </c>
      <c r="H256" s="6" t="s">
        <v>110</v>
      </c>
      <c r="I256" s="6" t="s">
        <v>111</v>
      </c>
      <c r="J256" s="6" t="s">
        <v>112</v>
      </c>
      <c r="K256" s="6" t="s">
        <v>113</v>
      </c>
      <c r="L256" s="6" t="s">
        <v>114</v>
      </c>
      <c r="M256" s="6" t="s">
        <v>115</v>
      </c>
      <c r="P256" s="44" t="s">
        <v>385</v>
      </c>
      <c r="Q256" s="9">
        <v>0</v>
      </c>
      <c r="R256" s="9">
        <v>0.33027522935778603</v>
      </c>
      <c r="S256" s="8" t="e">
        <f t="shared" si="14"/>
        <v>#DIV/0!</v>
      </c>
      <c r="U256" s="9">
        <v>50</v>
      </c>
      <c r="V256" s="6" t="s">
        <v>116</v>
      </c>
    </row>
    <row r="257" spans="1:23" x14ac:dyDescent="0.2">
      <c r="A257" s="6" t="s">
        <v>106</v>
      </c>
      <c r="B257" s="6" t="s">
        <v>107</v>
      </c>
      <c r="C257" s="6" t="s">
        <v>468</v>
      </c>
      <c r="D257" s="6" t="s">
        <v>69</v>
      </c>
      <c r="E257" s="6" t="s">
        <v>52</v>
      </c>
      <c r="F257" s="6" t="s">
        <v>117</v>
      </c>
      <c r="G257" s="6" t="s">
        <v>118</v>
      </c>
      <c r="H257" s="6" t="s">
        <v>110</v>
      </c>
      <c r="I257" s="6" t="s">
        <v>111</v>
      </c>
      <c r="J257" s="6" t="s">
        <v>112</v>
      </c>
      <c r="K257" s="6" t="s">
        <v>113</v>
      </c>
      <c r="L257" s="6" t="s">
        <v>114</v>
      </c>
      <c r="M257" s="6" t="s">
        <v>115</v>
      </c>
      <c r="P257" s="44" t="s">
        <v>385</v>
      </c>
      <c r="Q257" s="9">
        <v>0</v>
      </c>
      <c r="R257" s="9">
        <v>1.4311926605504499</v>
      </c>
      <c r="S257" s="8" t="e">
        <f t="shared" si="14"/>
        <v>#DIV/0!</v>
      </c>
      <c r="U257" s="9">
        <v>50</v>
      </c>
      <c r="V257" s="6" t="s">
        <v>116</v>
      </c>
    </row>
    <row r="258" spans="1:23" x14ac:dyDescent="0.2">
      <c r="A258" s="6" t="s">
        <v>106</v>
      </c>
      <c r="B258" s="6" t="s">
        <v>107</v>
      </c>
      <c r="C258" s="6" t="s">
        <v>468</v>
      </c>
      <c r="D258" s="6" t="s">
        <v>69</v>
      </c>
      <c r="E258" s="6" t="s">
        <v>52</v>
      </c>
      <c r="F258" s="6" t="s">
        <v>117</v>
      </c>
      <c r="G258" s="6" t="s">
        <v>109</v>
      </c>
      <c r="H258" s="6" t="s">
        <v>110</v>
      </c>
      <c r="I258" s="6" t="s">
        <v>111</v>
      </c>
      <c r="J258" s="6" t="s">
        <v>112</v>
      </c>
      <c r="K258" s="6" t="s">
        <v>113</v>
      </c>
      <c r="L258" s="6" t="s">
        <v>114</v>
      </c>
      <c r="M258" s="6" t="s">
        <v>115</v>
      </c>
      <c r="P258" s="44" t="s">
        <v>385</v>
      </c>
      <c r="Q258" s="9">
        <v>0</v>
      </c>
      <c r="R258" s="9">
        <v>1.8715596330275099</v>
      </c>
      <c r="S258" s="8" t="e">
        <f t="shared" si="14"/>
        <v>#DIV/0!</v>
      </c>
      <c r="U258" s="9">
        <v>50</v>
      </c>
      <c r="V258" s="6" t="s">
        <v>116</v>
      </c>
    </row>
    <row r="259" spans="1:23" x14ac:dyDescent="0.2">
      <c r="A259" s="6" t="s">
        <v>106</v>
      </c>
      <c r="B259" s="6" t="s">
        <v>107</v>
      </c>
      <c r="C259" s="6" t="s">
        <v>468</v>
      </c>
      <c r="D259" s="6" t="s">
        <v>69</v>
      </c>
      <c r="E259" s="6" t="s">
        <v>52</v>
      </c>
      <c r="F259" s="6" t="s">
        <v>117</v>
      </c>
      <c r="G259" s="6" t="s">
        <v>129</v>
      </c>
      <c r="H259" s="47" t="s">
        <v>110</v>
      </c>
      <c r="I259" s="47" t="s">
        <v>111</v>
      </c>
      <c r="J259" s="6" t="s">
        <v>112</v>
      </c>
      <c r="K259" s="6" t="s">
        <v>113</v>
      </c>
      <c r="L259" s="6" t="s">
        <v>114</v>
      </c>
      <c r="M259" s="6" t="s">
        <v>115</v>
      </c>
      <c r="P259" s="44" t="s">
        <v>385</v>
      </c>
      <c r="Q259" s="9">
        <v>0</v>
      </c>
      <c r="R259" s="9">
        <v>0.33027522935778603</v>
      </c>
      <c r="S259" s="8" t="e">
        <f t="shared" si="14"/>
        <v>#DIV/0!</v>
      </c>
      <c r="T259" s="43"/>
      <c r="U259" s="9">
        <v>50</v>
      </c>
      <c r="V259" s="6" t="s">
        <v>116</v>
      </c>
    </row>
    <row r="260" spans="1:23" x14ac:dyDescent="0.2">
      <c r="A260" s="6" t="s">
        <v>106</v>
      </c>
      <c r="B260" s="6" t="s">
        <v>107</v>
      </c>
      <c r="C260" s="6" t="s">
        <v>468</v>
      </c>
      <c r="D260" s="6" t="s">
        <v>69</v>
      </c>
      <c r="E260" s="6" t="s">
        <v>52</v>
      </c>
      <c r="F260" s="6" t="s">
        <v>117</v>
      </c>
      <c r="G260" s="6" t="s">
        <v>130</v>
      </c>
      <c r="H260" s="6" t="s">
        <v>110</v>
      </c>
      <c r="I260" s="6" t="s">
        <v>111</v>
      </c>
      <c r="J260" s="6" t="s">
        <v>112</v>
      </c>
      <c r="K260" s="6" t="s">
        <v>113</v>
      </c>
      <c r="L260" s="6" t="s">
        <v>114</v>
      </c>
      <c r="M260" s="6" t="s">
        <v>115</v>
      </c>
      <c r="P260" s="44" t="s">
        <v>385</v>
      </c>
      <c r="Q260" s="9">
        <v>0</v>
      </c>
      <c r="R260" s="9">
        <v>0.44036697247704498</v>
      </c>
      <c r="S260" s="8" t="e">
        <f t="shared" si="14"/>
        <v>#DIV/0!</v>
      </c>
      <c r="U260" s="9">
        <v>50</v>
      </c>
      <c r="V260" s="6" t="s">
        <v>116</v>
      </c>
    </row>
    <row r="261" spans="1:23" x14ac:dyDescent="0.2">
      <c r="A261" s="6" t="s">
        <v>106</v>
      </c>
      <c r="B261" s="6" t="s">
        <v>107</v>
      </c>
      <c r="C261" s="6" t="s">
        <v>481</v>
      </c>
      <c r="D261" s="6" t="s">
        <v>69</v>
      </c>
      <c r="E261" s="6" t="s">
        <v>52</v>
      </c>
      <c r="F261" s="6" t="s">
        <v>108</v>
      </c>
      <c r="G261" s="6" t="s">
        <v>109</v>
      </c>
      <c r="H261" s="6" t="s">
        <v>110</v>
      </c>
      <c r="I261" s="6" t="s">
        <v>111</v>
      </c>
      <c r="J261" s="6" t="s">
        <v>112</v>
      </c>
      <c r="K261" s="6" t="s">
        <v>113</v>
      </c>
      <c r="L261" s="6" t="s">
        <v>114</v>
      </c>
      <c r="M261" s="6" t="s">
        <v>115</v>
      </c>
      <c r="P261" s="44" t="s">
        <v>385</v>
      </c>
      <c r="Q261" s="19">
        <v>6.5921528090639399E-15</v>
      </c>
      <c r="R261" s="9">
        <v>0.245098039215698</v>
      </c>
      <c r="S261" s="7">
        <f t="shared" si="14"/>
        <v>37180272714353.898</v>
      </c>
      <c r="U261" s="9">
        <f t="shared" ref="U261:U324" si="15">IF(T261="",(LOG((R261/Q261),2)),T261)</f>
        <v>45.079602585885745</v>
      </c>
      <c r="V261" s="6" t="s">
        <v>116</v>
      </c>
    </row>
    <row r="262" spans="1:23" x14ac:dyDescent="0.2">
      <c r="A262" s="6" t="s">
        <v>106</v>
      </c>
      <c r="B262" s="6" t="s">
        <v>107</v>
      </c>
      <c r="C262" s="6" t="s">
        <v>469</v>
      </c>
      <c r="D262" s="6" t="s">
        <v>69</v>
      </c>
      <c r="E262" s="6" t="s">
        <v>52</v>
      </c>
      <c r="F262" s="6" t="s">
        <v>117</v>
      </c>
      <c r="G262" s="6" t="s">
        <v>118</v>
      </c>
      <c r="H262" s="6" t="s">
        <v>110</v>
      </c>
      <c r="I262" s="6" t="s">
        <v>111</v>
      </c>
      <c r="J262" s="6" t="s">
        <v>112</v>
      </c>
      <c r="K262" s="6" t="s">
        <v>113</v>
      </c>
      <c r="L262" s="6" t="s">
        <v>114</v>
      </c>
      <c r="M262" s="6" t="s">
        <v>115</v>
      </c>
      <c r="P262" s="44" t="s">
        <v>385</v>
      </c>
      <c r="Q262" s="9">
        <v>1.02072484524544</v>
      </c>
      <c r="R262" s="9">
        <v>458637.89255549997</v>
      </c>
      <c r="S262" s="8">
        <f t="shared" si="14"/>
        <v>449324.68722300226</v>
      </c>
      <c r="U262" s="9">
        <f t="shared" si="15"/>
        <v>18.777402015198504</v>
      </c>
      <c r="V262" s="6" t="s">
        <v>119</v>
      </c>
    </row>
    <row r="263" spans="1:23" x14ac:dyDescent="0.2">
      <c r="A263" s="6" t="s">
        <v>106</v>
      </c>
      <c r="B263" s="6" t="s">
        <v>107</v>
      </c>
      <c r="C263" s="6" t="s">
        <v>469</v>
      </c>
      <c r="D263" s="6" t="s">
        <v>69</v>
      </c>
      <c r="E263" s="6" t="s">
        <v>52</v>
      </c>
      <c r="F263" s="6" t="s">
        <v>117</v>
      </c>
      <c r="G263" s="6" t="s">
        <v>109</v>
      </c>
      <c r="H263" s="6" t="s">
        <v>110</v>
      </c>
      <c r="I263" s="6" t="s">
        <v>111</v>
      </c>
      <c r="J263" s="6" t="s">
        <v>112</v>
      </c>
      <c r="K263" s="6" t="s">
        <v>113</v>
      </c>
      <c r="L263" s="6" t="s">
        <v>114</v>
      </c>
      <c r="M263" s="6" t="s">
        <v>115</v>
      </c>
      <c r="P263" s="44" t="s">
        <v>385</v>
      </c>
      <c r="Q263" s="9">
        <v>1.02072484524544</v>
      </c>
      <c r="R263" s="9">
        <v>405525.17218891799</v>
      </c>
      <c r="S263" s="8">
        <f t="shared" si="14"/>
        <v>397290.37002774415</v>
      </c>
      <c r="U263" s="9">
        <f t="shared" si="15"/>
        <v>18.5998379299484</v>
      </c>
      <c r="V263" s="6" t="s">
        <v>119</v>
      </c>
    </row>
    <row r="264" spans="1:23" x14ac:dyDescent="0.2">
      <c r="A264" s="6" t="s">
        <v>106</v>
      </c>
      <c r="B264" s="6" t="s">
        <v>120</v>
      </c>
      <c r="C264" s="6" t="s">
        <v>449</v>
      </c>
      <c r="D264" s="6" t="s">
        <v>77</v>
      </c>
      <c r="E264" s="6" t="s">
        <v>121</v>
      </c>
      <c r="F264" s="6" t="s">
        <v>122</v>
      </c>
      <c r="G264" s="11">
        <v>1E-3</v>
      </c>
      <c r="H264" s="6" t="s">
        <v>110</v>
      </c>
      <c r="I264" s="12" t="s">
        <v>123</v>
      </c>
      <c r="J264" s="6" t="s">
        <v>124</v>
      </c>
      <c r="K264" s="6" t="s">
        <v>125</v>
      </c>
      <c r="L264" s="6" t="s">
        <v>126</v>
      </c>
      <c r="M264" s="6" t="s">
        <v>127</v>
      </c>
      <c r="N264" s="6" t="s">
        <v>128</v>
      </c>
      <c r="P264" s="44" t="s">
        <v>385</v>
      </c>
      <c r="Q264" s="9">
        <v>3.7121050090663599E-3</v>
      </c>
      <c r="R264" s="9">
        <v>971.27401984711503</v>
      </c>
      <c r="S264" s="8">
        <f t="shared" si="14"/>
        <v>261649.4698748817</v>
      </c>
      <c r="U264" s="9">
        <f t="shared" si="15"/>
        <v>17.997281324199886</v>
      </c>
      <c r="V264" s="6" t="s">
        <v>119</v>
      </c>
      <c r="W264" s="10" t="s">
        <v>382</v>
      </c>
    </row>
    <row r="265" spans="1:23" x14ac:dyDescent="0.2">
      <c r="A265" s="6" t="s">
        <v>106</v>
      </c>
      <c r="B265" s="6" t="s">
        <v>107</v>
      </c>
      <c r="C265" s="6" t="s">
        <v>469</v>
      </c>
      <c r="D265" s="6" t="s">
        <v>69</v>
      </c>
      <c r="E265" s="6" t="s">
        <v>52</v>
      </c>
      <c r="F265" s="6" t="s">
        <v>117</v>
      </c>
      <c r="G265" s="6" t="s">
        <v>129</v>
      </c>
      <c r="H265" s="6" t="s">
        <v>110</v>
      </c>
      <c r="I265" s="6" t="s">
        <v>111</v>
      </c>
      <c r="J265" s="6" t="s">
        <v>112</v>
      </c>
      <c r="K265" s="6" t="s">
        <v>113</v>
      </c>
      <c r="L265" s="6" t="s">
        <v>114</v>
      </c>
      <c r="M265" s="6" t="s">
        <v>115</v>
      </c>
      <c r="P265" s="44" t="s">
        <v>385</v>
      </c>
      <c r="Q265" s="9">
        <v>1.02072484524544</v>
      </c>
      <c r="R265" s="9">
        <v>171337.729175588</v>
      </c>
      <c r="S265" s="8">
        <f t="shared" si="14"/>
        <v>167857.87986726602</v>
      </c>
      <c r="U265" s="9">
        <f t="shared" si="15"/>
        <v>17.356889333197671</v>
      </c>
      <c r="V265" s="6" t="s">
        <v>119</v>
      </c>
    </row>
    <row r="266" spans="1:23" x14ac:dyDescent="0.2">
      <c r="A266" s="6" t="s">
        <v>106</v>
      </c>
      <c r="B266" s="6" t="s">
        <v>107</v>
      </c>
      <c r="C266" s="6" t="s">
        <v>469</v>
      </c>
      <c r="D266" s="6" t="s">
        <v>69</v>
      </c>
      <c r="E266" s="6" t="s">
        <v>52</v>
      </c>
      <c r="F266" s="6" t="s">
        <v>117</v>
      </c>
      <c r="G266" s="6" t="s">
        <v>130</v>
      </c>
      <c r="H266" s="6" t="s">
        <v>110</v>
      </c>
      <c r="I266" s="6" t="s">
        <v>111</v>
      </c>
      <c r="J266" s="6" t="s">
        <v>112</v>
      </c>
      <c r="K266" s="6" t="s">
        <v>113</v>
      </c>
      <c r="L266" s="6" t="s">
        <v>114</v>
      </c>
      <c r="M266" s="6" t="s">
        <v>115</v>
      </c>
      <c r="P266" s="44" t="s">
        <v>385</v>
      </c>
      <c r="Q266" s="9">
        <v>1.02072484524544</v>
      </c>
      <c r="R266" s="9">
        <v>156229.81547781001</v>
      </c>
      <c r="S266" s="8">
        <f t="shared" si="14"/>
        <v>153056.7179594796</v>
      </c>
      <c r="U266" s="9">
        <f t="shared" si="15"/>
        <v>17.223716269260088</v>
      </c>
      <c r="V266" s="6" t="s">
        <v>119</v>
      </c>
    </row>
    <row r="267" spans="1:23" x14ac:dyDescent="0.2">
      <c r="A267" s="6" t="s">
        <v>106</v>
      </c>
      <c r="B267" s="6" t="s">
        <v>107</v>
      </c>
      <c r="C267" s="6" t="s">
        <v>469</v>
      </c>
      <c r="D267" s="6" t="s">
        <v>69</v>
      </c>
      <c r="E267" s="6" t="s">
        <v>52</v>
      </c>
      <c r="F267" s="6" t="s">
        <v>117</v>
      </c>
      <c r="G267" s="6" t="s">
        <v>131</v>
      </c>
      <c r="H267" s="6" t="s">
        <v>110</v>
      </c>
      <c r="I267" s="6" t="s">
        <v>111</v>
      </c>
      <c r="J267" s="6" t="s">
        <v>112</v>
      </c>
      <c r="K267" s="6" t="s">
        <v>113</v>
      </c>
      <c r="L267" s="6" t="s">
        <v>114</v>
      </c>
      <c r="M267" s="6" t="s">
        <v>115</v>
      </c>
      <c r="P267" s="44" t="s">
        <v>385</v>
      </c>
      <c r="Q267" s="9">
        <v>1.02072484524544</v>
      </c>
      <c r="R267" s="9">
        <v>146905.434463324</v>
      </c>
      <c r="S267" s="8">
        <f t="shared" si="14"/>
        <v>143921.65961548101</v>
      </c>
      <c r="U267" s="9">
        <f t="shared" si="15"/>
        <v>17.134934226635036</v>
      </c>
      <c r="V267" s="6" t="s">
        <v>119</v>
      </c>
    </row>
    <row r="268" spans="1:23" x14ac:dyDescent="0.2">
      <c r="A268" s="6" t="s">
        <v>106</v>
      </c>
      <c r="B268" s="6" t="s">
        <v>107</v>
      </c>
      <c r="C268" s="6" t="s">
        <v>482</v>
      </c>
      <c r="D268" s="6" t="s">
        <v>69</v>
      </c>
      <c r="E268" s="6" t="s">
        <v>52</v>
      </c>
      <c r="F268" s="6" t="s">
        <v>108</v>
      </c>
      <c r="G268" s="6" t="s">
        <v>109</v>
      </c>
      <c r="H268" s="6" t="s">
        <v>110</v>
      </c>
      <c r="I268" s="6" t="s">
        <v>111</v>
      </c>
      <c r="J268" s="6" t="s">
        <v>112</v>
      </c>
      <c r="K268" s="6" t="s">
        <v>113</v>
      </c>
      <c r="L268" s="6" t="s">
        <v>114</v>
      </c>
      <c r="M268" s="6" t="s">
        <v>115</v>
      </c>
      <c r="P268" s="44" t="s">
        <v>385</v>
      </c>
      <c r="Q268" s="9">
        <v>1</v>
      </c>
      <c r="R268" s="19">
        <v>63391.416577857999</v>
      </c>
      <c r="S268" s="8">
        <f t="shared" si="14"/>
        <v>63390.416577857999</v>
      </c>
      <c r="U268" s="9">
        <f t="shared" si="15"/>
        <v>15.951999887124087</v>
      </c>
      <c r="V268" s="6" t="s">
        <v>119</v>
      </c>
    </row>
    <row r="269" spans="1:23" x14ac:dyDescent="0.2">
      <c r="A269" s="6" t="s">
        <v>106</v>
      </c>
      <c r="B269" s="6" t="s">
        <v>120</v>
      </c>
      <c r="C269" s="6" t="s">
        <v>463</v>
      </c>
      <c r="D269" s="6" t="s">
        <v>77</v>
      </c>
      <c r="E269" s="6" t="s">
        <v>121</v>
      </c>
      <c r="F269" s="6" t="s">
        <v>132</v>
      </c>
      <c r="G269" s="13">
        <v>1.0000000000000001E-5</v>
      </c>
      <c r="H269" s="6" t="s">
        <v>110</v>
      </c>
      <c r="I269" s="6" t="s">
        <v>111</v>
      </c>
      <c r="J269" s="6" t="s">
        <v>133</v>
      </c>
      <c r="K269" s="6" t="s">
        <v>134</v>
      </c>
      <c r="L269" s="6" t="s">
        <v>135</v>
      </c>
      <c r="P269" s="44" t="s">
        <v>385</v>
      </c>
      <c r="Q269" s="9">
        <v>7.5485336504210396E-2</v>
      </c>
      <c r="R269" s="9">
        <v>2324.9424853505898</v>
      </c>
      <c r="S269" s="8">
        <f t="shared" si="14"/>
        <v>30798.922117601076</v>
      </c>
      <c r="U269" s="9">
        <f t="shared" si="15"/>
        <v>14.910639082395186</v>
      </c>
      <c r="V269" s="6" t="s">
        <v>119</v>
      </c>
      <c r="W269" s="10" t="s">
        <v>382</v>
      </c>
    </row>
    <row r="270" spans="1:23" x14ac:dyDescent="0.2">
      <c r="A270" s="6" t="s">
        <v>106</v>
      </c>
      <c r="B270" s="6" t="s">
        <v>120</v>
      </c>
      <c r="C270" s="6" t="s">
        <v>439</v>
      </c>
      <c r="D270" s="6" t="s">
        <v>77</v>
      </c>
      <c r="E270" s="6" t="s">
        <v>121</v>
      </c>
      <c r="F270" s="6" t="s">
        <v>122</v>
      </c>
      <c r="G270" s="11">
        <v>1E-3</v>
      </c>
      <c r="H270" t="s">
        <v>110</v>
      </c>
      <c r="I270" t="s">
        <v>123</v>
      </c>
      <c r="J270" t="s">
        <v>124</v>
      </c>
      <c r="K270" t="s">
        <v>125</v>
      </c>
      <c r="L270" s="6" t="s">
        <v>136</v>
      </c>
      <c r="M270" s="6" t="s">
        <v>137</v>
      </c>
      <c r="P270" s="44" t="s">
        <v>385</v>
      </c>
      <c r="Q270" s="9">
        <v>3.5454296650324199E-3</v>
      </c>
      <c r="R270" s="9">
        <v>19.2649644492245</v>
      </c>
      <c r="S270" s="8">
        <f t="shared" si="14"/>
        <v>5432.7460531877005</v>
      </c>
      <c r="U270" s="9">
        <f t="shared" si="15"/>
        <v>12.407731427261405</v>
      </c>
      <c r="V270" s="6" t="s">
        <v>119</v>
      </c>
      <c r="W270" s="10" t="s">
        <v>382</v>
      </c>
    </row>
    <row r="271" spans="1:23" x14ac:dyDescent="0.2">
      <c r="A271" s="6" t="s">
        <v>106</v>
      </c>
      <c r="B271" s="6" t="s">
        <v>120</v>
      </c>
      <c r="C271" s="6" t="s">
        <v>463</v>
      </c>
      <c r="D271" s="6" t="s">
        <v>77</v>
      </c>
      <c r="E271" s="6" t="s">
        <v>121</v>
      </c>
      <c r="F271" s="6" t="s">
        <v>132</v>
      </c>
      <c r="G271" s="11">
        <v>1E-3</v>
      </c>
      <c r="H271" s="6" t="s">
        <v>110</v>
      </c>
      <c r="I271" s="6" t="s">
        <v>111</v>
      </c>
      <c r="J271" s="6" t="s">
        <v>133</v>
      </c>
      <c r="K271" s="6" t="s">
        <v>134</v>
      </c>
      <c r="L271" s="6" t="s">
        <v>135</v>
      </c>
      <c r="P271" s="44" t="s">
        <v>385</v>
      </c>
      <c r="Q271" s="9">
        <v>7.5485336504210396E-2</v>
      </c>
      <c r="R271" s="9">
        <v>373.69654616820799</v>
      </c>
      <c r="S271" s="8">
        <f t="shared" si="14"/>
        <v>4949.5846231123851</v>
      </c>
      <c r="U271" s="9">
        <f t="shared" si="15"/>
        <v>12.273383190270868</v>
      </c>
      <c r="V271" s="6" t="s">
        <v>119</v>
      </c>
      <c r="W271" s="10" t="s">
        <v>382</v>
      </c>
    </row>
    <row r="272" spans="1:23" x14ac:dyDescent="0.2">
      <c r="A272" s="6" t="s">
        <v>106</v>
      </c>
      <c r="B272" s="6" t="s">
        <v>120</v>
      </c>
      <c r="C272" s="6" t="s">
        <v>463</v>
      </c>
      <c r="D272" s="6" t="s">
        <v>77</v>
      </c>
      <c r="E272" s="6" t="s">
        <v>121</v>
      </c>
      <c r="F272" s="6" t="s">
        <v>138</v>
      </c>
      <c r="G272" s="11">
        <v>1E-3</v>
      </c>
      <c r="H272" s="6" t="s">
        <v>110</v>
      </c>
      <c r="I272" s="6" t="s">
        <v>111</v>
      </c>
      <c r="J272" s="6" t="s">
        <v>133</v>
      </c>
      <c r="K272" s="6" t="s">
        <v>134</v>
      </c>
      <c r="L272" s="6" t="s">
        <v>135</v>
      </c>
      <c r="P272" s="44" t="s">
        <v>385</v>
      </c>
      <c r="Q272" s="9">
        <v>24.081270125596301</v>
      </c>
      <c r="R272" s="9">
        <v>119216.365588792</v>
      </c>
      <c r="S272" s="8">
        <f t="shared" si="14"/>
        <v>4949.584623112356</v>
      </c>
      <c r="U272" s="9">
        <f t="shared" si="15"/>
        <v>12.273383190270859</v>
      </c>
      <c r="V272" s="6" t="s">
        <v>119</v>
      </c>
    </row>
    <row r="273" spans="1:24" x14ac:dyDescent="0.2">
      <c r="A273" s="6" t="s">
        <v>106</v>
      </c>
      <c r="B273" s="6" t="s">
        <v>120</v>
      </c>
      <c r="C273" s="6" t="s">
        <v>463</v>
      </c>
      <c r="D273" s="6" t="s">
        <v>77</v>
      </c>
      <c r="E273" s="6" t="s">
        <v>121</v>
      </c>
      <c r="F273" s="6" t="s">
        <v>132</v>
      </c>
      <c r="G273" s="13">
        <v>1.0000000000000001E-5</v>
      </c>
      <c r="H273" s="6" t="s">
        <v>110</v>
      </c>
      <c r="I273" s="6" t="s">
        <v>111</v>
      </c>
      <c r="J273" s="6" t="s">
        <v>133</v>
      </c>
      <c r="K273" s="6" t="s">
        <v>134</v>
      </c>
      <c r="L273" s="6" t="s">
        <v>135</v>
      </c>
      <c r="P273" s="44" t="s">
        <v>385</v>
      </c>
      <c r="Q273" s="9">
        <v>24.081270125596301</v>
      </c>
      <c r="R273" s="9">
        <v>111122.378015471</v>
      </c>
      <c r="S273" s="8">
        <f t="shared" si="14"/>
        <v>4613.4732996187586</v>
      </c>
      <c r="U273" s="9">
        <f t="shared" si="15"/>
        <v>12.171950271343013</v>
      </c>
      <c r="V273" s="6" t="s">
        <v>119</v>
      </c>
    </row>
    <row r="274" spans="1:24" x14ac:dyDescent="0.2">
      <c r="A274" s="6" t="s">
        <v>106</v>
      </c>
      <c r="B274" s="6" t="s">
        <v>120</v>
      </c>
      <c r="C274" s="6" t="s">
        <v>433</v>
      </c>
      <c r="D274" s="6" t="s">
        <v>77</v>
      </c>
      <c r="E274" s="6" t="s">
        <v>121</v>
      </c>
      <c r="F274" s="6" t="s">
        <v>122</v>
      </c>
      <c r="G274" s="11">
        <v>1E-3</v>
      </c>
      <c r="H274" t="s">
        <v>110</v>
      </c>
      <c r="I274" t="s">
        <v>111</v>
      </c>
      <c r="J274" t="s">
        <v>112</v>
      </c>
      <c r="K274" t="s">
        <v>139</v>
      </c>
      <c r="L274" t="s">
        <v>140</v>
      </c>
      <c r="M274" s="6" t="s">
        <v>141</v>
      </c>
      <c r="P274" s="44" t="s">
        <v>385</v>
      </c>
      <c r="Q274" s="9">
        <v>0.12952677443553201</v>
      </c>
      <c r="R274" s="9">
        <v>460.17322765137999</v>
      </c>
      <c r="S274" s="8">
        <f t="shared" si="14"/>
        <v>3551.726682624349</v>
      </c>
      <c r="U274" s="9">
        <f t="shared" si="15"/>
        <v>11.794710988588845</v>
      </c>
      <c r="V274" s="6" t="s">
        <v>119</v>
      </c>
      <c r="W274" s="10" t="s">
        <v>382</v>
      </c>
    </row>
    <row r="275" spans="1:24" x14ac:dyDescent="0.2">
      <c r="A275" s="6" t="s">
        <v>106</v>
      </c>
      <c r="B275" s="6" t="s">
        <v>120</v>
      </c>
      <c r="C275" s="6" t="s">
        <v>463</v>
      </c>
      <c r="D275" s="6" t="s">
        <v>77</v>
      </c>
      <c r="E275" s="6" t="s">
        <v>121</v>
      </c>
      <c r="F275" s="6" t="s">
        <v>132</v>
      </c>
      <c r="G275" s="13">
        <v>1.0000000000000001E-5</v>
      </c>
      <c r="H275" s="6" t="s">
        <v>110</v>
      </c>
      <c r="I275" s="6" t="s">
        <v>111</v>
      </c>
      <c r="J275" s="6" t="s">
        <v>133</v>
      </c>
      <c r="K275" s="6" t="s">
        <v>134</v>
      </c>
      <c r="L275" s="6" t="s">
        <v>135</v>
      </c>
      <c r="P275" s="44" t="s">
        <v>385</v>
      </c>
      <c r="Q275" s="9">
        <v>160.733673423261</v>
      </c>
      <c r="R275" s="9">
        <v>453407.34332001198</v>
      </c>
      <c r="S275" s="8">
        <f t="shared" si="14"/>
        <v>2819.8609537968537</v>
      </c>
      <c r="U275" s="9">
        <f t="shared" si="15"/>
        <v>11.461919838848003</v>
      </c>
      <c r="V275" s="6" t="s">
        <v>119</v>
      </c>
    </row>
    <row r="276" spans="1:24" x14ac:dyDescent="0.2">
      <c r="A276" s="6" t="s">
        <v>106</v>
      </c>
      <c r="B276" s="6" t="s">
        <v>120</v>
      </c>
      <c r="C276" s="6" t="s">
        <v>463</v>
      </c>
      <c r="D276" s="6" t="s">
        <v>77</v>
      </c>
      <c r="E276" s="6" t="s">
        <v>121</v>
      </c>
      <c r="F276" s="6" t="s">
        <v>132</v>
      </c>
      <c r="G276" s="11">
        <v>1E-3</v>
      </c>
      <c r="H276" s="6" t="s">
        <v>110</v>
      </c>
      <c r="I276" s="6" t="s">
        <v>111</v>
      </c>
      <c r="J276" s="6" t="s">
        <v>133</v>
      </c>
      <c r="K276" s="6" t="s">
        <v>134</v>
      </c>
      <c r="L276" s="6" t="s">
        <v>135</v>
      </c>
      <c r="P276" s="44" t="s">
        <v>385</v>
      </c>
      <c r="Q276" s="9">
        <v>160.73367339999999</v>
      </c>
      <c r="R276" s="9">
        <v>147210.548646454</v>
      </c>
      <c r="S276" s="8">
        <f t="shared" si="14"/>
        <v>914.86626207507561</v>
      </c>
      <c r="U276" s="9">
        <f t="shared" si="15"/>
        <v>9.8389931362110463</v>
      </c>
      <c r="V276" s="6" t="s">
        <v>119</v>
      </c>
      <c r="X276" s="15"/>
    </row>
    <row r="277" spans="1:24" x14ac:dyDescent="0.2">
      <c r="A277" s="6" t="s">
        <v>106</v>
      </c>
      <c r="B277" s="6" t="s">
        <v>120</v>
      </c>
      <c r="C277" s="6" t="s">
        <v>448</v>
      </c>
      <c r="D277" s="6" t="s">
        <v>77</v>
      </c>
      <c r="E277" s="6" t="s">
        <v>121</v>
      </c>
      <c r="F277" s="6" t="s">
        <v>122</v>
      </c>
      <c r="G277" s="14">
        <v>1.0000000000000001E-5</v>
      </c>
      <c r="H277" s="6" t="s">
        <v>110</v>
      </c>
      <c r="I277" s="12" t="s">
        <v>123</v>
      </c>
      <c r="J277" s="6" t="s">
        <v>124</v>
      </c>
      <c r="K277" s="6" t="s">
        <v>125</v>
      </c>
      <c r="L277" s="6" t="s">
        <v>126</v>
      </c>
      <c r="M277" s="6" t="s">
        <v>127</v>
      </c>
      <c r="N277" s="6" t="s">
        <v>128</v>
      </c>
      <c r="P277" s="44" t="s">
        <v>385</v>
      </c>
      <c r="Q277" s="9">
        <v>1735.1789173158299</v>
      </c>
      <c r="R277" s="9">
        <v>985014.49848664901</v>
      </c>
      <c r="S277" s="8">
        <f t="shared" si="14"/>
        <v>566.6731596130619</v>
      </c>
      <c r="U277" s="9">
        <f t="shared" si="15"/>
        <v>9.1489167203455146</v>
      </c>
      <c r="V277" s="6" t="s">
        <v>119</v>
      </c>
    </row>
    <row r="278" spans="1:24" x14ac:dyDescent="0.2">
      <c r="A278" s="6" t="s">
        <v>106</v>
      </c>
      <c r="B278" s="6" t="s">
        <v>120</v>
      </c>
      <c r="C278" s="6" t="s">
        <v>456</v>
      </c>
      <c r="D278" s="6" t="s">
        <v>77</v>
      </c>
      <c r="E278" s="6" t="s">
        <v>121</v>
      </c>
      <c r="F278" s="6" t="s">
        <v>132</v>
      </c>
      <c r="G278" s="11">
        <v>1E-3</v>
      </c>
      <c r="H278" t="s">
        <v>110</v>
      </c>
      <c r="I278" t="s">
        <v>111</v>
      </c>
      <c r="J278" t="s">
        <v>112</v>
      </c>
      <c r="K278" t="s">
        <v>139</v>
      </c>
      <c r="L278" t="s">
        <v>140</v>
      </c>
      <c r="M278" t="s">
        <v>141</v>
      </c>
      <c r="P278" s="44" t="s">
        <v>385</v>
      </c>
      <c r="Q278" s="9">
        <v>515.50183532505196</v>
      </c>
      <c r="R278" s="9">
        <v>270180.92005137901</v>
      </c>
      <c r="S278" s="8">
        <f t="shared" si="14"/>
        <v>523.11243091116307</v>
      </c>
      <c r="U278" s="9">
        <f t="shared" si="15"/>
        <v>9.0337325170318117</v>
      </c>
      <c r="V278" s="6" t="s">
        <v>119</v>
      </c>
      <c r="W278" s="10" t="s">
        <v>382</v>
      </c>
    </row>
    <row r="279" spans="1:24" x14ac:dyDescent="0.2">
      <c r="A279" s="6" t="s">
        <v>106</v>
      </c>
      <c r="B279" s="6" t="s">
        <v>120</v>
      </c>
      <c r="C279" s="6" t="s">
        <v>463</v>
      </c>
      <c r="D279" s="6" t="s">
        <v>77</v>
      </c>
      <c r="E279" s="6" t="s">
        <v>121</v>
      </c>
      <c r="F279" s="6" t="s">
        <v>138</v>
      </c>
      <c r="G279" s="11">
        <v>1E-3</v>
      </c>
      <c r="H279" s="6" t="s">
        <v>110</v>
      </c>
      <c r="I279" s="6" t="s">
        <v>111</v>
      </c>
      <c r="J279" s="6" t="s">
        <v>133</v>
      </c>
      <c r="K279" s="6" t="s">
        <v>134</v>
      </c>
      <c r="L279" s="6" t="s">
        <v>135</v>
      </c>
      <c r="P279" s="44" t="s">
        <v>385</v>
      </c>
      <c r="Q279" s="9">
        <v>7.5485336504210396E-2</v>
      </c>
      <c r="R279" s="9">
        <v>39.393071773318503</v>
      </c>
      <c r="S279" s="8">
        <f t="shared" si="14"/>
        <v>520.86389566033472</v>
      </c>
      <c r="U279" s="9">
        <f t="shared" si="15"/>
        <v>9.0275297845793983</v>
      </c>
      <c r="V279" s="6" t="s">
        <v>119</v>
      </c>
      <c r="W279" s="10" t="s">
        <v>382</v>
      </c>
    </row>
    <row r="280" spans="1:24" x14ac:dyDescent="0.2">
      <c r="A280" s="6" t="s">
        <v>106</v>
      </c>
      <c r="B280" s="6" t="s">
        <v>120</v>
      </c>
      <c r="C280" s="6" t="s">
        <v>456</v>
      </c>
      <c r="D280" s="6" t="s">
        <v>77</v>
      </c>
      <c r="E280" s="6" t="s">
        <v>121</v>
      </c>
      <c r="F280" s="6" t="s">
        <v>138</v>
      </c>
      <c r="G280" s="13">
        <v>1.0000000000000001E-5</v>
      </c>
      <c r="H280" t="s">
        <v>110</v>
      </c>
      <c r="I280" t="s">
        <v>111</v>
      </c>
      <c r="J280" t="s">
        <v>112</v>
      </c>
      <c r="K280" t="s">
        <v>139</v>
      </c>
      <c r="L280" t="s">
        <v>140</v>
      </c>
      <c r="M280" t="s">
        <v>141</v>
      </c>
      <c r="P280" s="44" t="s">
        <v>385</v>
      </c>
      <c r="Q280" s="9">
        <v>515.50183532505196</v>
      </c>
      <c r="R280" s="9">
        <v>252858.581827152</v>
      </c>
      <c r="S280" s="8">
        <f t="shared" si="14"/>
        <v>489.50956660069096</v>
      </c>
      <c r="U280" s="9">
        <f t="shared" si="15"/>
        <v>8.9381374639415316</v>
      </c>
      <c r="V280" s="6" t="s">
        <v>119</v>
      </c>
      <c r="W280" s="10" t="s">
        <v>382</v>
      </c>
    </row>
    <row r="281" spans="1:24" x14ac:dyDescent="0.2">
      <c r="A281" s="6" t="s">
        <v>106</v>
      </c>
      <c r="B281" s="6" t="s">
        <v>120</v>
      </c>
      <c r="C281" s="6" t="s">
        <v>463</v>
      </c>
      <c r="D281" s="6" t="s">
        <v>77</v>
      </c>
      <c r="E281" s="6" t="s">
        <v>121</v>
      </c>
      <c r="F281" s="6" t="s">
        <v>138</v>
      </c>
      <c r="G281" s="13">
        <v>1.0000000000000001E-5</v>
      </c>
      <c r="H281" s="6" t="s">
        <v>110</v>
      </c>
      <c r="I281" s="6" t="s">
        <v>111</v>
      </c>
      <c r="J281" s="6" t="s">
        <v>133</v>
      </c>
      <c r="K281" s="6" t="s">
        <v>134</v>
      </c>
      <c r="L281" s="6" t="s">
        <v>135</v>
      </c>
      <c r="P281" s="44" t="s">
        <v>385</v>
      </c>
      <c r="Q281" s="9">
        <v>160.733673423261</v>
      </c>
      <c r="R281" s="9">
        <v>55012.073588707201</v>
      </c>
      <c r="S281" s="8">
        <f t="shared" si="14"/>
        <v>341.25605883991443</v>
      </c>
      <c r="U281" s="9">
        <f t="shared" si="15"/>
        <v>8.4189322710122543</v>
      </c>
      <c r="V281" s="6" t="s">
        <v>119</v>
      </c>
    </row>
    <row r="282" spans="1:24" x14ac:dyDescent="0.2">
      <c r="A282" s="6" t="s">
        <v>106</v>
      </c>
      <c r="B282" s="6" t="s">
        <v>107</v>
      </c>
      <c r="C282" s="6" t="s">
        <v>469</v>
      </c>
      <c r="D282" s="6" t="s">
        <v>69</v>
      </c>
      <c r="E282" s="6" t="s">
        <v>52</v>
      </c>
      <c r="F282" s="6" t="s">
        <v>142</v>
      </c>
      <c r="G282" s="6" t="s">
        <v>109</v>
      </c>
      <c r="H282" s="6" t="s">
        <v>110</v>
      </c>
      <c r="I282" s="6" t="s">
        <v>111</v>
      </c>
      <c r="J282" s="6" t="s">
        <v>112</v>
      </c>
      <c r="K282" s="6" t="s">
        <v>113</v>
      </c>
      <c r="L282" s="6" t="s">
        <v>114</v>
      </c>
      <c r="M282" s="6" t="s">
        <v>115</v>
      </c>
      <c r="P282" s="44" t="s">
        <v>385</v>
      </c>
      <c r="Q282" s="9">
        <v>2529.9855463705799</v>
      </c>
      <c r="R282" s="9">
        <v>822938.69451182301</v>
      </c>
      <c r="S282" s="8">
        <f t="shared" si="14"/>
        <v>324.2740695267525</v>
      </c>
      <c r="U282" s="9">
        <f t="shared" si="15"/>
        <v>8.3455120067548947</v>
      </c>
      <c r="V282" s="6" t="s">
        <v>119</v>
      </c>
    </row>
    <row r="283" spans="1:24" x14ac:dyDescent="0.2">
      <c r="A283" s="6" t="s">
        <v>106</v>
      </c>
      <c r="B283" s="6" t="s">
        <v>120</v>
      </c>
      <c r="C283" s="6" t="s">
        <v>463</v>
      </c>
      <c r="D283" s="6" t="s">
        <v>77</v>
      </c>
      <c r="E283" s="6" t="s">
        <v>121</v>
      </c>
      <c r="F283" s="6" t="s">
        <v>138</v>
      </c>
      <c r="G283" s="13">
        <v>1.0000000000000001E-5</v>
      </c>
      <c r="H283" s="6" t="s">
        <v>110</v>
      </c>
      <c r="I283" s="6" t="s">
        <v>111</v>
      </c>
      <c r="J283" s="6" t="s">
        <v>133</v>
      </c>
      <c r="K283" s="6" t="s">
        <v>134</v>
      </c>
      <c r="L283" s="6" t="s">
        <v>135</v>
      </c>
      <c r="P283" s="44" t="s">
        <v>385</v>
      </c>
      <c r="Q283" s="9">
        <v>7.5485336504210396E-2</v>
      </c>
      <c r="R283" s="9">
        <v>22.446314218462799</v>
      </c>
      <c r="S283" s="8">
        <f t="shared" si="14"/>
        <v>296.35992787434674</v>
      </c>
      <c r="U283" s="9">
        <f t="shared" si="15"/>
        <v>8.216066433156529</v>
      </c>
      <c r="V283" s="6" t="s">
        <v>119</v>
      </c>
      <c r="W283" s="10" t="s">
        <v>382</v>
      </c>
    </row>
    <row r="284" spans="1:24" x14ac:dyDescent="0.2">
      <c r="A284" s="6" t="s">
        <v>106</v>
      </c>
      <c r="B284" s="6" t="s">
        <v>120</v>
      </c>
      <c r="C284" s="6" t="s">
        <v>439</v>
      </c>
      <c r="D284" s="6" t="s">
        <v>77</v>
      </c>
      <c r="E284" s="6" t="s">
        <v>121</v>
      </c>
      <c r="F284" s="6" t="s">
        <v>122</v>
      </c>
      <c r="G284" s="11">
        <v>1E-3</v>
      </c>
      <c r="H284" t="s">
        <v>110</v>
      </c>
      <c r="I284" t="s">
        <v>123</v>
      </c>
      <c r="J284" t="s">
        <v>124</v>
      </c>
      <c r="K284" t="s">
        <v>125</v>
      </c>
      <c r="L284" s="6" t="s">
        <v>136</v>
      </c>
      <c r="M284" s="6" t="s">
        <v>137</v>
      </c>
      <c r="P284" s="44" t="s">
        <v>385</v>
      </c>
      <c r="Q284" s="9">
        <v>43.891872196597397</v>
      </c>
      <c r="R284" s="9">
        <v>11647.297420188899</v>
      </c>
      <c r="S284" s="8">
        <f t="shared" si="14"/>
        <v>264.36342236711027</v>
      </c>
      <c r="U284" s="9">
        <f t="shared" si="15"/>
        <v>8.0518257134355888</v>
      </c>
      <c r="V284" s="6" t="s">
        <v>119</v>
      </c>
      <c r="W284" s="10" t="s">
        <v>382</v>
      </c>
    </row>
    <row r="285" spans="1:24" x14ac:dyDescent="0.2">
      <c r="A285" s="6" t="s">
        <v>106</v>
      </c>
      <c r="B285" s="6" t="s">
        <v>107</v>
      </c>
      <c r="C285" s="6" t="s">
        <v>469</v>
      </c>
      <c r="D285" s="6" t="s">
        <v>69</v>
      </c>
      <c r="E285" s="6" t="s">
        <v>52</v>
      </c>
      <c r="F285" s="6" t="s">
        <v>142</v>
      </c>
      <c r="G285" s="6" t="s">
        <v>118</v>
      </c>
      <c r="H285" s="6" t="s">
        <v>110</v>
      </c>
      <c r="I285" s="6" t="s">
        <v>111</v>
      </c>
      <c r="J285" s="6" t="s">
        <v>112</v>
      </c>
      <c r="K285" s="6" t="s">
        <v>113</v>
      </c>
      <c r="L285" s="6" t="s">
        <v>114</v>
      </c>
      <c r="M285" s="6" t="s">
        <v>115</v>
      </c>
      <c r="P285" s="44" t="s">
        <v>385</v>
      </c>
      <c r="Q285" s="9">
        <v>2529.9855463705799</v>
      </c>
      <c r="R285" s="9">
        <v>326946.44139144302</v>
      </c>
      <c r="S285" s="8">
        <f t="shared" si="14"/>
        <v>128.22858071678229</v>
      </c>
      <c r="U285" s="9">
        <f t="shared" si="15"/>
        <v>7.0137813673791127</v>
      </c>
      <c r="V285" s="6" t="s">
        <v>119</v>
      </c>
    </row>
    <row r="286" spans="1:24" x14ac:dyDescent="0.2">
      <c r="A286" s="6" t="s">
        <v>106</v>
      </c>
      <c r="B286" s="6" t="s">
        <v>120</v>
      </c>
      <c r="C286" s="6" t="s">
        <v>463</v>
      </c>
      <c r="D286" s="6" t="s">
        <v>77</v>
      </c>
      <c r="E286" s="6" t="s">
        <v>121</v>
      </c>
      <c r="F286" s="6" t="s">
        <v>132</v>
      </c>
      <c r="G286" s="11">
        <v>1E-3</v>
      </c>
      <c r="H286" s="6" t="s">
        <v>110</v>
      </c>
      <c r="I286" s="6" t="s">
        <v>111</v>
      </c>
      <c r="J286" s="6" t="s">
        <v>133</v>
      </c>
      <c r="K286" s="6" t="s">
        <v>134</v>
      </c>
      <c r="L286" s="6" t="s">
        <v>135</v>
      </c>
      <c r="P286" s="44" t="s">
        <v>385</v>
      </c>
      <c r="Q286" s="9">
        <v>24.081270125596301</v>
      </c>
      <c r="R286" s="9">
        <v>2870.8815031355598</v>
      </c>
      <c r="S286" s="8">
        <f t="shared" si="14"/>
        <v>118.21636558879267</v>
      </c>
      <c r="U286" s="9">
        <f t="shared" si="15"/>
        <v>6.8974384870943695</v>
      </c>
      <c r="V286" s="6" t="s">
        <v>119</v>
      </c>
    </row>
    <row r="287" spans="1:24" x14ac:dyDescent="0.2">
      <c r="A287" s="6" t="s">
        <v>106</v>
      </c>
      <c r="B287" s="6" t="s">
        <v>107</v>
      </c>
      <c r="C287" s="6" t="s">
        <v>469</v>
      </c>
      <c r="D287" s="6" t="s">
        <v>69</v>
      </c>
      <c r="E287" s="6" t="s">
        <v>52</v>
      </c>
      <c r="F287" s="6" t="s">
        <v>142</v>
      </c>
      <c r="G287" s="6" t="s">
        <v>129</v>
      </c>
      <c r="H287" s="6" t="s">
        <v>110</v>
      </c>
      <c r="I287" s="6" t="s">
        <v>111</v>
      </c>
      <c r="J287" s="6" t="s">
        <v>112</v>
      </c>
      <c r="K287" s="6" t="s">
        <v>113</v>
      </c>
      <c r="L287" s="6" t="s">
        <v>114</v>
      </c>
      <c r="M287" s="6" t="s">
        <v>115</v>
      </c>
      <c r="P287" s="44" t="s">
        <v>385</v>
      </c>
      <c r="Q287" s="9">
        <v>2529.9855463705799</v>
      </c>
      <c r="R287" s="9">
        <v>289084.295244476</v>
      </c>
      <c r="S287" s="8">
        <f t="shared" si="14"/>
        <v>113.2632200643143</v>
      </c>
      <c r="U287" s="9">
        <f t="shared" si="15"/>
        <v>6.836217282129005</v>
      </c>
      <c r="V287" s="6" t="s">
        <v>119</v>
      </c>
    </row>
    <row r="288" spans="1:24" x14ac:dyDescent="0.2">
      <c r="A288" s="6" t="s">
        <v>106</v>
      </c>
      <c r="B288" s="6" t="s">
        <v>120</v>
      </c>
      <c r="C288" s="6" t="s">
        <v>463</v>
      </c>
      <c r="D288" s="6" t="s">
        <v>77</v>
      </c>
      <c r="E288" s="6" t="s">
        <v>121</v>
      </c>
      <c r="F288" s="6" t="s">
        <v>132</v>
      </c>
      <c r="G288" s="11">
        <v>1E-3</v>
      </c>
      <c r="H288" s="6" t="s">
        <v>110</v>
      </c>
      <c r="I288" s="6" t="s">
        <v>111</v>
      </c>
      <c r="J288" s="6" t="s">
        <v>133</v>
      </c>
      <c r="K288" s="6" t="s">
        <v>134</v>
      </c>
      <c r="L288" s="6" t="s">
        <v>135</v>
      </c>
      <c r="P288" s="44" t="s">
        <v>385</v>
      </c>
      <c r="Q288" s="9">
        <v>27.717119330647201</v>
      </c>
      <c r="R288" s="9">
        <v>3079.9922117601</v>
      </c>
      <c r="S288" s="8">
        <f t="shared" si="14"/>
        <v>110.12237801547111</v>
      </c>
      <c r="U288" s="9">
        <f t="shared" si="15"/>
        <v>6.7960055681665139</v>
      </c>
      <c r="V288" s="6" t="s">
        <v>119</v>
      </c>
    </row>
    <row r="289" spans="1:23" x14ac:dyDescent="0.2">
      <c r="A289" s="6" t="s">
        <v>106</v>
      </c>
      <c r="B289" s="6" t="s">
        <v>107</v>
      </c>
      <c r="C289" s="6" t="s">
        <v>469</v>
      </c>
      <c r="D289" s="6" t="s">
        <v>69</v>
      </c>
      <c r="E289" s="6" t="s">
        <v>52</v>
      </c>
      <c r="F289" s="6" t="s">
        <v>142</v>
      </c>
      <c r="G289" s="6" t="s">
        <v>130</v>
      </c>
      <c r="H289" s="6" t="s">
        <v>110</v>
      </c>
      <c r="I289" s="6" t="s">
        <v>111</v>
      </c>
      <c r="J289" s="6" t="s">
        <v>112</v>
      </c>
      <c r="K289" s="6" t="s">
        <v>113</v>
      </c>
      <c r="L289" s="6" t="s">
        <v>114</v>
      </c>
      <c r="M289" s="6" t="s">
        <v>115</v>
      </c>
      <c r="P289" s="44" t="s">
        <v>385</v>
      </c>
      <c r="Q289" s="9">
        <v>2529.9855463705799</v>
      </c>
      <c r="R289" s="9">
        <v>187906.625564802</v>
      </c>
      <c r="S289" s="8">
        <f t="shared" si="14"/>
        <v>73.27181781111976</v>
      </c>
      <c r="U289" s="9">
        <f t="shared" si="15"/>
        <v>6.2147429837536414</v>
      </c>
      <c r="V289" s="6" t="s">
        <v>119</v>
      </c>
    </row>
    <row r="290" spans="1:23" x14ac:dyDescent="0.2">
      <c r="A290" s="6" t="s">
        <v>106</v>
      </c>
      <c r="B290" s="6" t="s">
        <v>120</v>
      </c>
      <c r="C290" s="6" t="s">
        <v>432</v>
      </c>
      <c r="D290" s="6" t="s">
        <v>77</v>
      </c>
      <c r="E290" s="6" t="s">
        <v>121</v>
      </c>
      <c r="F290" s="6" t="s">
        <v>122</v>
      </c>
      <c r="G290" s="11">
        <v>1E-3</v>
      </c>
      <c r="H290" t="s">
        <v>110</v>
      </c>
      <c r="I290" t="s">
        <v>111</v>
      </c>
      <c r="J290" t="s">
        <v>112</v>
      </c>
      <c r="K290" t="s">
        <v>139</v>
      </c>
      <c r="L290" t="s">
        <v>140</v>
      </c>
      <c r="M290" t="s">
        <v>141</v>
      </c>
      <c r="N290" s="6" t="s">
        <v>149</v>
      </c>
      <c r="P290" s="44" t="s">
        <v>385</v>
      </c>
      <c r="Q290" s="9">
        <v>210770.35344734599</v>
      </c>
      <c r="R290" s="9">
        <v>13010252.169108201</v>
      </c>
      <c r="S290" s="8">
        <f t="shared" si="14"/>
        <v>60.727145000771579</v>
      </c>
      <c r="U290" s="9">
        <f t="shared" si="15"/>
        <v>5.9478331603697541</v>
      </c>
      <c r="V290" s="6" t="s">
        <v>119</v>
      </c>
    </row>
    <row r="291" spans="1:23" x14ac:dyDescent="0.2">
      <c r="A291" s="6" t="s">
        <v>106</v>
      </c>
      <c r="B291" s="6" t="s">
        <v>107</v>
      </c>
      <c r="C291" s="6" t="s">
        <v>469</v>
      </c>
      <c r="D291" s="6" t="s">
        <v>69</v>
      </c>
      <c r="E291" s="6" t="s">
        <v>52</v>
      </c>
      <c r="F291" s="6" t="s">
        <v>142</v>
      </c>
      <c r="G291" s="6" t="s">
        <v>131</v>
      </c>
      <c r="H291" s="6" t="s">
        <v>110</v>
      </c>
      <c r="I291" s="6" t="s">
        <v>111</v>
      </c>
      <c r="J291" s="6" t="s">
        <v>112</v>
      </c>
      <c r="K291" s="6" t="s">
        <v>113</v>
      </c>
      <c r="L291" s="6" t="s">
        <v>114</v>
      </c>
      <c r="M291" s="6" t="s">
        <v>115</v>
      </c>
      <c r="P291" s="44" t="s">
        <v>385</v>
      </c>
      <c r="Q291" s="9">
        <v>2529.9855463705799</v>
      </c>
      <c r="R291" s="9">
        <v>146905.434463324</v>
      </c>
      <c r="S291" s="8">
        <f t="shared" si="14"/>
        <v>57.065720839420955</v>
      </c>
      <c r="U291" s="9">
        <f t="shared" si="15"/>
        <v>5.8596148132534296</v>
      </c>
      <c r="V291" s="6" t="s">
        <v>119</v>
      </c>
    </row>
    <row r="292" spans="1:23" x14ac:dyDescent="0.2">
      <c r="A292" s="6" t="s">
        <v>106</v>
      </c>
      <c r="B292" s="6" t="s">
        <v>120</v>
      </c>
      <c r="C292" s="6" t="s">
        <v>443</v>
      </c>
      <c r="D292" s="6" t="s">
        <v>77</v>
      </c>
      <c r="E292" s="6" t="s">
        <v>121</v>
      </c>
      <c r="F292" s="6" t="s">
        <v>122</v>
      </c>
      <c r="G292" s="11">
        <v>1E-3</v>
      </c>
      <c r="H292" s="6" t="s">
        <v>110</v>
      </c>
      <c r="I292" s="12" t="s">
        <v>123</v>
      </c>
      <c r="J292" s="6" t="s">
        <v>124</v>
      </c>
      <c r="K292" s="6" t="s">
        <v>125</v>
      </c>
      <c r="L292" s="6" t="s">
        <v>126</v>
      </c>
      <c r="M292" s="6" t="s">
        <v>127</v>
      </c>
      <c r="N292" s="6" t="s">
        <v>150</v>
      </c>
      <c r="P292" s="44" t="s">
        <v>386</v>
      </c>
      <c r="Q292" s="9">
        <v>13795.1373038772</v>
      </c>
      <c r="R292" s="9">
        <v>724893.11122618697</v>
      </c>
      <c r="S292" s="8">
        <f t="shared" si="14"/>
        <v>51.547002270318238</v>
      </c>
      <c r="U292" s="9">
        <f t="shared" si="15"/>
        <v>5.7155365577788029</v>
      </c>
      <c r="V292" s="6" t="s">
        <v>119</v>
      </c>
    </row>
    <row r="293" spans="1:23" x14ac:dyDescent="0.2">
      <c r="A293" s="6" t="s">
        <v>106</v>
      </c>
      <c r="B293" s="6" t="s">
        <v>120</v>
      </c>
      <c r="C293" s="6" t="s">
        <v>443</v>
      </c>
      <c r="D293" s="6" t="s">
        <v>77</v>
      </c>
      <c r="E293" s="6" t="s">
        <v>121</v>
      </c>
      <c r="F293" s="6" t="s">
        <v>122</v>
      </c>
      <c r="G293" s="14">
        <v>1.0000000000000001E-5</v>
      </c>
      <c r="H293" s="6" t="s">
        <v>110</v>
      </c>
      <c r="I293" s="12" t="s">
        <v>123</v>
      </c>
      <c r="J293" s="6" t="s">
        <v>124</v>
      </c>
      <c r="K293" s="6" t="s">
        <v>125</v>
      </c>
      <c r="L293" s="6" t="s">
        <v>126</v>
      </c>
      <c r="M293" s="6" t="s">
        <v>127</v>
      </c>
      <c r="N293" s="6" t="s">
        <v>150</v>
      </c>
      <c r="P293" s="44" t="s">
        <v>386</v>
      </c>
      <c r="Q293" s="9">
        <v>13795.1373038772</v>
      </c>
      <c r="R293" s="9">
        <v>655297.26622208999</v>
      </c>
      <c r="S293" s="8">
        <f t="shared" si="14"/>
        <v>46.50204740897469</v>
      </c>
      <c r="U293" s="9">
        <f t="shared" si="15"/>
        <v>5.5699177919755209</v>
      </c>
      <c r="V293" s="6" t="s">
        <v>119</v>
      </c>
    </row>
    <row r="294" spans="1:23" x14ac:dyDescent="0.2">
      <c r="A294" s="6" t="s">
        <v>106</v>
      </c>
      <c r="B294" s="6" t="s">
        <v>120</v>
      </c>
      <c r="C294" s="6" t="s">
        <v>432</v>
      </c>
      <c r="D294" s="6" t="s">
        <v>77</v>
      </c>
      <c r="E294" s="6" t="s">
        <v>121</v>
      </c>
      <c r="F294" s="6" t="s">
        <v>122</v>
      </c>
      <c r="G294" s="11">
        <v>1E-3</v>
      </c>
      <c r="H294" t="s">
        <v>110</v>
      </c>
      <c r="I294" t="s">
        <v>111</v>
      </c>
      <c r="J294" t="s">
        <v>112</v>
      </c>
      <c r="K294" t="s">
        <v>139</v>
      </c>
      <c r="L294" t="s">
        <v>140</v>
      </c>
      <c r="M294" t="s">
        <v>141</v>
      </c>
      <c r="N294" s="6" t="s">
        <v>149</v>
      </c>
      <c r="P294" s="44" t="s">
        <v>385</v>
      </c>
      <c r="Q294" s="9">
        <v>104483.477584407</v>
      </c>
      <c r="R294" s="9">
        <v>4346055.2002626704</v>
      </c>
      <c r="S294" s="8">
        <f t="shared" si="14"/>
        <v>40.595621630718689</v>
      </c>
      <c r="U294" s="9">
        <f t="shared" si="15"/>
        <v>5.3783597726747852</v>
      </c>
      <c r="V294" s="6" t="s">
        <v>119</v>
      </c>
    </row>
    <row r="295" spans="1:23" x14ac:dyDescent="0.2">
      <c r="A295" s="6" t="s">
        <v>106</v>
      </c>
      <c r="B295" s="6" t="s">
        <v>120</v>
      </c>
      <c r="C295" s="6" t="s">
        <v>432</v>
      </c>
      <c r="D295" s="6" t="s">
        <v>77</v>
      </c>
      <c r="E295" s="6" t="s">
        <v>121</v>
      </c>
      <c r="F295" s="6" t="s">
        <v>122</v>
      </c>
      <c r="G295" s="11">
        <v>1E-3</v>
      </c>
      <c r="H295" t="s">
        <v>110</v>
      </c>
      <c r="I295" t="s">
        <v>111</v>
      </c>
      <c r="J295" t="s">
        <v>112</v>
      </c>
      <c r="K295" t="s">
        <v>139</v>
      </c>
      <c r="L295" t="s">
        <v>140</v>
      </c>
      <c r="M295" t="s">
        <v>141</v>
      </c>
      <c r="N295" s="6" t="s">
        <v>149</v>
      </c>
      <c r="P295" s="44" t="s">
        <v>385</v>
      </c>
      <c r="Q295" s="9">
        <v>67386.271680309103</v>
      </c>
      <c r="R295" s="9">
        <v>2351952.63507094</v>
      </c>
      <c r="S295" s="8">
        <f t="shared" si="14"/>
        <v>33.902548789595713</v>
      </c>
      <c r="U295" s="9">
        <f t="shared" si="15"/>
        <v>5.1252604892547833</v>
      </c>
      <c r="V295" s="6" t="s">
        <v>119</v>
      </c>
    </row>
    <row r="296" spans="1:23" x14ac:dyDescent="0.2">
      <c r="A296" s="6" t="s">
        <v>106</v>
      </c>
      <c r="B296" s="6" t="s">
        <v>107</v>
      </c>
      <c r="C296" s="6" t="s">
        <v>468</v>
      </c>
      <c r="D296" s="6" t="s">
        <v>69</v>
      </c>
      <c r="E296" s="6" t="s">
        <v>52</v>
      </c>
      <c r="F296" s="6" t="s">
        <v>142</v>
      </c>
      <c r="G296" s="6" t="s">
        <v>118</v>
      </c>
      <c r="H296" s="6" t="s">
        <v>110</v>
      </c>
      <c r="I296" s="6" t="s">
        <v>111</v>
      </c>
      <c r="J296" s="6" t="s">
        <v>112</v>
      </c>
      <c r="K296" s="6" t="s">
        <v>113</v>
      </c>
      <c r="L296" s="6" t="s">
        <v>114</v>
      </c>
      <c r="M296" s="6" t="s">
        <v>115</v>
      </c>
      <c r="P296" s="44" t="s">
        <v>385</v>
      </c>
      <c r="Q296" s="19">
        <v>0.110091743119258</v>
      </c>
      <c r="R296" s="9">
        <v>3.19266055045872</v>
      </c>
      <c r="S296" s="8">
        <f t="shared" si="14"/>
        <v>28.000000000002164</v>
      </c>
      <c r="U296" s="9">
        <f t="shared" si="15"/>
        <v>4.8579809951276802</v>
      </c>
      <c r="V296" s="6" t="s">
        <v>116</v>
      </c>
    </row>
    <row r="297" spans="1:23" x14ac:dyDescent="0.2">
      <c r="A297" s="6" t="s">
        <v>106</v>
      </c>
      <c r="B297" s="6" t="s">
        <v>120</v>
      </c>
      <c r="C297" s="6" t="s">
        <v>456</v>
      </c>
      <c r="D297" s="6" t="s">
        <v>77</v>
      </c>
      <c r="E297" s="6" t="s">
        <v>121</v>
      </c>
      <c r="F297" s="6" t="s">
        <v>138</v>
      </c>
      <c r="G297" s="11">
        <v>1E-3</v>
      </c>
      <c r="H297" t="s">
        <v>110</v>
      </c>
      <c r="I297" t="s">
        <v>111</v>
      </c>
      <c r="J297" t="s">
        <v>112</v>
      </c>
      <c r="K297" t="s">
        <v>139</v>
      </c>
      <c r="L297" t="s">
        <v>140</v>
      </c>
      <c r="M297" t="s">
        <v>141</v>
      </c>
      <c r="P297" s="44" t="s">
        <v>385</v>
      </c>
      <c r="Q297" s="9">
        <v>515.50183532505196</v>
      </c>
      <c r="R297" s="9">
        <v>14637.524193451</v>
      </c>
      <c r="S297" s="8">
        <f t="shared" si="14"/>
        <v>27.394708205493089</v>
      </c>
      <c r="U297" s="9">
        <f t="shared" si="15"/>
        <v>4.8275501810593253</v>
      </c>
      <c r="V297" s="6" t="s">
        <v>119</v>
      </c>
      <c r="W297" s="10" t="s">
        <v>382</v>
      </c>
    </row>
    <row r="298" spans="1:23" x14ac:dyDescent="0.2">
      <c r="A298" s="6" t="s">
        <v>106</v>
      </c>
      <c r="B298" s="6" t="s">
        <v>120</v>
      </c>
      <c r="C298" s="6" t="s">
        <v>432</v>
      </c>
      <c r="D298" s="6" t="s">
        <v>77</v>
      </c>
      <c r="E298" s="6" t="s">
        <v>121</v>
      </c>
      <c r="F298" s="6" t="s">
        <v>122</v>
      </c>
      <c r="G298" s="14">
        <v>1.0000000000000001E-5</v>
      </c>
      <c r="H298" t="s">
        <v>110</v>
      </c>
      <c r="I298" t="s">
        <v>111</v>
      </c>
      <c r="J298" t="s">
        <v>112</v>
      </c>
      <c r="K298" t="s">
        <v>139</v>
      </c>
      <c r="L298" t="s">
        <v>140</v>
      </c>
      <c r="M298" t="s">
        <v>141</v>
      </c>
      <c r="N298" s="6" t="s">
        <v>149</v>
      </c>
      <c r="P298" s="44" t="s">
        <v>385</v>
      </c>
      <c r="Q298" s="9">
        <v>104483.477584407</v>
      </c>
      <c r="R298" s="9">
        <v>2802973.8599189301</v>
      </c>
      <c r="S298" s="8">
        <f t="shared" si="14"/>
        <v>25.82695795279734</v>
      </c>
      <c r="U298" s="9">
        <f t="shared" si="15"/>
        <v>4.7456115641248084</v>
      </c>
      <c r="V298" s="6" t="s">
        <v>119</v>
      </c>
    </row>
    <row r="299" spans="1:23" x14ac:dyDescent="0.2">
      <c r="A299" s="6" t="s">
        <v>106</v>
      </c>
      <c r="B299" s="6" t="s">
        <v>107</v>
      </c>
      <c r="C299" s="6" t="s">
        <v>468</v>
      </c>
      <c r="D299" s="6" t="s">
        <v>69</v>
      </c>
      <c r="E299" s="6" t="s">
        <v>52</v>
      </c>
      <c r="F299" s="6" t="s">
        <v>142</v>
      </c>
      <c r="G299" s="6" t="s">
        <v>109</v>
      </c>
      <c r="H299" s="6" t="s">
        <v>110</v>
      </c>
      <c r="I299" s="6" t="s">
        <v>111</v>
      </c>
      <c r="J299" s="6" t="s">
        <v>112</v>
      </c>
      <c r="K299" s="6" t="s">
        <v>113</v>
      </c>
      <c r="L299" s="6" t="s">
        <v>114</v>
      </c>
      <c r="M299" s="6" t="s">
        <v>115</v>
      </c>
      <c r="P299" s="44" t="s">
        <v>385</v>
      </c>
      <c r="Q299" s="19">
        <v>0.110091743119258</v>
      </c>
      <c r="R299" s="9">
        <v>2.8623853211008998</v>
      </c>
      <c r="S299" s="8">
        <f t="shared" si="14"/>
        <v>25.000000000001744</v>
      </c>
      <c r="U299" s="9">
        <f t="shared" si="15"/>
        <v>4.7004397181411894</v>
      </c>
      <c r="V299" s="6" t="s">
        <v>116</v>
      </c>
    </row>
    <row r="300" spans="1:23" x14ac:dyDescent="0.2">
      <c r="A300" s="6" t="s">
        <v>106</v>
      </c>
      <c r="B300" s="6" t="s">
        <v>120</v>
      </c>
      <c r="C300" s="6" t="s">
        <v>460</v>
      </c>
      <c r="D300" s="6" t="s">
        <v>77</v>
      </c>
      <c r="E300" s="6" t="s">
        <v>121</v>
      </c>
      <c r="F300" s="6" t="s">
        <v>138</v>
      </c>
      <c r="G300" s="11">
        <v>1E-3</v>
      </c>
      <c r="H300" s="6" t="s">
        <v>110</v>
      </c>
      <c r="I300" s="12" t="s">
        <v>123</v>
      </c>
      <c r="J300" s="6" t="s">
        <v>124</v>
      </c>
      <c r="K300" s="6" t="s">
        <v>125</v>
      </c>
      <c r="L300" s="6" t="s">
        <v>126</v>
      </c>
      <c r="M300" s="6" t="s">
        <v>127</v>
      </c>
      <c r="N300" s="6" t="s">
        <v>150</v>
      </c>
      <c r="P300" s="44" t="s">
        <v>386</v>
      </c>
      <c r="Q300" s="9">
        <v>37436.775003853203</v>
      </c>
      <c r="R300" s="9">
        <v>886429.04748362896</v>
      </c>
      <c r="S300" s="8">
        <f t="shared" si="14"/>
        <v>22.678029087505337</v>
      </c>
      <c r="U300" s="9">
        <f t="shared" si="15"/>
        <v>4.5654770937588127</v>
      </c>
      <c r="V300" s="6" t="s">
        <v>119</v>
      </c>
      <c r="W300" s="10" t="s">
        <v>382</v>
      </c>
    </row>
    <row r="301" spans="1:23" x14ac:dyDescent="0.2">
      <c r="A301" s="6" t="s">
        <v>106</v>
      </c>
      <c r="B301" s="6" t="s">
        <v>120</v>
      </c>
      <c r="C301" s="6" t="s">
        <v>458</v>
      </c>
      <c r="D301" s="6" t="s">
        <v>77</v>
      </c>
      <c r="E301" s="6" t="s">
        <v>121</v>
      </c>
      <c r="F301" s="6" t="s">
        <v>132</v>
      </c>
      <c r="G301" s="11">
        <v>1E-3</v>
      </c>
      <c r="H301" t="s">
        <v>110</v>
      </c>
      <c r="I301" t="s">
        <v>111</v>
      </c>
      <c r="J301" t="s">
        <v>133</v>
      </c>
      <c r="K301" t="s">
        <v>146</v>
      </c>
      <c r="L301" t="s">
        <v>147</v>
      </c>
      <c r="M301" t="s">
        <v>148</v>
      </c>
      <c r="P301" s="44" t="s">
        <v>385</v>
      </c>
      <c r="Q301" s="9">
        <v>43051.3652201035</v>
      </c>
      <c r="R301" s="9">
        <v>1015163.39087622</v>
      </c>
      <c r="S301" s="8">
        <f t="shared" si="14"/>
        <v>22.580283358869504</v>
      </c>
      <c r="U301" s="9">
        <f t="shared" si="15"/>
        <v>4.5595091498453941</v>
      </c>
      <c r="V301" s="6" t="s">
        <v>119</v>
      </c>
    </row>
    <row r="302" spans="1:23" x14ac:dyDescent="0.2">
      <c r="A302" s="6" t="s">
        <v>106</v>
      </c>
      <c r="B302" s="6" t="s">
        <v>120</v>
      </c>
      <c r="C302" s="6" t="s">
        <v>456</v>
      </c>
      <c r="D302" s="6" t="s">
        <v>77</v>
      </c>
      <c r="E302" s="6" t="s">
        <v>121</v>
      </c>
      <c r="F302" s="6" t="s">
        <v>132</v>
      </c>
      <c r="G302" s="13">
        <v>1.0000000000000001E-5</v>
      </c>
      <c r="H302" t="s">
        <v>110</v>
      </c>
      <c r="I302" t="s">
        <v>111</v>
      </c>
      <c r="J302" t="s">
        <v>112</v>
      </c>
      <c r="K302" t="s">
        <v>139</v>
      </c>
      <c r="L302" t="s">
        <v>140</v>
      </c>
      <c r="M302" t="s">
        <v>141</v>
      </c>
      <c r="P302" s="44" t="s">
        <v>385</v>
      </c>
      <c r="Q302" s="9">
        <v>515.50183532505196</v>
      </c>
      <c r="R302" s="9">
        <v>11998.768951947101</v>
      </c>
      <c r="S302" s="8">
        <f t="shared" si="14"/>
        <v>22.275899579254112</v>
      </c>
      <c r="U302" s="9">
        <f t="shared" si="15"/>
        <v>4.5407650217884701</v>
      </c>
      <c r="V302" s="6" t="s">
        <v>119</v>
      </c>
      <c r="W302" s="10" t="s">
        <v>382</v>
      </c>
    </row>
    <row r="303" spans="1:23" x14ac:dyDescent="0.2">
      <c r="A303" s="6" t="s">
        <v>106</v>
      </c>
      <c r="B303" s="6" t="s">
        <v>120</v>
      </c>
      <c r="C303" s="6" t="s">
        <v>460</v>
      </c>
      <c r="D303" s="6" t="s">
        <v>77</v>
      </c>
      <c r="E303" s="6" t="s">
        <v>121</v>
      </c>
      <c r="F303" s="6" t="s">
        <v>132</v>
      </c>
      <c r="G303" s="11">
        <v>1E-3</v>
      </c>
      <c r="H303" s="6" t="s">
        <v>110</v>
      </c>
      <c r="I303" s="12" t="s">
        <v>123</v>
      </c>
      <c r="J303" s="6" t="s">
        <v>124</v>
      </c>
      <c r="K303" s="6" t="s">
        <v>125</v>
      </c>
      <c r="L303" s="6" t="s">
        <v>126</v>
      </c>
      <c r="M303" s="6" t="s">
        <v>127</v>
      </c>
      <c r="N303" s="6" t="s">
        <v>150</v>
      </c>
      <c r="P303" s="44" t="s">
        <v>386</v>
      </c>
      <c r="Q303" s="9">
        <v>37436.775003853203</v>
      </c>
      <c r="R303" s="9">
        <v>870543.69795160205</v>
      </c>
      <c r="S303" s="8">
        <f t="shared" si="14"/>
        <v>22.253704355196213</v>
      </c>
      <c r="U303" s="9">
        <f t="shared" si="15"/>
        <v>4.5393886532230496</v>
      </c>
      <c r="V303" s="6" t="s">
        <v>119</v>
      </c>
      <c r="W303" s="10" t="s">
        <v>382</v>
      </c>
    </row>
    <row r="304" spans="1:23" x14ac:dyDescent="0.2">
      <c r="A304" s="6" t="s">
        <v>106</v>
      </c>
      <c r="B304" s="6" t="s">
        <v>120</v>
      </c>
      <c r="C304" s="6" t="s">
        <v>460</v>
      </c>
      <c r="D304" s="6" t="s">
        <v>77</v>
      </c>
      <c r="E304" s="6" t="s">
        <v>121</v>
      </c>
      <c r="F304" s="6" t="s">
        <v>138</v>
      </c>
      <c r="G304" s="13">
        <v>1.0000000000000001E-5</v>
      </c>
      <c r="H304" s="6" t="s">
        <v>110</v>
      </c>
      <c r="I304" s="12" t="s">
        <v>123</v>
      </c>
      <c r="J304" s="6" t="s">
        <v>124</v>
      </c>
      <c r="K304" s="6" t="s">
        <v>125</v>
      </c>
      <c r="L304" s="6" t="s">
        <v>126</v>
      </c>
      <c r="M304" s="6" t="s">
        <v>127</v>
      </c>
      <c r="N304" s="6" t="s">
        <v>150</v>
      </c>
      <c r="P304" s="44" t="s">
        <v>386</v>
      </c>
      <c r="Q304" s="9">
        <v>37436.775003853203</v>
      </c>
      <c r="R304" s="9">
        <v>809798.491360805</v>
      </c>
      <c r="S304" s="8">
        <f t="shared" si="14"/>
        <v>20.631096462701606</v>
      </c>
      <c r="U304" s="9">
        <f t="shared" si="15"/>
        <v>4.4350348910799875</v>
      </c>
      <c r="V304" s="6" t="s">
        <v>119</v>
      </c>
      <c r="W304" s="10" t="s">
        <v>382</v>
      </c>
    </row>
    <row r="305" spans="1:23" x14ac:dyDescent="0.2">
      <c r="A305" s="6" t="s">
        <v>106</v>
      </c>
      <c r="B305" s="6" t="s">
        <v>120</v>
      </c>
      <c r="C305" s="6" t="s">
        <v>458</v>
      </c>
      <c r="D305" s="6" t="s">
        <v>77</v>
      </c>
      <c r="E305" s="6" t="s">
        <v>121</v>
      </c>
      <c r="F305" s="6" t="s">
        <v>138</v>
      </c>
      <c r="G305" s="11">
        <v>1E-3</v>
      </c>
      <c r="H305" t="s">
        <v>110</v>
      </c>
      <c r="I305" t="s">
        <v>111</v>
      </c>
      <c r="J305" t="s">
        <v>133</v>
      </c>
      <c r="K305" t="s">
        <v>146</v>
      </c>
      <c r="L305" t="s">
        <v>147</v>
      </c>
      <c r="M305" t="s">
        <v>148</v>
      </c>
      <c r="P305" s="44" t="s">
        <v>385</v>
      </c>
      <c r="Q305" s="9">
        <v>43051.3652201035</v>
      </c>
      <c r="R305" s="9">
        <v>927513.54683423101</v>
      </c>
      <c r="S305" s="8">
        <f t="shared" si="14"/>
        <v>20.544346900318835</v>
      </c>
      <c r="U305" s="9">
        <f t="shared" si="15"/>
        <v>4.4292374598498165</v>
      </c>
      <c r="V305" s="6" t="s">
        <v>119</v>
      </c>
    </row>
    <row r="306" spans="1:23" x14ac:dyDescent="0.2">
      <c r="A306" s="6" t="s">
        <v>106</v>
      </c>
      <c r="B306" s="6" t="s">
        <v>107</v>
      </c>
      <c r="C306" s="6" t="s">
        <v>468</v>
      </c>
      <c r="D306" s="6" t="s">
        <v>69</v>
      </c>
      <c r="E306" s="6" t="s">
        <v>52</v>
      </c>
      <c r="F306" s="6" t="s">
        <v>142</v>
      </c>
      <c r="G306" s="6" t="s">
        <v>129</v>
      </c>
      <c r="H306" s="6" t="s">
        <v>110</v>
      </c>
      <c r="I306" s="6" t="s">
        <v>111</v>
      </c>
      <c r="J306" s="6" t="s">
        <v>112</v>
      </c>
      <c r="K306" s="6" t="s">
        <v>113</v>
      </c>
      <c r="L306" s="6" t="s">
        <v>114</v>
      </c>
      <c r="M306" s="6" t="s">
        <v>115</v>
      </c>
      <c r="P306" s="44" t="s">
        <v>385</v>
      </c>
      <c r="Q306" s="19">
        <v>0.110091743119258</v>
      </c>
      <c r="R306" s="9">
        <v>2.0917431192660598</v>
      </c>
      <c r="S306" s="8">
        <f t="shared" ref="S306:S369" si="16">((R306-Q306)/Q306)</f>
        <v>18.000000000001432</v>
      </c>
      <c r="U306" s="9">
        <f t="shared" si="15"/>
        <v>4.2479275134436953</v>
      </c>
      <c r="V306" s="6" t="s">
        <v>116</v>
      </c>
    </row>
    <row r="307" spans="1:23" x14ac:dyDescent="0.2">
      <c r="A307" s="6" t="s">
        <v>106</v>
      </c>
      <c r="B307" s="6" t="s">
        <v>120</v>
      </c>
      <c r="C307" s="6" t="s">
        <v>438</v>
      </c>
      <c r="D307" s="6" t="s">
        <v>77</v>
      </c>
      <c r="E307" s="6" t="s">
        <v>121</v>
      </c>
      <c r="F307" s="6" t="s">
        <v>122</v>
      </c>
      <c r="G307" s="11">
        <v>1E-3</v>
      </c>
      <c r="H307" t="s">
        <v>110</v>
      </c>
      <c r="I307" t="s">
        <v>111</v>
      </c>
      <c r="J307" t="s">
        <v>133</v>
      </c>
      <c r="K307" t="s">
        <v>146</v>
      </c>
      <c r="L307" t="s">
        <v>147</v>
      </c>
      <c r="M307" t="s">
        <v>148</v>
      </c>
      <c r="P307" s="44" t="s">
        <v>385</v>
      </c>
      <c r="Q307" s="9">
        <v>4993.58789347314</v>
      </c>
      <c r="R307" s="9">
        <v>94665.2260308189</v>
      </c>
      <c r="S307" s="8">
        <f t="shared" si="16"/>
        <v>17.957356524063773</v>
      </c>
      <c r="U307" s="9">
        <f t="shared" si="15"/>
        <v>4.2446858990227421</v>
      </c>
      <c r="V307" s="6" t="s">
        <v>119</v>
      </c>
      <c r="W307" s="10" t="s">
        <v>382</v>
      </c>
    </row>
    <row r="308" spans="1:23" x14ac:dyDescent="0.2">
      <c r="A308" s="6" t="s">
        <v>106</v>
      </c>
      <c r="B308" s="6" t="s">
        <v>120</v>
      </c>
      <c r="C308" s="6" t="s">
        <v>458</v>
      </c>
      <c r="D308" s="6" t="s">
        <v>77</v>
      </c>
      <c r="E308" s="6" t="s">
        <v>121</v>
      </c>
      <c r="F308" s="6" t="s">
        <v>132</v>
      </c>
      <c r="G308" s="13">
        <v>1.0000000000000001E-5</v>
      </c>
      <c r="H308" t="s">
        <v>110</v>
      </c>
      <c r="I308" t="s">
        <v>111</v>
      </c>
      <c r="J308" t="s">
        <v>133</v>
      </c>
      <c r="K308" t="s">
        <v>146</v>
      </c>
      <c r="L308" t="s">
        <v>147</v>
      </c>
      <c r="M308" t="s">
        <v>148</v>
      </c>
      <c r="P308" s="44" t="s">
        <v>385</v>
      </c>
      <c r="Q308" s="9">
        <v>43051.3652201035</v>
      </c>
      <c r="R308" s="9">
        <v>797922.63363208796</v>
      </c>
      <c r="S308" s="8">
        <f t="shared" si="16"/>
        <v>17.534200473147497</v>
      </c>
      <c r="U308" s="9">
        <f t="shared" si="15"/>
        <v>4.2121179765238468</v>
      </c>
      <c r="V308" s="6" t="s">
        <v>119</v>
      </c>
    </row>
    <row r="309" spans="1:23" x14ac:dyDescent="0.2">
      <c r="A309" s="6" t="s">
        <v>106</v>
      </c>
      <c r="B309" s="6" t="s">
        <v>107</v>
      </c>
      <c r="C309" s="6" t="s">
        <v>468</v>
      </c>
      <c r="D309" s="6" t="s">
        <v>69</v>
      </c>
      <c r="E309" s="6" t="s">
        <v>52</v>
      </c>
      <c r="F309" s="6" t="s">
        <v>142</v>
      </c>
      <c r="G309" s="6" t="s">
        <v>130</v>
      </c>
      <c r="H309" s="6" t="s">
        <v>110</v>
      </c>
      <c r="I309" s="6" t="s">
        <v>111</v>
      </c>
      <c r="J309" s="6" t="s">
        <v>112</v>
      </c>
      <c r="K309" s="6" t="s">
        <v>113</v>
      </c>
      <c r="L309" s="6" t="s">
        <v>114</v>
      </c>
      <c r="M309" s="6" t="s">
        <v>115</v>
      </c>
      <c r="P309" s="44" t="s">
        <v>385</v>
      </c>
      <c r="Q309" s="19">
        <v>0.110091743119258</v>
      </c>
      <c r="R309" s="9">
        <v>1.7614678899082401</v>
      </c>
      <c r="S309" s="8">
        <f t="shared" si="16"/>
        <v>15.000000000001018</v>
      </c>
      <c r="U309" s="9">
        <f t="shared" si="15"/>
        <v>4.0000000000000924</v>
      </c>
      <c r="V309" s="6" t="s">
        <v>116</v>
      </c>
    </row>
    <row r="310" spans="1:23" x14ac:dyDescent="0.2">
      <c r="A310" s="6" t="s">
        <v>106</v>
      </c>
      <c r="B310" s="6" t="s">
        <v>120</v>
      </c>
      <c r="C310" s="6" t="s">
        <v>458</v>
      </c>
      <c r="D310" s="6" t="s">
        <v>77</v>
      </c>
      <c r="E310" s="6" t="s">
        <v>121</v>
      </c>
      <c r="F310" s="6" t="s">
        <v>138</v>
      </c>
      <c r="G310" s="13">
        <v>1.0000000000000001E-5</v>
      </c>
      <c r="H310" t="s">
        <v>110</v>
      </c>
      <c r="I310" t="s">
        <v>111</v>
      </c>
      <c r="J310" t="s">
        <v>133</v>
      </c>
      <c r="K310" t="s">
        <v>146</v>
      </c>
      <c r="L310" t="s">
        <v>147</v>
      </c>
      <c r="M310" t="s">
        <v>148</v>
      </c>
      <c r="P310" s="44" t="s">
        <v>385</v>
      </c>
      <c r="Q310" s="9">
        <v>43051.3652201035</v>
      </c>
      <c r="R310" s="9">
        <v>686437.98404397501</v>
      </c>
      <c r="S310" s="8">
        <f t="shared" si="16"/>
        <v>14.944627552099838</v>
      </c>
      <c r="U310" s="9">
        <f t="shared" si="15"/>
        <v>3.9949984931978753</v>
      </c>
      <c r="V310" s="6" t="s">
        <v>119</v>
      </c>
    </row>
    <row r="311" spans="1:23" x14ac:dyDescent="0.2">
      <c r="A311" s="6" t="s">
        <v>106</v>
      </c>
      <c r="B311" s="6" t="s">
        <v>120</v>
      </c>
      <c r="C311" s="6" t="s">
        <v>460</v>
      </c>
      <c r="D311" s="6" t="s">
        <v>77</v>
      </c>
      <c r="E311" s="6" t="s">
        <v>121</v>
      </c>
      <c r="F311" s="6" t="s">
        <v>132</v>
      </c>
      <c r="G311" s="13">
        <v>1.0000000000000001E-5</v>
      </c>
      <c r="H311" s="6" t="s">
        <v>110</v>
      </c>
      <c r="I311" s="12" t="s">
        <v>123</v>
      </c>
      <c r="J311" s="6" t="s">
        <v>124</v>
      </c>
      <c r="K311" s="6" t="s">
        <v>125</v>
      </c>
      <c r="L311" s="6" t="s">
        <v>126</v>
      </c>
      <c r="M311" s="6" t="s">
        <v>127</v>
      </c>
      <c r="N311" s="6" t="s">
        <v>150</v>
      </c>
      <c r="P311" s="44" t="s">
        <v>386</v>
      </c>
      <c r="Q311" s="9">
        <v>37436.775003853203</v>
      </c>
      <c r="R311" s="9">
        <v>553930.77915375505</v>
      </c>
      <c r="S311" s="8">
        <f t="shared" si="16"/>
        <v>13.796434230692718</v>
      </c>
      <c r="U311" s="9">
        <f t="shared" si="15"/>
        <v>3.8871776398289333</v>
      </c>
      <c r="V311" s="6" t="s">
        <v>119</v>
      </c>
      <c r="W311" s="10" t="s">
        <v>382</v>
      </c>
    </row>
    <row r="312" spans="1:23" x14ac:dyDescent="0.2">
      <c r="A312" s="6" t="s">
        <v>106</v>
      </c>
      <c r="B312" s="6" t="s">
        <v>120</v>
      </c>
      <c r="C312" s="6" t="s">
        <v>437</v>
      </c>
      <c r="D312" s="6" t="s">
        <v>77</v>
      </c>
      <c r="E312" s="6" t="s">
        <v>121</v>
      </c>
      <c r="F312" s="6" t="s">
        <v>122</v>
      </c>
      <c r="G312" s="14">
        <v>1.0000000000000001E-5</v>
      </c>
      <c r="H312" t="s">
        <v>110</v>
      </c>
      <c r="I312" t="s">
        <v>111</v>
      </c>
      <c r="J312" t="s">
        <v>133</v>
      </c>
      <c r="K312" t="s">
        <v>146</v>
      </c>
      <c r="L312" t="s">
        <v>147</v>
      </c>
      <c r="M312" t="s">
        <v>148</v>
      </c>
      <c r="P312" s="44" t="s">
        <v>385</v>
      </c>
      <c r="Q312" s="9">
        <v>59948.425031893901</v>
      </c>
      <c r="R312" s="9">
        <v>749120.99925912195</v>
      </c>
      <c r="S312" s="8">
        <f t="shared" si="16"/>
        <v>11.496091412919903</v>
      </c>
      <c r="U312" s="9">
        <f t="shared" si="15"/>
        <v>3.6434050072958208</v>
      </c>
      <c r="V312" s="6" t="s">
        <v>119</v>
      </c>
    </row>
    <row r="313" spans="1:23" x14ac:dyDescent="0.2">
      <c r="A313" s="6" t="s">
        <v>106</v>
      </c>
      <c r="B313" s="6" t="s">
        <v>120</v>
      </c>
      <c r="C313" s="6" t="s">
        <v>458</v>
      </c>
      <c r="D313" s="6" t="s">
        <v>77</v>
      </c>
      <c r="E313" s="6" t="s">
        <v>121</v>
      </c>
      <c r="F313" s="6" t="s">
        <v>132</v>
      </c>
      <c r="G313" s="11">
        <v>1E-3</v>
      </c>
      <c r="H313" t="s">
        <v>110</v>
      </c>
      <c r="I313" t="s">
        <v>111</v>
      </c>
      <c r="J313" t="s">
        <v>133</v>
      </c>
      <c r="K313" t="s">
        <v>146</v>
      </c>
      <c r="L313" t="s">
        <v>147</v>
      </c>
      <c r="M313" t="s">
        <v>148</v>
      </c>
      <c r="P313" s="44" t="s">
        <v>385</v>
      </c>
      <c r="Q313" s="9">
        <v>74008.405201941103</v>
      </c>
      <c r="R313" s="9">
        <v>873326.16238284297</v>
      </c>
      <c r="S313" s="8">
        <f t="shared" si="16"/>
        <v>10.800364566698395</v>
      </c>
      <c r="U313" s="9">
        <f t="shared" si="15"/>
        <v>3.5607595265459318</v>
      </c>
      <c r="V313" s="6" t="s">
        <v>119</v>
      </c>
    </row>
    <row r="314" spans="1:23" x14ac:dyDescent="0.2">
      <c r="A314" s="6" t="s">
        <v>106</v>
      </c>
      <c r="B314" s="6" t="s">
        <v>120</v>
      </c>
      <c r="C314" s="6" t="s">
        <v>457</v>
      </c>
      <c r="D314" s="6" t="s">
        <v>77</v>
      </c>
      <c r="E314" s="6" t="s">
        <v>121</v>
      </c>
      <c r="F314" s="6" t="s">
        <v>132</v>
      </c>
      <c r="G314" s="11">
        <v>1E-3</v>
      </c>
      <c r="H314" t="s">
        <v>110</v>
      </c>
      <c r="I314" t="s">
        <v>163</v>
      </c>
      <c r="J314" t="s">
        <v>163</v>
      </c>
      <c r="K314" t="s">
        <v>164</v>
      </c>
      <c r="L314" t="s">
        <v>165</v>
      </c>
      <c r="M314" t="s">
        <v>166</v>
      </c>
      <c r="P314" s="44" t="s">
        <v>386</v>
      </c>
      <c r="Q314" s="9">
        <v>435489.44735553401</v>
      </c>
      <c r="R314" s="9">
        <v>5008186.7072720705</v>
      </c>
      <c r="S314" s="8">
        <f t="shared" si="16"/>
        <v>10.500133327417648</v>
      </c>
      <c r="U314" s="9">
        <f t="shared" si="15"/>
        <v>3.5235786821169461</v>
      </c>
      <c r="V314" s="6" t="s">
        <v>119</v>
      </c>
    </row>
    <row r="315" spans="1:23" x14ac:dyDescent="0.2">
      <c r="A315" s="6" t="s">
        <v>106</v>
      </c>
      <c r="B315" s="6" t="s">
        <v>120</v>
      </c>
      <c r="C315" s="6" t="s">
        <v>437</v>
      </c>
      <c r="D315" s="6" t="s">
        <v>77</v>
      </c>
      <c r="E315" s="6" t="s">
        <v>121</v>
      </c>
      <c r="F315" s="6" t="s">
        <v>122</v>
      </c>
      <c r="G315" s="11">
        <v>1E-3</v>
      </c>
      <c r="H315" t="s">
        <v>110</v>
      </c>
      <c r="I315" t="s">
        <v>111</v>
      </c>
      <c r="J315" t="s">
        <v>133</v>
      </c>
      <c r="K315" t="s">
        <v>146</v>
      </c>
      <c r="L315" t="s">
        <v>147</v>
      </c>
      <c r="M315" t="s">
        <v>148</v>
      </c>
      <c r="P315" s="44" t="s">
        <v>385</v>
      </c>
      <c r="Q315" s="9">
        <v>59948.425031893901</v>
      </c>
      <c r="R315" s="9">
        <v>575250.00461436505</v>
      </c>
      <c r="S315" s="8">
        <f t="shared" si="16"/>
        <v>8.5957484172156189</v>
      </c>
      <c r="U315" s="9">
        <f t="shared" si="15"/>
        <v>3.2623953333302436</v>
      </c>
      <c r="V315" s="6" t="s">
        <v>119</v>
      </c>
    </row>
    <row r="316" spans="1:23" x14ac:dyDescent="0.2">
      <c r="A316" s="6" t="s">
        <v>106</v>
      </c>
      <c r="B316" s="6" t="s">
        <v>120</v>
      </c>
      <c r="C316" s="6" t="s">
        <v>458</v>
      </c>
      <c r="D316" s="6" t="s">
        <v>77</v>
      </c>
      <c r="E316" s="6" t="s">
        <v>121</v>
      </c>
      <c r="F316" s="6" t="s">
        <v>138</v>
      </c>
      <c r="G316" s="11">
        <v>1E-3</v>
      </c>
      <c r="H316" t="s">
        <v>110</v>
      </c>
      <c r="I316" t="s">
        <v>111</v>
      </c>
      <c r="J316" t="s">
        <v>133</v>
      </c>
      <c r="K316" t="s">
        <v>146</v>
      </c>
      <c r="L316" t="s">
        <v>147</v>
      </c>
      <c r="M316" t="s">
        <v>148</v>
      </c>
      <c r="P316" s="44" t="s">
        <v>385</v>
      </c>
      <c r="Q316" s="9">
        <v>74008.405201941103</v>
      </c>
      <c r="R316" s="9">
        <v>686437.98404397501</v>
      </c>
      <c r="S316" s="8">
        <f t="shared" si="16"/>
        <v>8.2751354683423308</v>
      </c>
      <c r="U316" s="9">
        <f t="shared" si="15"/>
        <v>3.2133683532243764</v>
      </c>
      <c r="V316" s="6" t="s">
        <v>119</v>
      </c>
    </row>
    <row r="317" spans="1:23" x14ac:dyDescent="0.2">
      <c r="A317" s="6" t="s">
        <v>106</v>
      </c>
      <c r="B317" s="6" t="s">
        <v>107</v>
      </c>
      <c r="C317" s="6" t="s">
        <v>480</v>
      </c>
      <c r="D317" s="6" t="s">
        <v>69</v>
      </c>
      <c r="E317" s="6" t="s">
        <v>52</v>
      </c>
      <c r="F317" s="6" t="s">
        <v>108</v>
      </c>
      <c r="G317" s="6" t="s">
        <v>130</v>
      </c>
      <c r="H317" t="s">
        <v>110</v>
      </c>
      <c r="I317" t="s">
        <v>163</v>
      </c>
      <c r="J317" t="s">
        <v>163</v>
      </c>
      <c r="K317" t="s">
        <v>164</v>
      </c>
      <c r="L317" t="s">
        <v>165</v>
      </c>
      <c r="M317" t="s">
        <v>166</v>
      </c>
      <c r="P317" s="44" t="s">
        <v>386</v>
      </c>
      <c r="Q317" s="9">
        <v>38151.5867304653</v>
      </c>
      <c r="R317" s="9">
        <v>330618.941473855</v>
      </c>
      <c r="S317" s="8">
        <f t="shared" si="16"/>
        <v>7.6659289903097232</v>
      </c>
      <c r="U317" s="9">
        <f t="shared" si="15"/>
        <v>3.1153544150372294</v>
      </c>
      <c r="V317" s="6" t="s">
        <v>119</v>
      </c>
    </row>
    <row r="318" spans="1:23" x14ac:dyDescent="0.2">
      <c r="A318" s="6" t="s">
        <v>106</v>
      </c>
      <c r="B318" s="6" t="s">
        <v>107</v>
      </c>
      <c r="C318" s="6" t="s">
        <v>468</v>
      </c>
      <c r="D318" s="6" t="s">
        <v>69</v>
      </c>
      <c r="E318" s="6" t="s">
        <v>52</v>
      </c>
      <c r="F318" s="6" t="s">
        <v>142</v>
      </c>
      <c r="G318" s="6" t="s">
        <v>131</v>
      </c>
      <c r="H318" s="6" t="s">
        <v>110</v>
      </c>
      <c r="I318" s="6" t="s">
        <v>111</v>
      </c>
      <c r="J318" s="6" t="s">
        <v>112</v>
      </c>
      <c r="K318" s="6" t="s">
        <v>113</v>
      </c>
      <c r="L318" s="6" t="s">
        <v>114</v>
      </c>
      <c r="M318" s="6" t="s">
        <v>115</v>
      </c>
      <c r="P318" s="44" t="s">
        <v>385</v>
      </c>
      <c r="Q318" s="19">
        <v>0.110091743119258</v>
      </c>
      <c r="R318" s="9">
        <v>0.88073394495411295</v>
      </c>
      <c r="S318" s="8">
        <f t="shared" si="16"/>
        <v>7.000000000000445</v>
      </c>
      <c r="U318" s="9">
        <f t="shared" si="15"/>
        <v>3.0000000000000799</v>
      </c>
      <c r="V318" s="6" t="s">
        <v>116</v>
      </c>
    </row>
    <row r="319" spans="1:23" x14ac:dyDescent="0.2">
      <c r="A319" s="6" t="s">
        <v>106</v>
      </c>
      <c r="B319" s="6" t="s">
        <v>120</v>
      </c>
      <c r="C319" s="6" t="s">
        <v>447</v>
      </c>
      <c r="D319" s="6" t="s">
        <v>77</v>
      </c>
      <c r="E319" s="6" t="s">
        <v>121</v>
      </c>
      <c r="F319" s="6" t="s">
        <v>122</v>
      </c>
      <c r="G319" s="11">
        <v>1E-3</v>
      </c>
      <c r="H319" s="6" t="s">
        <v>110</v>
      </c>
      <c r="I319" s="12" t="s">
        <v>123</v>
      </c>
      <c r="J319" s="6" t="s">
        <v>124</v>
      </c>
      <c r="K319" s="6" t="s">
        <v>125</v>
      </c>
      <c r="L319" s="6" t="s">
        <v>126</v>
      </c>
      <c r="M319" s="6" t="s">
        <v>127</v>
      </c>
      <c r="N319" s="6" t="s">
        <v>155</v>
      </c>
      <c r="O319" s="6" t="s">
        <v>175</v>
      </c>
      <c r="P319" s="44" t="s">
        <v>386</v>
      </c>
      <c r="Q319" s="9">
        <v>44872.9521905781</v>
      </c>
      <c r="R319" s="9">
        <v>335970.83798174199</v>
      </c>
      <c r="S319" s="8">
        <f t="shared" si="16"/>
        <v>6.4871569972676157</v>
      </c>
      <c r="U319" s="9">
        <f t="shared" si="15"/>
        <v>2.9044180064589016</v>
      </c>
      <c r="V319" s="6" t="s">
        <v>119</v>
      </c>
      <c r="W319" s="10" t="s">
        <v>382</v>
      </c>
    </row>
    <row r="320" spans="1:23" x14ac:dyDescent="0.2">
      <c r="A320" s="6" t="s">
        <v>106</v>
      </c>
      <c r="B320" s="6" t="s">
        <v>120</v>
      </c>
      <c r="C320" s="6" t="s">
        <v>457</v>
      </c>
      <c r="D320" s="6" t="s">
        <v>77</v>
      </c>
      <c r="E320" s="6" t="s">
        <v>121</v>
      </c>
      <c r="F320" s="6" t="s">
        <v>132</v>
      </c>
      <c r="G320" s="13">
        <v>1.0000000000000001E-5</v>
      </c>
      <c r="H320" t="s">
        <v>110</v>
      </c>
      <c r="I320" t="s">
        <v>163</v>
      </c>
      <c r="J320" t="s">
        <v>163</v>
      </c>
      <c r="K320" t="s">
        <v>164</v>
      </c>
      <c r="L320" t="s">
        <v>165</v>
      </c>
      <c r="M320" t="s">
        <v>166</v>
      </c>
      <c r="P320" s="44" t="s">
        <v>386</v>
      </c>
      <c r="Q320" s="9">
        <v>435489.44735553401</v>
      </c>
      <c r="R320" s="9">
        <v>3081895.3770237402</v>
      </c>
      <c r="S320" s="8">
        <f t="shared" si="16"/>
        <v>6.0768543204393142</v>
      </c>
      <c r="U320" s="9">
        <f t="shared" si="15"/>
        <v>2.823108221214178</v>
      </c>
      <c r="V320" s="6" t="s">
        <v>119</v>
      </c>
    </row>
    <row r="321" spans="1:23" x14ac:dyDescent="0.2">
      <c r="A321" s="6" t="s">
        <v>106</v>
      </c>
      <c r="B321" s="6" t="s">
        <v>107</v>
      </c>
      <c r="C321" s="6" t="s">
        <v>471</v>
      </c>
      <c r="D321" s="6" t="s">
        <v>69</v>
      </c>
      <c r="E321" s="6" t="s">
        <v>52</v>
      </c>
      <c r="F321" s="6" t="s">
        <v>142</v>
      </c>
      <c r="G321" s="6" t="s">
        <v>130</v>
      </c>
      <c r="H321" t="s">
        <v>110</v>
      </c>
      <c r="I321" t="s">
        <v>111</v>
      </c>
      <c r="J321" t="s">
        <v>133</v>
      </c>
      <c r="K321" t="s">
        <v>146</v>
      </c>
      <c r="L321" t="s">
        <v>147</v>
      </c>
      <c r="M321" t="s">
        <v>148</v>
      </c>
      <c r="P321" s="44" t="s">
        <v>385</v>
      </c>
      <c r="Q321" s="9">
        <v>703936.73953342799</v>
      </c>
      <c r="R321" s="9">
        <v>4804125.5625725901</v>
      </c>
      <c r="S321" s="8">
        <f t="shared" si="16"/>
        <v>5.8246552463745296</v>
      </c>
      <c r="U321" s="9">
        <f t="shared" si="15"/>
        <v>2.7707561688298177</v>
      </c>
      <c r="V321" s="6" t="s">
        <v>119</v>
      </c>
      <c r="W321" s="10" t="s">
        <v>382</v>
      </c>
    </row>
    <row r="322" spans="1:23" x14ac:dyDescent="0.2">
      <c r="A322" s="6" t="s">
        <v>106</v>
      </c>
      <c r="B322" s="6" t="s">
        <v>107</v>
      </c>
      <c r="C322" s="6" t="s">
        <v>481</v>
      </c>
      <c r="D322" s="6" t="s">
        <v>69</v>
      </c>
      <c r="E322" s="6" t="s">
        <v>52</v>
      </c>
      <c r="F322" s="6" t="s">
        <v>142</v>
      </c>
      <c r="G322" s="6" t="s">
        <v>129</v>
      </c>
      <c r="H322" s="6" t="s">
        <v>110</v>
      </c>
      <c r="I322" s="6" t="s">
        <v>111</v>
      </c>
      <c r="J322" s="6" t="s">
        <v>112</v>
      </c>
      <c r="K322" s="6" t="s">
        <v>113</v>
      </c>
      <c r="L322" s="6" t="s">
        <v>114</v>
      </c>
      <c r="M322" s="6" t="s">
        <v>115</v>
      </c>
      <c r="P322" s="44" t="s">
        <v>385</v>
      </c>
      <c r="Q322" s="9">
        <v>0.49019607843137097</v>
      </c>
      <c r="R322" s="9">
        <v>2.9901960784313801</v>
      </c>
      <c r="S322" s="8">
        <f t="shared" si="16"/>
        <v>5.1000000000000352</v>
      </c>
      <c r="U322" s="9">
        <f t="shared" si="15"/>
        <v>2.608809242675532</v>
      </c>
      <c r="V322" s="6" t="s">
        <v>116</v>
      </c>
    </row>
    <row r="323" spans="1:23" x14ac:dyDescent="0.2">
      <c r="A323" s="6" t="s">
        <v>106</v>
      </c>
      <c r="B323" s="6" t="s">
        <v>107</v>
      </c>
      <c r="C323" s="6" t="s">
        <v>474</v>
      </c>
      <c r="D323" s="6" t="s">
        <v>69</v>
      </c>
      <c r="E323" s="6" t="s">
        <v>52</v>
      </c>
      <c r="F323" s="6" t="s">
        <v>142</v>
      </c>
      <c r="G323" s="6" t="s">
        <v>129</v>
      </c>
      <c r="H323" s="6" t="s">
        <v>110</v>
      </c>
      <c r="I323" s="12" t="s">
        <v>123</v>
      </c>
      <c r="J323" s="6" t="s">
        <v>124</v>
      </c>
      <c r="K323" s="6" t="s">
        <v>125</v>
      </c>
      <c r="L323" s="6" t="s">
        <v>126</v>
      </c>
      <c r="M323" s="6" t="s">
        <v>127</v>
      </c>
      <c r="N323" s="6" t="s">
        <v>150</v>
      </c>
      <c r="P323" s="44" t="s">
        <v>386</v>
      </c>
      <c r="Q323" s="9">
        <v>125828.28301923801</v>
      </c>
      <c r="R323" s="9">
        <v>766832.77238388604</v>
      </c>
      <c r="S323" s="8">
        <f t="shared" si="16"/>
        <v>5.0942798708192196</v>
      </c>
      <c r="U323" s="9">
        <f t="shared" si="15"/>
        <v>2.6074557551887576</v>
      </c>
      <c r="V323" s="6" t="s">
        <v>119</v>
      </c>
    </row>
    <row r="324" spans="1:23" x14ac:dyDescent="0.2">
      <c r="A324" s="6" t="s">
        <v>106</v>
      </c>
      <c r="B324" s="6" t="s">
        <v>120</v>
      </c>
      <c r="C324" s="6" t="s">
        <v>457</v>
      </c>
      <c r="D324" s="6" t="s">
        <v>77</v>
      </c>
      <c r="E324" s="6" t="s">
        <v>121</v>
      </c>
      <c r="F324" s="6" t="s">
        <v>138</v>
      </c>
      <c r="G324" s="11">
        <v>1E-3</v>
      </c>
      <c r="H324" t="s">
        <v>110</v>
      </c>
      <c r="I324" t="s">
        <v>163</v>
      </c>
      <c r="J324" t="s">
        <v>163</v>
      </c>
      <c r="K324" t="s">
        <v>164</v>
      </c>
      <c r="L324" t="s">
        <v>165</v>
      </c>
      <c r="M324" t="s">
        <v>166</v>
      </c>
      <c r="P324" s="44" t="s">
        <v>386</v>
      </c>
      <c r="Q324" s="9">
        <v>1332295.73918272</v>
      </c>
      <c r="R324" s="9">
        <v>8019611.9559066202</v>
      </c>
      <c r="S324" s="8">
        <f t="shared" si="16"/>
        <v>5.0193932323360499</v>
      </c>
      <c r="U324" s="9">
        <f t="shared" si="15"/>
        <v>2.5896180675799294</v>
      </c>
      <c r="V324" s="6" t="s">
        <v>119</v>
      </c>
    </row>
    <row r="325" spans="1:23" x14ac:dyDescent="0.2">
      <c r="A325" s="6" t="s">
        <v>106</v>
      </c>
      <c r="B325" s="6" t="s">
        <v>120</v>
      </c>
      <c r="C325" s="6" t="s">
        <v>458</v>
      </c>
      <c r="D325" s="6" t="s">
        <v>77</v>
      </c>
      <c r="E325" s="6" t="s">
        <v>121</v>
      </c>
      <c r="F325" s="6" t="s">
        <v>138</v>
      </c>
      <c r="G325" s="13">
        <v>1.0000000000000001E-5</v>
      </c>
      <c r="H325" s="17" t="s">
        <v>110</v>
      </c>
      <c r="I325" s="17" t="s">
        <v>111</v>
      </c>
      <c r="J325" t="s">
        <v>133</v>
      </c>
      <c r="K325" t="s">
        <v>146</v>
      </c>
      <c r="L325" t="s">
        <v>147</v>
      </c>
      <c r="M325" t="s">
        <v>148</v>
      </c>
      <c r="P325" s="44" t="s">
        <v>385</v>
      </c>
      <c r="Q325" s="9">
        <v>74008.405201941103</v>
      </c>
      <c r="R325" s="9">
        <v>424083.11417676503</v>
      </c>
      <c r="S325" s="8">
        <f t="shared" si="16"/>
        <v>4.7302020361011934</v>
      </c>
      <c r="T325" s="18"/>
      <c r="U325" s="9">
        <f t="shared" ref="U325:U388" si="17">IF(T325="",(LOG((R325/Q325),2)),T325)</f>
        <v>2.5185860065812649</v>
      </c>
      <c r="V325" s="6" t="s">
        <v>119</v>
      </c>
    </row>
    <row r="326" spans="1:23" x14ac:dyDescent="0.2">
      <c r="A326" s="6" t="s">
        <v>106</v>
      </c>
      <c r="B326" s="6" t="s">
        <v>120</v>
      </c>
      <c r="C326" s="6" t="s">
        <v>438</v>
      </c>
      <c r="D326" s="6" t="s">
        <v>77</v>
      </c>
      <c r="E326" s="6" t="s">
        <v>121</v>
      </c>
      <c r="F326" s="6" t="s">
        <v>122</v>
      </c>
      <c r="G326" s="11">
        <v>1E-3</v>
      </c>
      <c r="H326" t="s">
        <v>110</v>
      </c>
      <c r="I326" t="s">
        <v>111</v>
      </c>
      <c r="J326" t="s">
        <v>133</v>
      </c>
      <c r="K326" t="s">
        <v>146</v>
      </c>
      <c r="L326" t="s">
        <v>147</v>
      </c>
      <c r="M326" t="s">
        <v>148</v>
      </c>
      <c r="P326" s="44" t="s">
        <v>385</v>
      </c>
      <c r="Q326" s="9">
        <v>3796.3398118699101</v>
      </c>
      <c r="R326" s="9">
        <v>21544.3469003188</v>
      </c>
      <c r="S326" s="8">
        <f t="shared" si="16"/>
        <v>4.6750312058358654</v>
      </c>
      <c r="U326" s="9">
        <f t="shared" si="17"/>
        <v>2.5046283255103141</v>
      </c>
      <c r="V326" s="6" t="s">
        <v>119</v>
      </c>
    </row>
    <row r="327" spans="1:23" x14ac:dyDescent="0.2">
      <c r="A327" s="6" t="s">
        <v>106</v>
      </c>
      <c r="B327" s="6" t="s">
        <v>120</v>
      </c>
      <c r="C327" s="6" t="s">
        <v>457</v>
      </c>
      <c r="D327" s="6" t="s">
        <v>77</v>
      </c>
      <c r="E327" s="6" t="s">
        <v>121</v>
      </c>
      <c r="F327" s="6" t="s">
        <v>138</v>
      </c>
      <c r="G327" s="13">
        <v>1.0000000000000001E-5</v>
      </c>
      <c r="H327" t="s">
        <v>110</v>
      </c>
      <c r="I327" t="s">
        <v>163</v>
      </c>
      <c r="J327" t="s">
        <v>163</v>
      </c>
      <c r="K327" t="s">
        <v>164</v>
      </c>
      <c r="L327" t="s">
        <v>165</v>
      </c>
      <c r="M327" t="s">
        <v>166</v>
      </c>
      <c r="P327" s="44" t="s">
        <v>386</v>
      </c>
      <c r="Q327" s="9">
        <v>435489.44735553401</v>
      </c>
      <c r="R327" s="9">
        <v>2435462.6274809102</v>
      </c>
      <c r="S327" s="8">
        <f t="shared" si="16"/>
        <v>4.5924721994298894</v>
      </c>
      <c r="U327" s="9">
        <f t="shared" si="17"/>
        <v>2.4834861795643546</v>
      </c>
      <c r="V327" s="6" t="s">
        <v>119</v>
      </c>
    </row>
    <row r="328" spans="1:23" x14ac:dyDescent="0.2">
      <c r="A328" s="6" t="s">
        <v>106</v>
      </c>
      <c r="B328" s="6" t="s">
        <v>120</v>
      </c>
      <c r="C328" s="6" t="s">
        <v>450</v>
      </c>
      <c r="D328" s="6" t="s">
        <v>77</v>
      </c>
      <c r="E328" s="6" t="s">
        <v>121</v>
      </c>
      <c r="F328" s="6" t="s">
        <v>122</v>
      </c>
      <c r="G328" s="11">
        <v>1E-3</v>
      </c>
      <c r="H328" s="6" t="s">
        <v>110</v>
      </c>
      <c r="I328" s="12" t="s">
        <v>123</v>
      </c>
      <c r="J328" s="6" t="s">
        <v>124</v>
      </c>
      <c r="K328" s="6" t="s">
        <v>125</v>
      </c>
      <c r="L328" s="6" t="s">
        <v>126</v>
      </c>
      <c r="M328" s="6" t="s">
        <v>127</v>
      </c>
      <c r="N328" s="6" t="s">
        <v>150</v>
      </c>
      <c r="O328" s="6" t="s">
        <v>184</v>
      </c>
      <c r="P328" s="44" t="s">
        <v>386</v>
      </c>
      <c r="Q328" s="9">
        <v>1899.9651919748901</v>
      </c>
      <c r="R328" s="9">
        <v>10577.6756028317</v>
      </c>
      <c r="S328" s="8">
        <f t="shared" si="16"/>
        <v>4.5672996787045843</v>
      </c>
      <c r="U328" s="9">
        <f t="shared" si="17"/>
        <v>2.4769777432261173</v>
      </c>
      <c r="V328" s="6" t="s">
        <v>119</v>
      </c>
      <c r="W328" s="10" t="s">
        <v>382</v>
      </c>
    </row>
    <row r="329" spans="1:23" x14ac:dyDescent="0.2">
      <c r="A329" s="6" t="s">
        <v>106</v>
      </c>
      <c r="B329" s="6" t="s">
        <v>120</v>
      </c>
      <c r="C329" s="6" t="s">
        <v>457</v>
      </c>
      <c r="D329" s="6" t="s">
        <v>77</v>
      </c>
      <c r="E329" s="6" t="s">
        <v>121</v>
      </c>
      <c r="F329" s="6" t="s">
        <v>132</v>
      </c>
      <c r="G329" s="13">
        <v>1.0000000000000001E-5</v>
      </c>
      <c r="H329" t="s">
        <v>110</v>
      </c>
      <c r="I329" t="s">
        <v>163</v>
      </c>
      <c r="J329" t="s">
        <v>163</v>
      </c>
      <c r="K329" t="s">
        <v>164</v>
      </c>
      <c r="L329" t="s">
        <v>165</v>
      </c>
      <c r="M329" t="s">
        <v>166</v>
      </c>
      <c r="P329" s="44" t="s">
        <v>386</v>
      </c>
      <c r="Q329" s="9">
        <v>1332295.73918272</v>
      </c>
      <c r="R329" s="9">
        <v>7342005.3475352898</v>
      </c>
      <c r="S329" s="8">
        <f t="shared" si="16"/>
        <v>4.5107924851873733</v>
      </c>
      <c r="U329" s="9">
        <f t="shared" si="17"/>
        <v>2.4622598019612432</v>
      </c>
      <c r="V329" s="6" t="s">
        <v>119</v>
      </c>
    </row>
    <row r="330" spans="1:23" x14ac:dyDescent="0.2">
      <c r="A330" s="6" t="s">
        <v>106</v>
      </c>
      <c r="B330" s="6" t="s">
        <v>120</v>
      </c>
      <c r="C330" s="6" t="s">
        <v>458</v>
      </c>
      <c r="D330" s="6" t="s">
        <v>77</v>
      </c>
      <c r="E330" s="6" t="s">
        <v>121</v>
      </c>
      <c r="F330" s="6" t="s">
        <v>132</v>
      </c>
      <c r="G330" s="11">
        <v>1E-3</v>
      </c>
      <c r="H330" t="s">
        <v>110</v>
      </c>
      <c r="I330" t="s">
        <v>111</v>
      </c>
      <c r="J330" t="s">
        <v>133</v>
      </c>
      <c r="K330" t="s">
        <v>146</v>
      </c>
      <c r="L330" t="s">
        <v>147</v>
      </c>
      <c r="M330" t="s">
        <v>148</v>
      </c>
      <c r="P330" s="44" t="s">
        <v>385</v>
      </c>
      <c r="Q330" s="9">
        <v>270005.46158529603</v>
      </c>
      <c r="R330" s="9">
        <v>1371686.6187107</v>
      </c>
      <c r="S330" s="8">
        <f t="shared" si="16"/>
        <v>4.080218046913016</v>
      </c>
      <c r="U330" s="9">
        <f t="shared" si="17"/>
        <v>2.3448904199204899</v>
      </c>
      <c r="V330" s="6" t="s">
        <v>119</v>
      </c>
    </row>
    <row r="331" spans="1:23" x14ac:dyDescent="0.2">
      <c r="A331" s="6" t="s">
        <v>106</v>
      </c>
      <c r="B331" s="6" t="s">
        <v>107</v>
      </c>
      <c r="C331" s="6" t="s">
        <v>481</v>
      </c>
      <c r="D331" s="6" t="s">
        <v>69</v>
      </c>
      <c r="E331" s="6" t="s">
        <v>52</v>
      </c>
      <c r="F331" s="6" t="s">
        <v>142</v>
      </c>
      <c r="G331" s="6" t="s">
        <v>130</v>
      </c>
      <c r="H331" s="6" t="s">
        <v>110</v>
      </c>
      <c r="I331" s="6" t="s">
        <v>111</v>
      </c>
      <c r="J331" s="6" t="s">
        <v>112</v>
      </c>
      <c r="K331" s="6" t="s">
        <v>113</v>
      </c>
      <c r="L331" s="6" t="s">
        <v>114</v>
      </c>
      <c r="M331" s="6" t="s">
        <v>115</v>
      </c>
      <c r="P331" s="44" t="s">
        <v>385</v>
      </c>
      <c r="Q331" s="9">
        <v>0.49019607843137097</v>
      </c>
      <c r="R331" s="9">
        <v>2.4019607843137201</v>
      </c>
      <c r="S331" s="8">
        <f t="shared" si="16"/>
        <v>3.9000000000000044</v>
      </c>
      <c r="U331" s="9">
        <f t="shared" si="17"/>
        <v>2.2927817492278475</v>
      </c>
      <c r="V331" s="6" t="s">
        <v>116</v>
      </c>
    </row>
    <row r="332" spans="1:23" x14ac:dyDescent="0.2">
      <c r="A332" s="6" t="s">
        <v>106</v>
      </c>
      <c r="B332" s="6" t="s">
        <v>107</v>
      </c>
      <c r="C332" s="6" t="s">
        <v>482</v>
      </c>
      <c r="D332" s="6" t="s">
        <v>69</v>
      </c>
      <c r="E332" s="6" t="s">
        <v>52</v>
      </c>
      <c r="F332" s="6" t="s">
        <v>142</v>
      </c>
      <c r="G332" s="6" t="s">
        <v>131</v>
      </c>
      <c r="H332" s="6" t="s">
        <v>110</v>
      </c>
      <c r="I332" s="6" t="s">
        <v>111</v>
      </c>
      <c r="J332" s="6" t="s">
        <v>112</v>
      </c>
      <c r="K332" s="6" t="s">
        <v>113</v>
      </c>
      <c r="L332" s="6" t="s">
        <v>114</v>
      </c>
      <c r="M332" s="6" t="s">
        <v>115</v>
      </c>
      <c r="P332" s="44" t="s">
        <v>385</v>
      </c>
      <c r="Q332" s="9">
        <v>181502.766378192</v>
      </c>
      <c r="R332" s="9">
        <v>869133.10908425599</v>
      </c>
      <c r="S332" s="8">
        <f t="shared" si="16"/>
        <v>3.788539185531028</v>
      </c>
      <c r="U332" s="9">
        <f t="shared" si="17"/>
        <v>2.2595856076898846</v>
      </c>
      <c r="V332" s="6" t="s">
        <v>119</v>
      </c>
    </row>
    <row r="333" spans="1:23" x14ac:dyDescent="0.2">
      <c r="A333" s="6" t="s">
        <v>106</v>
      </c>
      <c r="B333" s="6" t="s">
        <v>107</v>
      </c>
      <c r="C333" s="6" t="s">
        <v>474</v>
      </c>
      <c r="D333" s="6" t="s">
        <v>69</v>
      </c>
      <c r="E333" s="6" t="s">
        <v>52</v>
      </c>
      <c r="F333" s="6" t="s">
        <v>142</v>
      </c>
      <c r="G333" s="6" t="s">
        <v>130</v>
      </c>
      <c r="H333" s="6" t="s">
        <v>110</v>
      </c>
      <c r="I333" s="12" t="s">
        <v>123</v>
      </c>
      <c r="J333" s="6" t="s">
        <v>124</v>
      </c>
      <c r="K333" s="6" t="s">
        <v>125</v>
      </c>
      <c r="L333" s="6" t="s">
        <v>126</v>
      </c>
      <c r="M333" s="6" t="s">
        <v>127</v>
      </c>
      <c r="N333" s="6" t="s">
        <v>150</v>
      </c>
      <c r="P333" s="44" t="s">
        <v>386</v>
      </c>
      <c r="Q333" s="9">
        <v>125828.28301923801</v>
      </c>
      <c r="R333" s="19">
        <v>600164.78584275895</v>
      </c>
      <c r="S333" s="8">
        <f t="shared" si="16"/>
        <v>3.7697129090682986</v>
      </c>
      <c r="U333" s="9">
        <f t="shared" si="17"/>
        <v>2.2539024324512962</v>
      </c>
      <c r="V333" s="6" t="s">
        <v>119</v>
      </c>
    </row>
    <row r="334" spans="1:23" x14ac:dyDescent="0.2">
      <c r="A334" s="6" t="s">
        <v>106</v>
      </c>
      <c r="B334" s="6" t="s">
        <v>107</v>
      </c>
      <c r="C334" s="6" t="s">
        <v>471</v>
      </c>
      <c r="D334" s="6" t="s">
        <v>69</v>
      </c>
      <c r="E334" s="6" t="s">
        <v>52</v>
      </c>
      <c r="F334" s="6" t="s">
        <v>142</v>
      </c>
      <c r="G334" s="6" t="s">
        <v>109</v>
      </c>
      <c r="H334" t="s">
        <v>110</v>
      </c>
      <c r="I334" t="s">
        <v>111</v>
      </c>
      <c r="J334" t="s">
        <v>133</v>
      </c>
      <c r="K334" t="s">
        <v>146</v>
      </c>
      <c r="L334" t="s">
        <v>147</v>
      </c>
      <c r="M334" t="s">
        <v>148</v>
      </c>
      <c r="P334" s="44" t="s">
        <v>385</v>
      </c>
      <c r="Q334" s="9">
        <v>703936.73953342799</v>
      </c>
      <c r="R334" s="9">
        <v>3312679.1342175701</v>
      </c>
      <c r="S334" s="8">
        <f t="shared" si="16"/>
        <v>3.7059330024644352</v>
      </c>
      <c r="U334" s="9">
        <f t="shared" si="17"/>
        <v>2.234480781314367</v>
      </c>
      <c r="V334" s="6" t="s">
        <v>119</v>
      </c>
      <c r="W334" s="10" t="s">
        <v>382</v>
      </c>
    </row>
    <row r="335" spans="1:23" x14ac:dyDescent="0.2">
      <c r="A335" s="6" t="s">
        <v>106</v>
      </c>
      <c r="B335" s="6" t="s">
        <v>107</v>
      </c>
      <c r="C335" s="6" t="s">
        <v>478</v>
      </c>
      <c r="D335" s="6" t="s">
        <v>69</v>
      </c>
      <c r="E335" s="6" t="s">
        <v>52</v>
      </c>
      <c r="F335" s="6" t="s">
        <v>142</v>
      </c>
      <c r="G335" s="6" t="s">
        <v>131</v>
      </c>
      <c r="H335" t="s">
        <v>110</v>
      </c>
      <c r="I335" t="s">
        <v>111</v>
      </c>
      <c r="J335" t="s">
        <v>112</v>
      </c>
      <c r="K335" t="s">
        <v>139</v>
      </c>
      <c r="L335" t="s">
        <v>140</v>
      </c>
      <c r="M335" t="s">
        <v>141</v>
      </c>
      <c r="P335" s="44" t="s">
        <v>385</v>
      </c>
      <c r="Q335" s="9">
        <v>1873149.33321309</v>
      </c>
      <c r="R335" s="9">
        <v>8649034.5510900393</v>
      </c>
      <c r="S335" s="8">
        <f t="shared" si="16"/>
        <v>3.6173758801461897</v>
      </c>
      <c r="U335" s="9">
        <f t="shared" si="17"/>
        <v>2.2070731805895649</v>
      </c>
      <c r="V335" s="6" t="s">
        <v>119</v>
      </c>
    </row>
    <row r="336" spans="1:23" x14ac:dyDescent="0.2">
      <c r="A336" s="6" t="s">
        <v>106</v>
      </c>
      <c r="B336" s="6" t="s">
        <v>107</v>
      </c>
      <c r="C336" s="6" t="s">
        <v>480</v>
      </c>
      <c r="D336" s="6" t="s">
        <v>69</v>
      </c>
      <c r="E336" s="6" t="s">
        <v>52</v>
      </c>
      <c r="F336" s="6" t="s">
        <v>108</v>
      </c>
      <c r="G336" s="6" t="s">
        <v>131</v>
      </c>
      <c r="H336" t="s">
        <v>110</v>
      </c>
      <c r="I336" t="s">
        <v>163</v>
      </c>
      <c r="J336" t="s">
        <v>163</v>
      </c>
      <c r="K336" t="s">
        <v>164</v>
      </c>
      <c r="L336" t="s">
        <v>165</v>
      </c>
      <c r="M336" t="s">
        <v>166</v>
      </c>
      <c r="P336" s="44" t="s">
        <v>386</v>
      </c>
      <c r="Q336" s="9">
        <v>38151.5867304653</v>
      </c>
      <c r="R336" s="9">
        <v>172573.771283223</v>
      </c>
      <c r="S336" s="8">
        <f t="shared" si="16"/>
        <v>3.5233707447721216</v>
      </c>
      <c r="U336" s="9">
        <f t="shared" si="17"/>
        <v>2.1773982470690334</v>
      </c>
      <c r="V336" s="6" t="s">
        <v>119</v>
      </c>
    </row>
    <row r="337" spans="1:23" x14ac:dyDescent="0.2">
      <c r="A337" s="6" t="s">
        <v>106</v>
      </c>
      <c r="B337" s="6" t="s">
        <v>120</v>
      </c>
      <c r="C337" s="6" t="s">
        <v>450</v>
      </c>
      <c r="D337" s="6" t="s">
        <v>77</v>
      </c>
      <c r="E337" s="6" t="s">
        <v>121</v>
      </c>
      <c r="F337" s="6" t="s">
        <v>122</v>
      </c>
      <c r="G337" s="11">
        <v>1E-3</v>
      </c>
      <c r="H337" s="6" t="s">
        <v>110</v>
      </c>
      <c r="I337" s="12" t="s">
        <v>123</v>
      </c>
      <c r="J337" s="6" t="s">
        <v>124</v>
      </c>
      <c r="K337" s="6" t="s">
        <v>125</v>
      </c>
      <c r="L337" s="6" t="s">
        <v>126</v>
      </c>
      <c r="M337" s="6" t="s">
        <v>127</v>
      </c>
      <c r="N337" s="6" t="s">
        <v>150</v>
      </c>
      <c r="O337" s="6" t="s">
        <v>184</v>
      </c>
      <c r="P337" s="44" t="s">
        <v>386</v>
      </c>
      <c r="Q337" s="9">
        <v>6858.6230359942401</v>
      </c>
      <c r="R337" s="9">
        <v>30015.937774809001</v>
      </c>
      <c r="S337" s="8">
        <f t="shared" si="16"/>
        <v>3.376379576087583</v>
      </c>
      <c r="U337" s="9">
        <f t="shared" si="17"/>
        <v>2.1297378726804004</v>
      </c>
      <c r="V337" s="6" t="s">
        <v>119</v>
      </c>
    </row>
    <row r="338" spans="1:23" x14ac:dyDescent="0.2">
      <c r="A338" s="6" t="s">
        <v>106</v>
      </c>
      <c r="B338" s="6" t="s">
        <v>107</v>
      </c>
      <c r="C338" s="6" t="s">
        <v>478</v>
      </c>
      <c r="D338" s="6" t="s">
        <v>69</v>
      </c>
      <c r="E338" s="6" t="s">
        <v>52</v>
      </c>
      <c r="F338" s="6" t="s">
        <v>142</v>
      </c>
      <c r="G338" s="6" t="s">
        <v>109</v>
      </c>
      <c r="H338" t="s">
        <v>110</v>
      </c>
      <c r="I338" t="s">
        <v>111</v>
      </c>
      <c r="J338" t="s">
        <v>112</v>
      </c>
      <c r="K338" t="s">
        <v>139</v>
      </c>
      <c r="L338" t="s">
        <v>140</v>
      </c>
      <c r="M338" t="s">
        <v>141</v>
      </c>
      <c r="P338" s="44" t="s">
        <v>385</v>
      </c>
      <c r="Q338" s="9">
        <v>1873149.33321309</v>
      </c>
      <c r="R338" s="9">
        <v>8059409.7576938299</v>
      </c>
      <c r="S338" s="8">
        <f t="shared" si="16"/>
        <v>3.3025986315085691</v>
      </c>
      <c r="U338" s="9">
        <f t="shared" si="17"/>
        <v>2.1052082645623553</v>
      </c>
      <c r="V338" s="6" t="s">
        <v>119</v>
      </c>
    </row>
    <row r="339" spans="1:23" x14ac:dyDescent="0.2">
      <c r="A339" s="6" t="s">
        <v>106</v>
      </c>
      <c r="B339" s="6" t="s">
        <v>107</v>
      </c>
      <c r="C339" s="6" t="s">
        <v>471</v>
      </c>
      <c r="D339" s="6" t="s">
        <v>69</v>
      </c>
      <c r="E339" s="6" t="s">
        <v>52</v>
      </c>
      <c r="F339" s="6" t="s">
        <v>142</v>
      </c>
      <c r="G339" s="6" t="s">
        <v>118</v>
      </c>
      <c r="H339" t="s">
        <v>110</v>
      </c>
      <c r="I339" t="s">
        <v>111</v>
      </c>
      <c r="J339" t="s">
        <v>133</v>
      </c>
      <c r="K339" t="s">
        <v>146</v>
      </c>
      <c r="L339" t="s">
        <v>147</v>
      </c>
      <c r="M339" t="s">
        <v>148</v>
      </c>
      <c r="P339" s="44" t="s">
        <v>385</v>
      </c>
      <c r="Q339" s="9">
        <v>703936.73953342799</v>
      </c>
      <c r="R339" s="9">
        <v>3018704.6782488702</v>
      </c>
      <c r="S339" s="8">
        <f t="shared" si="16"/>
        <v>3.2883181239406247</v>
      </c>
      <c r="U339" s="9">
        <f t="shared" si="17"/>
        <v>2.1004119344355061</v>
      </c>
      <c r="V339" s="6" t="s">
        <v>119</v>
      </c>
    </row>
    <row r="340" spans="1:23" x14ac:dyDescent="0.2">
      <c r="A340" s="6" t="s">
        <v>106</v>
      </c>
      <c r="B340" s="6" t="s">
        <v>107</v>
      </c>
      <c r="C340" s="6" t="s">
        <v>470</v>
      </c>
      <c r="D340" s="6" t="s">
        <v>69</v>
      </c>
      <c r="E340" s="6" t="s">
        <v>52</v>
      </c>
      <c r="F340" s="6" t="s">
        <v>117</v>
      </c>
      <c r="G340" s="6" t="s">
        <v>109</v>
      </c>
      <c r="H340" t="s">
        <v>110</v>
      </c>
      <c r="I340" t="s">
        <v>111</v>
      </c>
      <c r="J340" t="s">
        <v>133</v>
      </c>
      <c r="K340" t="s">
        <v>146</v>
      </c>
      <c r="L340" t="s">
        <v>147</v>
      </c>
      <c r="M340" t="s">
        <v>148</v>
      </c>
      <c r="P340" s="44" t="s">
        <v>385</v>
      </c>
      <c r="Q340" s="9">
        <v>6.5313653136531302</v>
      </c>
      <c r="R340" s="9">
        <v>27.3431734317343</v>
      </c>
      <c r="S340" s="8">
        <f t="shared" si="16"/>
        <v>3.1864406779661034</v>
      </c>
      <c r="U340" s="9">
        <f t="shared" si="17"/>
        <v>2.0657241822228367</v>
      </c>
      <c r="V340" s="6" t="s">
        <v>116</v>
      </c>
    </row>
    <row r="341" spans="1:23" x14ac:dyDescent="0.2">
      <c r="A341" s="6" t="s">
        <v>106</v>
      </c>
      <c r="B341" s="6" t="s">
        <v>120</v>
      </c>
      <c r="C341" s="6" t="s">
        <v>438</v>
      </c>
      <c r="D341" s="6" t="s">
        <v>77</v>
      </c>
      <c r="E341" s="6" t="s">
        <v>121</v>
      </c>
      <c r="F341" s="6" t="s">
        <v>122</v>
      </c>
      <c r="G341" s="11">
        <v>1E-3</v>
      </c>
      <c r="H341" t="s">
        <v>110</v>
      </c>
      <c r="I341" t="s">
        <v>111</v>
      </c>
      <c r="J341" t="s">
        <v>133</v>
      </c>
      <c r="K341" t="s">
        <v>146</v>
      </c>
      <c r="L341" t="s">
        <v>147</v>
      </c>
      <c r="M341" t="s">
        <v>148</v>
      </c>
      <c r="P341" s="44" t="s">
        <v>385</v>
      </c>
      <c r="Q341" s="9">
        <v>7329.5846528463198</v>
      </c>
      <c r="R341" s="9">
        <v>30487.8629930116</v>
      </c>
      <c r="S341" s="8">
        <f t="shared" si="16"/>
        <v>3.1595621630718402</v>
      </c>
      <c r="U341" s="9">
        <f t="shared" si="17"/>
        <v>2.0564316777874123</v>
      </c>
      <c r="V341" s="6" t="s">
        <v>119</v>
      </c>
    </row>
    <row r="342" spans="1:23" x14ac:dyDescent="0.2">
      <c r="A342" s="6" t="s">
        <v>106</v>
      </c>
      <c r="B342" s="6" t="s">
        <v>107</v>
      </c>
      <c r="C342" s="6" t="s">
        <v>473</v>
      </c>
      <c r="D342" s="6" t="s">
        <v>69</v>
      </c>
      <c r="E342" s="6" t="s">
        <v>52</v>
      </c>
      <c r="F342" s="6" t="s">
        <v>194</v>
      </c>
      <c r="G342" s="6" t="s">
        <v>130</v>
      </c>
      <c r="H342" s="6" t="s">
        <v>110</v>
      </c>
      <c r="I342" s="12" t="s">
        <v>123</v>
      </c>
      <c r="J342" s="6" t="s">
        <v>124</v>
      </c>
      <c r="K342" s="6" t="s">
        <v>125</v>
      </c>
      <c r="L342" s="6" t="s">
        <v>126</v>
      </c>
      <c r="M342" s="6" t="s">
        <v>127</v>
      </c>
      <c r="N342" s="6" t="s">
        <v>150</v>
      </c>
      <c r="P342" s="44" t="s">
        <v>386</v>
      </c>
      <c r="Q342" s="9">
        <v>1.25776397515528</v>
      </c>
      <c r="R342" s="9">
        <v>5.0931677018633499</v>
      </c>
      <c r="S342" s="8">
        <f t="shared" si="16"/>
        <v>3.0493827160493781</v>
      </c>
      <c r="U342" s="9">
        <f t="shared" si="17"/>
        <v>2.0177020017334573</v>
      </c>
      <c r="V342" s="6" t="s">
        <v>116</v>
      </c>
      <c r="W342" s="10" t="s">
        <v>382</v>
      </c>
    </row>
    <row r="343" spans="1:23" x14ac:dyDescent="0.2">
      <c r="A343" s="6" t="s">
        <v>106</v>
      </c>
      <c r="B343" s="6" t="s">
        <v>107</v>
      </c>
      <c r="C343" s="6" t="s">
        <v>471</v>
      </c>
      <c r="D343" s="6" t="s">
        <v>69</v>
      </c>
      <c r="E343" s="6" t="s">
        <v>52</v>
      </c>
      <c r="F343" s="6" t="s">
        <v>117</v>
      </c>
      <c r="G343" s="6" t="s">
        <v>109</v>
      </c>
      <c r="H343" t="s">
        <v>110</v>
      </c>
      <c r="I343" t="s">
        <v>111</v>
      </c>
      <c r="J343" t="s">
        <v>133</v>
      </c>
      <c r="K343" t="s">
        <v>146</v>
      </c>
      <c r="L343" t="s">
        <v>147</v>
      </c>
      <c r="M343" t="s">
        <v>148</v>
      </c>
      <c r="P343" s="44" t="s">
        <v>385</v>
      </c>
      <c r="Q343" s="9">
        <v>2081544.2622704899</v>
      </c>
      <c r="R343" s="9">
        <v>8390093.7988405805</v>
      </c>
      <c r="S343" s="8">
        <f t="shared" si="16"/>
        <v>3.0307064091391949</v>
      </c>
      <c r="U343" s="9">
        <f t="shared" si="17"/>
        <v>2.0110327031829427</v>
      </c>
      <c r="V343" s="6" t="s">
        <v>119</v>
      </c>
    </row>
    <row r="344" spans="1:23" x14ac:dyDescent="0.2">
      <c r="A344" s="6" t="s">
        <v>106</v>
      </c>
      <c r="B344" s="6" t="s">
        <v>107</v>
      </c>
      <c r="C344" s="6" t="s">
        <v>474</v>
      </c>
      <c r="D344" s="6" t="s">
        <v>69</v>
      </c>
      <c r="E344" s="6" t="s">
        <v>52</v>
      </c>
      <c r="F344" s="6" t="s">
        <v>108</v>
      </c>
      <c r="G344" s="6" t="s">
        <v>109</v>
      </c>
      <c r="H344" s="6" t="s">
        <v>110</v>
      </c>
      <c r="I344" s="12" t="s">
        <v>123</v>
      </c>
      <c r="J344" s="6" t="s">
        <v>124</v>
      </c>
      <c r="K344" s="6" t="s">
        <v>125</v>
      </c>
      <c r="L344" s="6" t="s">
        <v>126</v>
      </c>
      <c r="M344" s="6" t="s">
        <v>127</v>
      </c>
      <c r="N344" s="6" t="s">
        <v>150</v>
      </c>
      <c r="P344" s="44" t="s">
        <v>386</v>
      </c>
      <c r="Q344" s="9">
        <v>239418.34696208101</v>
      </c>
      <c r="R344" s="9">
        <v>950226.30987155496</v>
      </c>
      <c r="S344" s="8">
        <f t="shared" si="16"/>
        <v>2.9688951240735593</v>
      </c>
      <c r="U344" s="9">
        <f t="shared" si="17"/>
        <v>1.9887374403982068</v>
      </c>
      <c r="V344" s="6" t="s">
        <v>119</v>
      </c>
      <c r="W344" s="10" t="s">
        <v>382</v>
      </c>
    </row>
    <row r="345" spans="1:23" x14ac:dyDescent="0.2">
      <c r="A345" s="6" t="s">
        <v>106</v>
      </c>
      <c r="B345" s="6" t="s">
        <v>107</v>
      </c>
      <c r="C345" s="6" t="s">
        <v>480</v>
      </c>
      <c r="D345" s="6" t="s">
        <v>69</v>
      </c>
      <c r="E345" s="6" t="s">
        <v>52</v>
      </c>
      <c r="F345" s="6" t="s">
        <v>142</v>
      </c>
      <c r="G345" s="6" t="s">
        <v>130</v>
      </c>
      <c r="H345" t="s">
        <v>110</v>
      </c>
      <c r="I345" t="s">
        <v>163</v>
      </c>
      <c r="J345" t="s">
        <v>163</v>
      </c>
      <c r="K345" t="s">
        <v>164</v>
      </c>
      <c r="L345" t="s">
        <v>165</v>
      </c>
      <c r="M345" t="s">
        <v>166</v>
      </c>
      <c r="P345" s="44" t="s">
        <v>386</v>
      </c>
      <c r="Q345" s="9">
        <v>728089.67761648505</v>
      </c>
      <c r="R345" s="9">
        <v>2865120.26966378</v>
      </c>
      <c r="S345" s="8">
        <f t="shared" si="16"/>
        <v>2.9351200240102258</v>
      </c>
      <c r="U345" s="9">
        <f t="shared" si="17"/>
        <v>1.9764076396472701</v>
      </c>
      <c r="V345" s="6" t="s">
        <v>119</v>
      </c>
    </row>
    <row r="346" spans="1:23" x14ac:dyDescent="0.2">
      <c r="A346" s="6" t="s">
        <v>106</v>
      </c>
      <c r="B346" s="6" t="s">
        <v>120</v>
      </c>
      <c r="C346" s="6" t="s">
        <v>457</v>
      </c>
      <c r="D346" s="6" t="s">
        <v>77</v>
      </c>
      <c r="E346" s="6" t="s">
        <v>121</v>
      </c>
      <c r="F346" s="6" t="s">
        <v>132</v>
      </c>
      <c r="G346" s="11">
        <v>1E-3</v>
      </c>
      <c r="H346" t="s">
        <v>110</v>
      </c>
      <c r="I346" t="s">
        <v>163</v>
      </c>
      <c r="J346" t="s">
        <v>163</v>
      </c>
      <c r="K346" t="s">
        <v>164</v>
      </c>
      <c r="L346" t="s">
        <v>165</v>
      </c>
      <c r="M346" t="s">
        <v>166</v>
      </c>
      <c r="P346" s="44" t="s">
        <v>386</v>
      </c>
      <c r="Q346" s="9">
        <v>1332295.73918272</v>
      </c>
      <c r="R346" s="9">
        <v>5234194.3010218004</v>
      </c>
      <c r="S346" s="8">
        <f t="shared" si="16"/>
        <v>2.9287030252252033</v>
      </c>
      <c r="U346" s="9">
        <f t="shared" si="17"/>
        <v>1.9740531170896192</v>
      </c>
      <c r="V346" s="6" t="s">
        <v>119</v>
      </c>
    </row>
    <row r="347" spans="1:23" x14ac:dyDescent="0.2">
      <c r="A347" s="6" t="s">
        <v>106</v>
      </c>
      <c r="B347" s="6">
        <v>2018</v>
      </c>
      <c r="C347" s="6" t="s">
        <v>492</v>
      </c>
      <c r="D347" s="6" t="s">
        <v>69</v>
      </c>
      <c r="E347" s="6" t="s">
        <v>52</v>
      </c>
      <c r="F347" s="6" t="s">
        <v>108</v>
      </c>
      <c r="G347" s="6" t="s">
        <v>193</v>
      </c>
      <c r="H347" s="1" t="s">
        <v>110</v>
      </c>
      <c r="I347" s="1" t="s">
        <v>111</v>
      </c>
      <c r="J347" s="1" t="s">
        <v>112</v>
      </c>
      <c r="K347" s="1" t="s">
        <v>139</v>
      </c>
      <c r="L347" s="1" t="s">
        <v>140</v>
      </c>
      <c r="M347" s="1" t="s">
        <v>141</v>
      </c>
      <c r="N347" s="6" t="s">
        <v>149</v>
      </c>
      <c r="P347" s="44" t="s">
        <v>385</v>
      </c>
      <c r="Q347" s="9">
        <v>1.2365591397849301E-2</v>
      </c>
      <c r="R347" s="9">
        <v>4.8387096774193401E-2</v>
      </c>
      <c r="S347" s="8">
        <f t="shared" si="16"/>
        <v>2.9130434782609091</v>
      </c>
      <c r="U347" s="9">
        <f t="shared" si="17"/>
        <v>1.9682911402726764</v>
      </c>
      <c r="V347" s="6" t="s">
        <v>116</v>
      </c>
    </row>
    <row r="348" spans="1:23" x14ac:dyDescent="0.2">
      <c r="A348" s="6" t="s">
        <v>106</v>
      </c>
      <c r="B348" s="6" t="s">
        <v>120</v>
      </c>
      <c r="C348" s="6" t="s">
        <v>448</v>
      </c>
      <c r="D348" s="6" t="s">
        <v>77</v>
      </c>
      <c r="E348" s="6" t="s">
        <v>121</v>
      </c>
      <c r="F348" s="6" t="s">
        <v>122</v>
      </c>
      <c r="G348" s="11">
        <v>1E-3</v>
      </c>
      <c r="H348" s="6" t="s">
        <v>110</v>
      </c>
      <c r="I348" s="12" t="s">
        <v>123</v>
      </c>
      <c r="J348" s="6" t="s">
        <v>124</v>
      </c>
      <c r="K348" s="6" t="s">
        <v>125</v>
      </c>
      <c r="L348" s="6" t="s">
        <v>126</v>
      </c>
      <c r="M348" s="6" t="s">
        <v>127</v>
      </c>
      <c r="N348" s="6" t="s">
        <v>128</v>
      </c>
      <c r="P348" s="44" t="s">
        <v>385</v>
      </c>
      <c r="Q348" s="9">
        <v>1735.1789173158299</v>
      </c>
      <c r="R348" s="9">
        <v>6753.1779958543902</v>
      </c>
      <c r="S348" s="8">
        <f t="shared" si="16"/>
        <v>2.8919202673929245</v>
      </c>
      <c r="U348" s="9">
        <f t="shared" si="17"/>
        <v>1.960482154359747</v>
      </c>
      <c r="V348" s="6" t="s">
        <v>119</v>
      </c>
    </row>
    <row r="349" spans="1:23" x14ac:dyDescent="0.2">
      <c r="A349" s="6" t="s">
        <v>106</v>
      </c>
      <c r="B349" s="6" t="s">
        <v>107</v>
      </c>
      <c r="C349" s="6" t="s">
        <v>482</v>
      </c>
      <c r="D349" s="6" t="s">
        <v>69</v>
      </c>
      <c r="E349" s="6" t="s">
        <v>52</v>
      </c>
      <c r="F349" s="6" t="s">
        <v>142</v>
      </c>
      <c r="G349" s="6" t="s">
        <v>129</v>
      </c>
      <c r="H349" s="6" t="s">
        <v>110</v>
      </c>
      <c r="I349" s="6" t="s">
        <v>111</v>
      </c>
      <c r="J349" s="6" t="s">
        <v>112</v>
      </c>
      <c r="K349" s="6" t="s">
        <v>113</v>
      </c>
      <c r="L349" s="6" t="s">
        <v>114</v>
      </c>
      <c r="M349" s="6" t="s">
        <v>115</v>
      </c>
      <c r="P349" s="44" t="s">
        <v>385</v>
      </c>
      <c r="Q349" s="9">
        <v>181502.766378192</v>
      </c>
      <c r="R349" s="9">
        <v>704231.96870904497</v>
      </c>
      <c r="S349" s="8">
        <f t="shared" si="16"/>
        <v>2.8800068051946792</v>
      </c>
      <c r="U349" s="9">
        <f t="shared" si="17"/>
        <v>1.9560591827763223</v>
      </c>
      <c r="V349" s="6" t="s">
        <v>119</v>
      </c>
    </row>
    <row r="350" spans="1:23" x14ac:dyDescent="0.2">
      <c r="A350" s="6" t="s">
        <v>106</v>
      </c>
      <c r="B350" s="6" t="s">
        <v>120</v>
      </c>
      <c r="C350" s="6" t="s">
        <v>457</v>
      </c>
      <c r="D350" s="6" t="s">
        <v>77</v>
      </c>
      <c r="E350" s="6" t="s">
        <v>121</v>
      </c>
      <c r="F350" s="6" t="s">
        <v>138</v>
      </c>
      <c r="G350" s="11">
        <v>1E-3</v>
      </c>
      <c r="H350" t="s">
        <v>110</v>
      </c>
      <c r="I350" t="s">
        <v>163</v>
      </c>
      <c r="J350" t="s">
        <v>163</v>
      </c>
      <c r="K350" t="s">
        <v>164</v>
      </c>
      <c r="L350" t="s">
        <v>165</v>
      </c>
      <c r="M350" t="s">
        <v>166</v>
      </c>
      <c r="P350" s="44" t="s">
        <v>386</v>
      </c>
      <c r="Q350" s="9">
        <v>435489.44735553401</v>
      </c>
      <c r="R350" s="9">
        <v>1685920.3804176799</v>
      </c>
      <c r="S350" s="8">
        <f t="shared" si="16"/>
        <v>2.8713231529610246</v>
      </c>
      <c r="U350" s="9">
        <f t="shared" si="17"/>
        <v>1.9528267394864971</v>
      </c>
      <c r="V350" s="6" t="s">
        <v>119</v>
      </c>
    </row>
    <row r="351" spans="1:23" x14ac:dyDescent="0.2">
      <c r="A351" s="6" t="s">
        <v>106</v>
      </c>
      <c r="B351" s="6" t="s">
        <v>120</v>
      </c>
      <c r="C351" s="6" t="s">
        <v>444</v>
      </c>
      <c r="D351" s="6" t="s">
        <v>77</v>
      </c>
      <c r="E351" s="6" t="s">
        <v>121</v>
      </c>
      <c r="F351" s="6" t="s">
        <v>122</v>
      </c>
      <c r="G351" s="11">
        <v>1E-3</v>
      </c>
      <c r="H351" s="6" t="s">
        <v>110</v>
      </c>
      <c r="I351" s="12" t="s">
        <v>123</v>
      </c>
      <c r="J351" s="6" t="s">
        <v>124</v>
      </c>
      <c r="K351" s="6" t="s">
        <v>125</v>
      </c>
      <c r="L351" s="6" t="s">
        <v>126</v>
      </c>
      <c r="M351" s="6" t="s">
        <v>127</v>
      </c>
      <c r="N351" s="6" t="s">
        <v>150</v>
      </c>
      <c r="P351" s="44" t="s">
        <v>386</v>
      </c>
      <c r="Q351" s="9">
        <v>77159.141589408304</v>
      </c>
      <c r="R351" s="9">
        <v>297148.1104684</v>
      </c>
      <c r="S351" s="8">
        <f t="shared" si="16"/>
        <v>2.8511070023255645</v>
      </c>
      <c r="U351" s="9">
        <f t="shared" si="17"/>
        <v>1.9452732087178226</v>
      </c>
      <c r="V351" s="6" t="s">
        <v>119</v>
      </c>
      <c r="W351" s="10" t="s">
        <v>382</v>
      </c>
    </row>
    <row r="352" spans="1:23" x14ac:dyDescent="0.2">
      <c r="A352" s="6" t="s">
        <v>106</v>
      </c>
      <c r="B352" s="6" t="s">
        <v>107</v>
      </c>
      <c r="C352" s="6" t="s">
        <v>479</v>
      </c>
      <c r="D352" s="6" t="s">
        <v>69</v>
      </c>
      <c r="E352" s="6" t="s">
        <v>52</v>
      </c>
      <c r="F352" s="6" t="s">
        <v>108</v>
      </c>
      <c r="G352" s="6" t="s">
        <v>130</v>
      </c>
      <c r="H352" t="s">
        <v>110</v>
      </c>
      <c r="I352" t="s">
        <v>163</v>
      </c>
      <c r="J352" t="s">
        <v>163</v>
      </c>
      <c r="K352" t="s">
        <v>164</v>
      </c>
      <c r="L352" t="s">
        <v>165</v>
      </c>
      <c r="M352" t="s">
        <v>166</v>
      </c>
      <c r="P352" s="44" t="s">
        <v>386</v>
      </c>
      <c r="Q352" s="9">
        <v>0.23952095808383</v>
      </c>
      <c r="R352" s="9">
        <v>0.89820359281436901</v>
      </c>
      <c r="S352" s="8">
        <f t="shared" si="16"/>
        <v>2.7500000000000271</v>
      </c>
      <c r="U352" s="9">
        <f t="shared" si="17"/>
        <v>1.9068905956085289</v>
      </c>
      <c r="V352" s="6" t="s">
        <v>116</v>
      </c>
    </row>
    <row r="353" spans="1:23" x14ac:dyDescent="0.2">
      <c r="A353" s="6" t="s">
        <v>106</v>
      </c>
      <c r="B353" s="6" t="s">
        <v>107</v>
      </c>
      <c r="C353" s="6" t="s">
        <v>470</v>
      </c>
      <c r="D353" s="6" t="s">
        <v>69</v>
      </c>
      <c r="E353" s="6" t="s">
        <v>52</v>
      </c>
      <c r="F353" s="6" t="s">
        <v>142</v>
      </c>
      <c r="G353" s="6" t="s">
        <v>109</v>
      </c>
      <c r="H353" t="s">
        <v>110</v>
      </c>
      <c r="I353" t="s">
        <v>111</v>
      </c>
      <c r="J353" t="s">
        <v>133</v>
      </c>
      <c r="K353" t="s">
        <v>146</v>
      </c>
      <c r="L353" t="s">
        <v>147</v>
      </c>
      <c r="M353" t="s">
        <v>148</v>
      </c>
      <c r="P353" s="44" t="s">
        <v>385</v>
      </c>
      <c r="Q353" s="9">
        <v>6.0885608856088496</v>
      </c>
      <c r="R353" s="9">
        <v>22.804428044280399</v>
      </c>
      <c r="S353" s="8">
        <f t="shared" si="16"/>
        <v>2.7454545454545425</v>
      </c>
      <c r="U353" s="9">
        <f t="shared" si="17"/>
        <v>1.9051408136585577</v>
      </c>
      <c r="V353" s="6" t="s">
        <v>116</v>
      </c>
      <c r="W353" s="10" t="s">
        <v>382</v>
      </c>
    </row>
    <row r="354" spans="1:23" x14ac:dyDescent="0.2">
      <c r="A354" s="6" t="s">
        <v>106</v>
      </c>
      <c r="B354" s="6" t="s">
        <v>107</v>
      </c>
      <c r="C354" s="6" t="s">
        <v>481</v>
      </c>
      <c r="D354" s="6" t="s">
        <v>69</v>
      </c>
      <c r="E354" s="6" t="s">
        <v>52</v>
      </c>
      <c r="F354" s="6" t="s">
        <v>142</v>
      </c>
      <c r="G354" s="6" t="s">
        <v>118</v>
      </c>
      <c r="H354" s="6" t="s">
        <v>110</v>
      </c>
      <c r="I354" s="6" t="s">
        <v>111</v>
      </c>
      <c r="J354" s="6" t="s">
        <v>112</v>
      </c>
      <c r="K354" s="6" t="s">
        <v>113</v>
      </c>
      <c r="L354" s="6" t="s">
        <v>114</v>
      </c>
      <c r="M354" s="6" t="s">
        <v>115</v>
      </c>
      <c r="P354" s="44" t="s">
        <v>385</v>
      </c>
      <c r="Q354" s="9">
        <v>0.49019607843137097</v>
      </c>
      <c r="R354" s="9">
        <v>1.81372549019608</v>
      </c>
      <c r="S354" s="8">
        <f t="shared" si="16"/>
        <v>2.7000000000000148</v>
      </c>
      <c r="U354" s="9">
        <f t="shared" si="17"/>
        <v>1.887525270741593</v>
      </c>
      <c r="V354" s="6" t="s">
        <v>116</v>
      </c>
    </row>
    <row r="355" spans="1:23" x14ac:dyDescent="0.2">
      <c r="A355" s="6" t="s">
        <v>106</v>
      </c>
      <c r="B355" s="6" t="s">
        <v>107</v>
      </c>
      <c r="C355" s="6" t="s">
        <v>477</v>
      </c>
      <c r="D355" s="6" t="s">
        <v>69</v>
      </c>
      <c r="E355" s="6" t="s">
        <v>52</v>
      </c>
      <c r="F355" s="6" t="s">
        <v>142</v>
      </c>
      <c r="G355" s="6" t="s">
        <v>109</v>
      </c>
      <c r="H355" t="s">
        <v>110</v>
      </c>
      <c r="I355" t="s">
        <v>111</v>
      </c>
      <c r="J355" t="s">
        <v>112</v>
      </c>
      <c r="K355" t="s">
        <v>139</v>
      </c>
      <c r="L355" t="s">
        <v>140</v>
      </c>
      <c r="M355" t="s">
        <v>141</v>
      </c>
      <c r="P355" s="44" t="s">
        <v>385</v>
      </c>
      <c r="Q355" s="9">
        <v>6.7191283292978099</v>
      </c>
      <c r="R355" s="9">
        <v>24.636803874091999</v>
      </c>
      <c r="S355" s="8">
        <f t="shared" si="16"/>
        <v>2.666666666666671</v>
      </c>
      <c r="U355" s="9">
        <f t="shared" si="17"/>
        <v>1.8744691179161428</v>
      </c>
      <c r="V355" s="6" t="s">
        <v>116</v>
      </c>
    </row>
    <row r="356" spans="1:23" x14ac:dyDescent="0.2">
      <c r="A356" s="6" t="s">
        <v>106</v>
      </c>
      <c r="B356" s="6" t="s">
        <v>107</v>
      </c>
      <c r="C356" s="6" t="s">
        <v>473</v>
      </c>
      <c r="D356" s="6" t="s">
        <v>69</v>
      </c>
      <c r="E356" s="6" t="s">
        <v>52</v>
      </c>
      <c r="F356" s="6" t="s">
        <v>142</v>
      </c>
      <c r="G356" s="6" t="s">
        <v>129</v>
      </c>
      <c r="H356" s="6" t="s">
        <v>110</v>
      </c>
      <c r="I356" s="12" t="s">
        <v>123</v>
      </c>
      <c r="J356" s="6" t="s">
        <v>124</v>
      </c>
      <c r="K356" s="6" t="s">
        <v>125</v>
      </c>
      <c r="L356" s="6" t="s">
        <v>126</v>
      </c>
      <c r="M356" s="6" t="s">
        <v>127</v>
      </c>
      <c r="N356" s="6" t="s">
        <v>150</v>
      </c>
      <c r="P356" s="44" t="s">
        <v>386</v>
      </c>
      <c r="Q356" s="9">
        <v>0.86956521739130499</v>
      </c>
      <c r="R356" s="9">
        <v>3.1211180124223601</v>
      </c>
      <c r="S356" s="8">
        <f t="shared" si="16"/>
        <v>2.5892857142857113</v>
      </c>
      <c r="U356" s="9">
        <f t="shared" si="17"/>
        <v>1.8436967691213233</v>
      </c>
      <c r="V356" s="6" t="s">
        <v>116</v>
      </c>
    </row>
    <row r="357" spans="1:23" x14ac:dyDescent="0.2">
      <c r="A357" s="6" t="s">
        <v>106</v>
      </c>
      <c r="B357" s="6" t="s">
        <v>107</v>
      </c>
      <c r="C357" s="6" t="s">
        <v>482</v>
      </c>
      <c r="D357" s="6" t="s">
        <v>69</v>
      </c>
      <c r="E357" s="6" t="s">
        <v>52</v>
      </c>
      <c r="F357" s="6" t="s">
        <v>142</v>
      </c>
      <c r="G357" s="6" t="s">
        <v>109</v>
      </c>
      <c r="H357" s="6" t="s">
        <v>110</v>
      </c>
      <c r="I357" s="6" t="s">
        <v>111</v>
      </c>
      <c r="J357" s="6" t="s">
        <v>112</v>
      </c>
      <c r="K357" s="6" t="s">
        <v>113</v>
      </c>
      <c r="L357" s="6" t="s">
        <v>114</v>
      </c>
      <c r="M357" s="6" t="s">
        <v>115</v>
      </c>
      <c r="P357" s="44" t="s">
        <v>385</v>
      </c>
      <c r="Q357" s="9">
        <v>181502.766378192</v>
      </c>
      <c r="R357" s="9">
        <v>641366.98286608304</v>
      </c>
      <c r="S357" s="8">
        <f t="shared" si="16"/>
        <v>2.5336485259386374</v>
      </c>
      <c r="U357" s="9">
        <f t="shared" si="17"/>
        <v>1.8211585494814015</v>
      </c>
      <c r="V357" s="6" t="s">
        <v>119</v>
      </c>
    </row>
    <row r="358" spans="1:23" x14ac:dyDescent="0.2">
      <c r="A358" s="6" t="s">
        <v>106</v>
      </c>
      <c r="B358" s="6" t="s">
        <v>107</v>
      </c>
      <c r="C358" s="6" t="s">
        <v>473</v>
      </c>
      <c r="D358" s="6" t="s">
        <v>69</v>
      </c>
      <c r="E358" s="6" t="s">
        <v>52</v>
      </c>
      <c r="F358" s="6" t="s">
        <v>108</v>
      </c>
      <c r="G358" s="6" t="s">
        <v>109</v>
      </c>
      <c r="H358" s="6" t="s">
        <v>110</v>
      </c>
      <c r="I358" s="12" t="s">
        <v>123</v>
      </c>
      <c r="J358" s="6" t="s">
        <v>124</v>
      </c>
      <c r="K358" s="6" t="s">
        <v>125</v>
      </c>
      <c r="L358" s="6" t="s">
        <v>126</v>
      </c>
      <c r="M358" s="6" t="s">
        <v>127</v>
      </c>
      <c r="N358" s="6" t="s">
        <v>150</v>
      </c>
      <c r="P358" s="44" t="s">
        <v>386</v>
      </c>
      <c r="Q358" s="9">
        <v>0.434782608695651</v>
      </c>
      <c r="R358" s="9">
        <v>1.4906832298136601</v>
      </c>
      <c r="S358" s="8">
        <f t="shared" si="16"/>
        <v>2.4285714285714275</v>
      </c>
      <c r="U358" s="9">
        <f t="shared" si="17"/>
        <v>1.7776075786635517</v>
      </c>
      <c r="V358" s="6" t="s">
        <v>116</v>
      </c>
      <c r="W358" s="10" t="s">
        <v>382</v>
      </c>
    </row>
    <row r="359" spans="1:23" x14ac:dyDescent="0.2">
      <c r="A359" s="6" t="s">
        <v>106</v>
      </c>
      <c r="B359" s="6" t="s">
        <v>107</v>
      </c>
      <c r="C359" s="6" t="s">
        <v>470</v>
      </c>
      <c r="D359" s="6" t="s">
        <v>69</v>
      </c>
      <c r="E359" s="6" t="s">
        <v>52</v>
      </c>
      <c r="F359" s="6" t="s">
        <v>194</v>
      </c>
      <c r="G359" s="6" t="s">
        <v>129</v>
      </c>
      <c r="H359" t="s">
        <v>110</v>
      </c>
      <c r="I359" t="s">
        <v>111</v>
      </c>
      <c r="J359" t="s">
        <v>133</v>
      </c>
      <c r="K359" t="s">
        <v>146</v>
      </c>
      <c r="L359" t="s">
        <v>147</v>
      </c>
      <c r="M359" t="s">
        <v>148</v>
      </c>
      <c r="P359" s="44" t="s">
        <v>385</v>
      </c>
      <c r="Q359" s="9">
        <v>2.8782287822878101</v>
      </c>
      <c r="R359" s="9">
        <v>9.7416974169741692</v>
      </c>
      <c r="S359" s="8">
        <f t="shared" si="16"/>
        <v>2.3846153846153997</v>
      </c>
      <c r="U359" s="9">
        <f t="shared" si="17"/>
        <v>1.7589919004962116</v>
      </c>
      <c r="V359" s="6" t="s">
        <v>116</v>
      </c>
    </row>
    <row r="360" spans="1:23" x14ac:dyDescent="0.2">
      <c r="A360" s="6" t="s">
        <v>106</v>
      </c>
      <c r="B360" s="6" t="s">
        <v>120</v>
      </c>
      <c r="C360" s="6" t="s">
        <v>458</v>
      </c>
      <c r="D360" s="6" t="s">
        <v>77</v>
      </c>
      <c r="E360" s="6" t="s">
        <v>121</v>
      </c>
      <c r="F360" s="6" t="s">
        <v>138</v>
      </c>
      <c r="G360" s="11">
        <v>1E-3</v>
      </c>
      <c r="H360" t="s">
        <v>110</v>
      </c>
      <c r="I360" t="s">
        <v>111</v>
      </c>
      <c r="J360" t="s">
        <v>133</v>
      </c>
      <c r="K360" t="s">
        <v>146</v>
      </c>
      <c r="L360" t="s">
        <v>147</v>
      </c>
      <c r="M360" t="s">
        <v>148</v>
      </c>
      <c r="P360" s="44" t="s">
        <v>385</v>
      </c>
      <c r="Q360" s="9">
        <v>270005.46158529603</v>
      </c>
      <c r="R360" s="9">
        <v>900012.13681529905</v>
      </c>
      <c r="S360" s="8">
        <f t="shared" si="16"/>
        <v>2.3333108579767776</v>
      </c>
      <c r="U360" s="9">
        <f t="shared" si="17"/>
        <v>1.7369558666077785</v>
      </c>
      <c r="V360" s="6" t="s">
        <v>119</v>
      </c>
    </row>
    <row r="361" spans="1:23" x14ac:dyDescent="0.2">
      <c r="A361" s="6" t="s">
        <v>106</v>
      </c>
      <c r="B361" s="6" t="s">
        <v>120</v>
      </c>
      <c r="C361" s="6" t="s">
        <v>456</v>
      </c>
      <c r="D361" s="6" t="s">
        <v>77</v>
      </c>
      <c r="E361" s="6" t="s">
        <v>121</v>
      </c>
      <c r="F361" s="6" t="s">
        <v>132</v>
      </c>
      <c r="G361" s="13">
        <v>1.0000000000000001E-5</v>
      </c>
      <c r="H361" t="s">
        <v>110</v>
      </c>
      <c r="I361" t="s">
        <v>111</v>
      </c>
      <c r="J361" t="s">
        <v>112</v>
      </c>
      <c r="K361" t="s">
        <v>139</v>
      </c>
      <c r="L361" t="s">
        <v>140</v>
      </c>
      <c r="M361" t="s">
        <v>141</v>
      </c>
      <c r="P361" s="44" t="s">
        <v>385</v>
      </c>
      <c r="Q361" s="9">
        <v>1564028.2901548101</v>
      </c>
      <c r="R361" s="9">
        <v>5155018.3532504803</v>
      </c>
      <c r="S361" s="8">
        <f t="shared" si="16"/>
        <v>2.2959879215101844</v>
      </c>
      <c r="U361" s="9">
        <f t="shared" si="17"/>
        <v>1.7207109556251099</v>
      </c>
      <c r="V361" s="6" t="s">
        <v>119</v>
      </c>
    </row>
    <row r="362" spans="1:23" x14ac:dyDescent="0.2">
      <c r="A362" s="6" t="s">
        <v>106</v>
      </c>
      <c r="B362" s="6" t="s">
        <v>107</v>
      </c>
      <c r="C362" s="6" t="s">
        <v>470</v>
      </c>
      <c r="D362" s="6" t="s">
        <v>69</v>
      </c>
      <c r="E362" s="6" t="s">
        <v>52</v>
      </c>
      <c r="F362" s="6" t="s">
        <v>194</v>
      </c>
      <c r="G362" s="6" t="s">
        <v>109</v>
      </c>
      <c r="H362" t="s">
        <v>110</v>
      </c>
      <c r="I362" t="s">
        <v>111</v>
      </c>
      <c r="J362" t="s">
        <v>133</v>
      </c>
      <c r="K362" t="s">
        <v>146</v>
      </c>
      <c r="L362" t="s">
        <v>147</v>
      </c>
      <c r="M362" t="s">
        <v>148</v>
      </c>
      <c r="P362" s="44" t="s">
        <v>385</v>
      </c>
      <c r="Q362" s="9">
        <v>2.8782287822878101</v>
      </c>
      <c r="R362" s="9">
        <v>9.4095940959409798</v>
      </c>
      <c r="S362" s="8">
        <f t="shared" si="16"/>
        <v>2.2692307692307909</v>
      </c>
      <c r="U362" s="9">
        <f t="shared" si="17"/>
        <v>1.7089512179966191</v>
      </c>
      <c r="V362" s="6" t="s">
        <v>116</v>
      </c>
    </row>
    <row r="363" spans="1:23" x14ac:dyDescent="0.2">
      <c r="A363" s="6" t="s">
        <v>106</v>
      </c>
      <c r="B363" s="6" t="s">
        <v>107</v>
      </c>
      <c r="C363" s="6" t="s">
        <v>464</v>
      </c>
      <c r="D363" s="6" t="s">
        <v>69</v>
      </c>
      <c r="E363" s="6" t="s">
        <v>52</v>
      </c>
      <c r="F363" s="6" t="s">
        <v>142</v>
      </c>
      <c r="G363" s="6" t="s">
        <v>130</v>
      </c>
      <c r="H363" t="s">
        <v>110</v>
      </c>
      <c r="I363" t="s">
        <v>111</v>
      </c>
      <c r="J363" t="s">
        <v>112</v>
      </c>
      <c r="K363" t="s">
        <v>139</v>
      </c>
      <c r="L363" t="s">
        <v>140</v>
      </c>
      <c r="M363" t="s">
        <v>141</v>
      </c>
      <c r="P363" s="44" t="s">
        <v>385</v>
      </c>
      <c r="Q363" s="9">
        <v>607832.31282972195</v>
      </c>
      <c r="R363" s="9">
        <v>1982883.9491270599</v>
      </c>
      <c r="S363" s="8">
        <f t="shared" si="16"/>
        <v>2.2622220097116568</v>
      </c>
      <c r="U363" s="9">
        <f t="shared" si="17"/>
        <v>1.7058549676448562</v>
      </c>
      <c r="V363" s="6" t="s">
        <v>119</v>
      </c>
    </row>
    <row r="364" spans="1:23" x14ac:dyDescent="0.2">
      <c r="A364" s="6" t="s">
        <v>106</v>
      </c>
      <c r="B364" s="6" t="s">
        <v>107</v>
      </c>
      <c r="C364" s="6" t="s">
        <v>488</v>
      </c>
      <c r="D364" s="6" t="s">
        <v>69</v>
      </c>
      <c r="E364" s="6" t="s">
        <v>52</v>
      </c>
      <c r="F364" s="6" t="s">
        <v>108</v>
      </c>
      <c r="G364" s="6" t="s">
        <v>130</v>
      </c>
      <c r="H364" s="6" t="s">
        <v>110</v>
      </c>
      <c r="I364" s="12" t="s">
        <v>123</v>
      </c>
      <c r="J364" s="6" t="s">
        <v>124</v>
      </c>
      <c r="K364" s="6" t="s">
        <v>125</v>
      </c>
      <c r="L364" s="6" t="s">
        <v>126</v>
      </c>
      <c r="M364" s="6" t="s">
        <v>127</v>
      </c>
      <c r="N364" s="6" t="s">
        <v>150</v>
      </c>
      <c r="P364" s="44" t="s">
        <v>386</v>
      </c>
      <c r="Q364" s="9">
        <v>245959.12771301801</v>
      </c>
      <c r="R364" s="9">
        <v>791547.82039253495</v>
      </c>
      <c r="S364" s="8">
        <f t="shared" si="16"/>
        <v>2.2182087640028669</v>
      </c>
      <c r="U364" s="9">
        <f t="shared" si="17"/>
        <v>1.6862579161864784</v>
      </c>
      <c r="V364" s="6" t="s">
        <v>119</v>
      </c>
    </row>
    <row r="365" spans="1:23" x14ac:dyDescent="0.2">
      <c r="A365" s="6" t="s">
        <v>106</v>
      </c>
      <c r="B365" s="6" t="s">
        <v>107</v>
      </c>
      <c r="C365" s="6" t="s">
        <v>470</v>
      </c>
      <c r="D365" s="6" t="s">
        <v>69</v>
      </c>
      <c r="E365" s="6" t="s">
        <v>52</v>
      </c>
      <c r="F365" s="6" t="s">
        <v>142</v>
      </c>
      <c r="G365" s="6" t="s">
        <v>130</v>
      </c>
      <c r="H365" t="s">
        <v>110</v>
      </c>
      <c r="I365" t="s">
        <v>111</v>
      </c>
      <c r="J365" t="s">
        <v>133</v>
      </c>
      <c r="K365" t="s">
        <v>146</v>
      </c>
      <c r="L365" t="s">
        <v>147</v>
      </c>
      <c r="M365" t="s">
        <v>148</v>
      </c>
      <c r="P365" s="44" t="s">
        <v>385</v>
      </c>
      <c r="Q365" s="9">
        <v>6.0885608856088496</v>
      </c>
      <c r="R365" s="9">
        <v>19.151291512915101</v>
      </c>
      <c r="S365" s="8">
        <f t="shared" si="16"/>
        <v>2.1454545454545442</v>
      </c>
      <c r="U365" s="9">
        <f t="shared" si="17"/>
        <v>1.6532685141120647</v>
      </c>
      <c r="V365" s="6" t="s">
        <v>116</v>
      </c>
      <c r="W365" s="10" t="s">
        <v>382</v>
      </c>
    </row>
    <row r="366" spans="1:23" x14ac:dyDescent="0.2">
      <c r="A366" s="6" t="s">
        <v>106</v>
      </c>
      <c r="B366" s="6" t="s">
        <v>120</v>
      </c>
      <c r="C366" s="6" t="s">
        <v>458</v>
      </c>
      <c r="D366" s="6" t="s">
        <v>77</v>
      </c>
      <c r="E366" s="6" t="s">
        <v>121</v>
      </c>
      <c r="F366" s="6" t="s">
        <v>132</v>
      </c>
      <c r="G366" s="13">
        <v>1.0000000000000001E-5</v>
      </c>
      <c r="H366" t="s">
        <v>110</v>
      </c>
      <c r="I366" t="s">
        <v>111</v>
      </c>
      <c r="J366" t="s">
        <v>133</v>
      </c>
      <c r="K366" t="s">
        <v>146</v>
      </c>
      <c r="L366" t="s">
        <v>147</v>
      </c>
      <c r="M366" t="s">
        <v>148</v>
      </c>
      <c r="P366" s="44" t="s">
        <v>385</v>
      </c>
      <c r="Q366" s="9">
        <v>270005.46158529603</v>
      </c>
      <c r="R366" s="9">
        <v>847431.44531490305</v>
      </c>
      <c r="S366" s="8">
        <f t="shared" si="16"/>
        <v>2.1385714953295318</v>
      </c>
      <c r="U366" s="9">
        <f t="shared" si="17"/>
        <v>1.6501080732773876</v>
      </c>
      <c r="V366" s="6" t="s">
        <v>119</v>
      </c>
    </row>
    <row r="367" spans="1:23" x14ac:dyDescent="0.2">
      <c r="A367" s="6" t="s">
        <v>106</v>
      </c>
      <c r="B367" s="6" t="s">
        <v>120</v>
      </c>
      <c r="C367" s="6" t="s">
        <v>438</v>
      </c>
      <c r="D367" s="6" t="s">
        <v>77</v>
      </c>
      <c r="E367" s="6" t="s">
        <v>121</v>
      </c>
      <c r="F367" s="6" t="s">
        <v>122</v>
      </c>
      <c r="G367" s="11">
        <v>1E-3</v>
      </c>
      <c r="H367" t="s">
        <v>110</v>
      </c>
      <c r="I367" t="s">
        <v>111</v>
      </c>
      <c r="J367" t="s">
        <v>133</v>
      </c>
      <c r="K367" t="s">
        <v>146</v>
      </c>
      <c r="L367" t="s">
        <v>147</v>
      </c>
      <c r="M367" t="s">
        <v>148</v>
      </c>
      <c r="P367" s="44" t="s">
        <v>385</v>
      </c>
      <c r="Q367" s="9">
        <v>41595.6216307184</v>
      </c>
      <c r="R367" s="9">
        <v>129154.966501488</v>
      </c>
      <c r="S367" s="8">
        <f t="shared" si="16"/>
        <v>2.1050134951248558</v>
      </c>
      <c r="U367" s="9">
        <f t="shared" si="17"/>
        <v>1.634599538754097</v>
      </c>
      <c r="V367" s="6" t="s">
        <v>119</v>
      </c>
    </row>
    <row r="368" spans="1:23" x14ac:dyDescent="0.2">
      <c r="A368" s="6" t="s">
        <v>106</v>
      </c>
      <c r="B368" s="6" t="s">
        <v>107</v>
      </c>
      <c r="C368" s="6" t="s">
        <v>468</v>
      </c>
      <c r="D368" s="6" t="s">
        <v>69</v>
      </c>
      <c r="E368" s="6" t="s">
        <v>52</v>
      </c>
      <c r="F368" s="6" t="s">
        <v>108</v>
      </c>
      <c r="G368" s="6" t="s">
        <v>118</v>
      </c>
      <c r="H368" s="6" t="s">
        <v>110</v>
      </c>
      <c r="I368" s="6" t="s">
        <v>111</v>
      </c>
      <c r="J368" s="6" t="s">
        <v>112</v>
      </c>
      <c r="K368" s="6" t="s">
        <v>113</v>
      </c>
      <c r="L368" s="6" t="s">
        <v>114</v>
      </c>
      <c r="M368" s="6" t="s">
        <v>115</v>
      </c>
      <c r="P368" s="44" t="s">
        <v>385</v>
      </c>
      <c r="Q368" s="9">
        <v>1.10091743119265</v>
      </c>
      <c r="R368" s="9">
        <v>3.4128440366972201</v>
      </c>
      <c r="S368" s="8">
        <f t="shared" si="16"/>
        <v>2.100000000000005</v>
      </c>
      <c r="U368" s="9">
        <f t="shared" si="17"/>
        <v>1.6322682154995152</v>
      </c>
      <c r="V368" s="6" t="s">
        <v>116</v>
      </c>
    </row>
    <row r="369" spans="1:23" x14ac:dyDescent="0.2">
      <c r="A369" s="6" t="s">
        <v>106</v>
      </c>
      <c r="B369" s="6">
        <v>2018</v>
      </c>
      <c r="C369" s="6" t="s">
        <v>493</v>
      </c>
      <c r="D369" s="6" t="s">
        <v>69</v>
      </c>
      <c r="E369" s="6" t="s">
        <v>52</v>
      </c>
      <c r="F369" s="6" t="s">
        <v>108</v>
      </c>
      <c r="G369" s="6" t="s">
        <v>193</v>
      </c>
      <c r="H369" s="1" t="s">
        <v>110</v>
      </c>
      <c r="I369" s="1" t="s">
        <v>111</v>
      </c>
      <c r="J369" s="1" t="s">
        <v>112</v>
      </c>
      <c r="K369" s="1" t="s">
        <v>139</v>
      </c>
      <c r="L369" s="1" t="s">
        <v>140</v>
      </c>
      <c r="M369" s="1" t="s">
        <v>141</v>
      </c>
      <c r="N369" s="6" t="s">
        <v>149</v>
      </c>
      <c r="P369" s="44" t="s">
        <v>385</v>
      </c>
      <c r="Q369" s="9">
        <v>283911.67192429199</v>
      </c>
      <c r="R369" s="9">
        <v>870662.46056782303</v>
      </c>
      <c r="S369" s="8">
        <f t="shared" si="16"/>
        <v>2.0666666666666464</v>
      </c>
      <c r="U369" s="9">
        <f t="shared" si="17"/>
        <v>1.6166713604484848</v>
      </c>
      <c r="V369" s="6" t="s">
        <v>119</v>
      </c>
    </row>
    <row r="370" spans="1:23" x14ac:dyDescent="0.2">
      <c r="A370" s="6" t="s">
        <v>106</v>
      </c>
      <c r="B370" s="6" t="s">
        <v>107</v>
      </c>
      <c r="C370" s="6" t="s">
        <v>473</v>
      </c>
      <c r="D370" s="6" t="s">
        <v>69</v>
      </c>
      <c r="E370" s="6" t="s">
        <v>52</v>
      </c>
      <c r="F370" s="6" t="s">
        <v>194</v>
      </c>
      <c r="G370" s="6" t="s">
        <v>129</v>
      </c>
      <c r="H370" s="6" t="s">
        <v>110</v>
      </c>
      <c r="I370" s="12" t="s">
        <v>123</v>
      </c>
      <c r="J370" s="6" t="s">
        <v>124</v>
      </c>
      <c r="K370" s="6" t="s">
        <v>125</v>
      </c>
      <c r="L370" s="6" t="s">
        <v>126</v>
      </c>
      <c r="M370" s="6" t="s">
        <v>127</v>
      </c>
      <c r="N370" s="6" t="s">
        <v>150</v>
      </c>
      <c r="P370" s="44" t="s">
        <v>386</v>
      </c>
      <c r="Q370" s="9">
        <v>1.25776397515528</v>
      </c>
      <c r="R370" s="9">
        <v>3.8354037267080701</v>
      </c>
      <c r="S370" s="8">
        <f t="shared" ref="S370:S433" si="18">((R370-Q370)/Q370)</f>
        <v>2.0493827160493781</v>
      </c>
      <c r="U370" s="9">
        <f t="shared" si="17"/>
        <v>1.6085172287000509</v>
      </c>
      <c r="V370" s="6" t="s">
        <v>116</v>
      </c>
    </row>
    <row r="371" spans="1:23" x14ac:dyDescent="0.2">
      <c r="A371" s="6" t="s">
        <v>106</v>
      </c>
      <c r="B371" s="6" t="s">
        <v>107</v>
      </c>
      <c r="C371" s="6" t="s">
        <v>488</v>
      </c>
      <c r="D371" s="6" t="s">
        <v>69</v>
      </c>
      <c r="E371" s="6" t="s">
        <v>52</v>
      </c>
      <c r="F371" s="6" t="s">
        <v>142</v>
      </c>
      <c r="G371" s="6" t="s">
        <v>130</v>
      </c>
      <c r="H371" s="6" t="s">
        <v>110</v>
      </c>
      <c r="I371" s="12" t="s">
        <v>123</v>
      </c>
      <c r="J371" s="6" t="s">
        <v>124</v>
      </c>
      <c r="K371" s="6" t="s">
        <v>125</v>
      </c>
      <c r="L371" s="6" t="s">
        <v>126</v>
      </c>
      <c r="M371" s="6" t="s">
        <v>127</v>
      </c>
      <c r="N371" s="6" t="s">
        <v>150</v>
      </c>
      <c r="P371" s="44" t="s">
        <v>386</v>
      </c>
      <c r="Q371" s="9">
        <v>544553.56948447402</v>
      </c>
      <c r="R371" s="9">
        <v>1633796.5307944301</v>
      </c>
      <c r="S371" s="8">
        <f t="shared" si="18"/>
        <v>2.0002494196138252</v>
      </c>
      <c r="U371" s="9">
        <f t="shared" si="17"/>
        <v>1.5850824412152955</v>
      </c>
      <c r="V371" s="6" t="s">
        <v>119</v>
      </c>
    </row>
    <row r="372" spans="1:23" x14ac:dyDescent="0.2">
      <c r="A372" s="6" t="s">
        <v>106</v>
      </c>
      <c r="B372" s="6" t="s">
        <v>107</v>
      </c>
      <c r="C372" s="6" t="s">
        <v>470</v>
      </c>
      <c r="D372" s="6" t="s">
        <v>69</v>
      </c>
      <c r="E372" s="6" t="s">
        <v>52</v>
      </c>
      <c r="F372" s="6" t="s">
        <v>117</v>
      </c>
      <c r="G372" s="6" t="s">
        <v>130</v>
      </c>
      <c r="H372" t="s">
        <v>110</v>
      </c>
      <c r="I372" t="s">
        <v>111</v>
      </c>
      <c r="J372" t="s">
        <v>133</v>
      </c>
      <c r="K372" t="s">
        <v>146</v>
      </c>
      <c r="L372" t="s">
        <v>147</v>
      </c>
      <c r="M372" t="s">
        <v>148</v>
      </c>
      <c r="P372" s="44" t="s">
        <v>385</v>
      </c>
      <c r="Q372" s="9">
        <v>6.5313653136531302</v>
      </c>
      <c r="R372" s="9">
        <v>19.594095940959399</v>
      </c>
      <c r="S372" s="8">
        <f t="shared" si="18"/>
        <v>2.0000000000000013</v>
      </c>
      <c r="U372" s="9">
        <f t="shared" si="17"/>
        <v>1.584962500721157</v>
      </c>
      <c r="V372" s="6" t="s">
        <v>116</v>
      </c>
    </row>
    <row r="373" spans="1:23" x14ac:dyDescent="0.2">
      <c r="A373" s="6" t="s">
        <v>106</v>
      </c>
      <c r="B373" s="6" t="s">
        <v>120</v>
      </c>
      <c r="C373" s="6" t="s">
        <v>451</v>
      </c>
      <c r="D373" s="6" t="s">
        <v>77</v>
      </c>
      <c r="E373" s="6" t="s">
        <v>121</v>
      </c>
      <c r="F373" s="6" t="s">
        <v>122</v>
      </c>
      <c r="G373" s="11">
        <v>1E-3</v>
      </c>
      <c r="H373" s="6" t="s">
        <v>110</v>
      </c>
      <c r="I373" s="12" t="s">
        <v>123</v>
      </c>
      <c r="J373" s="6" t="s">
        <v>124</v>
      </c>
      <c r="K373" s="6" t="s">
        <v>125</v>
      </c>
      <c r="L373" s="6" t="s">
        <v>126</v>
      </c>
      <c r="M373" s="6" t="s">
        <v>127</v>
      </c>
      <c r="N373" s="6" t="s">
        <v>150</v>
      </c>
      <c r="O373" s="6" t="s">
        <v>210</v>
      </c>
      <c r="P373" s="44" t="s">
        <v>386</v>
      </c>
      <c r="Q373" s="9">
        <v>23961.724595562198</v>
      </c>
      <c r="R373" s="9">
        <v>71683.9101398856</v>
      </c>
      <c r="S373" s="8">
        <f t="shared" si="18"/>
        <v>1.9916006193127573</v>
      </c>
      <c r="U373" s="9">
        <f t="shared" si="17"/>
        <v>1.5809175873259134</v>
      </c>
      <c r="V373" s="6" t="s">
        <v>119</v>
      </c>
    </row>
    <row r="374" spans="1:23" x14ac:dyDescent="0.2">
      <c r="A374" s="6" t="s">
        <v>106</v>
      </c>
      <c r="B374" s="6" t="s">
        <v>120</v>
      </c>
      <c r="C374" s="6" t="s">
        <v>461</v>
      </c>
      <c r="D374" s="6" t="s">
        <v>77</v>
      </c>
      <c r="E374" s="6" t="s">
        <v>121</v>
      </c>
      <c r="F374" s="6" t="s">
        <v>138</v>
      </c>
      <c r="G374" s="11">
        <v>1E-3</v>
      </c>
      <c r="H374" s="6" t="s">
        <v>110</v>
      </c>
      <c r="I374" s="12" t="s">
        <v>123</v>
      </c>
      <c r="J374" s="6" t="s">
        <v>124</v>
      </c>
      <c r="K374" s="6" t="s">
        <v>125</v>
      </c>
      <c r="L374" s="6" t="s">
        <v>126</v>
      </c>
      <c r="M374" s="6" t="s">
        <v>127</v>
      </c>
      <c r="N374" s="6" t="s">
        <v>155</v>
      </c>
      <c r="P374" s="44" t="s">
        <v>386</v>
      </c>
      <c r="Q374" s="9">
        <v>5201336.6686900798</v>
      </c>
      <c r="R374" s="9">
        <v>15522359.327366499</v>
      </c>
      <c r="S374" s="8">
        <f t="shared" si="18"/>
        <v>1.9843019816049894</v>
      </c>
      <c r="U374" s="9">
        <f t="shared" si="17"/>
        <v>1.5773935293333039</v>
      </c>
      <c r="V374" s="6" t="s">
        <v>119</v>
      </c>
    </row>
    <row r="375" spans="1:23" x14ac:dyDescent="0.2">
      <c r="A375" s="6" t="s">
        <v>106</v>
      </c>
      <c r="B375" s="6" t="s">
        <v>107</v>
      </c>
      <c r="C375" s="6" t="s">
        <v>480</v>
      </c>
      <c r="D375" s="6" t="s">
        <v>69</v>
      </c>
      <c r="E375" s="6" t="s">
        <v>52</v>
      </c>
      <c r="F375" s="6" t="s">
        <v>142</v>
      </c>
      <c r="G375" s="6" t="s">
        <v>131</v>
      </c>
      <c r="H375" t="s">
        <v>110</v>
      </c>
      <c r="I375" t="s">
        <v>163</v>
      </c>
      <c r="J375" t="s">
        <v>163</v>
      </c>
      <c r="K375" t="s">
        <v>164</v>
      </c>
      <c r="L375" t="s">
        <v>165</v>
      </c>
      <c r="M375" t="s">
        <v>166</v>
      </c>
      <c r="P375" s="44" t="s">
        <v>386</v>
      </c>
      <c r="Q375" s="9">
        <v>728089.67761648505</v>
      </c>
      <c r="R375" s="9">
        <v>2168375.3109874302</v>
      </c>
      <c r="S375" s="8">
        <f t="shared" si="18"/>
        <v>1.9781706534914003</v>
      </c>
      <c r="U375" s="9">
        <f t="shared" si="17"/>
        <v>1.5744264248037545</v>
      </c>
      <c r="V375" s="6" t="s">
        <v>119</v>
      </c>
    </row>
    <row r="376" spans="1:23" x14ac:dyDescent="0.2">
      <c r="A376" s="6" t="s">
        <v>106</v>
      </c>
      <c r="B376" s="6" t="s">
        <v>107</v>
      </c>
      <c r="C376" s="6" t="s">
        <v>471</v>
      </c>
      <c r="D376" s="6" t="s">
        <v>69</v>
      </c>
      <c r="E376" s="6" t="s">
        <v>52</v>
      </c>
      <c r="F376" s="6" t="s">
        <v>194</v>
      </c>
      <c r="G376" s="6" t="s">
        <v>109</v>
      </c>
      <c r="H376" t="s">
        <v>110</v>
      </c>
      <c r="I376" t="s">
        <v>111</v>
      </c>
      <c r="J376" t="s">
        <v>133</v>
      </c>
      <c r="K376" t="s">
        <v>146</v>
      </c>
      <c r="L376" t="s">
        <v>147</v>
      </c>
      <c r="M376" t="s">
        <v>148</v>
      </c>
      <c r="P376" s="44" t="s">
        <v>385</v>
      </c>
      <c r="Q376" s="9">
        <v>1728495.1346595199</v>
      </c>
      <c r="R376" s="19">
        <v>5111168.2738675</v>
      </c>
      <c r="S376" s="8">
        <f t="shared" si="18"/>
        <v>1.9570047212625226</v>
      </c>
      <c r="U376" s="9">
        <f t="shared" si="17"/>
        <v>1.5641365469200534</v>
      </c>
      <c r="V376" s="6" t="s">
        <v>119</v>
      </c>
    </row>
    <row r="377" spans="1:23" x14ac:dyDescent="0.2">
      <c r="A377" s="6" t="s">
        <v>106</v>
      </c>
      <c r="B377" s="6" t="s">
        <v>107</v>
      </c>
      <c r="C377" s="6" t="s">
        <v>470</v>
      </c>
      <c r="D377" s="6" t="s">
        <v>69</v>
      </c>
      <c r="E377" s="6" t="s">
        <v>52</v>
      </c>
      <c r="F377" s="6" t="s">
        <v>194</v>
      </c>
      <c r="G377" s="6" t="s">
        <v>118</v>
      </c>
      <c r="H377" t="s">
        <v>110</v>
      </c>
      <c r="I377" t="s">
        <v>111</v>
      </c>
      <c r="J377" t="s">
        <v>133</v>
      </c>
      <c r="K377" t="s">
        <v>146</v>
      </c>
      <c r="L377" t="s">
        <v>147</v>
      </c>
      <c r="M377" t="s">
        <v>148</v>
      </c>
      <c r="P377" s="44" t="s">
        <v>385</v>
      </c>
      <c r="Q377" s="9">
        <v>2.8782287822878101</v>
      </c>
      <c r="R377" s="9">
        <v>8.4132841328413406</v>
      </c>
      <c r="S377" s="8">
        <f t="shared" si="18"/>
        <v>1.9230769230769404</v>
      </c>
      <c r="U377" s="9">
        <f t="shared" si="17"/>
        <v>1.5474877953025019</v>
      </c>
      <c r="V377" s="6" t="s">
        <v>116</v>
      </c>
    </row>
    <row r="378" spans="1:23" x14ac:dyDescent="0.2">
      <c r="A378" s="6" t="s">
        <v>106</v>
      </c>
      <c r="B378" s="6" t="s">
        <v>107</v>
      </c>
      <c r="C378" s="6" t="s">
        <v>474</v>
      </c>
      <c r="D378" s="6" t="s">
        <v>69</v>
      </c>
      <c r="E378" s="6" t="s">
        <v>52</v>
      </c>
      <c r="F378" s="6" t="s">
        <v>194</v>
      </c>
      <c r="G378" s="6" t="s">
        <v>118</v>
      </c>
      <c r="H378" s="6" t="s">
        <v>110</v>
      </c>
      <c r="I378" s="12" t="s">
        <v>123</v>
      </c>
      <c r="J378" s="6" t="s">
        <v>124</v>
      </c>
      <c r="K378" s="6" t="s">
        <v>125</v>
      </c>
      <c r="L378" s="6" t="s">
        <v>126</v>
      </c>
      <c r="M378" s="6" t="s">
        <v>127</v>
      </c>
      <c r="N378" s="6" t="s">
        <v>150</v>
      </c>
      <c r="P378" s="44" t="s">
        <v>386</v>
      </c>
      <c r="Q378" s="9">
        <v>600164.78584276</v>
      </c>
      <c r="R378" s="9">
        <v>1753486.5500829499</v>
      </c>
      <c r="S378" s="8">
        <f t="shared" si="18"/>
        <v>1.9216751656308508</v>
      </c>
      <c r="U378" s="9">
        <f t="shared" si="17"/>
        <v>1.5467957869763718</v>
      </c>
      <c r="V378" s="6" t="s">
        <v>119</v>
      </c>
    </row>
    <row r="379" spans="1:23" x14ac:dyDescent="0.2">
      <c r="A379" s="6" t="s">
        <v>106</v>
      </c>
      <c r="B379" s="6" t="s">
        <v>107</v>
      </c>
      <c r="C379" s="6" t="s">
        <v>477</v>
      </c>
      <c r="D379" s="6" t="s">
        <v>69</v>
      </c>
      <c r="E379" s="6" t="s">
        <v>52</v>
      </c>
      <c r="F379" s="6" t="s">
        <v>142</v>
      </c>
      <c r="G379" s="6" t="s">
        <v>131</v>
      </c>
      <c r="H379" t="s">
        <v>110</v>
      </c>
      <c r="I379" t="s">
        <v>111</v>
      </c>
      <c r="J379" t="s">
        <v>112</v>
      </c>
      <c r="K379" t="s">
        <v>139</v>
      </c>
      <c r="L379" t="s">
        <v>140</v>
      </c>
      <c r="M379" t="s">
        <v>141</v>
      </c>
      <c r="P379" s="44" t="s">
        <v>385</v>
      </c>
      <c r="Q379" s="9">
        <v>6.7191283292978099</v>
      </c>
      <c r="R379" s="9">
        <v>19.552058111380099</v>
      </c>
      <c r="S379" s="8">
        <f t="shared" si="18"/>
        <v>1.9099099099099077</v>
      </c>
      <c r="U379" s="9">
        <f t="shared" si="17"/>
        <v>1.5409744883438179</v>
      </c>
      <c r="V379" s="6" t="s">
        <v>116</v>
      </c>
    </row>
    <row r="380" spans="1:23" x14ac:dyDescent="0.2">
      <c r="A380" s="6" t="s">
        <v>106</v>
      </c>
      <c r="B380" s="6" t="s">
        <v>107</v>
      </c>
      <c r="C380" s="6" t="s">
        <v>483</v>
      </c>
      <c r="D380" s="6" t="s">
        <v>69</v>
      </c>
      <c r="E380" s="6" t="s">
        <v>52</v>
      </c>
      <c r="F380" s="6" t="s">
        <v>117</v>
      </c>
      <c r="G380" s="6" t="s">
        <v>130</v>
      </c>
      <c r="H380" t="s">
        <v>110</v>
      </c>
      <c r="I380" t="s">
        <v>111</v>
      </c>
      <c r="J380" t="s">
        <v>133</v>
      </c>
      <c r="K380" t="s">
        <v>146</v>
      </c>
      <c r="L380" t="s">
        <v>147</v>
      </c>
      <c r="M380" t="s">
        <v>148</v>
      </c>
      <c r="P380" s="44" t="s">
        <v>385</v>
      </c>
      <c r="Q380" s="9">
        <v>5.1135005973715604</v>
      </c>
      <c r="R380" s="9">
        <v>14.6714456391875</v>
      </c>
      <c r="S380" s="8">
        <f t="shared" si="18"/>
        <v>1.8691588785046609</v>
      </c>
      <c r="U380" s="9">
        <f t="shared" si="17"/>
        <v>1.5206278589690263</v>
      </c>
      <c r="V380" s="6" t="s">
        <v>116</v>
      </c>
      <c r="W380" s="10" t="s">
        <v>382</v>
      </c>
    </row>
    <row r="381" spans="1:23" x14ac:dyDescent="0.2">
      <c r="A381" s="6" t="s">
        <v>106</v>
      </c>
      <c r="B381" s="6">
        <v>2018</v>
      </c>
      <c r="C381" s="6" t="s">
        <v>418</v>
      </c>
      <c r="D381" s="6" t="s">
        <v>69</v>
      </c>
      <c r="E381" s="6" t="s">
        <v>52</v>
      </c>
      <c r="F381" s="6" t="s">
        <v>216</v>
      </c>
      <c r="G381" s="6" t="s">
        <v>217</v>
      </c>
      <c r="H381" s="1" t="s">
        <v>110</v>
      </c>
      <c r="I381" s="1" t="s">
        <v>111</v>
      </c>
      <c r="J381" s="1" t="s">
        <v>112</v>
      </c>
      <c r="K381" s="1" t="s">
        <v>139</v>
      </c>
      <c r="L381" s="1" t="s">
        <v>140</v>
      </c>
      <c r="M381" s="1" t="s">
        <v>141</v>
      </c>
      <c r="N381" s="6" t="s">
        <v>149</v>
      </c>
      <c r="P381" s="44" t="s">
        <v>385</v>
      </c>
      <c r="Q381" s="9">
        <v>1.37</v>
      </c>
      <c r="R381" s="9">
        <v>3.87</v>
      </c>
      <c r="S381" s="8">
        <f t="shared" si="18"/>
        <v>1.824817518248175</v>
      </c>
      <c r="U381" s="9">
        <f t="shared" si="17"/>
        <v>1.4981576731838837</v>
      </c>
      <c r="V381" s="6" t="s">
        <v>116</v>
      </c>
    </row>
    <row r="382" spans="1:23" x14ac:dyDescent="0.2">
      <c r="A382" s="6" t="s">
        <v>106</v>
      </c>
      <c r="B382" s="6" t="s">
        <v>107</v>
      </c>
      <c r="C382" s="6" t="s">
        <v>468</v>
      </c>
      <c r="D382" s="6" t="s">
        <v>69</v>
      </c>
      <c r="E382" s="6" t="s">
        <v>52</v>
      </c>
      <c r="F382" s="6" t="s">
        <v>194</v>
      </c>
      <c r="G382" s="6" t="s">
        <v>109</v>
      </c>
      <c r="H382" s="6" t="s">
        <v>110</v>
      </c>
      <c r="I382" s="6" t="s">
        <v>111</v>
      </c>
      <c r="J382" s="6" t="s">
        <v>112</v>
      </c>
      <c r="K382" s="6" t="s">
        <v>113</v>
      </c>
      <c r="L382" s="6" t="s">
        <v>114</v>
      </c>
      <c r="M382" s="6" t="s">
        <v>115</v>
      </c>
      <c r="P382" s="44" t="s">
        <v>385</v>
      </c>
      <c r="Q382" s="9">
        <v>2.3119266055045702</v>
      </c>
      <c r="R382" s="9">
        <v>6.4954128440366903</v>
      </c>
      <c r="S382" s="8">
        <f t="shared" si="18"/>
        <v>1.8095238095238273</v>
      </c>
      <c r="U382" s="9">
        <f t="shared" si="17"/>
        <v>1.49032562658309</v>
      </c>
      <c r="V382" s="6" t="s">
        <v>116</v>
      </c>
    </row>
    <row r="383" spans="1:23" x14ac:dyDescent="0.2">
      <c r="A383" s="6" t="s">
        <v>106</v>
      </c>
      <c r="B383" s="6" t="s">
        <v>120</v>
      </c>
      <c r="C383" s="6" t="s">
        <v>460</v>
      </c>
      <c r="D383" s="6" t="s">
        <v>77</v>
      </c>
      <c r="E383" s="6" t="s">
        <v>121</v>
      </c>
      <c r="F383" s="6" t="s">
        <v>138</v>
      </c>
      <c r="G383" s="13">
        <v>1.0000000000000001E-5</v>
      </c>
      <c r="H383" s="6" t="s">
        <v>110</v>
      </c>
      <c r="I383" s="12" t="s">
        <v>123</v>
      </c>
      <c r="J383" s="6" t="s">
        <v>124</v>
      </c>
      <c r="K383" s="6" t="s">
        <v>125</v>
      </c>
      <c r="L383" s="6" t="s">
        <v>126</v>
      </c>
      <c r="M383" s="6" t="s">
        <v>127</v>
      </c>
      <c r="N383" s="6" t="s">
        <v>150</v>
      </c>
      <c r="P383" s="44" t="s">
        <v>386</v>
      </c>
      <c r="Q383" s="9">
        <v>430039.01001112798</v>
      </c>
      <c r="R383" s="9">
        <v>1205457.30321691</v>
      </c>
      <c r="S383" s="8">
        <f t="shared" si="18"/>
        <v>1.8031347741818047</v>
      </c>
      <c r="U383" s="9">
        <f t="shared" si="17"/>
        <v>1.4870411105385777</v>
      </c>
      <c r="V383" s="6" t="s">
        <v>119</v>
      </c>
    </row>
    <row r="384" spans="1:23" x14ac:dyDescent="0.2">
      <c r="A384" s="6" t="s">
        <v>106</v>
      </c>
      <c r="B384" s="6" t="s">
        <v>120</v>
      </c>
      <c r="C384" s="6" t="s">
        <v>457</v>
      </c>
      <c r="D384" s="6" t="s">
        <v>77</v>
      </c>
      <c r="E384" s="6" t="s">
        <v>121</v>
      </c>
      <c r="F384" s="6" t="s">
        <v>138</v>
      </c>
      <c r="G384" s="13">
        <v>1.0000000000000001E-5</v>
      </c>
      <c r="H384" t="s">
        <v>110</v>
      </c>
      <c r="I384" t="s">
        <v>163</v>
      </c>
      <c r="J384" t="s">
        <v>163</v>
      </c>
      <c r="K384" t="s">
        <v>164</v>
      </c>
      <c r="L384" t="s">
        <v>165</v>
      </c>
      <c r="M384" t="s">
        <v>166</v>
      </c>
      <c r="P384" s="44" t="s">
        <v>386</v>
      </c>
      <c r="Q384" s="9">
        <v>1896510.5875802799</v>
      </c>
      <c r="R384" s="9">
        <v>5311774.3398177503</v>
      </c>
      <c r="S384" s="8">
        <f t="shared" si="18"/>
        <v>1.8008144929973406</v>
      </c>
      <c r="U384" s="9">
        <f t="shared" si="17"/>
        <v>1.4858464322179916</v>
      </c>
      <c r="V384" s="6" t="s">
        <v>119</v>
      </c>
    </row>
    <row r="385" spans="1:23" x14ac:dyDescent="0.2">
      <c r="A385" s="6" t="s">
        <v>106</v>
      </c>
      <c r="B385" s="6" t="s">
        <v>107</v>
      </c>
      <c r="C385" s="6" t="s">
        <v>478</v>
      </c>
      <c r="D385" s="6" t="s">
        <v>69</v>
      </c>
      <c r="E385" s="6" t="s">
        <v>52</v>
      </c>
      <c r="F385" s="6" t="s">
        <v>142</v>
      </c>
      <c r="G385" s="6" t="s">
        <v>130</v>
      </c>
      <c r="H385" t="s">
        <v>110</v>
      </c>
      <c r="I385" t="s">
        <v>111</v>
      </c>
      <c r="J385" t="s">
        <v>112</v>
      </c>
      <c r="K385" t="s">
        <v>139</v>
      </c>
      <c r="L385" t="s">
        <v>140</v>
      </c>
      <c r="M385" t="s">
        <v>141</v>
      </c>
      <c r="P385" s="44" t="s">
        <v>385</v>
      </c>
      <c r="Q385" s="9">
        <v>1873149.33321309</v>
      </c>
      <c r="R385" s="9">
        <v>5153418.35951526</v>
      </c>
      <c r="S385" s="8">
        <f t="shared" si="18"/>
        <v>1.7512052926796764</v>
      </c>
      <c r="U385" s="9">
        <f t="shared" si="17"/>
        <v>1.460063796390026</v>
      </c>
      <c r="V385" s="6" t="s">
        <v>119</v>
      </c>
    </row>
    <row r="386" spans="1:23" x14ac:dyDescent="0.2">
      <c r="A386" s="6" t="s">
        <v>106</v>
      </c>
      <c r="B386" s="6" t="s">
        <v>107</v>
      </c>
      <c r="C386" s="6" t="s">
        <v>487</v>
      </c>
      <c r="D386" s="6" t="s">
        <v>69</v>
      </c>
      <c r="E386" s="6" t="s">
        <v>52</v>
      </c>
      <c r="F386" s="6" t="s">
        <v>142</v>
      </c>
      <c r="G386" s="6" t="s">
        <v>129</v>
      </c>
      <c r="H386" s="6" t="s">
        <v>110</v>
      </c>
      <c r="I386" s="12" t="s">
        <v>123</v>
      </c>
      <c r="J386" s="6" t="s">
        <v>124</v>
      </c>
      <c r="K386" s="6" t="s">
        <v>125</v>
      </c>
      <c r="L386" s="6" t="s">
        <v>126</v>
      </c>
      <c r="M386" s="6" t="s">
        <v>127</v>
      </c>
      <c r="N386" s="6" t="s">
        <v>150</v>
      </c>
      <c r="P386" s="44" t="s">
        <v>386</v>
      </c>
      <c r="Q386" s="9">
        <v>1.5838762214983699</v>
      </c>
      <c r="R386" s="9">
        <v>4.2711726384364797</v>
      </c>
      <c r="S386" s="8">
        <f t="shared" si="18"/>
        <v>1.6966580976863761</v>
      </c>
      <c r="U386" s="9">
        <f t="shared" si="17"/>
        <v>1.4311726175910759</v>
      </c>
      <c r="V386" s="6" t="s">
        <v>116</v>
      </c>
      <c r="W386" s="10" t="s">
        <v>382</v>
      </c>
    </row>
    <row r="387" spans="1:23" x14ac:dyDescent="0.2">
      <c r="A387" s="6" t="s">
        <v>106</v>
      </c>
      <c r="B387" s="6" t="s">
        <v>107</v>
      </c>
      <c r="C387" s="6" t="s">
        <v>484</v>
      </c>
      <c r="D387" s="6" t="s">
        <v>69</v>
      </c>
      <c r="E387" s="6" t="s">
        <v>52</v>
      </c>
      <c r="F387" s="6" t="s">
        <v>108</v>
      </c>
      <c r="G387" s="6" t="s">
        <v>130</v>
      </c>
      <c r="H387" t="s">
        <v>110</v>
      </c>
      <c r="I387" t="s">
        <v>111</v>
      </c>
      <c r="J387" t="s">
        <v>133</v>
      </c>
      <c r="K387" t="s">
        <v>146</v>
      </c>
      <c r="L387" t="s">
        <v>147</v>
      </c>
      <c r="M387" t="s">
        <v>148</v>
      </c>
      <c r="P387" s="44" t="s">
        <v>385</v>
      </c>
      <c r="Q387" s="9">
        <v>1653598.3646958801</v>
      </c>
      <c r="R387" s="9">
        <v>4451067.3304518703</v>
      </c>
      <c r="S387" s="8">
        <f t="shared" si="18"/>
        <v>1.6917463305973237</v>
      </c>
      <c r="U387" s="9">
        <f t="shared" si="17"/>
        <v>1.428542457187062</v>
      </c>
      <c r="V387" s="6" t="s">
        <v>119</v>
      </c>
    </row>
    <row r="388" spans="1:23" x14ac:dyDescent="0.2">
      <c r="A388" s="6" t="s">
        <v>106</v>
      </c>
      <c r="B388" s="6" t="s">
        <v>120</v>
      </c>
      <c r="C388" s="6" t="s">
        <v>461</v>
      </c>
      <c r="D388" s="6" t="s">
        <v>77</v>
      </c>
      <c r="E388" s="6" t="s">
        <v>121</v>
      </c>
      <c r="F388" s="6" t="s">
        <v>132</v>
      </c>
      <c r="G388" s="13">
        <v>1.0000000000000001E-5</v>
      </c>
      <c r="H388" s="6" t="s">
        <v>110</v>
      </c>
      <c r="I388" s="12" t="s">
        <v>123</v>
      </c>
      <c r="J388" s="6" t="s">
        <v>124</v>
      </c>
      <c r="K388" s="6" t="s">
        <v>125</v>
      </c>
      <c r="L388" s="6" t="s">
        <v>126</v>
      </c>
      <c r="M388" s="6" t="s">
        <v>127</v>
      </c>
      <c r="N388" s="6" t="s">
        <v>155</v>
      </c>
      <c r="P388" s="44" t="s">
        <v>386</v>
      </c>
      <c r="Q388" s="9">
        <v>5201336.6686900798</v>
      </c>
      <c r="R388" s="9">
        <v>13824303.7393343</v>
      </c>
      <c r="S388" s="8">
        <f t="shared" si="18"/>
        <v>1.6578367484940855</v>
      </c>
      <c r="U388" s="9">
        <f t="shared" si="17"/>
        <v>1.410252493112562</v>
      </c>
      <c r="V388" s="6" t="s">
        <v>119</v>
      </c>
    </row>
    <row r="389" spans="1:23" x14ac:dyDescent="0.2">
      <c r="A389" s="6" t="s">
        <v>106</v>
      </c>
      <c r="B389" s="6" t="s">
        <v>120</v>
      </c>
      <c r="C389" s="6" t="s">
        <v>460</v>
      </c>
      <c r="D389" s="6" t="s">
        <v>77</v>
      </c>
      <c r="E389" s="6" t="s">
        <v>121</v>
      </c>
      <c r="F389" s="6" t="s">
        <v>138</v>
      </c>
      <c r="G389" s="13">
        <v>1.0000000000000001E-5</v>
      </c>
      <c r="H389" s="6" t="s">
        <v>110</v>
      </c>
      <c r="I389" s="12" t="s">
        <v>123</v>
      </c>
      <c r="J389" s="6" t="s">
        <v>124</v>
      </c>
      <c r="K389" s="6" t="s">
        <v>125</v>
      </c>
      <c r="L389" s="6" t="s">
        <v>126</v>
      </c>
      <c r="M389" s="6" t="s">
        <v>127</v>
      </c>
      <c r="N389" s="6" t="s">
        <v>150</v>
      </c>
      <c r="P389" s="44" t="s">
        <v>386</v>
      </c>
      <c r="Q389" s="9">
        <v>283713.22545325098</v>
      </c>
      <c r="R389" s="9">
        <v>753291.99229548103</v>
      </c>
      <c r="S389" s="8">
        <f t="shared" si="18"/>
        <v>1.6551176494928861</v>
      </c>
      <c r="U389" s="9">
        <f t="shared" ref="U389:U452" si="19">IF(T389="",(LOG((R389/Q389),2)),T389)</f>
        <v>1.4087757889312877</v>
      </c>
      <c r="V389" s="6" t="s">
        <v>119</v>
      </c>
    </row>
    <row r="390" spans="1:23" x14ac:dyDescent="0.2">
      <c r="A390" s="6" t="s">
        <v>106</v>
      </c>
      <c r="B390" s="6" t="s">
        <v>107</v>
      </c>
      <c r="C390" s="6" t="s">
        <v>470</v>
      </c>
      <c r="D390" s="6" t="s">
        <v>69</v>
      </c>
      <c r="E390" s="6" t="s">
        <v>52</v>
      </c>
      <c r="F390" s="6" t="s">
        <v>194</v>
      </c>
      <c r="G390" s="6" t="s">
        <v>130</v>
      </c>
      <c r="H390" t="s">
        <v>110</v>
      </c>
      <c r="I390" t="s">
        <v>111</v>
      </c>
      <c r="J390" t="s">
        <v>133</v>
      </c>
      <c r="K390" t="s">
        <v>146</v>
      </c>
      <c r="L390" t="s">
        <v>147</v>
      </c>
      <c r="M390" t="s">
        <v>148</v>
      </c>
      <c r="P390" s="44" t="s">
        <v>385</v>
      </c>
      <c r="Q390" s="9">
        <v>2.8782287822878101</v>
      </c>
      <c r="R390" s="9">
        <v>7.6383763837638501</v>
      </c>
      <c r="S390" s="8">
        <f t="shared" si="18"/>
        <v>1.6538461538461702</v>
      </c>
      <c r="U390" s="9">
        <f t="shared" si="19"/>
        <v>1.4080847386370858</v>
      </c>
      <c r="V390" s="6" t="s">
        <v>116</v>
      </c>
    </row>
    <row r="391" spans="1:23" x14ac:dyDescent="0.2">
      <c r="A391" s="6" t="s">
        <v>106</v>
      </c>
      <c r="B391" s="6" t="s">
        <v>120</v>
      </c>
      <c r="C391" s="6" t="s">
        <v>432</v>
      </c>
      <c r="D391" s="6" t="s">
        <v>77</v>
      </c>
      <c r="E391" s="6" t="s">
        <v>121</v>
      </c>
      <c r="F391" s="6" t="s">
        <v>122</v>
      </c>
      <c r="G391" s="11">
        <v>1E-3</v>
      </c>
      <c r="H391" t="s">
        <v>110</v>
      </c>
      <c r="I391" t="s">
        <v>111</v>
      </c>
      <c r="J391" t="s">
        <v>112</v>
      </c>
      <c r="K391" t="s">
        <v>139</v>
      </c>
      <c r="L391" t="s">
        <v>140</v>
      </c>
      <c r="M391" t="s">
        <v>141</v>
      </c>
      <c r="N391" s="6" t="s">
        <v>149</v>
      </c>
      <c r="P391" s="44" t="s">
        <v>385</v>
      </c>
      <c r="Q391" s="9">
        <v>326802.75894101098</v>
      </c>
      <c r="R391" s="9">
        <v>857695.89859088894</v>
      </c>
      <c r="S391" s="8">
        <f t="shared" si="18"/>
        <v>1.6245062966120982</v>
      </c>
      <c r="U391" s="9">
        <f t="shared" si="19"/>
        <v>1.3920460588099408</v>
      </c>
      <c r="V391" s="6" t="s">
        <v>119</v>
      </c>
    </row>
    <row r="392" spans="1:23" x14ac:dyDescent="0.2">
      <c r="A392" s="6" t="s">
        <v>106</v>
      </c>
      <c r="B392" s="6" t="s">
        <v>107</v>
      </c>
      <c r="C392" s="6" t="s">
        <v>481</v>
      </c>
      <c r="D392" s="6" t="s">
        <v>69</v>
      </c>
      <c r="E392" s="6" t="s">
        <v>52</v>
      </c>
      <c r="F392" s="6" t="s">
        <v>142</v>
      </c>
      <c r="G392" s="6" t="s">
        <v>131</v>
      </c>
      <c r="H392" s="6" t="s">
        <v>110</v>
      </c>
      <c r="I392" s="6" t="s">
        <v>111</v>
      </c>
      <c r="J392" s="6" t="s">
        <v>112</v>
      </c>
      <c r="K392" s="6" t="s">
        <v>113</v>
      </c>
      <c r="L392" s="6" t="s">
        <v>114</v>
      </c>
      <c r="M392" s="6" t="s">
        <v>115</v>
      </c>
      <c r="P392" s="44" t="s">
        <v>385</v>
      </c>
      <c r="Q392" s="9">
        <v>0.49019607843137097</v>
      </c>
      <c r="R392" s="9">
        <v>1.2745098039215601</v>
      </c>
      <c r="S392" s="8">
        <f t="shared" si="18"/>
        <v>1.5999999999999908</v>
      </c>
      <c r="U392" s="9">
        <f t="shared" si="19"/>
        <v>1.3785116232537247</v>
      </c>
      <c r="V392" s="6" t="s">
        <v>116</v>
      </c>
    </row>
    <row r="393" spans="1:23" x14ac:dyDescent="0.2">
      <c r="A393" s="6" t="s">
        <v>106</v>
      </c>
      <c r="B393" s="6" t="s">
        <v>107</v>
      </c>
      <c r="C393" s="6" t="s">
        <v>477</v>
      </c>
      <c r="D393" s="6" t="s">
        <v>69</v>
      </c>
      <c r="E393" s="6" t="s">
        <v>52</v>
      </c>
      <c r="F393" s="6" t="s">
        <v>117</v>
      </c>
      <c r="G393" s="6" t="s">
        <v>129</v>
      </c>
      <c r="H393" t="s">
        <v>110</v>
      </c>
      <c r="I393" t="s">
        <v>111</v>
      </c>
      <c r="J393" t="s">
        <v>112</v>
      </c>
      <c r="K393" t="s">
        <v>139</v>
      </c>
      <c r="L393" t="s">
        <v>140</v>
      </c>
      <c r="M393" t="s">
        <v>141</v>
      </c>
      <c r="P393" s="44" t="s">
        <v>385</v>
      </c>
      <c r="Q393" s="9">
        <v>3.6924939467312199</v>
      </c>
      <c r="R393" s="9">
        <v>9.5641646489104009</v>
      </c>
      <c r="S393" s="8">
        <f t="shared" si="18"/>
        <v>1.590163934426237</v>
      </c>
      <c r="U393" s="9">
        <f t="shared" si="19"/>
        <v>1.3730434106142211</v>
      </c>
      <c r="V393" s="6" t="s">
        <v>116</v>
      </c>
    </row>
    <row r="394" spans="1:23" x14ac:dyDescent="0.2">
      <c r="A394" s="6" t="s">
        <v>106</v>
      </c>
      <c r="B394" s="6" t="s">
        <v>120</v>
      </c>
      <c r="C394" s="6" t="s">
        <v>442</v>
      </c>
      <c r="D394" s="6" t="s">
        <v>77</v>
      </c>
      <c r="E394" s="6" t="s">
        <v>121</v>
      </c>
      <c r="F394" s="6" t="s">
        <v>122</v>
      </c>
      <c r="G394" s="11">
        <v>1E-3</v>
      </c>
      <c r="H394" s="6" t="s">
        <v>110</v>
      </c>
      <c r="I394" s="12" t="s">
        <v>123</v>
      </c>
      <c r="J394" s="6" t="s">
        <v>124</v>
      </c>
      <c r="K394" s="6" t="s">
        <v>125</v>
      </c>
      <c r="L394" s="6" t="s">
        <v>126</v>
      </c>
      <c r="M394" s="6" t="s">
        <v>127</v>
      </c>
      <c r="N394" s="6" t="s">
        <v>155</v>
      </c>
      <c r="O394" s="6" t="s">
        <v>218</v>
      </c>
      <c r="P394" s="44" t="s">
        <v>386</v>
      </c>
      <c r="Q394" s="9">
        <v>326801.03016946401</v>
      </c>
      <c r="R394" s="9">
        <v>844200.44946622394</v>
      </c>
      <c r="S394" s="8">
        <f t="shared" si="18"/>
        <v>1.5832245664233688</v>
      </c>
      <c r="U394" s="9">
        <f t="shared" si="19"/>
        <v>1.3691730661360091</v>
      </c>
      <c r="V394" s="6" t="s">
        <v>119</v>
      </c>
      <c r="W394" s="10" t="s">
        <v>382</v>
      </c>
    </row>
    <row r="395" spans="1:23" x14ac:dyDescent="0.2">
      <c r="A395" s="6" t="s">
        <v>106</v>
      </c>
      <c r="B395" s="6" t="s">
        <v>107</v>
      </c>
      <c r="C395" s="6" t="s">
        <v>464</v>
      </c>
      <c r="D395" s="6" t="s">
        <v>69</v>
      </c>
      <c r="E395" s="6" t="s">
        <v>52</v>
      </c>
      <c r="F395" s="6" t="s">
        <v>117</v>
      </c>
      <c r="G395" s="6" t="s">
        <v>129</v>
      </c>
      <c r="H395" t="s">
        <v>110</v>
      </c>
      <c r="I395" t="s">
        <v>111</v>
      </c>
      <c r="J395" t="s">
        <v>112</v>
      </c>
      <c r="K395" t="s">
        <v>139</v>
      </c>
      <c r="L395" t="s">
        <v>140</v>
      </c>
      <c r="M395" t="s">
        <v>141</v>
      </c>
      <c r="P395" s="44" t="s">
        <v>385</v>
      </c>
      <c r="Q395" s="9">
        <v>1323188.2072236401</v>
      </c>
      <c r="R395" s="9">
        <v>3365325.1182505498</v>
      </c>
      <c r="S395" s="8">
        <f t="shared" si="18"/>
        <v>1.5433457613046546</v>
      </c>
      <c r="U395" s="9">
        <f t="shared" si="19"/>
        <v>1.3467276060354203</v>
      </c>
      <c r="V395" s="6" t="s">
        <v>119</v>
      </c>
    </row>
    <row r="396" spans="1:23" x14ac:dyDescent="0.2">
      <c r="A396" s="6" t="s">
        <v>106</v>
      </c>
      <c r="B396" s="6" t="s">
        <v>107</v>
      </c>
      <c r="C396" s="6" t="s">
        <v>473</v>
      </c>
      <c r="D396" s="6" t="s">
        <v>69</v>
      </c>
      <c r="E396" s="6" t="s">
        <v>52</v>
      </c>
      <c r="F396" s="6" t="s">
        <v>194</v>
      </c>
      <c r="G396" s="6" t="s">
        <v>118</v>
      </c>
      <c r="H396" s="6" t="s">
        <v>110</v>
      </c>
      <c r="I396" s="12" t="s">
        <v>123</v>
      </c>
      <c r="J396" s="6" t="s">
        <v>124</v>
      </c>
      <c r="K396" s="6" t="s">
        <v>125</v>
      </c>
      <c r="L396" s="6" t="s">
        <v>126</v>
      </c>
      <c r="M396" s="6" t="s">
        <v>127</v>
      </c>
      <c r="N396" s="6" t="s">
        <v>150</v>
      </c>
      <c r="P396" s="44" t="s">
        <v>386</v>
      </c>
      <c r="Q396" s="9">
        <v>1.25776397515528</v>
      </c>
      <c r="R396" s="9">
        <v>3.1987577639751499</v>
      </c>
      <c r="S396" s="8">
        <f t="shared" si="18"/>
        <v>1.5432098765432045</v>
      </c>
      <c r="U396" s="9">
        <f t="shared" si="19"/>
        <v>1.3466505242985904</v>
      </c>
      <c r="V396" s="6" t="s">
        <v>116</v>
      </c>
    </row>
    <row r="397" spans="1:23" x14ac:dyDescent="0.2">
      <c r="A397" s="6" t="s">
        <v>106</v>
      </c>
      <c r="B397" s="6" t="s">
        <v>107</v>
      </c>
      <c r="C397" s="6" t="s">
        <v>470</v>
      </c>
      <c r="D397" s="6" t="s">
        <v>69</v>
      </c>
      <c r="E397" s="6" t="s">
        <v>52</v>
      </c>
      <c r="F397" s="6" t="s">
        <v>117</v>
      </c>
      <c r="G397" s="6" t="s">
        <v>118</v>
      </c>
      <c r="H397" t="s">
        <v>110</v>
      </c>
      <c r="I397" t="s">
        <v>111</v>
      </c>
      <c r="J397" t="s">
        <v>133</v>
      </c>
      <c r="K397" t="s">
        <v>146</v>
      </c>
      <c r="L397" t="s">
        <v>147</v>
      </c>
      <c r="M397" t="s">
        <v>148</v>
      </c>
      <c r="P397" s="44" t="s">
        <v>385</v>
      </c>
      <c r="Q397" s="9">
        <v>6.5313653136531302</v>
      </c>
      <c r="R397" s="9">
        <v>16.6051660516605</v>
      </c>
      <c r="S397" s="8">
        <f t="shared" si="18"/>
        <v>1.5423728813559323</v>
      </c>
      <c r="U397" s="9">
        <f t="shared" si="19"/>
        <v>1.3461756411340395</v>
      </c>
      <c r="V397" s="6" t="s">
        <v>116</v>
      </c>
    </row>
    <row r="398" spans="1:23" x14ac:dyDescent="0.2">
      <c r="A398" s="6" t="s">
        <v>106</v>
      </c>
      <c r="B398" s="6" t="s">
        <v>120</v>
      </c>
      <c r="C398" s="6" t="s">
        <v>460</v>
      </c>
      <c r="D398" s="6" t="s">
        <v>77</v>
      </c>
      <c r="E398" s="6" t="s">
        <v>121</v>
      </c>
      <c r="F398" s="6" t="s">
        <v>132</v>
      </c>
      <c r="G398" s="13">
        <v>1.0000000000000001E-5</v>
      </c>
      <c r="H398" s="6" t="s">
        <v>110</v>
      </c>
      <c r="I398" s="12" t="s">
        <v>123</v>
      </c>
      <c r="J398" s="6" t="s">
        <v>124</v>
      </c>
      <c r="K398" s="6" t="s">
        <v>125</v>
      </c>
      <c r="L398" s="6" t="s">
        <v>126</v>
      </c>
      <c r="M398" s="6" t="s">
        <v>127</v>
      </c>
      <c r="N398" s="6" t="s">
        <v>150</v>
      </c>
      <c r="P398" s="44" t="s">
        <v>386</v>
      </c>
      <c r="Q398" s="9">
        <v>606348.78698280104</v>
      </c>
      <c r="R398" s="9">
        <v>1524916.5339518101</v>
      </c>
      <c r="S398" s="8">
        <f t="shared" si="18"/>
        <v>1.5149164419703276</v>
      </c>
      <c r="U398" s="9">
        <f t="shared" si="19"/>
        <v>1.3305104673239925</v>
      </c>
      <c r="V398" s="6" t="s">
        <v>119</v>
      </c>
    </row>
    <row r="399" spans="1:23" x14ac:dyDescent="0.2">
      <c r="A399" s="6" t="s">
        <v>106</v>
      </c>
      <c r="B399" s="6" t="s">
        <v>107</v>
      </c>
      <c r="C399" s="6" t="s">
        <v>484</v>
      </c>
      <c r="D399" s="6" t="s">
        <v>69</v>
      </c>
      <c r="E399" s="6" t="s">
        <v>52</v>
      </c>
      <c r="F399" s="6" t="s">
        <v>142</v>
      </c>
      <c r="G399" s="6" t="s">
        <v>130</v>
      </c>
      <c r="H399" t="s">
        <v>110</v>
      </c>
      <c r="I399" t="s">
        <v>111</v>
      </c>
      <c r="J399" t="s">
        <v>133</v>
      </c>
      <c r="K399" t="s">
        <v>146</v>
      </c>
      <c r="L399" t="s">
        <v>147</v>
      </c>
      <c r="M399" t="s">
        <v>148</v>
      </c>
      <c r="P399" s="44" t="s">
        <v>385</v>
      </c>
      <c r="Q399" s="9">
        <v>2911815.2922240701</v>
      </c>
      <c r="R399" s="9">
        <v>7302662.4819471901</v>
      </c>
      <c r="S399" s="8">
        <f t="shared" si="18"/>
        <v>1.5079415241237202</v>
      </c>
      <c r="U399" s="9">
        <f t="shared" si="19"/>
        <v>1.3265037102451245</v>
      </c>
      <c r="V399" s="6" t="s">
        <v>119</v>
      </c>
    </row>
    <row r="400" spans="1:23" x14ac:dyDescent="0.2">
      <c r="A400" s="6" t="s">
        <v>106</v>
      </c>
      <c r="B400" s="6" t="s">
        <v>107</v>
      </c>
      <c r="C400" s="6" t="s">
        <v>479</v>
      </c>
      <c r="D400" s="6" t="s">
        <v>69</v>
      </c>
      <c r="E400" s="6" t="s">
        <v>52</v>
      </c>
      <c r="F400" s="6" t="s">
        <v>108</v>
      </c>
      <c r="G400" s="6" t="s">
        <v>131</v>
      </c>
      <c r="H400" t="s">
        <v>110</v>
      </c>
      <c r="I400" t="s">
        <v>163</v>
      </c>
      <c r="J400" t="s">
        <v>163</v>
      </c>
      <c r="K400" t="s">
        <v>164</v>
      </c>
      <c r="L400" t="s">
        <v>165</v>
      </c>
      <c r="M400" t="s">
        <v>166</v>
      </c>
      <c r="P400" s="44" t="s">
        <v>386</v>
      </c>
      <c r="Q400" s="9">
        <v>0.23952095808383</v>
      </c>
      <c r="R400" s="9">
        <v>0.59880239520957901</v>
      </c>
      <c r="S400" s="8">
        <f t="shared" si="18"/>
        <v>1.5000000000000167</v>
      </c>
      <c r="U400" s="9">
        <f t="shared" si="19"/>
        <v>1.321928094887372</v>
      </c>
      <c r="V400" s="6" t="s">
        <v>116</v>
      </c>
    </row>
    <row r="401" spans="1:23" x14ac:dyDescent="0.2">
      <c r="A401" s="6" t="s">
        <v>106</v>
      </c>
      <c r="B401" s="6">
        <v>2018</v>
      </c>
      <c r="C401" s="6" t="s">
        <v>492</v>
      </c>
      <c r="D401" s="6" t="s">
        <v>69</v>
      </c>
      <c r="E401" s="6" t="s">
        <v>52</v>
      </c>
      <c r="F401" s="6" t="s">
        <v>108</v>
      </c>
      <c r="G401" s="6" t="s">
        <v>193</v>
      </c>
      <c r="H401" s="1" t="s">
        <v>110</v>
      </c>
      <c r="I401" s="1" t="s">
        <v>111</v>
      </c>
      <c r="J401" s="1" t="s">
        <v>112</v>
      </c>
      <c r="K401" s="1" t="s">
        <v>139</v>
      </c>
      <c r="L401" s="1" t="s">
        <v>140</v>
      </c>
      <c r="M401" s="1" t="s">
        <v>141</v>
      </c>
      <c r="N401" s="6" t="s">
        <v>149</v>
      </c>
      <c r="P401" s="44" t="s">
        <v>385</v>
      </c>
      <c r="Q401" s="9">
        <v>8.6021505376343496E-3</v>
      </c>
      <c r="R401" s="9">
        <v>2.1505376344085999E-2</v>
      </c>
      <c r="S401" s="8">
        <f t="shared" si="18"/>
        <v>1.5000000000000144</v>
      </c>
      <c r="U401" s="9">
        <f t="shared" si="19"/>
        <v>1.3219280948873708</v>
      </c>
      <c r="V401" s="6" t="s">
        <v>116</v>
      </c>
    </row>
    <row r="402" spans="1:23" x14ac:dyDescent="0.2">
      <c r="A402" s="6" t="s">
        <v>106</v>
      </c>
      <c r="B402" s="6">
        <v>2018</v>
      </c>
      <c r="C402" s="6" t="s">
        <v>492</v>
      </c>
      <c r="D402" s="6" t="s">
        <v>69</v>
      </c>
      <c r="E402" s="6" t="s">
        <v>52</v>
      </c>
      <c r="F402" s="6" t="s">
        <v>108</v>
      </c>
      <c r="G402" s="6" t="s">
        <v>227</v>
      </c>
      <c r="H402" s="1" t="s">
        <v>110</v>
      </c>
      <c r="I402" s="1" t="s">
        <v>111</v>
      </c>
      <c r="J402" s="1" t="s">
        <v>112</v>
      </c>
      <c r="K402" s="1" t="s">
        <v>139</v>
      </c>
      <c r="L402" s="1" t="s">
        <v>140</v>
      </c>
      <c r="M402" s="1" t="s">
        <v>141</v>
      </c>
      <c r="N402" s="6" t="s">
        <v>149</v>
      </c>
      <c r="P402" s="44" t="s">
        <v>385</v>
      </c>
      <c r="Q402" s="9">
        <v>8.6021505376343496E-3</v>
      </c>
      <c r="R402" s="9">
        <v>2.1505376344085898E-2</v>
      </c>
      <c r="S402" s="8">
        <f t="shared" si="18"/>
        <v>1.5000000000000029</v>
      </c>
      <c r="U402" s="9">
        <f t="shared" si="19"/>
        <v>1.321928094887364</v>
      </c>
      <c r="V402" s="6" t="s">
        <v>116</v>
      </c>
    </row>
    <row r="403" spans="1:23" x14ac:dyDescent="0.2">
      <c r="A403" s="6" t="s">
        <v>106</v>
      </c>
      <c r="B403" s="6" t="s">
        <v>107</v>
      </c>
      <c r="C403" s="6" t="s">
        <v>470</v>
      </c>
      <c r="D403" s="6" t="s">
        <v>69</v>
      </c>
      <c r="E403" s="6" t="s">
        <v>52</v>
      </c>
      <c r="F403" s="6" t="s">
        <v>142</v>
      </c>
      <c r="G403" s="6" t="s">
        <v>118</v>
      </c>
      <c r="H403" t="s">
        <v>110</v>
      </c>
      <c r="I403" t="s">
        <v>111</v>
      </c>
      <c r="J403" t="s">
        <v>133</v>
      </c>
      <c r="K403" t="s">
        <v>146</v>
      </c>
      <c r="L403" t="s">
        <v>147</v>
      </c>
      <c r="M403" t="s">
        <v>148</v>
      </c>
      <c r="P403" s="44" t="s">
        <v>385</v>
      </c>
      <c r="Q403" s="9">
        <v>6.0885608856088496</v>
      </c>
      <c r="R403" s="9">
        <v>15.166051660516599</v>
      </c>
      <c r="S403" s="8">
        <f t="shared" si="18"/>
        <v>1.4909090909090925</v>
      </c>
      <c r="U403" s="9">
        <f t="shared" si="19"/>
        <v>1.3166723694358682</v>
      </c>
      <c r="V403" s="6" t="s">
        <v>116</v>
      </c>
      <c r="W403" s="10" t="s">
        <v>382</v>
      </c>
    </row>
    <row r="404" spans="1:23" x14ac:dyDescent="0.2">
      <c r="A404" s="6" t="s">
        <v>106</v>
      </c>
      <c r="B404" s="6" t="s">
        <v>107</v>
      </c>
      <c r="C404" s="6" t="s">
        <v>482</v>
      </c>
      <c r="D404" s="6" t="s">
        <v>69</v>
      </c>
      <c r="E404" s="6" t="s">
        <v>52</v>
      </c>
      <c r="F404" s="6" t="s">
        <v>142</v>
      </c>
      <c r="G404" s="6" t="s">
        <v>130</v>
      </c>
      <c r="H404" s="6" t="s">
        <v>110</v>
      </c>
      <c r="I404" s="6" t="s">
        <v>111</v>
      </c>
      <c r="J404" s="6" t="s">
        <v>112</v>
      </c>
      <c r="K404" s="6" t="s">
        <v>113</v>
      </c>
      <c r="L404" s="6" t="s">
        <v>114</v>
      </c>
      <c r="M404" s="6" t="s">
        <v>115</v>
      </c>
      <c r="P404" s="44" t="s">
        <v>385</v>
      </c>
      <c r="Q404" s="9">
        <v>181502.766378192</v>
      </c>
      <c r="R404" s="9">
        <v>451671.13300876098</v>
      </c>
      <c r="S404" s="8">
        <f t="shared" si="18"/>
        <v>1.4885082581475759</v>
      </c>
      <c r="U404" s="9">
        <f t="shared" si="19"/>
        <v>1.3152811746254556</v>
      </c>
      <c r="V404" s="6" t="s">
        <v>119</v>
      </c>
    </row>
    <row r="405" spans="1:23" x14ac:dyDescent="0.2">
      <c r="A405" s="6" t="s">
        <v>106</v>
      </c>
      <c r="B405" s="6" t="s">
        <v>120</v>
      </c>
      <c r="C405" s="6" t="s">
        <v>456</v>
      </c>
      <c r="D405" s="6" t="s">
        <v>77</v>
      </c>
      <c r="E405" s="6" t="s">
        <v>121</v>
      </c>
      <c r="F405" s="6" t="s">
        <v>132</v>
      </c>
      <c r="G405" s="13">
        <v>1.0000000000000001E-5</v>
      </c>
      <c r="H405" t="s">
        <v>110</v>
      </c>
      <c r="I405" t="s">
        <v>111</v>
      </c>
      <c r="J405" t="s">
        <v>112</v>
      </c>
      <c r="K405" t="s">
        <v>139</v>
      </c>
      <c r="L405" t="s">
        <v>140</v>
      </c>
      <c r="M405" t="s">
        <v>141</v>
      </c>
      <c r="P405" s="44" t="s">
        <v>385</v>
      </c>
      <c r="Q405" s="9">
        <v>1845810.2373095399</v>
      </c>
      <c r="R405" s="9">
        <v>4515192.3784282301</v>
      </c>
      <c r="S405" s="8">
        <f t="shared" si="18"/>
        <v>1.4461844924045886</v>
      </c>
      <c r="U405" s="9">
        <f t="shared" si="19"/>
        <v>1.2905332167188299</v>
      </c>
      <c r="V405" s="6" t="s">
        <v>119</v>
      </c>
    </row>
    <row r="406" spans="1:23" x14ac:dyDescent="0.2">
      <c r="A406" s="6" t="s">
        <v>106</v>
      </c>
      <c r="B406" s="6" t="s">
        <v>107</v>
      </c>
      <c r="C406" s="6" t="s">
        <v>473</v>
      </c>
      <c r="D406" s="6" t="s">
        <v>69</v>
      </c>
      <c r="E406" s="6" t="s">
        <v>52</v>
      </c>
      <c r="F406" s="6" t="s">
        <v>142</v>
      </c>
      <c r="G406" s="6" t="s">
        <v>130</v>
      </c>
      <c r="H406" s="6" t="s">
        <v>110</v>
      </c>
      <c r="I406" s="12" t="s">
        <v>123</v>
      </c>
      <c r="J406" s="6" t="s">
        <v>124</v>
      </c>
      <c r="K406" s="6" t="s">
        <v>125</v>
      </c>
      <c r="L406" s="6" t="s">
        <v>126</v>
      </c>
      <c r="M406" s="6" t="s">
        <v>127</v>
      </c>
      <c r="N406" s="6" t="s">
        <v>150</v>
      </c>
      <c r="P406" s="44" t="s">
        <v>386</v>
      </c>
      <c r="Q406" s="9">
        <v>0.86956521739130499</v>
      </c>
      <c r="R406" s="9">
        <v>2.1118012422360199</v>
      </c>
      <c r="S406" s="8">
        <f t="shared" si="18"/>
        <v>1.4285714285714211</v>
      </c>
      <c r="U406" s="9">
        <f t="shared" si="19"/>
        <v>1.2801079191927311</v>
      </c>
      <c r="V406" s="6" t="s">
        <v>116</v>
      </c>
    </row>
    <row r="407" spans="1:23" x14ac:dyDescent="0.2">
      <c r="A407" s="6" t="s">
        <v>106</v>
      </c>
      <c r="B407" s="6" t="s">
        <v>120</v>
      </c>
      <c r="C407" s="6" t="s">
        <v>433</v>
      </c>
      <c r="D407" s="6" t="s">
        <v>77</v>
      </c>
      <c r="E407" s="6" t="s">
        <v>121</v>
      </c>
      <c r="F407" s="6" t="s">
        <v>122</v>
      </c>
      <c r="G407" s="11">
        <v>1E-3</v>
      </c>
      <c r="H407" t="s">
        <v>110</v>
      </c>
      <c r="I407" t="s">
        <v>111</v>
      </c>
      <c r="J407" t="s">
        <v>112</v>
      </c>
      <c r="K407" t="s">
        <v>139</v>
      </c>
      <c r="L407" t="s">
        <v>140</v>
      </c>
      <c r="M407" s="6" t="s">
        <v>141</v>
      </c>
      <c r="P407" s="44" t="s">
        <v>385</v>
      </c>
      <c r="Q407" s="9">
        <v>1399804.59801394</v>
      </c>
      <c r="R407" s="9">
        <v>3373571.2556726299</v>
      </c>
      <c r="S407" s="8">
        <f t="shared" si="18"/>
        <v>1.4100301288187611</v>
      </c>
      <c r="U407" s="9">
        <f t="shared" si="19"/>
        <v>1.2690511823165296</v>
      </c>
      <c r="V407" s="6" t="s">
        <v>119</v>
      </c>
    </row>
    <row r="408" spans="1:23" x14ac:dyDescent="0.2">
      <c r="A408" s="6" t="s">
        <v>106</v>
      </c>
      <c r="B408" s="6" t="s">
        <v>120</v>
      </c>
      <c r="C408" s="6" t="s">
        <v>438</v>
      </c>
      <c r="D408" s="6" t="s">
        <v>77</v>
      </c>
      <c r="E408" s="6" t="s">
        <v>121</v>
      </c>
      <c r="F408" s="6" t="s">
        <v>122</v>
      </c>
      <c r="G408" s="11">
        <v>1E-3</v>
      </c>
      <c r="H408" t="s">
        <v>110</v>
      </c>
      <c r="I408" t="s">
        <v>111</v>
      </c>
      <c r="J408" t="s">
        <v>133</v>
      </c>
      <c r="K408" t="s">
        <v>146</v>
      </c>
      <c r="L408" t="s">
        <v>147</v>
      </c>
      <c r="M408" t="s">
        <v>148</v>
      </c>
      <c r="P408" s="44" t="s">
        <v>385</v>
      </c>
      <c r="Q408" s="9">
        <v>1827.6993690192101</v>
      </c>
      <c r="R408" s="9">
        <v>4393.9705607607802</v>
      </c>
      <c r="S408" s="8">
        <f t="shared" si="18"/>
        <v>1.4040991835099754</v>
      </c>
      <c r="U408" s="9">
        <f t="shared" si="19"/>
        <v>1.2654964170999499</v>
      </c>
      <c r="V408" s="6" t="s">
        <v>119</v>
      </c>
    </row>
    <row r="409" spans="1:23" x14ac:dyDescent="0.2">
      <c r="A409" s="6" t="s">
        <v>106</v>
      </c>
      <c r="B409" s="6" t="s">
        <v>120</v>
      </c>
      <c r="C409" s="6" t="s">
        <v>460</v>
      </c>
      <c r="D409" s="6" t="s">
        <v>77</v>
      </c>
      <c r="E409" s="6" t="s">
        <v>121</v>
      </c>
      <c r="F409" s="6" t="s">
        <v>132</v>
      </c>
      <c r="G409" s="11">
        <v>1E-3</v>
      </c>
      <c r="H409" s="6" t="s">
        <v>110</v>
      </c>
      <c r="I409" s="12" t="s">
        <v>123</v>
      </c>
      <c r="J409" s="6" t="s">
        <v>124</v>
      </c>
      <c r="K409" s="6" t="s">
        <v>125</v>
      </c>
      <c r="L409" s="6" t="s">
        <v>126</v>
      </c>
      <c r="M409" s="6" t="s">
        <v>127</v>
      </c>
      <c r="N409" s="6" t="s">
        <v>150</v>
      </c>
      <c r="P409" s="44" t="s">
        <v>386</v>
      </c>
      <c r="Q409" s="9">
        <v>283713.22545325098</v>
      </c>
      <c r="R409" s="9">
        <v>675838.50568921003</v>
      </c>
      <c r="S409" s="8">
        <f t="shared" si="18"/>
        <v>1.3821184388197361</v>
      </c>
      <c r="U409" s="9">
        <f t="shared" si="19"/>
        <v>1.2522451457167034</v>
      </c>
      <c r="V409" s="6" t="s">
        <v>119</v>
      </c>
    </row>
    <row r="410" spans="1:23" x14ac:dyDescent="0.2">
      <c r="A410" s="6" t="s">
        <v>106</v>
      </c>
      <c r="B410" s="6" t="s">
        <v>120</v>
      </c>
      <c r="C410" s="6" t="s">
        <v>456</v>
      </c>
      <c r="D410" s="6" t="s">
        <v>77</v>
      </c>
      <c r="E410" s="6" t="s">
        <v>121</v>
      </c>
      <c r="F410" s="6" t="s">
        <v>132</v>
      </c>
      <c r="G410" s="13">
        <v>1.0000000000000001E-5</v>
      </c>
      <c r="H410" t="s">
        <v>110</v>
      </c>
      <c r="I410" t="s">
        <v>111</v>
      </c>
      <c r="J410" t="s">
        <v>112</v>
      </c>
      <c r="K410" t="s">
        <v>139</v>
      </c>
      <c r="L410" t="s">
        <v>140</v>
      </c>
      <c r="M410" t="s">
        <v>141</v>
      </c>
      <c r="P410" s="44" t="s">
        <v>385</v>
      </c>
      <c r="Q410" s="9">
        <v>2251738.6669699498</v>
      </c>
      <c r="R410" s="9">
        <v>5328668.5208871197</v>
      </c>
      <c r="S410" s="8">
        <f t="shared" si="18"/>
        <v>1.3664684534896041</v>
      </c>
      <c r="U410" s="9">
        <f t="shared" si="19"/>
        <v>1.2427356901736963</v>
      </c>
      <c r="V410" s="6" t="s">
        <v>119</v>
      </c>
    </row>
    <row r="411" spans="1:23" x14ac:dyDescent="0.2">
      <c r="A411" s="6" t="s">
        <v>106</v>
      </c>
      <c r="B411" s="6" t="s">
        <v>107</v>
      </c>
      <c r="C411" s="6" t="s">
        <v>466</v>
      </c>
      <c r="D411" s="6" t="s">
        <v>69</v>
      </c>
      <c r="E411" s="6" t="s">
        <v>52</v>
      </c>
      <c r="F411" s="6" t="s">
        <v>117</v>
      </c>
      <c r="G411" s="6" t="s">
        <v>109</v>
      </c>
      <c r="H411" t="s">
        <v>110</v>
      </c>
      <c r="I411" t="s">
        <v>163</v>
      </c>
      <c r="J411" t="s">
        <v>163</v>
      </c>
      <c r="K411" t="s">
        <v>164</v>
      </c>
      <c r="L411" t="s">
        <v>165</v>
      </c>
      <c r="M411" t="s">
        <v>166</v>
      </c>
      <c r="P411" s="44" t="s">
        <v>386</v>
      </c>
      <c r="Q411" s="49">
        <v>0.17610063000000001</v>
      </c>
      <c r="R411" s="9">
        <v>0.41509433962263997</v>
      </c>
      <c r="S411" s="8">
        <f t="shared" si="18"/>
        <v>1.3571428428316239</v>
      </c>
      <c r="U411" s="9">
        <f t="shared" si="19"/>
        <v>1.2370391885416243</v>
      </c>
      <c r="V411" s="6" t="s">
        <v>116</v>
      </c>
    </row>
    <row r="412" spans="1:23" x14ac:dyDescent="0.2">
      <c r="A412" s="6" t="s">
        <v>106</v>
      </c>
      <c r="B412" s="6" t="s">
        <v>120</v>
      </c>
      <c r="C412" s="6" t="s">
        <v>446</v>
      </c>
      <c r="D412" s="6" t="s">
        <v>77</v>
      </c>
      <c r="E412" s="6" t="s">
        <v>121</v>
      </c>
      <c r="F412" s="6" t="s">
        <v>122</v>
      </c>
      <c r="G412" s="11">
        <v>1E-3</v>
      </c>
      <c r="H412" s="6" t="s">
        <v>110</v>
      </c>
      <c r="I412" s="12" t="s">
        <v>123</v>
      </c>
      <c r="J412" s="6" t="s">
        <v>124</v>
      </c>
      <c r="K412" s="6" t="s">
        <v>125</v>
      </c>
      <c r="L412" s="6" t="s">
        <v>126</v>
      </c>
      <c r="M412" s="6" t="s">
        <v>127</v>
      </c>
      <c r="N412" s="6" t="s">
        <v>155</v>
      </c>
      <c r="P412" s="44" t="s">
        <v>386</v>
      </c>
      <c r="Q412" s="9">
        <v>1984168.5109186401</v>
      </c>
      <c r="R412" s="9">
        <v>4635681.3152555497</v>
      </c>
      <c r="S412" s="8">
        <f t="shared" si="18"/>
        <v>1.336334484569206</v>
      </c>
      <c r="U412" s="9">
        <f t="shared" si="19"/>
        <v>1.2242468344424455</v>
      </c>
      <c r="V412" s="6" t="s">
        <v>119</v>
      </c>
      <c r="W412" s="10" t="s">
        <v>382</v>
      </c>
    </row>
    <row r="413" spans="1:23" x14ac:dyDescent="0.2">
      <c r="A413" s="6" t="s">
        <v>106</v>
      </c>
      <c r="B413" s="6">
        <v>2018</v>
      </c>
      <c r="C413" s="6" t="s">
        <v>493</v>
      </c>
      <c r="D413" s="6" t="s">
        <v>69</v>
      </c>
      <c r="E413" s="6" t="s">
        <v>52</v>
      </c>
      <c r="F413" s="6" t="s">
        <v>108</v>
      </c>
      <c r="G413" s="6" t="s">
        <v>227</v>
      </c>
      <c r="H413" t="s">
        <v>110</v>
      </c>
      <c r="I413" t="s">
        <v>111</v>
      </c>
      <c r="J413" t="s">
        <v>133</v>
      </c>
      <c r="K413" t="s">
        <v>146</v>
      </c>
      <c r="L413" t="s">
        <v>147</v>
      </c>
      <c r="M413" t="s">
        <v>191</v>
      </c>
      <c r="N413" s="6" t="s">
        <v>228</v>
      </c>
      <c r="P413" s="44" t="s">
        <v>386</v>
      </c>
      <c r="Q413" s="9">
        <v>1187096.77419354</v>
      </c>
      <c r="R413" s="9">
        <v>2761290.3225806402</v>
      </c>
      <c r="S413" s="8">
        <f t="shared" si="18"/>
        <v>1.3260869565217515</v>
      </c>
      <c r="U413" s="9">
        <f t="shared" si="19"/>
        <v>1.2179050303441417</v>
      </c>
      <c r="V413" s="6" t="s">
        <v>119</v>
      </c>
    </row>
    <row r="414" spans="1:23" x14ac:dyDescent="0.2">
      <c r="A414" s="6" t="s">
        <v>106</v>
      </c>
      <c r="B414" s="6" t="s">
        <v>120</v>
      </c>
      <c r="C414" s="6" t="s">
        <v>460</v>
      </c>
      <c r="D414" s="6" t="s">
        <v>77</v>
      </c>
      <c r="E414" s="6" t="s">
        <v>121</v>
      </c>
      <c r="F414" s="6" t="s">
        <v>138</v>
      </c>
      <c r="G414" s="11">
        <v>1E-3</v>
      </c>
      <c r="H414" s="6" t="s">
        <v>110</v>
      </c>
      <c r="I414" s="12" t="s">
        <v>123</v>
      </c>
      <c r="J414" s="6" t="s">
        <v>124</v>
      </c>
      <c r="K414" s="6" t="s">
        <v>125</v>
      </c>
      <c r="L414" s="6" t="s">
        <v>126</v>
      </c>
      <c r="M414" s="6" t="s">
        <v>127</v>
      </c>
      <c r="N414" s="6" t="s">
        <v>150</v>
      </c>
      <c r="P414" s="44" t="s">
        <v>386</v>
      </c>
      <c r="Q414" s="9">
        <v>606348.78698280104</v>
      </c>
      <c r="R414" s="9">
        <v>1393089.62420721</v>
      </c>
      <c r="S414" s="8">
        <f t="shared" si="18"/>
        <v>1.297505419511501</v>
      </c>
      <c r="U414" s="9">
        <f t="shared" si="19"/>
        <v>1.200068264645167</v>
      </c>
      <c r="V414" s="6" t="s">
        <v>119</v>
      </c>
    </row>
    <row r="415" spans="1:23" x14ac:dyDescent="0.2">
      <c r="A415" s="6" t="s">
        <v>106</v>
      </c>
      <c r="B415" s="6" t="s">
        <v>107</v>
      </c>
      <c r="C415" s="6" t="s">
        <v>474</v>
      </c>
      <c r="D415" s="6" t="s">
        <v>69</v>
      </c>
      <c r="E415" s="6" t="s">
        <v>52</v>
      </c>
      <c r="F415" s="6" t="s">
        <v>108</v>
      </c>
      <c r="G415" s="6" t="s">
        <v>118</v>
      </c>
      <c r="H415" s="6" t="s">
        <v>110</v>
      </c>
      <c r="I415" s="12" t="s">
        <v>123</v>
      </c>
      <c r="J415" s="6" t="s">
        <v>124</v>
      </c>
      <c r="K415" s="6" t="s">
        <v>125</v>
      </c>
      <c r="L415" s="6" t="s">
        <v>126</v>
      </c>
      <c r="M415" s="6" t="s">
        <v>127</v>
      </c>
      <c r="N415" s="6" t="s">
        <v>150</v>
      </c>
      <c r="P415" s="44" t="s">
        <v>386</v>
      </c>
      <c r="Q415" s="9">
        <v>239418.34696208101</v>
      </c>
      <c r="R415" s="9">
        <v>547468.58292976103</v>
      </c>
      <c r="S415" s="8">
        <f t="shared" si="18"/>
        <v>1.2866609425570417</v>
      </c>
      <c r="U415" s="9">
        <f t="shared" si="19"/>
        <v>1.1932424642389261</v>
      </c>
      <c r="V415" s="6" t="s">
        <v>119</v>
      </c>
    </row>
    <row r="416" spans="1:23" x14ac:dyDescent="0.2">
      <c r="A416" s="6" t="s">
        <v>106</v>
      </c>
      <c r="B416" s="6" t="s">
        <v>120</v>
      </c>
      <c r="C416" s="6" t="s">
        <v>454</v>
      </c>
      <c r="D416" s="6" t="s">
        <v>77</v>
      </c>
      <c r="E416" s="6" t="s">
        <v>121</v>
      </c>
      <c r="F416" s="6" t="s">
        <v>224</v>
      </c>
      <c r="G416" s="11">
        <v>0.03</v>
      </c>
      <c r="H416" t="s">
        <v>110</v>
      </c>
      <c r="I416" t="s">
        <v>111</v>
      </c>
      <c r="J416" t="s">
        <v>204</v>
      </c>
      <c r="K416" t="s">
        <v>205</v>
      </c>
      <c r="L416" t="s">
        <v>206</v>
      </c>
      <c r="M416" t="s">
        <v>215</v>
      </c>
      <c r="P416" s="44" t="s">
        <v>386</v>
      </c>
      <c r="Q416" s="9">
        <v>1337352.35613722</v>
      </c>
      <c r="R416" s="9">
        <v>3055271.6756444699</v>
      </c>
      <c r="S416" s="8">
        <f t="shared" si="18"/>
        <v>1.2845674601937005</v>
      </c>
      <c r="U416" s="9">
        <f t="shared" si="19"/>
        <v>1.1919210440127501</v>
      </c>
      <c r="V416" s="6" t="s">
        <v>119</v>
      </c>
    </row>
    <row r="417" spans="1:23" x14ac:dyDescent="0.2">
      <c r="A417" s="6" t="s">
        <v>106</v>
      </c>
      <c r="B417" s="6" t="s">
        <v>120</v>
      </c>
      <c r="C417" s="6" t="s">
        <v>449</v>
      </c>
      <c r="D417" s="6" t="s">
        <v>77</v>
      </c>
      <c r="E417" s="6" t="s">
        <v>121</v>
      </c>
      <c r="F417" s="6" t="s">
        <v>122</v>
      </c>
      <c r="G417" s="11">
        <v>1E-3</v>
      </c>
      <c r="H417" s="6" t="s">
        <v>110</v>
      </c>
      <c r="I417" s="12" t="s">
        <v>123</v>
      </c>
      <c r="J417" s="6" t="s">
        <v>124</v>
      </c>
      <c r="K417" s="6" t="s">
        <v>125</v>
      </c>
      <c r="L417" s="6" t="s">
        <v>126</v>
      </c>
      <c r="M417" s="6" t="s">
        <v>127</v>
      </c>
      <c r="N417" s="6" t="s">
        <v>128</v>
      </c>
      <c r="P417" s="44" t="s">
        <v>385</v>
      </c>
      <c r="Q417" s="9">
        <v>4.05130496923535E-4</v>
      </c>
      <c r="R417" s="9">
        <v>9.1627390118866905E-4</v>
      </c>
      <c r="S417" s="8">
        <f t="shared" si="18"/>
        <v>1.2616759492228702</v>
      </c>
      <c r="U417" s="9">
        <f t="shared" si="19"/>
        <v>1.1773922361626135</v>
      </c>
      <c r="V417" s="6" t="s">
        <v>119</v>
      </c>
    </row>
    <row r="418" spans="1:23" x14ac:dyDescent="0.2">
      <c r="A418" s="6" t="s">
        <v>106</v>
      </c>
      <c r="B418" s="6" t="s">
        <v>120</v>
      </c>
      <c r="C418" s="6" t="s">
        <v>448</v>
      </c>
      <c r="D418" s="6" t="s">
        <v>77</v>
      </c>
      <c r="E418" s="6" t="s">
        <v>121</v>
      </c>
      <c r="F418" s="6" t="s">
        <v>122</v>
      </c>
      <c r="G418" s="14">
        <v>1.0000000000000001E-5</v>
      </c>
      <c r="H418" s="6" t="s">
        <v>110</v>
      </c>
      <c r="I418" s="12" t="s">
        <v>123</v>
      </c>
      <c r="J418" s="6" t="s">
        <v>124</v>
      </c>
      <c r="K418" s="6" t="s">
        <v>125</v>
      </c>
      <c r="L418" s="6" t="s">
        <v>126</v>
      </c>
      <c r="M418" s="6" t="s">
        <v>127</v>
      </c>
      <c r="N418" s="6" t="s">
        <v>128</v>
      </c>
      <c r="P418" s="44" t="s">
        <v>385</v>
      </c>
      <c r="Q418" s="9">
        <v>1235387.7161286499</v>
      </c>
      <c r="R418" s="9">
        <v>2791911.4469695901</v>
      </c>
      <c r="S418" s="8">
        <f t="shared" si="18"/>
        <v>1.2599475537272125</v>
      </c>
      <c r="U418" s="9">
        <f t="shared" si="19"/>
        <v>1.176289292615853</v>
      </c>
      <c r="V418" s="6" t="s">
        <v>119</v>
      </c>
    </row>
    <row r="419" spans="1:23" x14ac:dyDescent="0.2">
      <c r="A419" s="6" t="s">
        <v>106</v>
      </c>
      <c r="B419" s="6" t="s">
        <v>120</v>
      </c>
      <c r="C419" s="6" t="s">
        <v>460</v>
      </c>
      <c r="D419" s="6" t="s">
        <v>77</v>
      </c>
      <c r="E419" s="6" t="s">
        <v>121</v>
      </c>
      <c r="F419" s="6" t="s">
        <v>132</v>
      </c>
      <c r="G419" s="11">
        <v>1E-3</v>
      </c>
      <c r="H419" s="47" t="s">
        <v>110</v>
      </c>
      <c r="I419" s="48" t="s">
        <v>123</v>
      </c>
      <c r="J419" s="6" t="s">
        <v>124</v>
      </c>
      <c r="K419" s="6" t="s">
        <v>125</v>
      </c>
      <c r="L419" s="6" t="s">
        <v>126</v>
      </c>
      <c r="M419" s="6" t="s">
        <v>127</v>
      </c>
      <c r="N419" s="6" t="s">
        <v>150</v>
      </c>
      <c r="P419" s="44" t="s">
        <v>386</v>
      </c>
      <c r="Q419" s="9">
        <v>606348.78698280104</v>
      </c>
      <c r="R419" s="9">
        <v>1368124.6079176499</v>
      </c>
      <c r="S419" s="8">
        <f t="shared" si="18"/>
        <v>1.2563327201913845</v>
      </c>
      <c r="T419" s="43"/>
      <c r="U419" s="9">
        <f t="shared" si="19"/>
        <v>1.1739798241094077</v>
      </c>
      <c r="V419" s="6" t="s">
        <v>119</v>
      </c>
    </row>
    <row r="420" spans="1:23" x14ac:dyDescent="0.2">
      <c r="A420" s="6" t="s">
        <v>106</v>
      </c>
      <c r="B420" s="6" t="s">
        <v>120</v>
      </c>
      <c r="C420" s="6" t="s">
        <v>457</v>
      </c>
      <c r="D420" s="6" t="s">
        <v>77</v>
      </c>
      <c r="E420" s="6" t="s">
        <v>121</v>
      </c>
      <c r="F420" s="6" t="s">
        <v>132</v>
      </c>
      <c r="G420" s="13">
        <v>1.0000000000000001E-5</v>
      </c>
      <c r="H420" t="s">
        <v>110</v>
      </c>
      <c r="I420" t="s">
        <v>163</v>
      </c>
      <c r="J420" t="s">
        <v>163</v>
      </c>
      <c r="K420" t="s">
        <v>164</v>
      </c>
      <c r="L420" t="s">
        <v>165</v>
      </c>
      <c r="M420" t="s">
        <v>166</v>
      </c>
      <c r="P420" s="44" t="s">
        <v>386</v>
      </c>
      <c r="Q420" s="9">
        <v>1896510.5875802799</v>
      </c>
      <c r="R420" s="9">
        <v>4259836.9002680397</v>
      </c>
      <c r="S420" s="8">
        <f t="shared" si="18"/>
        <v>1.2461445394317998</v>
      </c>
      <c r="U420" s="9">
        <f t="shared" si="19"/>
        <v>1.1674507681712796</v>
      </c>
      <c r="V420" s="6" t="s">
        <v>119</v>
      </c>
    </row>
    <row r="421" spans="1:23" x14ac:dyDescent="0.2">
      <c r="A421" s="6" t="s">
        <v>106</v>
      </c>
      <c r="B421" s="6" t="s">
        <v>107</v>
      </c>
      <c r="C421" s="6" t="s">
        <v>479</v>
      </c>
      <c r="D421" s="6" t="s">
        <v>69</v>
      </c>
      <c r="E421" s="6" t="s">
        <v>52</v>
      </c>
      <c r="F421" s="6" t="s">
        <v>142</v>
      </c>
      <c r="G421" s="6" t="s">
        <v>130</v>
      </c>
      <c r="H421" t="s">
        <v>110</v>
      </c>
      <c r="I421" t="s">
        <v>163</v>
      </c>
      <c r="J421" t="s">
        <v>163</v>
      </c>
      <c r="K421" t="s">
        <v>164</v>
      </c>
      <c r="L421" t="s">
        <v>165</v>
      </c>
      <c r="M421" t="s">
        <v>166</v>
      </c>
      <c r="P421" s="44" t="s">
        <v>386</v>
      </c>
      <c r="Q421" s="9">
        <v>1.9610778443113701</v>
      </c>
      <c r="R421" s="9">
        <v>4.38622754491018</v>
      </c>
      <c r="S421" s="8">
        <f t="shared" si="18"/>
        <v>1.2366412213740541</v>
      </c>
      <c r="U421" s="9">
        <f t="shared" si="19"/>
        <v>1.1613338528848032</v>
      </c>
      <c r="V421" s="6" t="s">
        <v>116</v>
      </c>
    </row>
    <row r="422" spans="1:23" x14ac:dyDescent="0.2">
      <c r="A422" s="6" t="s">
        <v>106</v>
      </c>
      <c r="B422" s="6" t="s">
        <v>120</v>
      </c>
      <c r="C422" s="6" t="s">
        <v>456</v>
      </c>
      <c r="D422" s="6" t="s">
        <v>77</v>
      </c>
      <c r="E422" s="6" t="s">
        <v>121</v>
      </c>
      <c r="F422" s="6" t="s">
        <v>138</v>
      </c>
      <c r="G422" s="11">
        <v>1E-3</v>
      </c>
      <c r="H422" t="s">
        <v>110</v>
      </c>
      <c r="I422" t="s">
        <v>111</v>
      </c>
      <c r="J422" t="s">
        <v>112</v>
      </c>
      <c r="K422" t="s">
        <v>139</v>
      </c>
      <c r="L422" t="s">
        <v>140</v>
      </c>
      <c r="M422" t="s">
        <v>141</v>
      </c>
      <c r="P422" s="44" t="s">
        <v>385</v>
      </c>
      <c r="Q422" s="9">
        <v>1564028.2901548101</v>
      </c>
      <c r="R422" s="9">
        <v>3463923.92409924</v>
      </c>
      <c r="S422" s="8">
        <f t="shared" si="18"/>
        <v>1.2147450566615872</v>
      </c>
      <c r="U422" s="9">
        <f t="shared" si="19"/>
        <v>1.1471406370834072</v>
      </c>
      <c r="V422" s="6" t="s">
        <v>119</v>
      </c>
    </row>
    <row r="423" spans="1:23" x14ac:dyDescent="0.2">
      <c r="A423" s="6" t="s">
        <v>106</v>
      </c>
      <c r="B423" s="6" t="s">
        <v>107</v>
      </c>
      <c r="C423" s="6" t="s">
        <v>488</v>
      </c>
      <c r="D423" s="6" t="s">
        <v>69</v>
      </c>
      <c r="E423" s="6" t="s">
        <v>52</v>
      </c>
      <c r="F423" s="6" t="s">
        <v>142</v>
      </c>
      <c r="G423" s="6" t="s">
        <v>129</v>
      </c>
      <c r="H423" s="6" t="s">
        <v>110</v>
      </c>
      <c r="I423" s="12" t="s">
        <v>123</v>
      </c>
      <c r="J423" s="6" t="s">
        <v>124</v>
      </c>
      <c r="K423" s="6" t="s">
        <v>125</v>
      </c>
      <c r="L423" s="6" t="s">
        <v>126</v>
      </c>
      <c r="M423" s="6" t="s">
        <v>127</v>
      </c>
      <c r="N423" s="6" t="s">
        <v>150</v>
      </c>
      <c r="P423" s="44" t="s">
        <v>386</v>
      </c>
      <c r="Q423" s="9">
        <v>544553.56948447402</v>
      </c>
      <c r="R423" s="9">
        <v>1205641.73729011</v>
      </c>
      <c r="S423" s="8">
        <f t="shared" si="18"/>
        <v>1.2140002469022186</v>
      </c>
      <c r="U423" s="9">
        <f t="shared" si="19"/>
        <v>1.1466553830068125</v>
      </c>
      <c r="V423" s="6" t="s">
        <v>119</v>
      </c>
    </row>
    <row r="424" spans="1:23" x14ac:dyDescent="0.2">
      <c r="A424" s="6" t="s">
        <v>106</v>
      </c>
      <c r="B424" s="6" t="s">
        <v>107</v>
      </c>
      <c r="C424" s="6" t="s">
        <v>452</v>
      </c>
      <c r="D424" s="6" t="s">
        <v>69</v>
      </c>
      <c r="E424" s="6" t="s">
        <v>52</v>
      </c>
      <c r="F424" s="6" t="s">
        <v>142</v>
      </c>
      <c r="G424" s="6" t="s">
        <v>131</v>
      </c>
      <c r="H424" t="s">
        <v>110</v>
      </c>
      <c r="I424" t="s">
        <v>111</v>
      </c>
      <c r="J424" t="s">
        <v>204</v>
      </c>
      <c r="K424" t="s">
        <v>205</v>
      </c>
      <c r="L424" t="s">
        <v>206</v>
      </c>
      <c r="M424" t="s">
        <v>215</v>
      </c>
      <c r="N424" s="6" t="s">
        <v>225</v>
      </c>
      <c r="P424" s="44" t="s">
        <v>386</v>
      </c>
      <c r="Q424" s="9">
        <v>2379417.1540153902</v>
      </c>
      <c r="R424" s="9">
        <v>5255187.7353181597</v>
      </c>
      <c r="S424" s="8">
        <f t="shared" si="18"/>
        <v>1.2086029456624523</v>
      </c>
      <c r="U424" s="9">
        <f t="shared" si="19"/>
        <v>1.1431340797112413</v>
      </c>
      <c r="V424" s="6" t="s">
        <v>119</v>
      </c>
    </row>
    <row r="425" spans="1:23" x14ac:dyDescent="0.2">
      <c r="A425" s="6" t="s">
        <v>106</v>
      </c>
      <c r="B425" s="6" t="s">
        <v>107</v>
      </c>
      <c r="C425" s="6" t="s">
        <v>465</v>
      </c>
      <c r="D425" s="6" t="s">
        <v>69</v>
      </c>
      <c r="E425" s="6" t="s">
        <v>52</v>
      </c>
      <c r="F425" s="6" t="s">
        <v>142</v>
      </c>
      <c r="G425" s="6" t="s">
        <v>130</v>
      </c>
      <c r="H425" t="s">
        <v>110</v>
      </c>
      <c r="I425" t="s">
        <v>111</v>
      </c>
      <c r="J425" t="s">
        <v>112</v>
      </c>
      <c r="K425" t="s">
        <v>139</v>
      </c>
      <c r="L425" t="s">
        <v>140</v>
      </c>
      <c r="M425" t="s">
        <v>141</v>
      </c>
      <c r="P425" s="44" t="s">
        <v>385</v>
      </c>
      <c r="Q425" s="9">
        <v>4.0502354788068802</v>
      </c>
      <c r="R425" s="9">
        <v>8.8540031397174204</v>
      </c>
      <c r="S425" s="8">
        <f t="shared" si="18"/>
        <v>1.1860465116279204</v>
      </c>
      <c r="U425" s="9">
        <f t="shared" si="19"/>
        <v>1.1283240969755486</v>
      </c>
      <c r="V425" s="6" t="s">
        <v>116</v>
      </c>
      <c r="W425" s="10" t="s">
        <v>382</v>
      </c>
    </row>
    <row r="426" spans="1:23" x14ac:dyDescent="0.2">
      <c r="A426" s="6" t="s">
        <v>106</v>
      </c>
      <c r="B426" s="6" t="s">
        <v>107</v>
      </c>
      <c r="C426" s="6" t="s">
        <v>464</v>
      </c>
      <c r="D426" s="6" t="s">
        <v>69</v>
      </c>
      <c r="E426" s="6" t="s">
        <v>52</v>
      </c>
      <c r="F426" s="6" t="s">
        <v>142</v>
      </c>
      <c r="G426" s="6" t="s">
        <v>129</v>
      </c>
      <c r="H426" t="s">
        <v>110</v>
      </c>
      <c r="I426" t="s">
        <v>111</v>
      </c>
      <c r="J426" t="s">
        <v>112</v>
      </c>
      <c r="K426" t="s">
        <v>139</v>
      </c>
      <c r="L426" t="s">
        <v>140</v>
      </c>
      <c r="M426" t="s">
        <v>141</v>
      </c>
      <c r="P426" s="44" t="s">
        <v>385</v>
      </c>
      <c r="Q426" s="9">
        <v>607832.31282972195</v>
      </c>
      <c r="R426" s="9">
        <v>1323188.2072236401</v>
      </c>
      <c r="S426" s="8">
        <f t="shared" si="18"/>
        <v>1.176896784350979</v>
      </c>
      <c r="U426" s="9">
        <f t="shared" si="19"/>
        <v>1.1222730050295111</v>
      </c>
      <c r="V426" s="6" t="s">
        <v>119</v>
      </c>
    </row>
    <row r="427" spans="1:23" x14ac:dyDescent="0.2">
      <c r="A427" s="6" t="s">
        <v>106</v>
      </c>
      <c r="B427" s="6" t="s">
        <v>107</v>
      </c>
      <c r="C427" s="6" t="s">
        <v>483</v>
      </c>
      <c r="D427" s="6" t="s">
        <v>69</v>
      </c>
      <c r="E427" s="6" t="s">
        <v>52</v>
      </c>
      <c r="F427" s="6" t="s">
        <v>117</v>
      </c>
      <c r="G427" s="6" t="s">
        <v>109</v>
      </c>
      <c r="H427" t="s">
        <v>110</v>
      </c>
      <c r="I427" t="s">
        <v>111</v>
      </c>
      <c r="J427" t="s">
        <v>133</v>
      </c>
      <c r="K427" t="s">
        <v>146</v>
      </c>
      <c r="L427" t="s">
        <v>147</v>
      </c>
      <c r="M427" t="s">
        <v>148</v>
      </c>
      <c r="P427" s="44" t="s">
        <v>385</v>
      </c>
      <c r="Q427" s="9">
        <v>5.1135005973715604</v>
      </c>
      <c r="R427" s="9">
        <v>11.039426523297401</v>
      </c>
      <c r="S427" s="8">
        <f t="shared" si="18"/>
        <v>1.1588785046728816</v>
      </c>
      <c r="U427" s="9">
        <f t="shared" si="19"/>
        <v>1.1102820550149</v>
      </c>
      <c r="V427" s="6" t="s">
        <v>116</v>
      </c>
    </row>
    <row r="428" spans="1:23" x14ac:dyDescent="0.2">
      <c r="A428" s="6" t="s">
        <v>106</v>
      </c>
      <c r="B428" s="6" t="s">
        <v>107</v>
      </c>
      <c r="C428" s="6" t="s">
        <v>469</v>
      </c>
      <c r="D428" s="6" t="s">
        <v>69</v>
      </c>
      <c r="E428" s="6" t="s">
        <v>52</v>
      </c>
      <c r="F428" s="6" t="s">
        <v>108</v>
      </c>
      <c r="G428" s="6" t="s">
        <v>118</v>
      </c>
      <c r="H428" s="6" t="s">
        <v>110</v>
      </c>
      <c r="I428" s="6" t="s">
        <v>111</v>
      </c>
      <c r="J428" s="6" t="s">
        <v>112</v>
      </c>
      <c r="K428" s="6" t="s">
        <v>113</v>
      </c>
      <c r="L428" s="6" t="s">
        <v>114</v>
      </c>
      <c r="M428" s="6" t="s">
        <v>115</v>
      </c>
      <c r="P428" s="44" t="s">
        <v>385</v>
      </c>
      <c r="Q428" s="9">
        <v>959804.160298642</v>
      </c>
      <c r="R428" s="9">
        <v>2071373.1950793499</v>
      </c>
      <c r="S428" s="8">
        <f t="shared" si="18"/>
        <v>1.1581206674857967</v>
      </c>
      <c r="U428" s="9">
        <f t="shared" si="19"/>
        <v>1.1097755328131398</v>
      </c>
      <c r="V428" s="6" t="s">
        <v>119</v>
      </c>
    </row>
    <row r="429" spans="1:23" x14ac:dyDescent="0.2">
      <c r="A429" s="6" t="s">
        <v>106</v>
      </c>
      <c r="B429" s="6" t="s">
        <v>107</v>
      </c>
      <c r="C429" s="6" t="s">
        <v>467</v>
      </c>
      <c r="D429" s="6" t="s">
        <v>69</v>
      </c>
      <c r="E429" s="6" t="s">
        <v>52</v>
      </c>
      <c r="F429" s="6" t="s">
        <v>142</v>
      </c>
      <c r="G429" s="6" t="s">
        <v>130</v>
      </c>
      <c r="H429" t="s">
        <v>110</v>
      </c>
      <c r="I429" t="s">
        <v>163</v>
      </c>
      <c r="J429" t="s">
        <v>163</v>
      </c>
      <c r="K429" t="s">
        <v>164</v>
      </c>
      <c r="L429" t="s">
        <v>165</v>
      </c>
      <c r="M429" t="s">
        <v>166</v>
      </c>
      <c r="P429" s="44" t="s">
        <v>386</v>
      </c>
      <c r="Q429" s="49">
        <v>190546.07199999999</v>
      </c>
      <c r="R429" s="9">
        <v>410519.06712730799</v>
      </c>
      <c r="S429" s="8">
        <f t="shared" si="18"/>
        <v>1.1544346877290026</v>
      </c>
      <c r="U429" s="9">
        <f t="shared" si="19"/>
        <v>1.1073093634203535</v>
      </c>
      <c r="V429" s="6" t="s">
        <v>119</v>
      </c>
    </row>
    <row r="430" spans="1:23" x14ac:dyDescent="0.2">
      <c r="A430" s="6" t="s">
        <v>106</v>
      </c>
      <c r="B430" s="6" t="s">
        <v>120</v>
      </c>
      <c r="C430" s="6" t="s">
        <v>435</v>
      </c>
      <c r="D430" s="6" t="s">
        <v>77</v>
      </c>
      <c r="E430" s="6" t="s">
        <v>121</v>
      </c>
      <c r="F430" s="6" t="s">
        <v>122</v>
      </c>
      <c r="G430" s="14">
        <v>1.0000000000000001E-5</v>
      </c>
      <c r="H430" t="s">
        <v>110</v>
      </c>
      <c r="I430" t="s">
        <v>163</v>
      </c>
      <c r="J430" t="s">
        <v>163</v>
      </c>
      <c r="K430" t="s">
        <v>164</v>
      </c>
      <c r="L430" t="s">
        <v>165</v>
      </c>
      <c r="M430" t="s">
        <v>166</v>
      </c>
      <c r="P430" s="44" t="s">
        <v>386</v>
      </c>
      <c r="Q430" s="9">
        <v>3181890.60095823</v>
      </c>
      <c r="R430" s="9">
        <v>6842753.0442826804</v>
      </c>
      <c r="S430" s="8">
        <f t="shared" si="18"/>
        <v>1.1505305814794442</v>
      </c>
      <c r="U430" s="9">
        <f t="shared" si="19"/>
        <v>1.1046926471788818</v>
      </c>
      <c r="V430" s="6" t="s">
        <v>119</v>
      </c>
    </row>
    <row r="431" spans="1:23" x14ac:dyDescent="0.2">
      <c r="A431" s="6" t="s">
        <v>106</v>
      </c>
      <c r="B431" s="6" t="s">
        <v>120</v>
      </c>
      <c r="C431" s="6" t="s">
        <v>457</v>
      </c>
      <c r="D431" s="6" t="s">
        <v>77</v>
      </c>
      <c r="E431" s="6" t="s">
        <v>121</v>
      </c>
      <c r="F431" s="6" t="s">
        <v>138</v>
      </c>
      <c r="G431" s="13">
        <v>1.0000000000000001E-5</v>
      </c>
      <c r="H431" t="s">
        <v>110</v>
      </c>
      <c r="I431" t="s">
        <v>163</v>
      </c>
      <c r="J431" t="s">
        <v>163</v>
      </c>
      <c r="K431" t="s">
        <v>164</v>
      </c>
      <c r="L431" t="s">
        <v>165</v>
      </c>
      <c r="M431" t="s">
        <v>166</v>
      </c>
      <c r="P431" s="44" t="s">
        <v>386</v>
      </c>
      <c r="Q431" s="9">
        <v>1332295.73918272</v>
      </c>
      <c r="R431" s="9">
        <v>2863314.21661714</v>
      </c>
      <c r="S431" s="8">
        <f t="shared" si="18"/>
        <v>1.149158127889536</v>
      </c>
      <c r="U431" s="9">
        <f t="shared" si="19"/>
        <v>1.1037716353619365</v>
      </c>
      <c r="V431" s="6" t="s">
        <v>119</v>
      </c>
    </row>
    <row r="432" spans="1:23" x14ac:dyDescent="0.2">
      <c r="A432" s="6" t="s">
        <v>106</v>
      </c>
      <c r="B432" s="6" t="s">
        <v>107</v>
      </c>
      <c r="C432" s="6" t="s">
        <v>466</v>
      </c>
      <c r="D432" s="6" t="s">
        <v>69</v>
      </c>
      <c r="E432" s="6" t="s">
        <v>52</v>
      </c>
      <c r="F432" s="6" t="s">
        <v>117</v>
      </c>
      <c r="G432" s="6" t="s">
        <v>130</v>
      </c>
      <c r="H432" t="s">
        <v>110</v>
      </c>
      <c r="I432" t="s">
        <v>163</v>
      </c>
      <c r="J432" t="s">
        <v>163</v>
      </c>
      <c r="K432" t="s">
        <v>164</v>
      </c>
      <c r="L432" t="s">
        <v>165</v>
      </c>
      <c r="M432" t="s">
        <v>166</v>
      </c>
      <c r="P432" s="44" t="s">
        <v>386</v>
      </c>
      <c r="Q432" s="49">
        <v>0.17610063000000001</v>
      </c>
      <c r="R432" s="9">
        <v>0.37735849056603898</v>
      </c>
      <c r="S432" s="8">
        <f t="shared" si="18"/>
        <v>1.1428571298469459</v>
      </c>
      <c r="U432" s="9">
        <f t="shared" si="19"/>
        <v>1.0995356647916994</v>
      </c>
      <c r="V432" s="6" t="s">
        <v>116</v>
      </c>
    </row>
    <row r="433" spans="1:22" x14ac:dyDescent="0.2">
      <c r="A433" s="6" t="s">
        <v>106</v>
      </c>
      <c r="B433" s="6" t="s">
        <v>120</v>
      </c>
      <c r="C433" s="6" t="s">
        <v>443</v>
      </c>
      <c r="D433" s="6" t="s">
        <v>77</v>
      </c>
      <c r="E433" s="6" t="s">
        <v>121</v>
      </c>
      <c r="F433" s="6" t="s">
        <v>122</v>
      </c>
      <c r="G433" s="14">
        <v>1.0000000000000001E-5</v>
      </c>
      <c r="H433" s="6" t="s">
        <v>110</v>
      </c>
      <c r="I433" s="12" t="s">
        <v>123</v>
      </c>
      <c r="J433" s="6" t="s">
        <v>124</v>
      </c>
      <c r="K433" s="6" t="s">
        <v>125</v>
      </c>
      <c r="L433" s="6" t="s">
        <v>126</v>
      </c>
      <c r="M433" s="6" t="s">
        <v>127</v>
      </c>
      <c r="N433" s="6" t="s">
        <v>150</v>
      </c>
      <c r="P433" s="44" t="s">
        <v>386</v>
      </c>
      <c r="Q433" s="9">
        <v>522165.55412493501</v>
      </c>
      <c r="R433" s="9">
        <v>1113205.4976554499</v>
      </c>
      <c r="S433" s="8">
        <f t="shared" si="18"/>
        <v>1.1319014417199582</v>
      </c>
      <c r="U433" s="9">
        <f t="shared" si="19"/>
        <v>1.0921407435246071</v>
      </c>
      <c r="V433" s="6" t="s">
        <v>119</v>
      </c>
    </row>
    <row r="434" spans="1:22" x14ac:dyDescent="0.2">
      <c r="A434" s="6" t="s">
        <v>106</v>
      </c>
      <c r="B434" s="6" t="s">
        <v>107</v>
      </c>
      <c r="C434" s="6" t="s">
        <v>487</v>
      </c>
      <c r="D434" s="6" t="s">
        <v>69</v>
      </c>
      <c r="E434" s="6" t="s">
        <v>52</v>
      </c>
      <c r="F434" s="6" t="s">
        <v>108</v>
      </c>
      <c r="G434" s="6" t="s">
        <v>131</v>
      </c>
      <c r="H434" s="6" t="s">
        <v>110</v>
      </c>
      <c r="I434" s="12" t="s">
        <v>123</v>
      </c>
      <c r="J434" s="6" t="s">
        <v>124</v>
      </c>
      <c r="K434" s="6" t="s">
        <v>125</v>
      </c>
      <c r="L434" s="6" t="s">
        <v>126</v>
      </c>
      <c r="M434" s="6" t="s">
        <v>127</v>
      </c>
      <c r="N434" s="6" t="s">
        <v>150</v>
      </c>
      <c r="P434" s="44" t="s">
        <v>386</v>
      </c>
      <c r="Q434" s="9">
        <v>0.875407166123778</v>
      </c>
      <c r="R434" s="9">
        <v>1.8648208469055301</v>
      </c>
      <c r="S434" s="8">
        <f t="shared" ref="S434:S497" si="20">((R434-Q434)/Q434)</f>
        <v>1.1302325581395276</v>
      </c>
      <c r="U434" s="9">
        <f t="shared" si="19"/>
        <v>1.0910109385074789</v>
      </c>
      <c r="V434" s="6" t="s">
        <v>116</v>
      </c>
    </row>
    <row r="435" spans="1:22" x14ac:dyDescent="0.2">
      <c r="A435" s="6" t="s">
        <v>106</v>
      </c>
      <c r="B435" s="6" t="s">
        <v>107</v>
      </c>
      <c r="C435" s="6" t="s">
        <v>486</v>
      </c>
      <c r="D435" s="6" t="s">
        <v>69</v>
      </c>
      <c r="E435" s="6" t="s">
        <v>52</v>
      </c>
      <c r="F435" s="6" t="s">
        <v>142</v>
      </c>
      <c r="G435" s="6" t="s">
        <v>131</v>
      </c>
      <c r="H435" t="s">
        <v>110</v>
      </c>
      <c r="I435" t="s">
        <v>111</v>
      </c>
      <c r="J435" t="s">
        <v>133</v>
      </c>
      <c r="K435" t="s">
        <v>146</v>
      </c>
      <c r="L435" t="s">
        <v>147</v>
      </c>
      <c r="M435" t="s">
        <v>191</v>
      </c>
      <c r="P435" s="44" t="s">
        <v>386</v>
      </c>
      <c r="Q435" s="9">
        <v>7442258.4040411804</v>
      </c>
      <c r="R435" s="9">
        <v>15797705.905020799</v>
      </c>
      <c r="S435" s="8">
        <f t="shared" si="20"/>
        <v>1.1227032235863474</v>
      </c>
      <c r="U435" s="9">
        <f t="shared" si="19"/>
        <v>1.0859026812812849</v>
      </c>
      <c r="V435" s="6" t="s">
        <v>119</v>
      </c>
    </row>
    <row r="436" spans="1:22" x14ac:dyDescent="0.2">
      <c r="A436" s="6" t="s">
        <v>106</v>
      </c>
      <c r="B436" s="6" t="s">
        <v>107</v>
      </c>
      <c r="C436" s="6" t="s">
        <v>471</v>
      </c>
      <c r="D436" s="6" t="s">
        <v>69</v>
      </c>
      <c r="E436" s="6" t="s">
        <v>52</v>
      </c>
      <c r="F436" s="6" t="s">
        <v>117</v>
      </c>
      <c r="G436" s="6" t="s">
        <v>129</v>
      </c>
      <c r="H436" t="s">
        <v>110</v>
      </c>
      <c r="I436" t="s">
        <v>111</v>
      </c>
      <c r="J436" t="s">
        <v>133</v>
      </c>
      <c r="K436" t="s">
        <v>146</v>
      </c>
      <c r="L436" t="s">
        <v>147</v>
      </c>
      <c r="M436" t="s">
        <v>148</v>
      </c>
      <c r="P436" s="44" t="s">
        <v>385</v>
      </c>
      <c r="Q436" s="9">
        <v>2081544.2622704899</v>
      </c>
      <c r="R436" s="9">
        <v>4377796.8595977901</v>
      </c>
      <c r="S436" s="8">
        <f t="shared" si="20"/>
        <v>1.1031485800943828</v>
      </c>
      <c r="U436" s="9">
        <f t="shared" si="19"/>
        <v>1.0725507750309</v>
      </c>
      <c r="V436" s="6" t="s">
        <v>119</v>
      </c>
    </row>
    <row r="437" spans="1:22" x14ac:dyDescent="0.2">
      <c r="A437" s="6" t="s">
        <v>106</v>
      </c>
      <c r="B437" s="6" t="s">
        <v>107</v>
      </c>
      <c r="C437" s="6" t="s">
        <v>471</v>
      </c>
      <c r="D437" s="6" t="s">
        <v>69</v>
      </c>
      <c r="E437" s="6" t="s">
        <v>52</v>
      </c>
      <c r="F437" s="6" t="s">
        <v>194</v>
      </c>
      <c r="G437" s="6" t="s">
        <v>129</v>
      </c>
      <c r="H437" t="s">
        <v>110</v>
      </c>
      <c r="I437" t="s">
        <v>111</v>
      </c>
      <c r="J437" t="s">
        <v>133</v>
      </c>
      <c r="K437" t="s">
        <v>146</v>
      </c>
      <c r="L437" t="s">
        <v>147</v>
      </c>
      <c r="M437" t="s">
        <v>148</v>
      </c>
      <c r="P437" s="44" t="s">
        <v>385</v>
      </c>
      <c r="Q437" s="9">
        <v>1728495.1346595199</v>
      </c>
      <c r="R437" s="9">
        <v>3635282.0881591998</v>
      </c>
      <c r="S437" s="8">
        <f t="shared" si="20"/>
        <v>1.1031485800943721</v>
      </c>
      <c r="U437" s="9">
        <f t="shared" si="19"/>
        <v>1.0725507750308927</v>
      </c>
      <c r="V437" s="6" t="s">
        <v>119</v>
      </c>
    </row>
    <row r="438" spans="1:22" x14ac:dyDescent="0.2">
      <c r="A438" s="6" t="s">
        <v>106</v>
      </c>
      <c r="B438" s="6" t="s">
        <v>107</v>
      </c>
      <c r="C438" s="6" t="s">
        <v>473</v>
      </c>
      <c r="D438" s="6" t="s">
        <v>69</v>
      </c>
      <c r="E438" s="6" t="s">
        <v>52</v>
      </c>
      <c r="F438" s="6" t="s">
        <v>117</v>
      </c>
      <c r="G438" s="6" t="s">
        <v>109</v>
      </c>
      <c r="H438" s="6" t="s">
        <v>110</v>
      </c>
      <c r="I438" s="12" t="s">
        <v>123</v>
      </c>
      <c r="J438" s="6" t="s">
        <v>124</v>
      </c>
      <c r="K438" s="6" t="s">
        <v>125</v>
      </c>
      <c r="L438" s="6" t="s">
        <v>126</v>
      </c>
      <c r="M438" s="6" t="s">
        <v>127</v>
      </c>
      <c r="N438" s="6" t="s">
        <v>150</v>
      </c>
      <c r="P438" s="44" t="s">
        <v>386</v>
      </c>
      <c r="Q438" s="9">
        <v>0.48136645962732899</v>
      </c>
      <c r="R438" s="9">
        <v>1.0093167701863299</v>
      </c>
      <c r="S438" s="8">
        <f t="shared" si="20"/>
        <v>1.0967741935483766</v>
      </c>
      <c r="U438" s="9">
        <f t="shared" si="19"/>
        <v>1.0681715026415723</v>
      </c>
      <c r="V438" s="6" t="s">
        <v>116</v>
      </c>
    </row>
    <row r="439" spans="1:22" x14ac:dyDescent="0.2">
      <c r="A439" s="6" t="s">
        <v>106</v>
      </c>
      <c r="B439" s="6" t="s">
        <v>120</v>
      </c>
      <c r="C439" s="6" t="s">
        <v>435</v>
      </c>
      <c r="D439" s="6" t="s">
        <v>77</v>
      </c>
      <c r="E439" s="6" t="s">
        <v>121</v>
      </c>
      <c r="F439" s="6" t="s">
        <v>122</v>
      </c>
      <c r="G439" s="14">
        <v>1.0000000000000001E-5</v>
      </c>
      <c r="H439" t="s">
        <v>110</v>
      </c>
      <c r="I439" t="s">
        <v>163</v>
      </c>
      <c r="J439" t="s">
        <v>163</v>
      </c>
      <c r="K439" t="s">
        <v>164</v>
      </c>
      <c r="L439" t="s">
        <v>165</v>
      </c>
      <c r="M439" t="s">
        <v>166</v>
      </c>
      <c r="P439" s="44" t="s">
        <v>386</v>
      </c>
      <c r="Q439" s="9">
        <v>1967331.4156818399</v>
      </c>
      <c r="R439" s="9">
        <v>4119293.3542055599</v>
      </c>
      <c r="S439" s="8">
        <f t="shared" si="20"/>
        <v>1.0938482054269898</v>
      </c>
      <c r="U439" s="9">
        <f t="shared" si="19"/>
        <v>1.0661568571610149</v>
      </c>
      <c r="V439" s="6" t="s">
        <v>119</v>
      </c>
    </row>
    <row r="440" spans="1:22" x14ac:dyDescent="0.2">
      <c r="A440" s="6" t="s">
        <v>106</v>
      </c>
      <c r="B440" s="6" t="s">
        <v>107</v>
      </c>
      <c r="C440" s="6" t="s">
        <v>478</v>
      </c>
      <c r="D440" s="6" t="s">
        <v>69</v>
      </c>
      <c r="E440" s="6" t="s">
        <v>52</v>
      </c>
      <c r="F440" s="6" t="s">
        <v>108</v>
      </c>
      <c r="G440" s="6" t="s">
        <v>130</v>
      </c>
      <c r="H440" t="s">
        <v>110</v>
      </c>
      <c r="I440" t="s">
        <v>111</v>
      </c>
      <c r="J440" t="s">
        <v>112</v>
      </c>
      <c r="K440" t="s">
        <v>139</v>
      </c>
      <c r="L440" t="s">
        <v>140</v>
      </c>
      <c r="M440" t="s">
        <v>141</v>
      </c>
      <c r="P440" s="44" t="s">
        <v>385</v>
      </c>
      <c r="Q440" s="9">
        <v>1142672.13119247</v>
      </c>
      <c r="R440" s="9">
        <v>2370211.2373281601</v>
      </c>
      <c r="S440" s="8">
        <f t="shared" si="20"/>
        <v>1.0742706263910144</v>
      </c>
      <c r="U440" s="9">
        <f t="shared" si="19"/>
        <v>1.0526041322811779</v>
      </c>
      <c r="V440" s="6" t="s">
        <v>119</v>
      </c>
    </row>
    <row r="441" spans="1:22" x14ac:dyDescent="0.2">
      <c r="A441" s="6" t="s">
        <v>106</v>
      </c>
      <c r="B441" s="6">
        <v>2018</v>
      </c>
      <c r="C441" s="6" t="s">
        <v>415</v>
      </c>
      <c r="D441" s="6" t="s">
        <v>69</v>
      </c>
      <c r="E441" s="6" t="s">
        <v>52</v>
      </c>
      <c r="F441" s="6" t="s">
        <v>216</v>
      </c>
      <c r="G441" s="6" t="s">
        <v>217</v>
      </c>
      <c r="H441" s="1" t="s">
        <v>110</v>
      </c>
      <c r="I441" s="1" t="s">
        <v>111</v>
      </c>
      <c r="J441" s="1" t="s">
        <v>112</v>
      </c>
      <c r="K441" s="1" t="s">
        <v>139</v>
      </c>
      <c r="L441" s="1" t="s">
        <v>140</v>
      </c>
      <c r="M441" s="1" t="s">
        <v>141</v>
      </c>
      <c r="N441" s="6" t="s">
        <v>149</v>
      </c>
      <c r="P441" s="44" t="s">
        <v>385</v>
      </c>
      <c r="Q441" s="9">
        <v>925373</v>
      </c>
      <c r="R441" s="9">
        <v>1910447</v>
      </c>
      <c r="S441" s="8">
        <f t="shared" si="20"/>
        <v>1.0645156061393621</v>
      </c>
      <c r="U441" s="9">
        <f t="shared" si="19"/>
        <v>1.0458033242126938</v>
      </c>
      <c r="V441" s="6" t="s">
        <v>119</v>
      </c>
    </row>
    <row r="442" spans="1:22" x14ac:dyDescent="0.2">
      <c r="A442" s="6" t="s">
        <v>106</v>
      </c>
      <c r="B442" s="6" t="s">
        <v>107</v>
      </c>
      <c r="C442" s="6" t="s">
        <v>471</v>
      </c>
      <c r="D442" s="6" t="s">
        <v>69</v>
      </c>
      <c r="E442" s="6" t="s">
        <v>52</v>
      </c>
      <c r="F442" s="6" t="s">
        <v>142</v>
      </c>
      <c r="G442" s="6" t="s">
        <v>129</v>
      </c>
      <c r="H442" t="s">
        <v>110</v>
      </c>
      <c r="I442" t="s">
        <v>111</v>
      </c>
      <c r="J442" t="s">
        <v>133</v>
      </c>
      <c r="K442" t="s">
        <v>146</v>
      </c>
      <c r="L442" t="s">
        <v>147</v>
      </c>
      <c r="M442" t="s">
        <v>148</v>
      </c>
      <c r="P442" s="44" t="s">
        <v>385</v>
      </c>
      <c r="Q442" s="9">
        <v>703936.73953342799</v>
      </c>
      <c r="R442" s="9">
        <v>1435326.3991046201</v>
      </c>
      <c r="S442" s="8">
        <f t="shared" si="20"/>
        <v>1.0389991294614911</v>
      </c>
      <c r="U442" s="9">
        <f t="shared" si="19"/>
        <v>1.0278611594046039</v>
      </c>
      <c r="V442" s="6" t="s">
        <v>119</v>
      </c>
    </row>
    <row r="443" spans="1:22" x14ac:dyDescent="0.2">
      <c r="A443" s="6" t="s">
        <v>106</v>
      </c>
      <c r="B443" s="6" t="s">
        <v>120</v>
      </c>
      <c r="C443" s="6" t="s">
        <v>461</v>
      </c>
      <c r="D443" s="6" t="s">
        <v>77</v>
      </c>
      <c r="E443" s="6" t="s">
        <v>121</v>
      </c>
      <c r="F443" s="6" t="s">
        <v>138</v>
      </c>
      <c r="G443" s="11">
        <v>1E-3</v>
      </c>
      <c r="H443" s="6" t="s">
        <v>110</v>
      </c>
      <c r="I443" s="12" t="s">
        <v>123</v>
      </c>
      <c r="J443" s="6" t="s">
        <v>124</v>
      </c>
      <c r="K443" s="6" t="s">
        <v>125</v>
      </c>
      <c r="L443" s="6" t="s">
        <v>126</v>
      </c>
      <c r="M443" s="6" t="s">
        <v>127</v>
      </c>
      <c r="N443" s="6" t="s">
        <v>155</v>
      </c>
      <c r="P443" s="44" t="s">
        <v>386</v>
      </c>
      <c r="Q443" s="9">
        <v>4565740.1602376904</v>
      </c>
      <c r="R443" s="9">
        <v>9282977.3854330499</v>
      </c>
      <c r="S443" s="8">
        <f t="shared" si="20"/>
        <v>1.0331812717414437</v>
      </c>
      <c r="U443" s="9">
        <f t="shared" si="19"/>
        <v>1.0237388468520816</v>
      </c>
      <c r="V443" s="6" t="s">
        <v>119</v>
      </c>
    </row>
    <row r="444" spans="1:22" x14ac:dyDescent="0.2">
      <c r="A444" s="6" t="s">
        <v>106</v>
      </c>
      <c r="B444" s="6" t="s">
        <v>107</v>
      </c>
      <c r="C444" s="6" t="s">
        <v>469</v>
      </c>
      <c r="D444" s="6" t="s">
        <v>69</v>
      </c>
      <c r="E444" s="6" t="s">
        <v>52</v>
      </c>
      <c r="F444" s="6" t="s">
        <v>108</v>
      </c>
      <c r="G444" s="6" t="s">
        <v>129</v>
      </c>
      <c r="H444" s="6" t="s">
        <v>110</v>
      </c>
      <c r="I444" s="6" t="s">
        <v>111</v>
      </c>
      <c r="J444" s="6" t="s">
        <v>112</v>
      </c>
      <c r="K444" s="6" t="s">
        <v>113</v>
      </c>
      <c r="L444" s="6" t="s">
        <v>114</v>
      </c>
      <c r="M444" s="6" t="s">
        <v>115</v>
      </c>
      <c r="P444" s="44" t="s">
        <v>385</v>
      </c>
      <c r="Q444" s="9">
        <v>959804.160298642</v>
      </c>
      <c r="R444" s="9">
        <v>1947745.8782637899</v>
      </c>
      <c r="S444" s="8">
        <f t="shared" si="20"/>
        <v>1.0293159363445048</v>
      </c>
      <c r="U444" s="9">
        <f t="shared" si="19"/>
        <v>1.0209934901880955</v>
      </c>
      <c r="V444" s="6" t="s">
        <v>119</v>
      </c>
    </row>
    <row r="445" spans="1:22" x14ac:dyDescent="0.2">
      <c r="A445" s="6" t="s">
        <v>106</v>
      </c>
      <c r="B445" s="6" t="s">
        <v>107</v>
      </c>
      <c r="C445" s="6" t="s">
        <v>484</v>
      </c>
      <c r="D445" s="6" t="s">
        <v>69</v>
      </c>
      <c r="E445" s="6" t="s">
        <v>52</v>
      </c>
      <c r="F445" s="6" t="s">
        <v>117</v>
      </c>
      <c r="G445" s="6" t="s">
        <v>130</v>
      </c>
      <c r="H445" t="s">
        <v>110</v>
      </c>
      <c r="I445" t="s">
        <v>111</v>
      </c>
      <c r="J445" t="s">
        <v>133</v>
      </c>
      <c r="K445" t="s">
        <v>146</v>
      </c>
      <c r="L445" t="s">
        <v>147</v>
      </c>
      <c r="M445" t="s">
        <v>148</v>
      </c>
      <c r="P445" s="44" t="s">
        <v>385</v>
      </c>
      <c r="Q445" s="9">
        <v>3199775.0958497701</v>
      </c>
      <c r="R445" s="9">
        <v>6490627.5586903105</v>
      </c>
      <c r="S445" s="8">
        <f t="shared" si="20"/>
        <v>1.0284636776843787</v>
      </c>
      <c r="U445" s="9">
        <f t="shared" si="19"/>
        <v>1.0203874694193245</v>
      </c>
      <c r="V445" s="6" t="s">
        <v>119</v>
      </c>
    </row>
    <row r="446" spans="1:22" x14ac:dyDescent="0.2">
      <c r="A446" s="6" t="s">
        <v>106</v>
      </c>
      <c r="B446" s="6">
        <v>2018</v>
      </c>
      <c r="C446" s="6" t="s">
        <v>493</v>
      </c>
      <c r="D446" s="6" t="s">
        <v>69</v>
      </c>
      <c r="E446" s="6" t="s">
        <v>52</v>
      </c>
      <c r="F446" s="6" t="s">
        <v>108</v>
      </c>
      <c r="G446" s="6" t="s">
        <v>193</v>
      </c>
      <c r="H446" t="s">
        <v>110</v>
      </c>
      <c r="I446" t="s">
        <v>111</v>
      </c>
      <c r="J446" t="s">
        <v>133</v>
      </c>
      <c r="K446" t="s">
        <v>146</v>
      </c>
      <c r="L446" t="s">
        <v>147</v>
      </c>
      <c r="M446" t="s">
        <v>191</v>
      </c>
      <c r="N446" s="6" t="s">
        <v>228</v>
      </c>
      <c r="P446" s="44" t="s">
        <v>386</v>
      </c>
      <c r="Q446" s="9">
        <v>1187096.77419354</v>
      </c>
      <c r="R446" s="9">
        <v>2400000</v>
      </c>
      <c r="S446" s="8">
        <f t="shared" si="20"/>
        <v>1.0217391304347969</v>
      </c>
      <c r="U446" s="9">
        <f t="shared" si="19"/>
        <v>1.0155968550510288</v>
      </c>
      <c r="V446" s="6" t="s">
        <v>119</v>
      </c>
    </row>
    <row r="447" spans="1:22" x14ac:dyDescent="0.2">
      <c r="A447" s="6" t="s">
        <v>106</v>
      </c>
      <c r="B447" s="6" t="s">
        <v>107</v>
      </c>
      <c r="C447" s="6" t="s">
        <v>488</v>
      </c>
      <c r="D447" s="6" t="s">
        <v>69</v>
      </c>
      <c r="E447" s="6" t="s">
        <v>52</v>
      </c>
      <c r="F447" s="6" t="s">
        <v>108</v>
      </c>
      <c r="G447" s="6" t="s">
        <v>131</v>
      </c>
      <c r="H447" s="6" t="s">
        <v>110</v>
      </c>
      <c r="I447" s="12" t="s">
        <v>123</v>
      </c>
      <c r="J447" s="6" t="s">
        <v>124</v>
      </c>
      <c r="K447" s="6" t="s">
        <v>125</v>
      </c>
      <c r="L447" s="6" t="s">
        <v>126</v>
      </c>
      <c r="M447" s="6" t="s">
        <v>127</v>
      </c>
      <c r="N447" s="6" t="s">
        <v>150</v>
      </c>
      <c r="P447" s="44" t="s">
        <v>386</v>
      </c>
      <c r="Q447" s="9">
        <v>245959.12771301801</v>
      </c>
      <c r="R447" s="9">
        <v>495942.665751817</v>
      </c>
      <c r="S447" s="8">
        <f t="shared" si="20"/>
        <v>1.0163621100920337</v>
      </c>
      <c r="U447" s="9">
        <f t="shared" si="19"/>
        <v>1.0117547497118899</v>
      </c>
      <c r="V447" s="6" t="s">
        <v>119</v>
      </c>
    </row>
    <row r="448" spans="1:22" x14ac:dyDescent="0.2">
      <c r="A448" s="6" t="s">
        <v>106</v>
      </c>
      <c r="B448" s="6" t="s">
        <v>107</v>
      </c>
      <c r="C448" s="6" t="s">
        <v>480</v>
      </c>
      <c r="D448" s="6" t="s">
        <v>69</v>
      </c>
      <c r="E448" s="6" t="s">
        <v>52</v>
      </c>
      <c r="F448" s="6" t="s">
        <v>108</v>
      </c>
      <c r="G448" s="6" t="s">
        <v>118</v>
      </c>
      <c r="H448" t="s">
        <v>110</v>
      </c>
      <c r="I448" t="s">
        <v>163</v>
      </c>
      <c r="J448" t="s">
        <v>163</v>
      </c>
      <c r="K448" t="s">
        <v>164</v>
      </c>
      <c r="L448" t="s">
        <v>165</v>
      </c>
      <c r="M448" t="s">
        <v>166</v>
      </c>
      <c r="P448" s="44" t="s">
        <v>386</v>
      </c>
      <c r="Q448" s="9">
        <v>38151.5867304653</v>
      </c>
      <c r="R448" s="9">
        <v>76565.586471147501</v>
      </c>
      <c r="S448" s="8">
        <f t="shared" si="20"/>
        <v>1.006878167664973</v>
      </c>
      <c r="U448" s="9">
        <f t="shared" si="19"/>
        <v>1.0049530371087858</v>
      </c>
      <c r="V448" s="6" t="s">
        <v>119</v>
      </c>
    </row>
    <row r="449" spans="1:23" x14ac:dyDescent="0.2">
      <c r="A449" s="6" t="s">
        <v>106</v>
      </c>
      <c r="B449" s="6" t="s">
        <v>107</v>
      </c>
      <c r="C449" s="6" t="s">
        <v>473</v>
      </c>
      <c r="D449" s="6" t="s">
        <v>69</v>
      </c>
      <c r="E449" s="6" t="s">
        <v>52</v>
      </c>
      <c r="F449" s="6" t="s">
        <v>117</v>
      </c>
      <c r="G449" s="6" t="s">
        <v>118</v>
      </c>
      <c r="H449" s="6" t="s">
        <v>110</v>
      </c>
      <c r="I449" s="12" t="s">
        <v>123</v>
      </c>
      <c r="J449" s="6" t="s">
        <v>124</v>
      </c>
      <c r="K449" s="6" t="s">
        <v>125</v>
      </c>
      <c r="L449" s="6" t="s">
        <v>126</v>
      </c>
      <c r="M449" s="6" t="s">
        <v>127</v>
      </c>
      <c r="N449" s="6" t="s">
        <v>150</v>
      </c>
      <c r="P449" s="44" t="s">
        <v>386</v>
      </c>
      <c r="Q449" s="9">
        <v>0.48136645962732899</v>
      </c>
      <c r="R449" s="9">
        <v>0.96273291925465798</v>
      </c>
      <c r="S449" s="8">
        <f t="shared" si="20"/>
        <v>1</v>
      </c>
      <c r="U449" s="9">
        <f t="shared" si="19"/>
        <v>1</v>
      </c>
      <c r="V449" s="6" t="s">
        <v>116</v>
      </c>
    </row>
    <row r="450" spans="1:23" x14ac:dyDescent="0.2">
      <c r="A450" s="6" t="s">
        <v>106</v>
      </c>
      <c r="B450" s="6" t="s">
        <v>107</v>
      </c>
      <c r="C450" s="6" t="s">
        <v>468</v>
      </c>
      <c r="D450" s="6" t="s">
        <v>69</v>
      </c>
      <c r="E450" s="6" t="s">
        <v>52</v>
      </c>
      <c r="F450" s="6" t="s">
        <v>108</v>
      </c>
      <c r="G450" s="6" t="s">
        <v>109</v>
      </c>
      <c r="H450" s="6" t="s">
        <v>110</v>
      </c>
      <c r="I450" s="6" t="s">
        <v>111</v>
      </c>
      <c r="J450" s="6" t="s">
        <v>112</v>
      </c>
      <c r="K450" s="6" t="s">
        <v>113</v>
      </c>
      <c r="L450" s="6" t="s">
        <v>114</v>
      </c>
      <c r="M450" s="6" t="s">
        <v>115</v>
      </c>
      <c r="P450" s="44" t="s">
        <v>385</v>
      </c>
      <c r="Q450" s="9">
        <v>1.10091743119265</v>
      </c>
      <c r="R450" s="9">
        <v>2.2018348623852999</v>
      </c>
      <c r="S450" s="8">
        <f t="shared" si="20"/>
        <v>1</v>
      </c>
      <c r="U450" s="9">
        <f t="shared" si="19"/>
        <v>1</v>
      </c>
      <c r="V450" s="6" t="s">
        <v>116</v>
      </c>
    </row>
    <row r="451" spans="1:23" x14ac:dyDescent="0.2">
      <c r="A451" s="6" t="s">
        <v>106</v>
      </c>
      <c r="B451" s="6">
        <v>2018</v>
      </c>
      <c r="C451" s="6" t="s">
        <v>492</v>
      </c>
      <c r="D451" s="6" t="s">
        <v>69</v>
      </c>
      <c r="E451" s="6" t="s">
        <v>52</v>
      </c>
      <c r="F451" s="6" t="s">
        <v>108</v>
      </c>
      <c r="G451" s="6" t="s">
        <v>227</v>
      </c>
      <c r="H451" t="s">
        <v>110</v>
      </c>
      <c r="I451" t="s">
        <v>111</v>
      </c>
      <c r="J451" t="s">
        <v>133</v>
      </c>
      <c r="K451" t="s">
        <v>146</v>
      </c>
      <c r="L451" t="s">
        <v>147</v>
      </c>
      <c r="M451" t="s">
        <v>191</v>
      </c>
      <c r="N451" s="6" t="s">
        <v>228</v>
      </c>
      <c r="P451" s="44" t="s">
        <v>386</v>
      </c>
      <c r="Q451" s="9">
        <v>7.0080862533692695E-2</v>
      </c>
      <c r="R451" s="9">
        <v>0.140161725067385</v>
      </c>
      <c r="S451" s="8">
        <f t="shared" si="20"/>
        <v>0.99999999999999445</v>
      </c>
      <c r="U451" s="9">
        <f t="shared" si="19"/>
        <v>0.999999999999996</v>
      </c>
      <c r="V451" s="6" t="s">
        <v>116</v>
      </c>
      <c r="W451" s="10" t="s">
        <v>382</v>
      </c>
    </row>
    <row r="452" spans="1:23" x14ac:dyDescent="0.2">
      <c r="A452" s="6" t="s">
        <v>106</v>
      </c>
      <c r="B452" s="6" t="s">
        <v>120</v>
      </c>
      <c r="C452" s="6" t="s">
        <v>458</v>
      </c>
      <c r="D452" s="6" t="s">
        <v>77</v>
      </c>
      <c r="E452" s="6" t="s">
        <v>121</v>
      </c>
      <c r="F452" s="6" t="s">
        <v>138</v>
      </c>
      <c r="G452" s="13">
        <v>1.0000000000000001E-5</v>
      </c>
      <c r="H452" t="s">
        <v>110</v>
      </c>
      <c r="I452" t="s">
        <v>111</v>
      </c>
      <c r="J452" t="s">
        <v>133</v>
      </c>
      <c r="K452" t="s">
        <v>146</v>
      </c>
      <c r="L452" t="s">
        <v>147</v>
      </c>
      <c r="M452" t="s">
        <v>148</v>
      </c>
      <c r="P452" s="44" t="s">
        <v>385</v>
      </c>
      <c r="Q452" s="9">
        <v>270005.46158529603</v>
      </c>
      <c r="R452" s="9">
        <v>539543.10111666599</v>
      </c>
      <c r="S452" s="8">
        <f t="shared" si="20"/>
        <v>0.99826736077418832</v>
      </c>
      <c r="U452" s="9">
        <f t="shared" si="19"/>
        <v>0.99874962329947081</v>
      </c>
      <c r="V452" s="6" t="s">
        <v>119</v>
      </c>
    </row>
    <row r="453" spans="1:23" x14ac:dyDescent="0.2">
      <c r="A453" s="6" t="s">
        <v>106</v>
      </c>
      <c r="B453" s="6" t="s">
        <v>120</v>
      </c>
      <c r="C453" s="6" t="s">
        <v>460</v>
      </c>
      <c r="D453" s="6" t="s">
        <v>77</v>
      </c>
      <c r="E453" s="6" t="s">
        <v>121</v>
      </c>
      <c r="F453" s="6" t="s">
        <v>138</v>
      </c>
      <c r="G453" s="13">
        <v>1.0000000000000001E-5</v>
      </c>
      <c r="H453" s="6" t="s">
        <v>110</v>
      </c>
      <c r="I453" s="12" t="s">
        <v>123</v>
      </c>
      <c r="J453" s="6" t="s">
        <v>124</v>
      </c>
      <c r="K453" s="6" t="s">
        <v>125</v>
      </c>
      <c r="L453" s="6" t="s">
        <v>126</v>
      </c>
      <c r="M453" s="6" t="s">
        <v>127</v>
      </c>
      <c r="N453" s="6" t="s">
        <v>150</v>
      </c>
      <c r="P453" s="44" t="s">
        <v>386</v>
      </c>
      <c r="Q453" s="9">
        <v>606348.78698280104</v>
      </c>
      <c r="R453" s="9">
        <v>1205457.30321691</v>
      </c>
      <c r="S453" s="8">
        <f t="shared" si="20"/>
        <v>0.98805923108262528</v>
      </c>
      <c r="U453" s="9">
        <f t="shared" ref="U453:U516" si="21">IF(T453="",(LOG((R453/Q453),2)),T453)</f>
        <v>0.99136074035905131</v>
      </c>
      <c r="V453" s="6" t="s">
        <v>119</v>
      </c>
    </row>
    <row r="454" spans="1:23" x14ac:dyDescent="0.2">
      <c r="A454" s="6" t="s">
        <v>106</v>
      </c>
      <c r="B454" s="6" t="s">
        <v>107</v>
      </c>
      <c r="C454" s="6" t="s">
        <v>477</v>
      </c>
      <c r="D454" s="6" t="s">
        <v>69</v>
      </c>
      <c r="E454" s="6" t="s">
        <v>52</v>
      </c>
      <c r="F454" s="6" t="s">
        <v>117</v>
      </c>
      <c r="G454" s="6" t="s">
        <v>109</v>
      </c>
      <c r="H454" t="s">
        <v>110</v>
      </c>
      <c r="I454" t="s">
        <v>111</v>
      </c>
      <c r="J454" t="s">
        <v>112</v>
      </c>
      <c r="K454" t="s">
        <v>139</v>
      </c>
      <c r="L454" t="s">
        <v>140</v>
      </c>
      <c r="M454" t="s">
        <v>141</v>
      </c>
      <c r="P454" s="44" t="s">
        <v>385</v>
      </c>
      <c r="Q454" s="9">
        <v>3.6924939467312199</v>
      </c>
      <c r="R454" s="9">
        <v>7.3244552058111303</v>
      </c>
      <c r="S454" s="8">
        <f t="shared" si="20"/>
        <v>0.98360655737705516</v>
      </c>
      <c r="U454" s="9">
        <f t="shared" si="21"/>
        <v>0.98812589971171261</v>
      </c>
      <c r="V454" s="6" t="s">
        <v>116</v>
      </c>
    </row>
    <row r="455" spans="1:23" x14ac:dyDescent="0.2">
      <c r="A455" s="6" t="s">
        <v>106</v>
      </c>
      <c r="B455" s="6" t="s">
        <v>107</v>
      </c>
      <c r="C455" s="6" t="s">
        <v>484</v>
      </c>
      <c r="D455" s="6" t="s">
        <v>69</v>
      </c>
      <c r="E455" s="6" t="s">
        <v>52</v>
      </c>
      <c r="F455" s="6" t="s">
        <v>108</v>
      </c>
      <c r="G455" s="6" t="s">
        <v>129</v>
      </c>
      <c r="H455" t="s">
        <v>110</v>
      </c>
      <c r="I455" t="s">
        <v>111</v>
      </c>
      <c r="J455" t="s">
        <v>133</v>
      </c>
      <c r="K455" t="s">
        <v>146</v>
      </c>
      <c r="L455" t="s">
        <v>147</v>
      </c>
      <c r="M455" t="s">
        <v>148</v>
      </c>
      <c r="P455" s="44" t="s">
        <v>385</v>
      </c>
      <c r="Q455" s="9">
        <v>1653598.3646958801</v>
      </c>
      <c r="R455" s="9">
        <v>3276109.1430079699</v>
      </c>
      <c r="S455" s="8">
        <f t="shared" si="20"/>
        <v>0.98120003802162226</v>
      </c>
      <c r="U455" s="9">
        <f t="shared" si="21"/>
        <v>0.98637455377202587</v>
      </c>
      <c r="V455" s="6" t="s">
        <v>119</v>
      </c>
    </row>
    <row r="456" spans="1:23" x14ac:dyDescent="0.2">
      <c r="A456" s="6" t="s">
        <v>106</v>
      </c>
      <c r="B456" s="6" t="s">
        <v>107</v>
      </c>
      <c r="C456" s="6" t="s">
        <v>471</v>
      </c>
      <c r="D456" s="6" t="s">
        <v>69</v>
      </c>
      <c r="E456" s="6" t="s">
        <v>52</v>
      </c>
      <c r="F456" s="6" t="s">
        <v>142</v>
      </c>
      <c r="G456" s="6" t="s">
        <v>131</v>
      </c>
      <c r="H456" t="s">
        <v>110</v>
      </c>
      <c r="I456" t="s">
        <v>111</v>
      </c>
      <c r="J456" t="s">
        <v>133</v>
      </c>
      <c r="K456" t="s">
        <v>146</v>
      </c>
      <c r="L456" t="s">
        <v>147</v>
      </c>
      <c r="M456" t="s">
        <v>148</v>
      </c>
      <c r="P456" s="44" t="s">
        <v>385</v>
      </c>
      <c r="Q456" s="9">
        <v>703936.73953342799</v>
      </c>
      <c r="R456" s="9">
        <v>1391546.61062325</v>
      </c>
      <c r="S456" s="8">
        <f t="shared" si="20"/>
        <v>0.97680634135614586</v>
      </c>
      <c r="U456" s="9">
        <f t="shared" si="21"/>
        <v>0.98317154377831839</v>
      </c>
      <c r="V456" s="6" t="s">
        <v>119</v>
      </c>
    </row>
    <row r="457" spans="1:23" x14ac:dyDescent="0.2">
      <c r="A457" s="6" t="s">
        <v>106</v>
      </c>
      <c r="B457" s="6" t="s">
        <v>120</v>
      </c>
      <c r="C457" s="6" t="s">
        <v>457</v>
      </c>
      <c r="D457" s="6" t="s">
        <v>77</v>
      </c>
      <c r="E457" s="6" t="s">
        <v>121</v>
      </c>
      <c r="F457" s="6" t="s">
        <v>132</v>
      </c>
      <c r="G457" s="11">
        <v>1E-3</v>
      </c>
      <c r="H457" t="s">
        <v>110</v>
      </c>
      <c r="I457" t="s">
        <v>163</v>
      </c>
      <c r="J457" t="s">
        <v>163</v>
      </c>
      <c r="K457" t="s">
        <v>164</v>
      </c>
      <c r="L457" t="s">
        <v>165</v>
      </c>
      <c r="M457" t="s">
        <v>166</v>
      </c>
      <c r="P457" s="44" t="s">
        <v>386</v>
      </c>
      <c r="Q457" s="9">
        <v>1896510.5875802799</v>
      </c>
      <c r="R457" s="9">
        <v>3731513.2152615599</v>
      </c>
      <c r="S457" s="8">
        <f t="shared" si="20"/>
        <v>0.96756782677523745</v>
      </c>
      <c r="U457" s="9">
        <f t="shared" si="21"/>
        <v>0.97641336974324988</v>
      </c>
      <c r="V457" s="6" t="s">
        <v>119</v>
      </c>
    </row>
    <row r="458" spans="1:23" x14ac:dyDescent="0.2">
      <c r="A458" s="6" t="s">
        <v>106</v>
      </c>
      <c r="B458" s="6" t="s">
        <v>120</v>
      </c>
      <c r="C458" s="6" t="s">
        <v>457</v>
      </c>
      <c r="D458" s="6" t="s">
        <v>77</v>
      </c>
      <c r="E458" s="6" t="s">
        <v>121</v>
      </c>
      <c r="F458" s="6" t="s">
        <v>138</v>
      </c>
      <c r="G458" s="11">
        <v>1E-3</v>
      </c>
      <c r="H458" t="s">
        <v>110</v>
      </c>
      <c r="I458" t="s">
        <v>163</v>
      </c>
      <c r="J458" t="s">
        <v>163</v>
      </c>
      <c r="K458" t="s">
        <v>164</v>
      </c>
      <c r="L458" t="s">
        <v>165</v>
      </c>
      <c r="M458" t="s">
        <v>166</v>
      </c>
      <c r="P458" s="44" t="s">
        <v>386</v>
      </c>
      <c r="Q458" s="9">
        <v>1896510.5875802799</v>
      </c>
      <c r="R458" s="9">
        <v>3731513.2152615599</v>
      </c>
      <c r="S458" s="8">
        <f t="shared" si="20"/>
        <v>0.96756782677523745</v>
      </c>
      <c r="U458" s="9">
        <f t="shared" si="21"/>
        <v>0.97641336974324988</v>
      </c>
      <c r="V458" s="6" t="s">
        <v>119</v>
      </c>
    </row>
    <row r="459" spans="1:23" x14ac:dyDescent="0.2">
      <c r="A459" s="6" t="s">
        <v>106</v>
      </c>
      <c r="B459" s="6" t="s">
        <v>120</v>
      </c>
      <c r="C459" s="6" t="s">
        <v>453</v>
      </c>
      <c r="D459" s="6" t="s">
        <v>77</v>
      </c>
      <c r="E459" s="6" t="s">
        <v>121</v>
      </c>
      <c r="F459" s="6" t="s">
        <v>122</v>
      </c>
      <c r="G459" s="11">
        <v>1E-3</v>
      </c>
      <c r="H459" t="s">
        <v>110</v>
      </c>
      <c r="I459" t="s">
        <v>111</v>
      </c>
      <c r="J459" t="s">
        <v>204</v>
      </c>
      <c r="K459" t="s">
        <v>205</v>
      </c>
      <c r="L459" t="s">
        <v>206</v>
      </c>
      <c r="M459" t="s">
        <v>215</v>
      </c>
      <c r="P459" s="44" t="s">
        <v>386</v>
      </c>
      <c r="Q459" s="9">
        <v>174340.082776792</v>
      </c>
      <c r="R459" s="9">
        <v>342391.10799645598</v>
      </c>
      <c r="S459" s="8">
        <f t="shared" si="20"/>
        <v>0.96392649666697749</v>
      </c>
      <c r="U459" s="9">
        <f t="shared" si="21"/>
        <v>0.97374093531531758</v>
      </c>
      <c r="V459" s="6" t="s">
        <v>119</v>
      </c>
    </row>
    <row r="460" spans="1:23" x14ac:dyDescent="0.2">
      <c r="A460" s="6" t="s">
        <v>106</v>
      </c>
      <c r="B460" s="6" t="s">
        <v>107</v>
      </c>
      <c r="C460" s="6" t="s">
        <v>468</v>
      </c>
      <c r="D460" s="6" t="s">
        <v>69</v>
      </c>
      <c r="E460" s="6" t="s">
        <v>52</v>
      </c>
      <c r="F460" s="6" t="s">
        <v>194</v>
      </c>
      <c r="G460" s="6" t="s">
        <v>118</v>
      </c>
      <c r="H460" s="6" t="s">
        <v>110</v>
      </c>
      <c r="I460" s="6" t="s">
        <v>111</v>
      </c>
      <c r="J460" s="6" t="s">
        <v>112</v>
      </c>
      <c r="K460" s="6" t="s">
        <v>113</v>
      </c>
      <c r="L460" s="6" t="s">
        <v>114</v>
      </c>
      <c r="M460" s="6" t="s">
        <v>115</v>
      </c>
      <c r="P460" s="44" t="s">
        <v>385</v>
      </c>
      <c r="Q460" s="9">
        <v>2.3119266055045702</v>
      </c>
      <c r="R460" s="9">
        <v>4.5137614678899096</v>
      </c>
      <c r="S460" s="8">
        <f t="shared" si="20"/>
        <v>0.95238095238096732</v>
      </c>
      <c r="U460" s="9">
        <f t="shared" si="21"/>
        <v>0.9652345818393343</v>
      </c>
      <c r="V460" s="6" t="s">
        <v>116</v>
      </c>
    </row>
    <row r="461" spans="1:23" x14ac:dyDescent="0.2">
      <c r="A461" s="6" t="s">
        <v>106</v>
      </c>
      <c r="B461" s="6" t="s">
        <v>107</v>
      </c>
      <c r="C461" s="6" t="s">
        <v>473</v>
      </c>
      <c r="D461" s="6" t="s">
        <v>69</v>
      </c>
      <c r="E461" s="6" t="s">
        <v>52</v>
      </c>
      <c r="F461" s="6" t="s">
        <v>194</v>
      </c>
      <c r="G461" s="6" t="s">
        <v>109</v>
      </c>
      <c r="H461" s="6" t="s">
        <v>110</v>
      </c>
      <c r="I461" s="12" t="s">
        <v>123</v>
      </c>
      <c r="J461" s="6" t="s">
        <v>124</v>
      </c>
      <c r="K461" s="6" t="s">
        <v>125</v>
      </c>
      <c r="L461" s="6" t="s">
        <v>126</v>
      </c>
      <c r="M461" s="6" t="s">
        <v>127</v>
      </c>
      <c r="N461" s="6" t="s">
        <v>150</v>
      </c>
      <c r="P461" s="44" t="s">
        <v>386</v>
      </c>
      <c r="Q461" s="9">
        <v>1.25776397515528</v>
      </c>
      <c r="R461" s="9">
        <v>2.4534161490683202</v>
      </c>
      <c r="S461" s="8">
        <f t="shared" si="20"/>
        <v>0.95061728395061418</v>
      </c>
      <c r="U461" s="9">
        <f t="shared" si="21"/>
        <v>0.96393074529247591</v>
      </c>
      <c r="V461" s="6" t="s">
        <v>116</v>
      </c>
    </row>
    <row r="462" spans="1:23" x14ac:dyDescent="0.2">
      <c r="A462" s="6" t="s">
        <v>106</v>
      </c>
      <c r="B462" s="6" t="s">
        <v>107</v>
      </c>
      <c r="C462" s="6" t="s">
        <v>490</v>
      </c>
      <c r="D462" s="6" t="s">
        <v>69</v>
      </c>
      <c r="E462" s="6" t="s">
        <v>52</v>
      </c>
      <c r="F462" s="6" t="s">
        <v>108</v>
      </c>
      <c r="G462" s="6" t="s">
        <v>130</v>
      </c>
      <c r="H462" s="6" t="s">
        <v>110</v>
      </c>
      <c r="I462" s="12" t="s">
        <v>123</v>
      </c>
      <c r="J462" s="6" t="s">
        <v>124</v>
      </c>
      <c r="K462" s="6" t="s">
        <v>125</v>
      </c>
      <c r="L462" s="6" t="s">
        <v>126</v>
      </c>
      <c r="M462" s="6" t="s">
        <v>127</v>
      </c>
      <c r="N462" s="6" t="s">
        <v>155</v>
      </c>
      <c r="P462" s="44" t="s">
        <v>386</v>
      </c>
      <c r="Q462" s="9">
        <v>10198067.6261143</v>
      </c>
      <c r="R462" s="9">
        <v>19711465.2949186</v>
      </c>
      <c r="S462" s="8">
        <f t="shared" si="20"/>
        <v>0.93286277534022655</v>
      </c>
      <c r="U462" s="9">
        <f t="shared" si="21"/>
        <v>0.95073921625396518</v>
      </c>
      <c r="V462" s="6" t="s">
        <v>119</v>
      </c>
      <c r="W462" s="10" t="s">
        <v>382</v>
      </c>
    </row>
    <row r="463" spans="1:23" x14ac:dyDescent="0.2">
      <c r="A463" s="6" t="s">
        <v>106</v>
      </c>
      <c r="B463" s="6" t="s">
        <v>107</v>
      </c>
      <c r="C463" s="6" t="s">
        <v>487</v>
      </c>
      <c r="D463" s="6" t="s">
        <v>69</v>
      </c>
      <c r="E463" s="6" t="s">
        <v>52</v>
      </c>
      <c r="F463" s="6" t="s">
        <v>142</v>
      </c>
      <c r="G463" s="6" t="s">
        <v>130</v>
      </c>
      <c r="H463" s="6" t="s">
        <v>110</v>
      </c>
      <c r="I463" s="12" t="s">
        <v>123</v>
      </c>
      <c r="J463" s="6" t="s">
        <v>124</v>
      </c>
      <c r="K463" s="6" t="s">
        <v>125</v>
      </c>
      <c r="L463" s="6" t="s">
        <v>126</v>
      </c>
      <c r="M463" s="6" t="s">
        <v>127</v>
      </c>
      <c r="N463" s="6" t="s">
        <v>150</v>
      </c>
      <c r="P463" s="44" t="s">
        <v>386</v>
      </c>
      <c r="Q463" s="9">
        <v>1.5838762214983699</v>
      </c>
      <c r="R463" s="9">
        <v>3.0374592833876202</v>
      </c>
      <c r="S463" s="8">
        <f t="shared" si="20"/>
        <v>0.91773778920308524</v>
      </c>
      <c r="U463" s="9">
        <f t="shared" si="21"/>
        <v>0.93940547526904616</v>
      </c>
      <c r="V463" s="6" t="s">
        <v>116</v>
      </c>
    </row>
    <row r="464" spans="1:23" x14ac:dyDescent="0.2">
      <c r="A464" s="6" t="s">
        <v>106</v>
      </c>
      <c r="B464" s="6" t="s">
        <v>107</v>
      </c>
      <c r="C464" s="6" t="s">
        <v>471</v>
      </c>
      <c r="D464" s="6" t="s">
        <v>69</v>
      </c>
      <c r="E464" s="6" t="s">
        <v>52</v>
      </c>
      <c r="F464" s="6" t="s">
        <v>117</v>
      </c>
      <c r="G464" s="6" t="s">
        <v>130</v>
      </c>
      <c r="H464" t="s">
        <v>110</v>
      </c>
      <c r="I464" t="s">
        <v>111</v>
      </c>
      <c r="J464" t="s">
        <v>133</v>
      </c>
      <c r="K464" t="s">
        <v>146</v>
      </c>
      <c r="L464" t="s">
        <v>147</v>
      </c>
      <c r="M464" t="s">
        <v>148</v>
      </c>
      <c r="P464" s="44" t="s">
        <v>385</v>
      </c>
      <c r="Q464" s="9">
        <v>2081544.2622704899</v>
      </c>
      <c r="R464" s="9">
        <v>3989301.5064413701</v>
      </c>
      <c r="S464" s="8">
        <f t="shared" si="20"/>
        <v>0.91651053439043961</v>
      </c>
      <c r="U464" s="9">
        <f t="shared" si="21"/>
        <v>0.93848192815203746</v>
      </c>
      <c r="V464" s="6" t="s">
        <v>119</v>
      </c>
    </row>
    <row r="465" spans="1:22" x14ac:dyDescent="0.2">
      <c r="A465" s="6" t="s">
        <v>106</v>
      </c>
      <c r="B465" s="6" t="s">
        <v>107</v>
      </c>
      <c r="C465" s="6" t="s">
        <v>471</v>
      </c>
      <c r="D465" s="6" t="s">
        <v>69</v>
      </c>
      <c r="E465" s="6" t="s">
        <v>52</v>
      </c>
      <c r="F465" s="6" t="s">
        <v>194</v>
      </c>
      <c r="G465" s="6" t="s">
        <v>118</v>
      </c>
      <c r="H465" t="s">
        <v>110</v>
      </c>
      <c r="I465" t="s">
        <v>111</v>
      </c>
      <c r="J465" t="s">
        <v>133</v>
      </c>
      <c r="K465" t="s">
        <v>146</v>
      </c>
      <c r="L465" t="s">
        <v>147</v>
      </c>
      <c r="M465" t="s">
        <v>148</v>
      </c>
      <c r="P465" s="44" t="s">
        <v>385</v>
      </c>
      <c r="Q465" s="9">
        <v>1728495.1346595199</v>
      </c>
      <c r="R465" s="9">
        <v>3312679.1342175701</v>
      </c>
      <c r="S465" s="8">
        <f t="shared" si="20"/>
        <v>0.91651053439042729</v>
      </c>
      <c r="U465" s="9">
        <f t="shared" si="21"/>
        <v>0.93848192815202836</v>
      </c>
      <c r="V465" s="6" t="s">
        <v>119</v>
      </c>
    </row>
    <row r="466" spans="1:22" x14ac:dyDescent="0.2">
      <c r="A466" s="6" t="s">
        <v>106</v>
      </c>
      <c r="B466" s="6">
        <v>2018</v>
      </c>
      <c r="C466" s="6" t="s">
        <v>492</v>
      </c>
      <c r="D466" s="6" t="s">
        <v>69</v>
      </c>
      <c r="E466" s="6" t="s">
        <v>52</v>
      </c>
      <c r="F466" s="6" t="s">
        <v>108</v>
      </c>
      <c r="G466" s="6" t="s">
        <v>227</v>
      </c>
      <c r="H466" s="1" t="s">
        <v>110</v>
      </c>
      <c r="I466" s="1" t="s">
        <v>111</v>
      </c>
      <c r="J466" s="1" t="s">
        <v>112</v>
      </c>
      <c r="K466" s="1" t="s">
        <v>139</v>
      </c>
      <c r="L466" s="1" t="s">
        <v>140</v>
      </c>
      <c r="M466" s="1" t="s">
        <v>141</v>
      </c>
      <c r="N466" s="6" t="s">
        <v>149</v>
      </c>
      <c r="P466" s="44" t="s">
        <v>385</v>
      </c>
      <c r="Q466" s="9">
        <v>1.2365591397849301E-2</v>
      </c>
      <c r="R466" s="9">
        <v>2.3655913978494598E-2</v>
      </c>
      <c r="S466" s="8">
        <f t="shared" si="20"/>
        <v>0.91304347826089249</v>
      </c>
      <c r="U466" s="9">
        <f t="shared" si="21"/>
        <v>0.93586966258030169</v>
      </c>
      <c r="V466" s="6" t="s">
        <v>116</v>
      </c>
    </row>
    <row r="467" spans="1:22" x14ac:dyDescent="0.2">
      <c r="A467" s="6" t="s">
        <v>106</v>
      </c>
      <c r="B467" s="6" t="s">
        <v>120</v>
      </c>
      <c r="C467" s="6" t="s">
        <v>454</v>
      </c>
      <c r="D467" s="6" t="s">
        <v>77</v>
      </c>
      <c r="E467" s="6" t="s">
        <v>121</v>
      </c>
      <c r="F467" s="6" t="s">
        <v>224</v>
      </c>
      <c r="G467" s="11">
        <v>0.01</v>
      </c>
      <c r="H467" t="s">
        <v>110</v>
      </c>
      <c r="I467" t="s">
        <v>111</v>
      </c>
      <c r="J467" t="s">
        <v>204</v>
      </c>
      <c r="K467" t="s">
        <v>205</v>
      </c>
      <c r="L467" t="s">
        <v>206</v>
      </c>
      <c r="M467" t="s">
        <v>215</v>
      </c>
      <c r="P467" s="44" t="s">
        <v>386</v>
      </c>
      <c r="Q467" s="9">
        <v>1337352.35613722</v>
      </c>
      <c r="R467" s="9">
        <v>2542819.9765615799</v>
      </c>
      <c r="S467" s="8">
        <f t="shared" si="20"/>
        <v>0.90138370407198198</v>
      </c>
      <c r="U467" s="9">
        <f t="shared" si="21"/>
        <v>0.92704970089879934</v>
      </c>
      <c r="V467" s="6" t="s">
        <v>119</v>
      </c>
    </row>
    <row r="468" spans="1:22" x14ac:dyDescent="0.2">
      <c r="A468" s="6" t="s">
        <v>106</v>
      </c>
      <c r="B468" s="6" t="s">
        <v>107</v>
      </c>
      <c r="C468" s="6" t="s">
        <v>477</v>
      </c>
      <c r="D468" s="6" t="s">
        <v>69</v>
      </c>
      <c r="E468" s="6" t="s">
        <v>52</v>
      </c>
      <c r="F468" s="6" t="s">
        <v>142</v>
      </c>
      <c r="G468" s="6" t="s">
        <v>129</v>
      </c>
      <c r="H468" t="s">
        <v>110</v>
      </c>
      <c r="I468" t="s">
        <v>111</v>
      </c>
      <c r="J468" t="s">
        <v>112</v>
      </c>
      <c r="K468" t="s">
        <v>139</v>
      </c>
      <c r="L468" t="s">
        <v>140</v>
      </c>
      <c r="M468" t="s">
        <v>141</v>
      </c>
      <c r="P468" s="44" t="s">
        <v>385</v>
      </c>
      <c r="Q468" s="9">
        <v>6.7191283292978099</v>
      </c>
      <c r="R468" s="9">
        <v>12.7723970944309</v>
      </c>
      <c r="S468" s="8">
        <f t="shared" si="20"/>
        <v>0.90090090090089026</v>
      </c>
      <c r="U468" s="9">
        <f t="shared" si="21"/>
        <v>0.92668332235707107</v>
      </c>
      <c r="V468" s="6" t="s">
        <v>116</v>
      </c>
    </row>
    <row r="469" spans="1:22" x14ac:dyDescent="0.2">
      <c r="A469" s="6" t="s">
        <v>106</v>
      </c>
      <c r="B469" s="6" t="s">
        <v>107</v>
      </c>
      <c r="C469" s="6" t="s">
        <v>473</v>
      </c>
      <c r="D469" s="6" t="s">
        <v>69</v>
      </c>
      <c r="E469" s="6" t="s">
        <v>52</v>
      </c>
      <c r="F469" s="6" t="s">
        <v>108</v>
      </c>
      <c r="G469" s="6" t="s">
        <v>118</v>
      </c>
      <c r="H469" s="6" t="s">
        <v>110</v>
      </c>
      <c r="I469" s="12" t="s">
        <v>123</v>
      </c>
      <c r="J469" s="6" t="s">
        <v>124</v>
      </c>
      <c r="K469" s="6" t="s">
        <v>125</v>
      </c>
      <c r="L469" s="6" t="s">
        <v>126</v>
      </c>
      <c r="M469" s="6" t="s">
        <v>127</v>
      </c>
      <c r="N469" s="6" t="s">
        <v>150</v>
      </c>
      <c r="P469" s="44" t="s">
        <v>386</v>
      </c>
      <c r="Q469" s="9">
        <v>0.434782608695651</v>
      </c>
      <c r="R469" s="9">
        <v>0.82298136645962805</v>
      </c>
      <c r="S469" s="8">
        <f t="shared" si="20"/>
        <v>0.89285714285714968</v>
      </c>
      <c r="U469" s="9">
        <f t="shared" si="21"/>
        <v>0.92056553250560025</v>
      </c>
      <c r="V469" s="6" t="s">
        <v>116</v>
      </c>
    </row>
    <row r="470" spans="1:22" x14ac:dyDescent="0.2">
      <c r="A470" s="6" t="s">
        <v>106</v>
      </c>
      <c r="B470" s="6" t="s">
        <v>107</v>
      </c>
      <c r="C470" s="6" t="s">
        <v>490</v>
      </c>
      <c r="D470" s="6" t="s">
        <v>69</v>
      </c>
      <c r="E470" s="6" t="s">
        <v>52</v>
      </c>
      <c r="F470" s="6" t="s">
        <v>142</v>
      </c>
      <c r="G470" s="6" t="s">
        <v>130</v>
      </c>
      <c r="H470" s="6" t="s">
        <v>110</v>
      </c>
      <c r="I470" s="12" t="s">
        <v>123</v>
      </c>
      <c r="J470" s="6" t="s">
        <v>124</v>
      </c>
      <c r="K470" s="6" t="s">
        <v>125</v>
      </c>
      <c r="L470" s="6" t="s">
        <v>126</v>
      </c>
      <c r="M470" s="6" t="s">
        <v>127</v>
      </c>
      <c r="N470" s="6" t="s">
        <v>155</v>
      </c>
      <c r="P470" s="44" t="s">
        <v>386</v>
      </c>
      <c r="Q470" s="9">
        <v>11471632.163508501</v>
      </c>
      <c r="R470" s="9">
        <v>21657322.8161867</v>
      </c>
      <c r="S470" s="8">
        <f t="shared" si="20"/>
        <v>0.88790248044032405</v>
      </c>
      <c r="U470" s="9">
        <f t="shared" si="21"/>
        <v>0.91678424424489924</v>
      </c>
      <c r="V470" s="6" t="s">
        <v>119</v>
      </c>
    </row>
    <row r="471" spans="1:22" x14ac:dyDescent="0.2">
      <c r="A471" s="6" t="s">
        <v>106</v>
      </c>
      <c r="B471" s="6" t="s">
        <v>107</v>
      </c>
      <c r="C471" s="6" t="s">
        <v>477</v>
      </c>
      <c r="D471" s="6" t="s">
        <v>69</v>
      </c>
      <c r="E471" s="6" t="s">
        <v>52</v>
      </c>
      <c r="F471" s="6" t="s">
        <v>117</v>
      </c>
      <c r="G471" s="6" t="s">
        <v>131</v>
      </c>
      <c r="H471" t="s">
        <v>110</v>
      </c>
      <c r="I471" t="s">
        <v>111</v>
      </c>
      <c r="J471" t="s">
        <v>112</v>
      </c>
      <c r="K471" t="s">
        <v>139</v>
      </c>
      <c r="L471" t="s">
        <v>140</v>
      </c>
      <c r="M471" t="s">
        <v>141</v>
      </c>
      <c r="P471" s="44" t="s">
        <v>385</v>
      </c>
      <c r="Q471" s="9">
        <v>3.6924939467312199</v>
      </c>
      <c r="R471" s="9">
        <v>6.9612590799031402</v>
      </c>
      <c r="S471" s="8">
        <f t="shared" si="20"/>
        <v>0.88524590163934991</v>
      </c>
      <c r="U471" s="9">
        <f t="shared" si="21"/>
        <v>0.91475271338149333</v>
      </c>
      <c r="V471" s="6" t="s">
        <v>116</v>
      </c>
    </row>
    <row r="472" spans="1:22" x14ac:dyDescent="0.2">
      <c r="A472" s="6" t="s">
        <v>106</v>
      </c>
      <c r="B472" s="6" t="s">
        <v>120</v>
      </c>
      <c r="C472" s="6" t="s">
        <v>461</v>
      </c>
      <c r="D472" s="6" t="s">
        <v>77</v>
      </c>
      <c r="E472" s="6" t="s">
        <v>121</v>
      </c>
      <c r="F472" s="6" t="s">
        <v>132</v>
      </c>
      <c r="G472" s="11">
        <v>1E-3</v>
      </c>
      <c r="H472" s="6" t="s">
        <v>110</v>
      </c>
      <c r="I472" s="12" t="s">
        <v>123</v>
      </c>
      <c r="J472" s="6" t="s">
        <v>124</v>
      </c>
      <c r="K472" s="6" t="s">
        <v>125</v>
      </c>
      <c r="L472" s="6" t="s">
        <v>126</v>
      </c>
      <c r="M472" s="6" t="s">
        <v>127</v>
      </c>
      <c r="N472" s="6" t="s">
        <v>155</v>
      </c>
      <c r="P472" s="44" t="s">
        <v>386</v>
      </c>
      <c r="Q472" s="9">
        <v>5925414.5421301601</v>
      </c>
      <c r="R472" s="9">
        <v>11125092.8594243</v>
      </c>
      <c r="S472" s="8">
        <f t="shared" si="20"/>
        <v>0.87752144264743359</v>
      </c>
      <c r="U472" s="9">
        <f t="shared" si="21"/>
        <v>0.90882938445031369</v>
      </c>
      <c r="V472" s="6" t="s">
        <v>119</v>
      </c>
    </row>
    <row r="473" spans="1:22" x14ac:dyDescent="0.2">
      <c r="A473" s="6" t="s">
        <v>106</v>
      </c>
      <c r="B473" s="6" t="s">
        <v>107</v>
      </c>
      <c r="C473" s="6" t="s">
        <v>464</v>
      </c>
      <c r="D473" s="6" t="s">
        <v>69</v>
      </c>
      <c r="E473" s="6" t="s">
        <v>52</v>
      </c>
      <c r="F473" s="6" t="s">
        <v>117</v>
      </c>
      <c r="G473" s="6" t="s">
        <v>130</v>
      </c>
      <c r="H473" t="s">
        <v>110</v>
      </c>
      <c r="I473" t="s">
        <v>111</v>
      </c>
      <c r="J473" t="s">
        <v>112</v>
      </c>
      <c r="K473" t="s">
        <v>139</v>
      </c>
      <c r="L473" t="s">
        <v>140</v>
      </c>
      <c r="M473" t="s">
        <v>141</v>
      </c>
      <c r="P473" s="44" t="s">
        <v>385</v>
      </c>
      <c r="Q473" s="9">
        <v>1323188.2072236401</v>
      </c>
      <c r="R473" s="9">
        <v>2465425.5471007898</v>
      </c>
      <c r="S473" s="8">
        <f t="shared" si="20"/>
        <v>0.86324631193156742</v>
      </c>
      <c r="U473" s="9">
        <f t="shared" si="21"/>
        <v>0.89781840402361701</v>
      </c>
      <c r="V473" s="6" t="s">
        <v>119</v>
      </c>
    </row>
    <row r="474" spans="1:22" x14ac:dyDescent="0.2">
      <c r="A474" s="6" t="s">
        <v>106</v>
      </c>
      <c r="B474" s="6" t="s">
        <v>107</v>
      </c>
      <c r="C474" s="6" t="s">
        <v>464</v>
      </c>
      <c r="D474" s="6" t="s">
        <v>69</v>
      </c>
      <c r="E474" s="6" t="s">
        <v>52</v>
      </c>
      <c r="F474" s="6" t="s">
        <v>142</v>
      </c>
      <c r="G474" s="6" t="s">
        <v>118</v>
      </c>
      <c r="H474" t="s">
        <v>110</v>
      </c>
      <c r="I474" t="s">
        <v>111</v>
      </c>
      <c r="J474" t="s">
        <v>112</v>
      </c>
      <c r="K474" t="s">
        <v>139</v>
      </c>
      <c r="L474" t="s">
        <v>140</v>
      </c>
      <c r="M474" t="s">
        <v>141</v>
      </c>
      <c r="P474" s="44" t="s">
        <v>385</v>
      </c>
      <c r="Q474" s="9">
        <v>607832.31282972195</v>
      </c>
      <c r="R474" s="9">
        <v>1132541.31515281</v>
      </c>
      <c r="S474" s="8">
        <f t="shared" si="20"/>
        <v>0.86324631193156043</v>
      </c>
      <c r="U474" s="9">
        <f t="shared" si="21"/>
        <v>0.89781840402361168</v>
      </c>
      <c r="V474" s="6" t="s">
        <v>119</v>
      </c>
    </row>
    <row r="475" spans="1:22" x14ac:dyDescent="0.2">
      <c r="A475" s="6" t="s">
        <v>106</v>
      </c>
      <c r="B475" s="6" t="s">
        <v>120</v>
      </c>
      <c r="C475" s="6" t="s">
        <v>433</v>
      </c>
      <c r="D475" s="6" t="s">
        <v>77</v>
      </c>
      <c r="E475" s="6" t="s">
        <v>121</v>
      </c>
      <c r="F475" s="6" t="s">
        <v>122</v>
      </c>
      <c r="G475" s="11">
        <v>1E-3</v>
      </c>
      <c r="H475" t="s">
        <v>110</v>
      </c>
      <c r="I475" t="s">
        <v>111</v>
      </c>
      <c r="J475" t="s">
        <v>112</v>
      </c>
      <c r="K475" t="s">
        <v>139</v>
      </c>
      <c r="L475" t="s">
        <v>140</v>
      </c>
      <c r="M475" s="6" t="s">
        <v>141</v>
      </c>
      <c r="P475" s="44" t="s">
        <v>385</v>
      </c>
      <c r="Q475" s="9">
        <v>18131.217442077399</v>
      </c>
      <c r="R475" s="9">
        <v>33735.712556726299</v>
      </c>
      <c r="S475" s="8">
        <f t="shared" si="20"/>
        <v>0.86064243421598952</v>
      </c>
      <c r="U475" s="9">
        <f t="shared" si="21"/>
        <v>0.89580083457637083</v>
      </c>
      <c r="V475" s="6" t="s">
        <v>119</v>
      </c>
    </row>
    <row r="476" spans="1:22" x14ac:dyDescent="0.2">
      <c r="A476" s="6" t="s">
        <v>106</v>
      </c>
      <c r="B476" s="6" t="s">
        <v>107</v>
      </c>
      <c r="C476" s="6" t="s">
        <v>477</v>
      </c>
      <c r="D476" s="6" t="s">
        <v>69</v>
      </c>
      <c r="E476" s="6" t="s">
        <v>52</v>
      </c>
      <c r="F476" s="6" t="s">
        <v>142</v>
      </c>
      <c r="G476" s="6" t="s">
        <v>130</v>
      </c>
      <c r="H476" t="s">
        <v>110</v>
      </c>
      <c r="I476" t="s">
        <v>111</v>
      </c>
      <c r="J476" t="s">
        <v>112</v>
      </c>
      <c r="K476" t="s">
        <v>139</v>
      </c>
      <c r="L476" t="s">
        <v>140</v>
      </c>
      <c r="M476" t="s">
        <v>141</v>
      </c>
      <c r="P476" s="44" t="s">
        <v>385</v>
      </c>
      <c r="Q476" s="9">
        <v>6.7191283292978099</v>
      </c>
      <c r="R476" s="9">
        <v>12.4697336561743</v>
      </c>
      <c r="S476" s="8">
        <f t="shared" si="20"/>
        <v>0.85585585585585389</v>
      </c>
      <c r="U476" s="9">
        <f t="shared" si="21"/>
        <v>0.89208466083311078</v>
      </c>
      <c r="V476" s="6" t="s">
        <v>116</v>
      </c>
    </row>
    <row r="477" spans="1:22" x14ac:dyDescent="0.2">
      <c r="A477" s="6" t="s">
        <v>106</v>
      </c>
      <c r="B477" s="6" t="s">
        <v>107</v>
      </c>
      <c r="C477" s="6" t="s">
        <v>465</v>
      </c>
      <c r="D477" s="6" t="s">
        <v>69</v>
      </c>
      <c r="E477" s="6" t="s">
        <v>52</v>
      </c>
      <c r="F477" s="6" t="s">
        <v>194</v>
      </c>
      <c r="G477" s="6" t="s">
        <v>131</v>
      </c>
      <c r="H477" t="s">
        <v>110</v>
      </c>
      <c r="I477" t="s">
        <v>111</v>
      </c>
      <c r="J477" t="s">
        <v>112</v>
      </c>
      <c r="K477" t="s">
        <v>139</v>
      </c>
      <c r="L477" t="s">
        <v>140</v>
      </c>
      <c r="M477" t="s">
        <v>141</v>
      </c>
      <c r="P477" s="44" t="s">
        <v>385</v>
      </c>
      <c r="Q477" s="9">
        <v>5.1805337519623</v>
      </c>
      <c r="R477" s="9">
        <v>9.6075353218210306</v>
      </c>
      <c r="S477" s="8">
        <f t="shared" si="20"/>
        <v>0.85454545454546182</v>
      </c>
      <c r="U477" s="9">
        <f t="shared" si="21"/>
        <v>0.89106562844684167</v>
      </c>
      <c r="V477" s="6" t="s">
        <v>116</v>
      </c>
    </row>
    <row r="478" spans="1:22" x14ac:dyDescent="0.2">
      <c r="A478" s="6" t="s">
        <v>106</v>
      </c>
      <c r="B478" s="6" t="s">
        <v>107</v>
      </c>
      <c r="C478" s="6" t="s">
        <v>474</v>
      </c>
      <c r="D478" s="6" t="s">
        <v>69</v>
      </c>
      <c r="E478" s="6" t="s">
        <v>52</v>
      </c>
      <c r="F478" s="6" t="s">
        <v>194</v>
      </c>
      <c r="G478" s="6" t="s">
        <v>129</v>
      </c>
      <c r="H478" s="6" t="s">
        <v>110</v>
      </c>
      <c r="I478" s="12" t="s">
        <v>123</v>
      </c>
      <c r="J478" s="6" t="s">
        <v>124</v>
      </c>
      <c r="K478" s="6" t="s">
        <v>125</v>
      </c>
      <c r="L478" s="6" t="s">
        <v>126</v>
      </c>
      <c r="M478" s="6" t="s">
        <v>127</v>
      </c>
      <c r="N478" s="6" t="s">
        <v>150</v>
      </c>
      <c r="P478" s="44" t="s">
        <v>386</v>
      </c>
      <c r="Q478" s="9">
        <v>600164.78584276</v>
      </c>
      <c r="R478" s="9">
        <v>1107505.51618693</v>
      </c>
      <c r="S478" s="8">
        <f t="shared" si="20"/>
        <v>0.84533571830902221</v>
      </c>
      <c r="U478" s="9">
        <f t="shared" si="21"/>
        <v>0.88388330684364158</v>
      </c>
      <c r="V478" s="6" t="s">
        <v>119</v>
      </c>
    </row>
    <row r="479" spans="1:22" x14ac:dyDescent="0.2">
      <c r="A479" s="6" t="s">
        <v>106</v>
      </c>
      <c r="B479" s="6" t="s">
        <v>107</v>
      </c>
      <c r="C479" s="6" t="s">
        <v>490</v>
      </c>
      <c r="D479" s="6" t="s">
        <v>69</v>
      </c>
      <c r="E479" s="6" t="s">
        <v>52</v>
      </c>
      <c r="F479" s="6" t="s">
        <v>142</v>
      </c>
      <c r="G479" s="6" t="s">
        <v>131</v>
      </c>
      <c r="H479" s="6" t="s">
        <v>110</v>
      </c>
      <c r="I479" s="12" t="s">
        <v>123</v>
      </c>
      <c r="J479" s="6" t="s">
        <v>124</v>
      </c>
      <c r="K479" s="6" t="s">
        <v>125</v>
      </c>
      <c r="L479" s="6" t="s">
        <v>126</v>
      </c>
      <c r="M479" s="6" t="s">
        <v>127</v>
      </c>
      <c r="N479" s="6" t="s">
        <v>155</v>
      </c>
      <c r="P479" s="44" t="s">
        <v>386</v>
      </c>
      <c r="Q479" s="9">
        <v>11471632.163508501</v>
      </c>
      <c r="R479" s="9">
        <v>21153552.122798</v>
      </c>
      <c r="S479" s="8">
        <f t="shared" si="20"/>
        <v>0.84398800635256477</v>
      </c>
      <c r="U479" s="9">
        <f t="shared" si="21"/>
        <v>0.88282927223582541</v>
      </c>
      <c r="V479" s="6" t="s">
        <v>119</v>
      </c>
    </row>
    <row r="480" spans="1:22" x14ac:dyDescent="0.2">
      <c r="A480" s="6" t="s">
        <v>106</v>
      </c>
      <c r="B480" s="6" t="s">
        <v>107</v>
      </c>
      <c r="C480" s="6" t="s">
        <v>488</v>
      </c>
      <c r="D480" s="6" t="s">
        <v>69</v>
      </c>
      <c r="E480" s="6" t="s">
        <v>52</v>
      </c>
      <c r="F480" s="6" t="s">
        <v>142</v>
      </c>
      <c r="G480" s="6" t="s">
        <v>131</v>
      </c>
      <c r="H480" s="6" t="s">
        <v>110</v>
      </c>
      <c r="I480" s="12" t="s">
        <v>123</v>
      </c>
      <c r="J480" s="6" t="s">
        <v>124</v>
      </c>
      <c r="K480" s="6" t="s">
        <v>125</v>
      </c>
      <c r="L480" s="6" t="s">
        <v>126</v>
      </c>
      <c r="M480" s="6" t="s">
        <v>127</v>
      </c>
      <c r="N480" s="6" t="s">
        <v>150</v>
      </c>
      <c r="P480" s="44" t="s">
        <v>386</v>
      </c>
      <c r="Q480" s="9">
        <v>544553.56948447402</v>
      </c>
      <c r="R480" s="9">
        <v>1000000</v>
      </c>
      <c r="S480" s="8">
        <f t="shared" si="20"/>
        <v>0.83636662403424278</v>
      </c>
      <c r="U480" s="9">
        <f t="shared" si="21"/>
        <v>0.87685411641697053</v>
      </c>
      <c r="V480" s="6" t="s">
        <v>119</v>
      </c>
    </row>
    <row r="481" spans="1:23" x14ac:dyDescent="0.2">
      <c r="A481" s="6" t="s">
        <v>106</v>
      </c>
      <c r="B481" s="6">
        <v>2018</v>
      </c>
      <c r="C481" s="6" t="s">
        <v>492</v>
      </c>
      <c r="D481" s="6" t="s">
        <v>69</v>
      </c>
      <c r="E481" s="6" t="s">
        <v>52</v>
      </c>
      <c r="F481" s="6" t="s">
        <v>108</v>
      </c>
      <c r="G481" s="6" t="s">
        <v>227</v>
      </c>
      <c r="H481" t="s">
        <v>110</v>
      </c>
      <c r="I481" t="s">
        <v>111</v>
      </c>
      <c r="J481" t="s">
        <v>133</v>
      </c>
      <c r="K481" t="s">
        <v>146</v>
      </c>
      <c r="L481" t="s">
        <v>147</v>
      </c>
      <c r="M481" t="s">
        <v>191</v>
      </c>
      <c r="N481" s="6" t="s">
        <v>228</v>
      </c>
      <c r="P481" s="44" t="s">
        <v>386</v>
      </c>
      <c r="Q481" s="9">
        <v>7.4123989218328801E-2</v>
      </c>
      <c r="R481" s="9">
        <v>0.13477088948787</v>
      </c>
      <c r="S481" s="8">
        <f t="shared" si="20"/>
        <v>0.81818181818181079</v>
      </c>
      <c r="U481" s="9">
        <f t="shared" si="21"/>
        <v>0.86249647625005932</v>
      </c>
      <c r="V481" s="6" t="s">
        <v>116</v>
      </c>
    </row>
    <row r="482" spans="1:23" x14ac:dyDescent="0.2">
      <c r="A482" s="6" t="s">
        <v>106</v>
      </c>
      <c r="B482" s="6" t="s">
        <v>107</v>
      </c>
      <c r="C482" s="6" t="s">
        <v>471</v>
      </c>
      <c r="D482" s="6" t="s">
        <v>69</v>
      </c>
      <c r="E482" s="6" t="s">
        <v>52</v>
      </c>
      <c r="F482" s="6" t="s">
        <v>117</v>
      </c>
      <c r="G482" s="6" t="s">
        <v>118</v>
      </c>
      <c r="H482" s="42" t="s">
        <v>110</v>
      </c>
      <c r="I482" s="42" t="s">
        <v>111</v>
      </c>
      <c r="J482" t="s">
        <v>133</v>
      </c>
      <c r="K482" t="s">
        <v>146</v>
      </c>
      <c r="L482" t="s">
        <v>147</v>
      </c>
      <c r="M482" t="s">
        <v>148</v>
      </c>
      <c r="P482" s="44" t="s">
        <v>385</v>
      </c>
      <c r="Q482" s="9">
        <v>2081544.2622704899</v>
      </c>
      <c r="R482" s="9">
        <v>3749652.5876270202</v>
      </c>
      <c r="S482" s="8">
        <f t="shared" si="20"/>
        <v>0.8013801846985491</v>
      </c>
      <c r="T482" s="43"/>
      <c r="U482" s="9">
        <f t="shared" si="21"/>
        <v>0.8491026968994686</v>
      </c>
      <c r="V482" s="6" t="s">
        <v>119</v>
      </c>
    </row>
    <row r="483" spans="1:23" x14ac:dyDescent="0.2">
      <c r="A483" s="6" t="s">
        <v>106</v>
      </c>
      <c r="B483" s="6" t="s">
        <v>107</v>
      </c>
      <c r="C483" s="6" t="s">
        <v>481</v>
      </c>
      <c r="D483" s="6" t="s">
        <v>69</v>
      </c>
      <c r="E483" s="6" t="s">
        <v>52</v>
      </c>
      <c r="F483" s="6" t="s">
        <v>142</v>
      </c>
      <c r="G483" s="6" t="s">
        <v>109</v>
      </c>
      <c r="H483" s="6" t="s">
        <v>110</v>
      </c>
      <c r="I483" s="6" t="s">
        <v>111</v>
      </c>
      <c r="J483" s="6" t="s">
        <v>112</v>
      </c>
      <c r="K483" s="6" t="s">
        <v>113</v>
      </c>
      <c r="L483" s="6" t="s">
        <v>114</v>
      </c>
      <c r="M483" s="6" t="s">
        <v>115</v>
      </c>
      <c r="P483" s="44" t="s">
        <v>385</v>
      </c>
      <c r="Q483" s="9">
        <v>0.49019607843137097</v>
      </c>
      <c r="R483" s="9">
        <v>0.882352941176476</v>
      </c>
      <c r="S483" s="8">
        <f t="shared" si="20"/>
        <v>0.80000000000001681</v>
      </c>
      <c r="U483" s="9">
        <f t="shared" si="21"/>
        <v>0.84799690655496363</v>
      </c>
      <c r="V483" s="6" t="s">
        <v>116</v>
      </c>
    </row>
    <row r="484" spans="1:23" x14ac:dyDescent="0.2">
      <c r="A484" s="6" t="s">
        <v>106</v>
      </c>
      <c r="B484" s="6" t="s">
        <v>107</v>
      </c>
      <c r="C484" s="6" t="s">
        <v>482</v>
      </c>
      <c r="D484" s="6" t="s">
        <v>69</v>
      </c>
      <c r="E484" s="6" t="s">
        <v>52</v>
      </c>
      <c r="F484" s="6" t="s">
        <v>142</v>
      </c>
      <c r="G484" s="6" t="s">
        <v>118</v>
      </c>
      <c r="H484" s="6" t="s">
        <v>110</v>
      </c>
      <c r="I484" s="6" t="s">
        <v>111</v>
      </c>
      <c r="J484" s="6" t="s">
        <v>112</v>
      </c>
      <c r="K484" s="6" t="s">
        <v>113</v>
      </c>
      <c r="L484" s="6" t="s">
        <v>114</v>
      </c>
      <c r="M484" s="6" t="s">
        <v>115</v>
      </c>
      <c r="P484" s="44" t="s">
        <v>385</v>
      </c>
      <c r="Q484" s="9">
        <v>181502.766378192</v>
      </c>
      <c r="R484" s="9">
        <v>325604.46770685603</v>
      </c>
      <c r="S484" s="8">
        <f t="shared" si="20"/>
        <v>0.79393666666437213</v>
      </c>
      <c r="U484" s="9">
        <f t="shared" si="21"/>
        <v>0.84312895809324184</v>
      </c>
      <c r="V484" s="6" t="s">
        <v>119</v>
      </c>
    </row>
    <row r="485" spans="1:23" x14ac:dyDescent="0.2">
      <c r="A485" s="6" t="s">
        <v>106</v>
      </c>
      <c r="B485" s="6" t="s">
        <v>120</v>
      </c>
      <c r="C485" s="6" t="s">
        <v>449</v>
      </c>
      <c r="D485" s="6" t="s">
        <v>77</v>
      </c>
      <c r="E485" s="6" t="s">
        <v>121</v>
      </c>
      <c r="F485" s="6" t="s">
        <v>122</v>
      </c>
      <c r="G485" s="11">
        <v>1E-3</v>
      </c>
      <c r="H485" s="6" t="s">
        <v>110</v>
      </c>
      <c r="I485" s="12" t="s">
        <v>123</v>
      </c>
      <c r="J485" s="6" t="s">
        <v>124</v>
      </c>
      <c r="K485" s="6" t="s">
        <v>125</v>
      </c>
      <c r="L485" s="6" t="s">
        <v>126</v>
      </c>
      <c r="M485" s="6" t="s">
        <v>127</v>
      </c>
      <c r="N485" s="6" t="s">
        <v>128</v>
      </c>
      <c r="P485" s="44" t="s">
        <v>385</v>
      </c>
      <c r="Q485" s="9">
        <v>3.4013049382792399E-4</v>
      </c>
      <c r="R485" s="9">
        <v>6.0927046613686801E-4</v>
      </c>
      <c r="S485" s="8">
        <f t="shared" si="20"/>
        <v>0.7912844546220108</v>
      </c>
      <c r="U485" s="9">
        <f t="shared" si="21"/>
        <v>0.84099445440186937</v>
      </c>
      <c r="V485" s="6" t="s">
        <v>119</v>
      </c>
    </row>
    <row r="486" spans="1:23" x14ac:dyDescent="0.2">
      <c r="A486" s="6" t="s">
        <v>106</v>
      </c>
      <c r="B486" s="6" t="s">
        <v>107</v>
      </c>
      <c r="C486" s="6" t="s">
        <v>473</v>
      </c>
      <c r="D486" s="6" t="s">
        <v>69</v>
      </c>
      <c r="E486" s="6" t="s">
        <v>52</v>
      </c>
      <c r="F486" s="6" t="s">
        <v>194</v>
      </c>
      <c r="G486" s="6" t="s">
        <v>131</v>
      </c>
      <c r="H486" s="6" t="s">
        <v>110</v>
      </c>
      <c r="I486" s="12" t="s">
        <v>123</v>
      </c>
      <c r="J486" s="6" t="s">
        <v>124</v>
      </c>
      <c r="K486" s="6" t="s">
        <v>125</v>
      </c>
      <c r="L486" s="6" t="s">
        <v>126</v>
      </c>
      <c r="M486" s="6" t="s">
        <v>127</v>
      </c>
      <c r="N486" s="6" t="s">
        <v>150</v>
      </c>
      <c r="P486" s="44" t="s">
        <v>386</v>
      </c>
      <c r="Q486" s="9">
        <v>1.25776397515528</v>
      </c>
      <c r="R486" s="9">
        <v>2.2515527950310501</v>
      </c>
      <c r="S486" s="8">
        <f t="shared" si="20"/>
        <v>0.79012345679011808</v>
      </c>
      <c r="U486" s="9">
        <f t="shared" si="21"/>
        <v>0.84005908713030542</v>
      </c>
      <c r="V486" s="6" t="s">
        <v>116</v>
      </c>
    </row>
    <row r="487" spans="1:23" x14ac:dyDescent="0.2">
      <c r="A487" s="6" t="s">
        <v>106</v>
      </c>
      <c r="B487" s="6" t="s">
        <v>120</v>
      </c>
      <c r="C487" s="6" t="s">
        <v>437</v>
      </c>
      <c r="D487" s="6" t="s">
        <v>77</v>
      </c>
      <c r="E487" s="6" t="s">
        <v>121</v>
      </c>
      <c r="F487" s="6" t="s">
        <v>122</v>
      </c>
      <c r="G487" s="14">
        <v>1.0000000000000001E-5</v>
      </c>
      <c r="H487" t="s">
        <v>110</v>
      </c>
      <c r="I487" t="s">
        <v>111</v>
      </c>
      <c r="J487" t="s">
        <v>133</v>
      </c>
      <c r="K487" t="s">
        <v>146</v>
      </c>
      <c r="L487" t="s">
        <v>147</v>
      </c>
      <c r="M487" t="s">
        <v>148</v>
      </c>
      <c r="P487" s="44" t="s">
        <v>385</v>
      </c>
      <c r="Q487" s="9">
        <v>813568.76253056899</v>
      </c>
      <c r="R487" s="9">
        <v>1449740.67037263</v>
      </c>
      <c r="S487" s="8">
        <f t="shared" si="20"/>
        <v>0.78195222965945366</v>
      </c>
      <c r="U487" s="9">
        <f t="shared" si="21"/>
        <v>0.83345866179969341</v>
      </c>
      <c r="V487" s="6" t="s">
        <v>119</v>
      </c>
    </row>
    <row r="488" spans="1:23" x14ac:dyDescent="0.2">
      <c r="A488" s="6" t="s">
        <v>106</v>
      </c>
      <c r="B488" s="6" t="s">
        <v>120</v>
      </c>
      <c r="C488" s="6" t="s">
        <v>437</v>
      </c>
      <c r="D488" s="6" t="s">
        <v>77</v>
      </c>
      <c r="E488" s="6" t="s">
        <v>121</v>
      </c>
      <c r="F488" s="6" t="s">
        <v>122</v>
      </c>
      <c r="G488" s="11">
        <v>1E-3</v>
      </c>
      <c r="H488" t="s">
        <v>110</v>
      </c>
      <c r="I488" t="s">
        <v>111</v>
      </c>
      <c r="J488" t="s">
        <v>133</v>
      </c>
      <c r="K488" t="s">
        <v>146</v>
      </c>
      <c r="L488" t="s">
        <v>147</v>
      </c>
      <c r="M488" t="s">
        <v>148</v>
      </c>
      <c r="P488" s="44" t="s">
        <v>385</v>
      </c>
      <c r="Q488" s="9">
        <v>943866.11317986704</v>
      </c>
      <c r="R488" s="9">
        <v>1681924.32488086</v>
      </c>
      <c r="S488" s="8">
        <f t="shared" si="20"/>
        <v>0.781952229659447</v>
      </c>
      <c r="U488" s="9">
        <f t="shared" si="21"/>
        <v>0.83345866179968797</v>
      </c>
      <c r="V488" s="6" t="s">
        <v>119</v>
      </c>
    </row>
    <row r="489" spans="1:23" x14ac:dyDescent="0.2">
      <c r="A489" s="6" t="s">
        <v>106</v>
      </c>
      <c r="B489" s="6" t="s">
        <v>107</v>
      </c>
      <c r="C489" s="6" t="s">
        <v>483</v>
      </c>
      <c r="D489" s="6" t="s">
        <v>69</v>
      </c>
      <c r="E489" s="6" t="s">
        <v>52</v>
      </c>
      <c r="F489" s="6" t="s">
        <v>108</v>
      </c>
      <c r="G489" s="6" t="s">
        <v>130</v>
      </c>
      <c r="H489" t="s">
        <v>110</v>
      </c>
      <c r="I489" t="s">
        <v>111</v>
      </c>
      <c r="J489" t="s">
        <v>133</v>
      </c>
      <c r="K489" t="s">
        <v>146</v>
      </c>
      <c r="L489" t="s">
        <v>147</v>
      </c>
      <c r="M489" t="s">
        <v>148</v>
      </c>
      <c r="P489" s="44" t="s">
        <v>385</v>
      </c>
      <c r="Q489" s="9">
        <v>8.0286738351254598</v>
      </c>
      <c r="R489" s="9">
        <v>14.193548387096699</v>
      </c>
      <c r="S489" s="8">
        <f t="shared" si="20"/>
        <v>0.76785714285713091</v>
      </c>
      <c r="U489" s="9">
        <f t="shared" si="21"/>
        <v>0.82200169802199596</v>
      </c>
      <c r="V489" s="6" t="s">
        <v>116</v>
      </c>
    </row>
    <row r="490" spans="1:23" x14ac:dyDescent="0.2">
      <c r="A490" s="6" t="s">
        <v>106</v>
      </c>
      <c r="B490" s="6" t="s">
        <v>107</v>
      </c>
      <c r="C490" s="6" t="s">
        <v>465</v>
      </c>
      <c r="D490" s="6" t="s">
        <v>69</v>
      </c>
      <c r="E490" s="6" t="s">
        <v>52</v>
      </c>
      <c r="F490" s="6" t="s">
        <v>142</v>
      </c>
      <c r="G490" s="6" t="s">
        <v>129</v>
      </c>
      <c r="H490" t="s">
        <v>110</v>
      </c>
      <c r="I490" t="s">
        <v>111</v>
      </c>
      <c r="J490" t="s">
        <v>112</v>
      </c>
      <c r="K490" t="s">
        <v>139</v>
      </c>
      <c r="L490" t="s">
        <v>140</v>
      </c>
      <c r="M490" t="s">
        <v>141</v>
      </c>
      <c r="P490" s="44" t="s">
        <v>385</v>
      </c>
      <c r="Q490" s="9">
        <v>4.0502354788068802</v>
      </c>
      <c r="R490" s="9">
        <v>7.1585557299842897</v>
      </c>
      <c r="S490" s="8">
        <f t="shared" si="20"/>
        <v>0.7674418604651253</v>
      </c>
      <c r="U490" s="9">
        <f t="shared" si="21"/>
        <v>0.82166275874149486</v>
      </c>
      <c r="V490" s="6" t="s">
        <v>116</v>
      </c>
      <c r="W490" s="10" t="s">
        <v>382</v>
      </c>
    </row>
    <row r="491" spans="1:23" x14ac:dyDescent="0.2">
      <c r="A491" s="6" t="s">
        <v>106</v>
      </c>
      <c r="B491" s="6" t="s">
        <v>107</v>
      </c>
      <c r="C491" s="6" t="s">
        <v>475</v>
      </c>
      <c r="D491" s="6" t="s">
        <v>69</v>
      </c>
      <c r="E491" s="6" t="s">
        <v>52</v>
      </c>
      <c r="F491" s="6" t="s">
        <v>142</v>
      </c>
      <c r="G491" s="6" t="s">
        <v>130</v>
      </c>
      <c r="H491" s="6" t="s">
        <v>110</v>
      </c>
      <c r="I491" s="12" t="s">
        <v>123</v>
      </c>
      <c r="J491" s="6" t="s">
        <v>124</v>
      </c>
      <c r="K491" s="6" t="s">
        <v>125</v>
      </c>
      <c r="L491" s="6" t="s">
        <v>126</v>
      </c>
      <c r="M491" s="6" t="s">
        <v>127</v>
      </c>
      <c r="N491" s="6" t="s">
        <v>155</v>
      </c>
      <c r="P491" s="44" t="s">
        <v>386</v>
      </c>
      <c r="Q491" s="9">
        <v>7724526.2532729497</v>
      </c>
      <c r="R491" s="9">
        <v>13646190.8750629</v>
      </c>
      <c r="S491" s="8">
        <f t="shared" si="20"/>
        <v>0.76660554027904149</v>
      </c>
      <c r="U491" s="9">
        <f t="shared" si="21"/>
        <v>0.82097994107055627</v>
      </c>
      <c r="V491" s="6" t="s">
        <v>119</v>
      </c>
    </row>
    <row r="492" spans="1:23" x14ac:dyDescent="0.2">
      <c r="A492" s="6" t="s">
        <v>106</v>
      </c>
      <c r="B492" s="6" t="s">
        <v>107</v>
      </c>
      <c r="C492" s="6" t="s">
        <v>476</v>
      </c>
      <c r="D492" s="6" t="s">
        <v>69</v>
      </c>
      <c r="E492" s="6" t="s">
        <v>52</v>
      </c>
      <c r="F492" s="6" t="s">
        <v>117</v>
      </c>
      <c r="G492" s="6" t="s">
        <v>131</v>
      </c>
      <c r="H492" s="42" t="s">
        <v>110</v>
      </c>
      <c r="I492" s="42" t="s">
        <v>111</v>
      </c>
      <c r="J492" t="s">
        <v>204</v>
      </c>
      <c r="K492" t="s">
        <v>205</v>
      </c>
      <c r="L492" t="s">
        <v>206</v>
      </c>
      <c r="M492" t="s">
        <v>215</v>
      </c>
      <c r="N492" s="6" t="s">
        <v>225</v>
      </c>
      <c r="P492" s="44" t="s">
        <v>386</v>
      </c>
      <c r="Q492" s="9">
        <v>5455594.7811685102</v>
      </c>
      <c r="R492" s="9">
        <v>9628366.9081954304</v>
      </c>
      <c r="S492" s="8">
        <f t="shared" si="20"/>
        <v>0.76486108195395919</v>
      </c>
      <c r="T492" s="43"/>
      <c r="U492" s="9">
        <f t="shared" si="21"/>
        <v>0.81955462867287288</v>
      </c>
      <c r="V492" s="6" t="s">
        <v>119</v>
      </c>
    </row>
    <row r="493" spans="1:23" x14ac:dyDescent="0.2">
      <c r="A493" s="6" t="s">
        <v>106</v>
      </c>
      <c r="B493" s="6" t="s">
        <v>107</v>
      </c>
      <c r="C493" s="6" t="s">
        <v>466</v>
      </c>
      <c r="D493" s="6" t="s">
        <v>69</v>
      </c>
      <c r="E493" s="6" t="s">
        <v>52</v>
      </c>
      <c r="F493" s="6" t="s">
        <v>142</v>
      </c>
      <c r="G493" s="6" t="s">
        <v>130</v>
      </c>
      <c r="H493" t="s">
        <v>110</v>
      </c>
      <c r="I493" t="s">
        <v>163</v>
      </c>
      <c r="J493" t="s">
        <v>163</v>
      </c>
      <c r="K493" t="s">
        <v>164</v>
      </c>
      <c r="L493" t="s">
        <v>165</v>
      </c>
      <c r="M493" t="s">
        <v>166</v>
      </c>
      <c r="P493" s="44" t="s">
        <v>386</v>
      </c>
      <c r="Q493" s="9">
        <v>0.72955974842767202</v>
      </c>
      <c r="R493" s="9">
        <v>1.28301886792452</v>
      </c>
      <c r="S493" s="8">
        <f t="shared" si="20"/>
        <v>0.75862068965516338</v>
      </c>
      <c r="U493" s="9">
        <f t="shared" si="21"/>
        <v>0.81444434684391609</v>
      </c>
      <c r="V493" s="6" t="s">
        <v>116</v>
      </c>
    </row>
    <row r="494" spans="1:23" x14ac:dyDescent="0.2">
      <c r="A494" s="6" t="s">
        <v>106</v>
      </c>
      <c r="B494" s="6" t="s">
        <v>120</v>
      </c>
      <c r="C494" s="6" t="s">
        <v>437</v>
      </c>
      <c r="D494" s="6" t="s">
        <v>77</v>
      </c>
      <c r="E494" s="6" t="s">
        <v>121</v>
      </c>
      <c r="F494" s="6" t="s">
        <v>122</v>
      </c>
      <c r="G494" s="11">
        <v>1E-3</v>
      </c>
      <c r="H494" t="s">
        <v>110</v>
      </c>
      <c r="I494" t="s">
        <v>111</v>
      </c>
      <c r="J494" t="s">
        <v>133</v>
      </c>
      <c r="K494" t="s">
        <v>146</v>
      </c>
      <c r="L494" t="s">
        <v>147</v>
      </c>
      <c r="M494" t="s">
        <v>148</v>
      </c>
      <c r="P494" s="44" t="s">
        <v>385</v>
      </c>
      <c r="Q494" s="9">
        <v>1379700.8956979699</v>
      </c>
      <c r="R494" s="9">
        <v>2418313.1910493602</v>
      </c>
      <c r="S494" s="8">
        <f t="shared" si="20"/>
        <v>0.75278076472217692</v>
      </c>
      <c r="U494" s="9">
        <f t="shared" si="21"/>
        <v>0.80964555717685538</v>
      </c>
      <c r="V494" s="6" t="s">
        <v>119</v>
      </c>
    </row>
    <row r="495" spans="1:23" x14ac:dyDescent="0.2">
      <c r="A495" s="6" t="s">
        <v>106</v>
      </c>
      <c r="B495" s="6" t="s">
        <v>107</v>
      </c>
      <c r="C495" s="6" t="s">
        <v>464</v>
      </c>
      <c r="D495" s="6" t="s">
        <v>69</v>
      </c>
      <c r="E495" s="6" t="s">
        <v>52</v>
      </c>
      <c r="F495" s="6" t="s">
        <v>142</v>
      </c>
      <c r="G495" s="6" t="s">
        <v>131</v>
      </c>
      <c r="H495" t="s">
        <v>110</v>
      </c>
      <c r="I495" t="s">
        <v>111</v>
      </c>
      <c r="J495" t="s">
        <v>112</v>
      </c>
      <c r="K495" t="s">
        <v>139</v>
      </c>
      <c r="L495" t="s">
        <v>140</v>
      </c>
      <c r="M495" t="s">
        <v>141</v>
      </c>
      <c r="P495" s="44" t="s">
        <v>385</v>
      </c>
      <c r="Q495" s="9">
        <v>607832.31282972195</v>
      </c>
      <c r="R495" s="9">
        <v>1064209.2440647201</v>
      </c>
      <c r="S495" s="8">
        <f t="shared" si="20"/>
        <v>0.75082703173572074</v>
      </c>
      <c r="U495" s="9">
        <f t="shared" si="21"/>
        <v>0.80803656362124709</v>
      </c>
      <c r="V495" s="6" t="s">
        <v>119</v>
      </c>
    </row>
    <row r="496" spans="1:23" x14ac:dyDescent="0.2">
      <c r="A496" s="6" t="s">
        <v>106</v>
      </c>
      <c r="B496" s="6" t="s">
        <v>107</v>
      </c>
      <c r="C496" s="6" t="s">
        <v>479</v>
      </c>
      <c r="D496" s="6" t="s">
        <v>69</v>
      </c>
      <c r="E496" s="6" t="s">
        <v>52</v>
      </c>
      <c r="F496" s="6" t="s">
        <v>108</v>
      </c>
      <c r="G496" s="6" t="s">
        <v>118</v>
      </c>
      <c r="H496" t="s">
        <v>110</v>
      </c>
      <c r="I496" t="s">
        <v>163</v>
      </c>
      <c r="J496" t="s">
        <v>163</v>
      </c>
      <c r="K496" t="s">
        <v>164</v>
      </c>
      <c r="L496" t="s">
        <v>165</v>
      </c>
      <c r="M496" t="s">
        <v>166</v>
      </c>
      <c r="P496" s="44" t="s">
        <v>386</v>
      </c>
      <c r="Q496" s="9">
        <v>0.23952095808383</v>
      </c>
      <c r="R496" s="9">
        <v>0.41916167664670501</v>
      </c>
      <c r="S496" s="8">
        <f t="shared" si="20"/>
        <v>0.75000000000001044</v>
      </c>
      <c r="U496" s="9">
        <f t="shared" si="21"/>
        <v>0.80735492205761272</v>
      </c>
      <c r="V496" s="6" t="s">
        <v>116</v>
      </c>
    </row>
    <row r="497" spans="1:23" x14ac:dyDescent="0.2">
      <c r="A497" s="6" t="s">
        <v>106</v>
      </c>
      <c r="B497" s="6" t="s">
        <v>107</v>
      </c>
      <c r="C497" s="6" t="s">
        <v>483</v>
      </c>
      <c r="D497" s="6" t="s">
        <v>69</v>
      </c>
      <c r="E497" s="6" t="s">
        <v>52</v>
      </c>
      <c r="F497" s="6" t="s">
        <v>142</v>
      </c>
      <c r="G497" s="6" t="s">
        <v>130</v>
      </c>
      <c r="H497" t="s">
        <v>110</v>
      </c>
      <c r="I497" t="s">
        <v>111</v>
      </c>
      <c r="J497" t="s">
        <v>133</v>
      </c>
      <c r="K497" t="s">
        <v>146</v>
      </c>
      <c r="L497" t="s">
        <v>147</v>
      </c>
      <c r="M497" t="s">
        <v>148</v>
      </c>
      <c r="P497" s="44" t="s">
        <v>385</v>
      </c>
      <c r="Q497" s="9">
        <v>6.4516129032258096</v>
      </c>
      <c r="R497" s="9">
        <v>11.2305854241338</v>
      </c>
      <c r="S497" s="8">
        <f t="shared" si="20"/>
        <v>0.74074074074073815</v>
      </c>
      <c r="U497" s="9">
        <f t="shared" si="21"/>
        <v>0.7997013495141666</v>
      </c>
      <c r="V497" s="6" t="s">
        <v>116</v>
      </c>
    </row>
    <row r="498" spans="1:23" x14ac:dyDescent="0.2">
      <c r="A498" s="6" t="s">
        <v>106</v>
      </c>
      <c r="B498" s="6" t="s">
        <v>107</v>
      </c>
      <c r="C498" s="6" t="s">
        <v>470</v>
      </c>
      <c r="D498" s="6" t="s">
        <v>69</v>
      </c>
      <c r="E498" s="6" t="s">
        <v>52</v>
      </c>
      <c r="F498" s="6" t="s">
        <v>108</v>
      </c>
      <c r="G498" s="6" t="s">
        <v>130</v>
      </c>
      <c r="H498" t="s">
        <v>110</v>
      </c>
      <c r="I498" t="s">
        <v>111</v>
      </c>
      <c r="J498" t="s">
        <v>133</v>
      </c>
      <c r="K498" t="s">
        <v>146</v>
      </c>
      <c r="L498" t="s">
        <v>147</v>
      </c>
      <c r="M498" t="s">
        <v>148</v>
      </c>
      <c r="P498" s="44" t="s">
        <v>385</v>
      </c>
      <c r="Q498" s="9">
        <v>12.730627306273</v>
      </c>
      <c r="R498" s="9">
        <v>22.140221402213999</v>
      </c>
      <c r="S498" s="8">
        <f t="shared" ref="S498:S561" si="22">((R498-Q498)/Q498)</f>
        <v>0.73913043478261553</v>
      </c>
      <c r="U498" s="9">
        <f t="shared" si="21"/>
        <v>0.79836613883035523</v>
      </c>
      <c r="V498" s="6" t="s">
        <v>116</v>
      </c>
    </row>
    <row r="499" spans="1:23" x14ac:dyDescent="0.2">
      <c r="A499" s="6" t="s">
        <v>106</v>
      </c>
      <c r="B499" s="6" t="s">
        <v>107</v>
      </c>
      <c r="C499" s="6" t="s">
        <v>483</v>
      </c>
      <c r="D499" s="6" t="s">
        <v>69</v>
      </c>
      <c r="E499" s="6" t="s">
        <v>52</v>
      </c>
      <c r="F499" s="6" t="s">
        <v>108</v>
      </c>
      <c r="G499" s="6" t="s">
        <v>129</v>
      </c>
      <c r="H499" t="s">
        <v>110</v>
      </c>
      <c r="I499" t="s">
        <v>111</v>
      </c>
      <c r="J499" t="s">
        <v>133</v>
      </c>
      <c r="K499" t="s">
        <v>146</v>
      </c>
      <c r="L499" t="s">
        <v>147</v>
      </c>
      <c r="M499" t="s">
        <v>148</v>
      </c>
      <c r="P499" s="44" t="s">
        <v>385</v>
      </c>
      <c r="Q499" s="9">
        <v>8.0286738351254598</v>
      </c>
      <c r="R499" s="9">
        <v>13.9545997610513</v>
      </c>
      <c r="S499" s="8">
        <f t="shared" si="22"/>
        <v>0.73809523809522637</v>
      </c>
      <c r="U499" s="9">
        <f t="shared" si="21"/>
        <v>0.79750713610124724</v>
      </c>
      <c r="V499" s="6" t="s">
        <v>116</v>
      </c>
    </row>
    <row r="500" spans="1:23" x14ac:dyDescent="0.2">
      <c r="A500" s="6" t="s">
        <v>106</v>
      </c>
      <c r="B500" s="6" t="s">
        <v>107</v>
      </c>
      <c r="C500" s="6" t="s">
        <v>467</v>
      </c>
      <c r="D500" s="6" t="s">
        <v>69</v>
      </c>
      <c r="E500" s="6" t="s">
        <v>52</v>
      </c>
      <c r="F500" s="6" t="s">
        <v>108</v>
      </c>
      <c r="G500" s="6" t="s">
        <v>109</v>
      </c>
      <c r="H500" t="s">
        <v>110</v>
      </c>
      <c r="I500" t="s">
        <v>163</v>
      </c>
      <c r="J500" t="s">
        <v>163</v>
      </c>
      <c r="K500" t="s">
        <v>164</v>
      </c>
      <c r="L500" t="s">
        <v>165</v>
      </c>
      <c r="M500" t="s">
        <v>166</v>
      </c>
      <c r="P500" s="44" t="s">
        <v>386</v>
      </c>
      <c r="Q500" s="9">
        <v>493552.47413947899</v>
      </c>
      <c r="R500" s="9">
        <v>857695.89859089395</v>
      </c>
      <c r="S500" s="8">
        <f t="shared" si="22"/>
        <v>0.73780082874938091</v>
      </c>
      <c r="U500" s="9">
        <f t="shared" si="21"/>
        <v>0.79726274277297149</v>
      </c>
      <c r="V500" s="6" t="s">
        <v>119</v>
      </c>
    </row>
    <row r="501" spans="1:23" x14ac:dyDescent="0.2">
      <c r="A501" s="6" t="s">
        <v>106</v>
      </c>
      <c r="B501" s="6" t="s">
        <v>107</v>
      </c>
      <c r="C501" s="6" t="s">
        <v>477</v>
      </c>
      <c r="D501" s="6" t="s">
        <v>69</v>
      </c>
      <c r="E501" s="6" t="s">
        <v>52</v>
      </c>
      <c r="F501" s="6" t="s">
        <v>117</v>
      </c>
      <c r="G501" s="6" t="s">
        <v>118</v>
      </c>
      <c r="H501" t="s">
        <v>110</v>
      </c>
      <c r="I501" t="s">
        <v>111</v>
      </c>
      <c r="J501" t="s">
        <v>112</v>
      </c>
      <c r="K501" t="s">
        <v>139</v>
      </c>
      <c r="L501" t="s">
        <v>140</v>
      </c>
      <c r="M501" t="s">
        <v>141</v>
      </c>
      <c r="P501" s="44" t="s">
        <v>385</v>
      </c>
      <c r="Q501" s="9">
        <v>3.6924939467312199</v>
      </c>
      <c r="R501" s="9">
        <v>6.4164648910411497</v>
      </c>
      <c r="S501" s="8">
        <f t="shared" si="22"/>
        <v>0.73770491803279059</v>
      </c>
      <c r="U501" s="9">
        <f t="shared" si="21"/>
        <v>0.79718311700031597</v>
      </c>
      <c r="V501" s="6" t="s">
        <v>116</v>
      </c>
    </row>
    <row r="502" spans="1:23" x14ac:dyDescent="0.2">
      <c r="A502" s="6" t="s">
        <v>106</v>
      </c>
      <c r="B502" s="6" t="s">
        <v>120</v>
      </c>
      <c r="C502" s="6" t="s">
        <v>461</v>
      </c>
      <c r="D502" s="6" t="s">
        <v>77</v>
      </c>
      <c r="E502" s="6" t="s">
        <v>121</v>
      </c>
      <c r="F502" s="6" t="s">
        <v>132</v>
      </c>
      <c r="G502" s="11">
        <v>1E-3</v>
      </c>
      <c r="H502" s="47" t="s">
        <v>110</v>
      </c>
      <c r="I502" s="48" t="s">
        <v>123</v>
      </c>
      <c r="J502" s="6" t="s">
        <v>124</v>
      </c>
      <c r="K502" s="6" t="s">
        <v>125</v>
      </c>
      <c r="L502" s="6" t="s">
        <v>126</v>
      </c>
      <c r="M502" s="6" t="s">
        <v>127</v>
      </c>
      <c r="N502" s="6" t="s">
        <v>155</v>
      </c>
      <c r="P502" s="44" t="s">
        <v>386</v>
      </c>
      <c r="Q502" s="9">
        <v>5201336.6686900798</v>
      </c>
      <c r="R502" s="9">
        <v>9017967.7136867307</v>
      </c>
      <c r="S502" s="8">
        <f t="shared" si="22"/>
        <v>0.73377888956337112</v>
      </c>
      <c r="T502" s="43"/>
      <c r="U502" s="9">
        <f t="shared" si="21"/>
        <v>0.79391992204855499</v>
      </c>
      <c r="V502" s="6" t="s">
        <v>119</v>
      </c>
    </row>
    <row r="503" spans="1:23" x14ac:dyDescent="0.2">
      <c r="A503" s="6" t="s">
        <v>106</v>
      </c>
      <c r="B503" s="6" t="s">
        <v>107</v>
      </c>
      <c r="C503" s="6" t="s">
        <v>465</v>
      </c>
      <c r="D503" s="6" t="s">
        <v>69</v>
      </c>
      <c r="E503" s="6" t="s">
        <v>52</v>
      </c>
      <c r="F503" s="6" t="s">
        <v>194</v>
      </c>
      <c r="G503" s="6" t="s">
        <v>130</v>
      </c>
      <c r="H503" t="s">
        <v>110</v>
      </c>
      <c r="I503" t="s">
        <v>111</v>
      </c>
      <c r="J503" t="s">
        <v>112</v>
      </c>
      <c r="K503" t="s">
        <v>139</v>
      </c>
      <c r="L503" t="s">
        <v>140</v>
      </c>
      <c r="M503" t="s">
        <v>141</v>
      </c>
      <c r="P503" s="44" t="s">
        <v>385</v>
      </c>
      <c r="Q503" s="9">
        <v>5.1805337519623</v>
      </c>
      <c r="R503" s="9">
        <v>8.9481946624803808</v>
      </c>
      <c r="S503" s="8">
        <f t="shared" si="22"/>
        <v>0.72727272727273584</v>
      </c>
      <c r="U503" s="9">
        <f t="shared" si="21"/>
        <v>0.78849589480629534</v>
      </c>
      <c r="V503" s="6" t="s">
        <v>116</v>
      </c>
    </row>
    <row r="504" spans="1:23" x14ac:dyDescent="0.2">
      <c r="A504" s="6" t="s">
        <v>106</v>
      </c>
      <c r="B504" s="6" t="s">
        <v>107</v>
      </c>
      <c r="C504" s="6" t="s">
        <v>465</v>
      </c>
      <c r="D504" s="6" t="s">
        <v>69</v>
      </c>
      <c r="E504" s="6" t="s">
        <v>52</v>
      </c>
      <c r="F504" s="6" t="s">
        <v>117</v>
      </c>
      <c r="G504" s="6" t="s">
        <v>129</v>
      </c>
      <c r="H504" t="s">
        <v>110</v>
      </c>
      <c r="I504" t="s">
        <v>111</v>
      </c>
      <c r="J504" t="s">
        <v>112</v>
      </c>
      <c r="K504" t="s">
        <v>139</v>
      </c>
      <c r="L504" t="s">
        <v>140</v>
      </c>
      <c r="M504" t="s">
        <v>141</v>
      </c>
      <c r="P504" s="44" t="s">
        <v>385</v>
      </c>
      <c r="Q504" s="9">
        <v>4.8037676609105002</v>
      </c>
      <c r="R504" s="9">
        <v>8.2888540031397095</v>
      </c>
      <c r="S504" s="8">
        <f t="shared" si="22"/>
        <v>0.72549019607843612</v>
      </c>
      <c r="U504" s="9">
        <f t="shared" si="21"/>
        <v>0.78700627666580569</v>
      </c>
      <c r="V504" s="6" t="s">
        <v>116</v>
      </c>
      <c r="W504" s="10" t="s">
        <v>382</v>
      </c>
    </row>
    <row r="505" spans="1:23" x14ac:dyDescent="0.2">
      <c r="A505" s="6" t="s">
        <v>106</v>
      </c>
      <c r="B505" s="6" t="s">
        <v>107</v>
      </c>
      <c r="C505" s="6" t="s">
        <v>465</v>
      </c>
      <c r="D505" s="6" t="s">
        <v>69</v>
      </c>
      <c r="E505" s="6" t="s">
        <v>52</v>
      </c>
      <c r="F505" s="6" t="s">
        <v>117</v>
      </c>
      <c r="G505" s="6" t="s">
        <v>130</v>
      </c>
      <c r="H505" t="s">
        <v>110</v>
      </c>
      <c r="I505" t="s">
        <v>111</v>
      </c>
      <c r="J505" t="s">
        <v>112</v>
      </c>
      <c r="K505" t="s">
        <v>139</v>
      </c>
      <c r="L505" t="s">
        <v>140</v>
      </c>
      <c r="M505" t="s">
        <v>141</v>
      </c>
      <c r="P505" s="44" t="s">
        <v>385</v>
      </c>
      <c r="Q505" s="9">
        <v>4.8037676609105002</v>
      </c>
      <c r="R505" s="9">
        <v>8.2888540031397007</v>
      </c>
      <c r="S505" s="8">
        <f t="shared" si="22"/>
        <v>0.72549019607843424</v>
      </c>
      <c r="U505" s="9">
        <f t="shared" si="21"/>
        <v>0.78700627666580425</v>
      </c>
      <c r="V505" s="6" t="s">
        <v>116</v>
      </c>
      <c r="W505" s="10" t="s">
        <v>382</v>
      </c>
    </row>
    <row r="506" spans="1:23" x14ac:dyDescent="0.2">
      <c r="A506" s="6" t="s">
        <v>106</v>
      </c>
      <c r="B506" s="6">
        <v>2018</v>
      </c>
      <c r="C506" s="6" t="s">
        <v>492</v>
      </c>
      <c r="D506" s="6" t="s">
        <v>69</v>
      </c>
      <c r="E506" s="6" t="s">
        <v>52</v>
      </c>
      <c r="F506" s="6" t="s">
        <v>108</v>
      </c>
      <c r="G506" s="6" t="s">
        <v>227</v>
      </c>
      <c r="H506" t="s">
        <v>110</v>
      </c>
      <c r="I506" t="s">
        <v>111</v>
      </c>
      <c r="J506" t="s">
        <v>112</v>
      </c>
      <c r="K506" t="s">
        <v>113</v>
      </c>
      <c r="L506" t="s">
        <v>114</v>
      </c>
      <c r="N506" s="6" t="s">
        <v>234</v>
      </c>
      <c r="P506" s="44" t="s">
        <v>385</v>
      </c>
      <c r="Q506" s="9">
        <v>7.5268817204301201E-3</v>
      </c>
      <c r="R506" s="9">
        <v>1.29032258064515E-2</v>
      </c>
      <c r="S506" s="8">
        <f t="shared" si="22"/>
        <v>0.71428571428569643</v>
      </c>
      <c r="U506" s="9">
        <f t="shared" si="21"/>
        <v>0.77760757866353702</v>
      </c>
      <c r="V506" s="6" t="s">
        <v>116</v>
      </c>
    </row>
    <row r="507" spans="1:23" x14ac:dyDescent="0.2">
      <c r="A507" s="6" t="s">
        <v>106</v>
      </c>
      <c r="B507" s="6">
        <v>2018</v>
      </c>
      <c r="C507" s="6" t="s">
        <v>492</v>
      </c>
      <c r="D507" s="6" t="s">
        <v>69</v>
      </c>
      <c r="E507" s="6" t="s">
        <v>52</v>
      </c>
      <c r="F507" s="6" t="s">
        <v>108</v>
      </c>
      <c r="G507" s="6" t="s">
        <v>193</v>
      </c>
      <c r="H507" t="s">
        <v>110</v>
      </c>
      <c r="I507" t="s">
        <v>111</v>
      </c>
      <c r="J507" t="s">
        <v>133</v>
      </c>
      <c r="K507" t="s">
        <v>146</v>
      </c>
      <c r="L507" t="s">
        <v>147</v>
      </c>
      <c r="M507" t="s">
        <v>191</v>
      </c>
      <c r="N507" s="6" t="s">
        <v>228</v>
      </c>
      <c r="P507" s="44" t="s">
        <v>386</v>
      </c>
      <c r="Q507" s="9">
        <v>7.0080862533692695E-2</v>
      </c>
      <c r="R507" s="9">
        <v>0.119946091644204</v>
      </c>
      <c r="S507" s="8">
        <f t="shared" si="22"/>
        <v>0.71153846153845002</v>
      </c>
      <c r="U507" s="9">
        <f t="shared" si="21"/>
        <v>0.77529371282529591</v>
      </c>
      <c r="V507" s="6" t="s">
        <v>116</v>
      </c>
    </row>
    <row r="508" spans="1:23" x14ac:dyDescent="0.2">
      <c r="A508" s="6" t="s">
        <v>106</v>
      </c>
      <c r="B508" s="6" t="s">
        <v>107</v>
      </c>
      <c r="C508" s="6" t="s">
        <v>480</v>
      </c>
      <c r="D508" s="6" t="s">
        <v>69</v>
      </c>
      <c r="E508" s="6" t="s">
        <v>52</v>
      </c>
      <c r="F508" s="6" t="s">
        <v>108</v>
      </c>
      <c r="G508" s="6" t="s">
        <v>129</v>
      </c>
      <c r="H508" t="s">
        <v>110</v>
      </c>
      <c r="I508" t="s">
        <v>163</v>
      </c>
      <c r="J508" t="s">
        <v>163</v>
      </c>
      <c r="K508" t="s">
        <v>164</v>
      </c>
      <c r="L508" t="s">
        <v>165</v>
      </c>
      <c r="M508" t="s">
        <v>166</v>
      </c>
      <c r="P508" s="44" t="s">
        <v>386</v>
      </c>
      <c r="Q508" s="9">
        <v>38151.5867304653</v>
      </c>
      <c r="R508" s="9">
        <v>65079.675403844798</v>
      </c>
      <c r="S508" s="8">
        <f t="shared" si="22"/>
        <v>0.70581831533304307</v>
      </c>
      <c r="U508" s="9">
        <f t="shared" si="21"/>
        <v>0.7704639951167328</v>
      </c>
      <c r="V508" s="6" t="s">
        <v>119</v>
      </c>
    </row>
    <row r="509" spans="1:23" x14ac:dyDescent="0.2">
      <c r="A509" s="6" t="s">
        <v>106</v>
      </c>
      <c r="B509" s="6" t="s">
        <v>107</v>
      </c>
      <c r="C509" s="6" t="s">
        <v>472</v>
      </c>
      <c r="D509" s="6" t="s">
        <v>69</v>
      </c>
      <c r="E509" s="6" t="s">
        <v>52</v>
      </c>
      <c r="F509" s="6" t="s">
        <v>142</v>
      </c>
      <c r="G509" s="6" t="s">
        <v>129</v>
      </c>
      <c r="H509" t="s">
        <v>110</v>
      </c>
      <c r="I509" t="s">
        <v>111</v>
      </c>
      <c r="J509" t="s">
        <v>133</v>
      </c>
      <c r="K509" t="s">
        <v>146</v>
      </c>
      <c r="L509" t="s">
        <v>147</v>
      </c>
      <c r="M509" t="s">
        <v>191</v>
      </c>
      <c r="P509" s="44" t="s">
        <v>386</v>
      </c>
      <c r="Q509" s="9">
        <v>2590200.2045313199</v>
      </c>
      <c r="R509" s="9">
        <v>4365158.3224016801</v>
      </c>
      <c r="S509" s="8">
        <f t="shared" si="22"/>
        <v>0.68525904475076183</v>
      </c>
      <c r="U509" s="9">
        <f t="shared" si="21"/>
        <v>0.75297036817447782</v>
      </c>
      <c r="V509" s="6" t="s">
        <v>119</v>
      </c>
    </row>
    <row r="510" spans="1:23" x14ac:dyDescent="0.2">
      <c r="A510" s="6" t="s">
        <v>106</v>
      </c>
      <c r="B510" s="6" t="s">
        <v>107</v>
      </c>
      <c r="C510" s="6" t="s">
        <v>467</v>
      </c>
      <c r="D510" s="6" t="s">
        <v>69</v>
      </c>
      <c r="E510" s="6" t="s">
        <v>52</v>
      </c>
      <c r="F510" s="6" t="s">
        <v>117</v>
      </c>
      <c r="G510" s="6" t="s">
        <v>109</v>
      </c>
      <c r="H510" t="s">
        <v>110</v>
      </c>
      <c r="I510" t="s">
        <v>163</v>
      </c>
      <c r="J510" t="s">
        <v>163</v>
      </c>
      <c r="K510" t="s">
        <v>164</v>
      </c>
      <c r="L510" t="s">
        <v>165</v>
      </c>
      <c r="M510" t="s">
        <v>166</v>
      </c>
      <c r="P510" s="44" t="s">
        <v>386</v>
      </c>
      <c r="Q510" s="9">
        <v>75857.757502918495</v>
      </c>
      <c r="R510" s="9">
        <v>127839.971946302</v>
      </c>
      <c r="S510" s="8">
        <f t="shared" si="22"/>
        <v>0.68525904475074395</v>
      </c>
      <c r="U510" s="9">
        <f t="shared" si="21"/>
        <v>0.75297036817446239</v>
      </c>
      <c r="V510" s="6" t="s">
        <v>119</v>
      </c>
    </row>
    <row r="511" spans="1:23" x14ac:dyDescent="0.2">
      <c r="A511" s="6" t="s">
        <v>106</v>
      </c>
      <c r="B511" s="6" t="s">
        <v>107</v>
      </c>
      <c r="C511" s="6" t="s">
        <v>474</v>
      </c>
      <c r="D511" s="6" t="s">
        <v>69</v>
      </c>
      <c r="E511" s="6" t="s">
        <v>52</v>
      </c>
      <c r="F511" s="6" t="s">
        <v>142</v>
      </c>
      <c r="G511" s="6" t="s">
        <v>118</v>
      </c>
      <c r="H511" s="6" t="s">
        <v>110</v>
      </c>
      <c r="I511" s="12" t="s">
        <v>123</v>
      </c>
      <c r="J511" s="6" t="s">
        <v>124</v>
      </c>
      <c r="K511" s="6" t="s">
        <v>125</v>
      </c>
      <c r="L511" s="6" t="s">
        <v>126</v>
      </c>
      <c r="M511" s="6" t="s">
        <v>127</v>
      </c>
      <c r="N511" s="6" t="s">
        <v>150</v>
      </c>
      <c r="P511" s="44" t="s">
        <v>386</v>
      </c>
      <c r="Q511" s="9">
        <v>125828.28301923801</v>
      </c>
      <c r="R511" s="9">
        <v>211807.99557381601</v>
      </c>
      <c r="S511" s="8">
        <f t="shared" si="22"/>
        <v>0.68330990848402884</v>
      </c>
      <c r="U511" s="9">
        <f t="shared" si="21"/>
        <v>0.7513008108170971</v>
      </c>
      <c r="V511" s="6" t="s">
        <v>119</v>
      </c>
    </row>
    <row r="512" spans="1:23" x14ac:dyDescent="0.2">
      <c r="A512" s="6" t="s">
        <v>106</v>
      </c>
      <c r="B512" s="6" t="s">
        <v>107</v>
      </c>
      <c r="C512" s="6" t="s">
        <v>474</v>
      </c>
      <c r="D512" s="6" t="s">
        <v>69</v>
      </c>
      <c r="E512" s="6" t="s">
        <v>52</v>
      </c>
      <c r="F512" s="6" t="s">
        <v>194</v>
      </c>
      <c r="G512" s="6" t="s">
        <v>130</v>
      </c>
      <c r="H512" s="6" t="s">
        <v>110</v>
      </c>
      <c r="I512" s="12" t="s">
        <v>123</v>
      </c>
      <c r="J512" s="6" t="s">
        <v>124</v>
      </c>
      <c r="K512" s="6" t="s">
        <v>125</v>
      </c>
      <c r="L512" s="6" t="s">
        <v>126</v>
      </c>
      <c r="M512" s="6" t="s">
        <v>127</v>
      </c>
      <c r="N512" s="6" t="s">
        <v>150</v>
      </c>
      <c r="P512" s="44" t="s">
        <v>386</v>
      </c>
      <c r="Q512" s="9">
        <v>600164.78584276</v>
      </c>
      <c r="R512" s="9">
        <v>1010263.33073231</v>
      </c>
      <c r="S512" s="8">
        <f t="shared" si="22"/>
        <v>0.68330990848402362</v>
      </c>
      <c r="U512" s="9">
        <f t="shared" si="21"/>
        <v>0.75130081081709243</v>
      </c>
      <c r="V512" s="6" t="s">
        <v>119</v>
      </c>
    </row>
    <row r="513" spans="1:22" x14ac:dyDescent="0.2">
      <c r="A513" s="6" t="s">
        <v>106</v>
      </c>
      <c r="B513" s="6">
        <v>2018</v>
      </c>
      <c r="C513" s="6" t="s">
        <v>451</v>
      </c>
      <c r="D513" s="6" t="s">
        <v>69</v>
      </c>
      <c r="E513" s="6" t="s">
        <v>52</v>
      </c>
      <c r="F513" s="6" t="s">
        <v>108</v>
      </c>
      <c r="G513" s="6" t="s">
        <v>239</v>
      </c>
      <c r="H513" t="s">
        <v>110</v>
      </c>
      <c r="I513" t="s">
        <v>123</v>
      </c>
      <c r="J513" t="s">
        <v>124</v>
      </c>
      <c r="K513" t="s">
        <v>125</v>
      </c>
      <c r="L513" t="s">
        <v>126</v>
      </c>
      <c r="M513" t="s">
        <v>127</v>
      </c>
      <c r="N513" s="6" t="s">
        <v>150</v>
      </c>
      <c r="P513" s="44" t="s">
        <v>386</v>
      </c>
      <c r="Q513" s="9">
        <v>276562</v>
      </c>
      <c r="R513" s="9">
        <v>464062</v>
      </c>
      <c r="S513" s="8">
        <f t="shared" si="22"/>
        <v>0.67796732739855803</v>
      </c>
      <c r="U513" s="9">
        <f t="shared" si="21"/>
        <v>0.74671462456261029</v>
      </c>
      <c r="V513" s="6" t="s">
        <v>119</v>
      </c>
    </row>
    <row r="514" spans="1:22" x14ac:dyDescent="0.2">
      <c r="A514" s="6" t="s">
        <v>106</v>
      </c>
      <c r="B514" s="6" t="s">
        <v>120</v>
      </c>
      <c r="C514" s="6" t="s">
        <v>441</v>
      </c>
      <c r="D514" s="6" t="s">
        <v>77</v>
      </c>
      <c r="E514" s="6" t="s">
        <v>121</v>
      </c>
      <c r="F514" s="6" t="s">
        <v>122</v>
      </c>
      <c r="G514" s="11">
        <v>1E-3</v>
      </c>
      <c r="H514" s="42" t="s">
        <v>110</v>
      </c>
      <c r="I514" s="42" t="s">
        <v>111</v>
      </c>
      <c r="J514" t="s">
        <v>133</v>
      </c>
      <c r="K514" t="s">
        <v>146</v>
      </c>
      <c r="L514" t="s">
        <v>147</v>
      </c>
      <c r="M514" t="s">
        <v>191</v>
      </c>
      <c r="P514" s="44" t="s">
        <v>386</v>
      </c>
      <c r="Q514" s="9">
        <v>871667.54719480302</v>
      </c>
      <c r="R514" s="9">
        <v>1438449.88828766</v>
      </c>
      <c r="S514" s="8">
        <f t="shared" si="22"/>
        <v>0.65022765034315388</v>
      </c>
      <c r="T514" s="43"/>
      <c r="U514" s="9">
        <f t="shared" si="21"/>
        <v>0.72266505923865421</v>
      </c>
      <c r="V514" s="6" t="s">
        <v>119</v>
      </c>
    </row>
    <row r="515" spans="1:22" x14ac:dyDescent="0.2">
      <c r="A515" s="6" t="s">
        <v>106</v>
      </c>
      <c r="B515" s="6">
        <v>2018</v>
      </c>
      <c r="C515" s="6" t="s">
        <v>499</v>
      </c>
      <c r="D515" s="6" t="s">
        <v>69</v>
      </c>
      <c r="E515" s="6" t="s">
        <v>52</v>
      </c>
      <c r="F515" s="6" t="s">
        <v>108</v>
      </c>
      <c r="G515" s="6" t="s">
        <v>193</v>
      </c>
      <c r="H515" t="s">
        <v>110</v>
      </c>
      <c r="I515" t="s">
        <v>123</v>
      </c>
      <c r="J515" t="s">
        <v>124</v>
      </c>
      <c r="K515" t="s">
        <v>125</v>
      </c>
      <c r="L515" t="s">
        <v>126</v>
      </c>
      <c r="M515" t="s">
        <v>127</v>
      </c>
      <c r="N515" s="6" t="s">
        <v>155</v>
      </c>
      <c r="P515" s="44" t="s">
        <v>386</v>
      </c>
      <c r="Q515" s="9">
        <v>25354330.7086614</v>
      </c>
      <c r="R515" s="9">
        <v>41732283.464566901</v>
      </c>
      <c r="S515" s="8">
        <f t="shared" si="22"/>
        <v>0.64596273291925466</v>
      </c>
      <c r="U515" s="9">
        <f t="shared" si="21"/>
        <v>0.71893167133594471</v>
      </c>
      <c r="V515" s="6" t="s">
        <v>119</v>
      </c>
    </row>
    <row r="516" spans="1:22" x14ac:dyDescent="0.2">
      <c r="A516" s="6" t="s">
        <v>106</v>
      </c>
      <c r="B516" s="6" t="s">
        <v>107</v>
      </c>
      <c r="C516" s="6" t="s">
        <v>473</v>
      </c>
      <c r="D516" s="6" t="s">
        <v>69</v>
      </c>
      <c r="E516" s="6" t="s">
        <v>52</v>
      </c>
      <c r="F516" s="6" t="s">
        <v>117</v>
      </c>
      <c r="G516" s="6" t="s">
        <v>129</v>
      </c>
      <c r="H516" s="6" t="s">
        <v>110</v>
      </c>
      <c r="I516" s="12" t="s">
        <v>123</v>
      </c>
      <c r="J516" s="6" t="s">
        <v>124</v>
      </c>
      <c r="K516" s="6" t="s">
        <v>125</v>
      </c>
      <c r="L516" s="6" t="s">
        <v>126</v>
      </c>
      <c r="M516" s="6" t="s">
        <v>127</v>
      </c>
      <c r="N516" s="6" t="s">
        <v>150</v>
      </c>
      <c r="P516" s="44" t="s">
        <v>386</v>
      </c>
      <c r="Q516" s="9">
        <v>0.48136645962732899</v>
      </c>
      <c r="R516" s="9">
        <v>0.79192546583850898</v>
      </c>
      <c r="S516" s="8">
        <f t="shared" si="22"/>
        <v>0.64516129032258063</v>
      </c>
      <c r="U516" s="9">
        <f t="shared" si="21"/>
        <v>0.71822903158462048</v>
      </c>
      <c r="V516" s="6" t="s">
        <v>116</v>
      </c>
    </row>
    <row r="517" spans="1:22" x14ac:dyDescent="0.2">
      <c r="A517" s="6" t="s">
        <v>106</v>
      </c>
      <c r="B517" s="6" t="s">
        <v>107</v>
      </c>
      <c r="C517" s="6" t="s">
        <v>473</v>
      </c>
      <c r="D517" s="6" t="s">
        <v>69</v>
      </c>
      <c r="E517" s="6" t="s">
        <v>52</v>
      </c>
      <c r="F517" s="6" t="s">
        <v>117</v>
      </c>
      <c r="G517" s="6" t="s">
        <v>130</v>
      </c>
      <c r="H517" s="6" t="s">
        <v>110</v>
      </c>
      <c r="I517" s="12" t="s">
        <v>123</v>
      </c>
      <c r="J517" s="6" t="s">
        <v>124</v>
      </c>
      <c r="K517" s="6" t="s">
        <v>125</v>
      </c>
      <c r="L517" s="6" t="s">
        <v>126</v>
      </c>
      <c r="M517" s="6" t="s">
        <v>127</v>
      </c>
      <c r="N517" s="6" t="s">
        <v>150</v>
      </c>
      <c r="P517" s="44" t="s">
        <v>386</v>
      </c>
      <c r="Q517" s="9">
        <v>0.48136645962732899</v>
      </c>
      <c r="R517" s="9">
        <v>0.79192546583850898</v>
      </c>
      <c r="S517" s="8">
        <f t="shared" si="22"/>
        <v>0.64516129032258063</v>
      </c>
      <c r="U517" s="9">
        <f t="shared" ref="U517:U580" si="23">IF(T517="",(LOG((R517/Q517),2)),T517)</f>
        <v>0.71822903158462048</v>
      </c>
      <c r="V517" s="6" t="s">
        <v>116</v>
      </c>
    </row>
    <row r="518" spans="1:22" x14ac:dyDescent="0.2">
      <c r="A518" s="6" t="s">
        <v>106</v>
      </c>
      <c r="B518" s="6" t="s">
        <v>120</v>
      </c>
      <c r="C518" s="6" t="s">
        <v>456</v>
      </c>
      <c r="D518" s="6" t="s">
        <v>77</v>
      </c>
      <c r="E518" s="6" t="s">
        <v>121</v>
      </c>
      <c r="F518" s="6" t="s">
        <v>138</v>
      </c>
      <c r="G518" s="13">
        <v>1.0000000000000001E-5</v>
      </c>
      <c r="H518" t="s">
        <v>110</v>
      </c>
      <c r="I518" t="s">
        <v>111</v>
      </c>
      <c r="J518" t="s">
        <v>112</v>
      </c>
      <c r="K518" t="s">
        <v>139</v>
      </c>
      <c r="L518" t="s">
        <v>140</v>
      </c>
      <c r="M518" t="s">
        <v>141</v>
      </c>
      <c r="P518" s="44" t="s">
        <v>385</v>
      </c>
      <c r="Q518" s="9">
        <v>507032.702432764</v>
      </c>
      <c r="R518" s="9">
        <v>833418.83155248698</v>
      </c>
      <c r="S518" s="8">
        <f t="shared" si="22"/>
        <v>0.6437181025083959</v>
      </c>
      <c r="U518" s="9">
        <f t="shared" si="23"/>
        <v>0.71696289817713166</v>
      </c>
      <c r="V518" s="6" t="s">
        <v>119</v>
      </c>
    </row>
    <row r="519" spans="1:22" x14ac:dyDescent="0.2">
      <c r="A519" s="6" t="s">
        <v>106</v>
      </c>
      <c r="B519" s="6" t="s">
        <v>107</v>
      </c>
      <c r="C519" s="6" t="s">
        <v>469</v>
      </c>
      <c r="D519" s="6" t="s">
        <v>69</v>
      </c>
      <c r="E519" s="6" t="s">
        <v>52</v>
      </c>
      <c r="F519" s="6" t="s">
        <v>194</v>
      </c>
      <c r="G519" s="6" t="s">
        <v>109</v>
      </c>
      <c r="H519" s="6" t="s">
        <v>110</v>
      </c>
      <c r="I519" s="6" t="s">
        <v>111</v>
      </c>
      <c r="J519" s="6" t="s">
        <v>112</v>
      </c>
      <c r="K519" s="6" t="s">
        <v>113</v>
      </c>
      <c r="L519" s="6" t="s">
        <v>114</v>
      </c>
      <c r="M519" s="6" t="s">
        <v>115</v>
      </c>
      <c r="P519" s="44" t="s">
        <v>385</v>
      </c>
      <c r="Q519" s="9">
        <v>989795.91481616104</v>
      </c>
      <c r="R519" s="9">
        <v>1619399.9452875999</v>
      </c>
      <c r="S519" s="8">
        <f t="shared" si="22"/>
        <v>0.63609479595435381</v>
      </c>
      <c r="U519" s="9">
        <f t="shared" si="23"/>
        <v>0.71025634100041657</v>
      </c>
      <c r="V519" s="6" t="s">
        <v>119</v>
      </c>
    </row>
    <row r="520" spans="1:22" x14ac:dyDescent="0.2">
      <c r="A520" s="6" t="s">
        <v>106</v>
      </c>
      <c r="B520" s="6" t="s">
        <v>120</v>
      </c>
      <c r="C520" s="6" t="s">
        <v>463</v>
      </c>
      <c r="D520" s="6" t="s">
        <v>77</v>
      </c>
      <c r="E520" s="6" t="s">
        <v>121</v>
      </c>
      <c r="F520" s="6" t="s">
        <v>138</v>
      </c>
      <c r="G520" s="13">
        <v>1.0000000000000001E-5</v>
      </c>
      <c r="H520" s="6" t="s">
        <v>110</v>
      </c>
      <c r="I520" s="6" t="s">
        <v>111</v>
      </c>
      <c r="J520" s="6" t="s">
        <v>133</v>
      </c>
      <c r="K520" s="6" t="s">
        <v>134</v>
      </c>
      <c r="L520" s="6" t="s">
        <v>135</v>
      </c>
      <c r="P520" s="44" t="s">
        <v>385</v>
      </c>
      <c r="Q520" s="9">
        <v>24.081270125596301</v>
      </c>
      <c r="R520" s="9">
        <v>39.393071773318503</v>
      </c>
      <c r="S520" s="8">
        <f t="shared" si="22"/>
        <v>0.63583862345562436</v>
      </c>
      <c r="U520" s="9">
        <f t="shared" si="23"/>
        <v>0.71003043249501019</v>
      </c>
      <c r="V520" s="6" t="s">
        <v>119</v>
      </c>
    </row>
    <row r="521" spans="1:22" x14ac:dyDescent="0.2">
      <c r="A521" s="6" t="s">
        <v>106</v>
      </c>
      <c r="B521" s="6" t="s">
        <v>107</v>
      </c>
      <c r="C521" s="6" t="s">
        <v>474</v>
      </c>
      <c r="D521" s="6" t="s">
        <v>69</v>
      </c>
      <c r="E521" s="6" t="s">
        <v>52</v>
      </c>
      <c r="F521" s="6" t="s">
        <v>142</v>
      </c>
      <c r="G521" s="6" t="s">
        <v>109</v>
      </c>
      <c r="H521" s="6" t="s">
        <v>110</v>
      </c>
      <c r="I521" s="12" t="s">
        <v>123</v>
      </c>
      <c r="J521" s="6" t="s">
        <v>124</v>
      </c>
      <c r="K521" s="6" t="s">
        <v>125</v>
      </c>
      <c r="L521" s="6" t="s">
        <v>126</v>
      </c>
      <c r="M521" s="6" t="s">
        <v>127</v>
      </c>
      <c r="N521" s="6" t="s">
        <v>150</v>
      </c>
      <c r="P521" s="44" t="s">
        <v>386</v>
      </c>
      <c r="Q521" s="9">
        <v>125828.28301923801</v>
      </c>
      <c r="R521" s="19">
        <v>205418.03993229699</v>
      </c>
      <c r="S521" s="8">
        <f t="shared" si="22"/>
        <v>0.63252676586940659</v>
      </c>
      <c r="U521" s="9">
        <f t="shared" si="23"/>
        <v>0.70710664547492375</v>
      </c>
      <c r="V521" s="6" t="s">
        <v>119</v>
      </c>
    </row>
    <row r="522" spans="1:22" x14ac:dyDescent="0.2">
      <c r="A522" s="6" t="s">
        <v>106</v>
      </c>
      <c r="B522" s="6" t="s">
        <v>107</v>
      </c>
      <c r="C522" s="6" t="s">
        <v>480</v>
      </c>
      <c r="D522" s="6" t="s">
        <v>69</v>
      </c>
      <c r="E522" s="6" t="s">
        <v>52</v>
      </c>
      <c r="F522" s="6" t="s">
        <v>108</v>
      </c>
      <c r="G522" s="6" t="s">
        <v>109</v>
      </c>
      <c r="H522" t="s">
        <v>110</v>
      </c>
      <c r="I522" t="s">
        <v>163</v>
      </c>
      <c r="J522" t="s">
        <v>163</v>
      </c>
      <c r="K522" t="s">
        <v>164</v>
      </c>
      <c r="L522" t="s">
        <v>165</v>
      </c>
      <c r="M522" t="s">
        <v>166</v>
      </c>
      <c r="P522" s="44" t="s">
        <v>386</v>
      </c>
      <c r="Q522" s="9">
        <v>38151.5867304653</v>
      </c>
      <c r="R522" s="9">
        <v>62126.560557486097</v>
      </c>
      <c r="S522" s="8">
        <f t="shared" si="22"/>
        <v>0.62841354401325566</v>
      </c>
      <c r="U522" s="9">
        <f t="shared" si="23"/>
        <v>0.7034671259761528</v>
      </c>
      <c r="V522" s="6" t="s">
        <v>119</v>
      </c>
    </row>
    <row r="523" spans="1:22" x14ac:dyDescent="0.2">
      <c r="A523" s="6" t="s">
        <v>106</v>
      </c>
      <c r="B523" s="6" t="s">
        <v>120</v>
      </c>
      <c r="C523" s="6" t="s">
        <v>432</v>
      </c>
      <c r="D523" s="6" t="s">
        <v>77</v>
      </c>
      <c r="E523" s="6" t="s">
        <v>121</v>
      </c>
      <c r="F523" s="6" t="s">
        <v>122</v>
      </c>
      <c r="G523" s="14">
        <v>1.0000000000000001E-5</v>
      </c>
      <c r="H523" t="s">
        <v>110</v>
      </c>
      <c r="I523" t="s">
        <v>111</v>
      </c>
      <c r="J523" t="s">
        <v>112</v>
      </c>
      <c r="K523" t="s">
        <v>139</v>
      </c>
      <c r="L523" t="s">
        <v>140</v>
      </c>
      <c r="M523" t="s">
        <v>141</v>
      </c>
      <c r="N523" s="6" t="s">
        <v>149</v>
      </c>
      <c r="P523" s="44" t="s">
        <v>385</v>
      </c>
      <c r="Q523" s="9">
        <v>67386.271680309103</v>
      </c>
      <c r="R523" s="9">
        <v>109167.970881314</v>
      </c>
      <c r="S523" s="8">
        <f t="shared" si="22"/>
        <v>0.62003280726412269</v>
      </c>
      <c r="U523" s="9">
        <f t="shared" si="23"/>
        <v>0.69602302940496363</v>
      </c>
      <c r="V523" s="6" t="s">
        <v>119</v>
      </c>
    </row>
    <row r="524" spans="1:22" x14ac:dyDescent="0.2">
      <c r="A524" s="6" t="s">
        <v>106</v>
      </c>
      <c r="B524" s="6" t="s">
        <v>120</v>
      </c>
      <c r="C524" s="6" t="s">
        <v>437</v>
      </c>
      <c r="D524" s="6" t="s">
        <v>77</v>
      </c>
      <c r="E524" s="6" t="s">
        <v>121</v>
      </c>
      <c r="F524" s="6" t="s">
        <v>122</v>
      </c>
      <c r="G524" s="11">
        <v>1E-3</v>
      </c>
      <c r="H524" t="s">
        <v>110</v>
      </c>
      <c r="I524" t="s">
        <v>111</v>
      </c>
      <c r="J524" t="s">
        <v>133</v>
      </c>
      <c r="K524" t="s">
        <v>146</v>
      </c>
      <c r="L524" t="s">
        <v>147</v>
      </c>
      <c r="M524" t="s">
        <v>148</v>
      </c>
      <c r="P524" s="44" t="s">
        <v>385</v>
      </c>
      <c r="Q524" s="9">
        <v>813568.76253056899</v>
      </c>
      <c r="R524" s="9">
        <v>1313044.8779508299</v>
      </c>
      <c r="S524" s="8">
        <f t="shared" si="22"/>
        <v>0.6139322678351895</v>
      </c>
      <c r="U524" s="9">
        <f t="shared" si="23"/>
        <v>0.69058003406259416</v>
      </c>
      <c r="V524" s="6" t="s">
        <v>119</v>
      </c>
    </row>
    <row r="525" spans="1:22" x14ac:dyDescent="0.2">
      <c r="A525" s="6" t="s">
        <v>106</v>
      </c>
      <c r="B525" s="6" t="s">
        <v>120</v>
      </c>
      <c r="C525" s="6" t="s">
        <v>445</v>
      </c>
      <c r="D525" s="6" t="s">
        <v>77</v>
      </c>
      <c r="E525" s="6" t="s">
        <v>121</v>
      </c>
      <c r="F525" s="6" t="s">
        <v>122</v>
      </c>
      <c r="G525" s="14">
        <v>1.0000000000000001E-5</v>
      </c>
      <c r="H525" s="6" t="s">
        <v>110</v>
      </c>
      <c r="I525" s="12" t="s">
        <v>123</v>
      </c>
      <c r="J525" s="6" t="s">
        <v>124</v>
      </c>
      <c r="K525" s="6" t="s">
        <v>125</v>
      </c>
      <c r="L525" s="6" t="s">
        <v>126</v>
      </c>
      <c r="M525" s="6" t="s">
        <v>127</v>
      </c>
      <c r="N525" s="6" t="s">
        <v>155</v>
      </c>
      <c r="P525" s="44" t="s">
        <v>386</v>
      </c>
      <c r="Q525" s="9">
        <v>5282451.7687840704</v>
      </c>
      <c r="R525" s="9">
        <v>8483007.0151515398</v>
      </c>
      <c r="S525" s="8">
        <f t="shared" si="22"/>
        <v>0.60588442383529462</v>
      </c>
      <c r="U525" s="9">
        <f t="shared" si="23"/>
        <v>0.68336806523397198</v>
      </c>
      <c r="V525" s="6" t="s">
        <v>119</v>
      </c>
    </row>
    <row r="526" spans="1:22" x14ac:dyDescent="0.2">
      <c r="A526" s="6" t="s">
        <v>106</v>
      </c>
      <c r="B526" s="6" t="s">
        <v>107</v>
      </c>
      <c r="C526" s="6" t="s">
        <v>484</v>
      </c>
      <c r="D526" s="6" t="s">
        <v>69</v>
      </c>
      <c r="E526" s="6" t="s">
        <v>52</v>
      </c>
      <c r="F526" s="6" t="s">
        <v>108</v>
      </c>
      <c r="G526" s="6" t="s">
        <v>118</v>
      </c>
      <c r="H526" t="s">
        <v>110</v>
      </c>
      <c r="I526" t="s">
        <v>111</v>
      </c>
      <c r="J526" t="s">
        <v>133</v>
      </c>
      <c r="K526" t="s">
        <v>146</v>
      </c>
      <c r="L526" t="s">
        <v>147</v>
      </c>
      <c r="M526" t="s">
        <v>148</v>
      </c>
      <c r="P526" s="44" t="s">
        <v>385</v>
      </c>
      <c r="Q526" s="9">
        <v>1653598.3646958801</v>
      </c>
      <c r="R526" s="9">
        <v>2649770.0750990598</v>
      </c>
      <c r="S526" s="8">
        <f t="shared" si="22"/>
        <v>0.60242664220727482</v>
      </c>
      <c r="U526" s="9">
        <f t="shared" si="23"/>
        <v>0.68025831294622485</v>
      </c>
      <c r="V526" s="6" t="s">
        <v>119</v>
      </c>
    </row>
    <row r="527" spans="1:22" x14ac:dyDescent="0.2">
      <c r="A527" s="6" t="s">
        <v>106</v>
      </c>
      <c r="B527" s="6">
        <v>2018</v>
      </c>
      <c r="C527" s="6" t="s">
        <v>492</v>
      </c>
      <c r="D527" s="6" t="s">
        <v>69</v>
      </c>
      <c r="E527" s="6" t="s">
        <v>52</v>
      </c>
      <c r="F527" s="6" t="s">
        <v>108</v>
      </c>
      <c r="G527" s="6" t="s">
        <v>193</v>
      </c>
      <c r="H527" t="s">
        <v>110</v>
      </c>
      <c r="I527" t="s">
        <v>111</v>
      </c>
      <c r="J527" t="s">
        <v>133</v>
      </c>
      <c r="K527" t="s">
        <v>146</v>
      </c>
      <c r="L527" t="s">
        <v>147</v>
      </c>
      <c r="M527" t="s">
        <v>191</v>
      </c>
      <c r="N527" s="6" t="s">
        <v>228</v>
      </c>
      <c r="P527" s="44" t="s">
        <v>386</v>
      </c>
      <c r="Q527" s="9">
        <v>7.4123989218328801E-2</v>
      </c>
      <c r="R527" s="9">
        <v>0.11859838274932601</v>
      </c>
      <c r="S527" s="8">
        <f t="shared" si="22"/>
        <v>0.59999999999999898</v>
      </c>
      <c r="U527" s="9">
        <f t="shared" si="23"/>
        <v>0.67807190511263671</v>
      </c>
      <c r="V527" s="6" t="s">
        <v>116</v>
      </c>
    </row>
    <row r="528" spans="1:22" x14ac:dyDescent="0.2">
      <c r="A528" s="6" t="s">
        <v>106</v>
      </c>
      <c r="B528" s="6" t="s">
        <v>120</v>
      </c>
      <c r="C528" s="6" t="s">
        <v>462</v>
      </c>
      <c r="D528" s="6" t="s">
        <v>77</v>
      </c>
      <c r="E528" s="6" t="s">
        <v>121</v>
      </c>
      <c r="F528" s="6" t="s">
        <v>132</v>
      </c>
      <c r="G528" s="13">
        <v>1.0000000000000001E-5</v>
      </c>
      <c r="H528" t="s">
        <v>110</v>
      </c>
      <c r="I528" t="s">
        <v>111</v>
      </c>
      <c r="J528" t="s">
        <v>204</v>
      </c>
      <c r="K528" t="s">
        <v>205</v>
      </c>
      <c r="L528" t="s">
        <v>206</v>
      </c>
      <c r="M528" t="s">
        <v>215</v>
      </c>
      <c r="P528" s="44" t="s">
        <v>386</v>
      </c>
      <c r="Q528" s="9">
        <v>1855236.69445552</v>
      </c>
      <c r="R528" s="9">
        <v>2963087.8529791501</v>
      </c>
      <c r="S528" s="8">
        <f t="shared" si="22"/>
        <v>0.59714814925475879</v>
      </c>
      <c r="U528" s="9">
        <f t="shared" si="23"/>
        <v>0.67549814135403041</v>
      </c>
      <c r="V528" s="6" t="s">
        <v>119</v>
      </c>
    </row>
    <row r="529" spans="1:23" x14ac:dyDescent="0.2">
      <c r="A529" s="6" t="s">
        <v>106</v>
      </c>
      <c r="B529" s="6" t="s">
        <v>107</v>
      </c>
      <c r="C529" s="6" t="s">
        <v>479</v>
      </c>
      <c r="D529" s="6" t="s">
        <v>69</v>
      </c>
      <c r="E529" s="6" t="s">
        <v>52</v>
      </c>
      <c r="F529" s="6" t="s">
        <v>142</v>
      </c>
      <c r="G529" s="6" t="s">
        <v>131</v>
      </c>
      <c r="H529" t="s">
        <v>110</v>
      </c>
      <c r="I529" t="s">
        <v>163</v>
      </c>
      <c r="J529" t="s">
        <v>163</v>
      </c>
      <c r="K529" t="s">
        <v>164</v>
      </c>
      <c r="L529" t="s">
        <v>165</v>
      </c>
      <c r="M529" t="s">
        <v>166</v>
      </c>
      <c r="P529" s="44" t="s">
        <v>386</v>
      </c>
      <c r="Q529" s="9">
        <v>1.9610778443113701</v>
      </c>
      <c r="R529" s="9">
        <v>3.1287425149700501</v>
      </c>
      <c r="S529" s="8">
        <f t="shared" si="22"/>
        <v>0.59541984732824504</v>
      </c>
      <c r="U529" s="9">
        <f t="shared" si="23"/>
        <v>0.67393613054343315</v>
      </c>
      <c r="V529" s="6" t="s">
        <v>116</v>
      </c>
    </row>
    <row r="530" spans="1:23" x14ac:dyDescent="0.2">
      <c r="A530" s="6" t="s">
        <v>106</v>
      </c>
      <c r="B530" s="6" t="s">
        <v>107</v>
      </c>
      <c r="C530" s="6" t="s">
        <v>464</v>
      </c>
      <c r="D530" s="6" t="s">
        <v>69</v>
      </c>
      <c r="E530" s="6" t="s">
        <v>52</v>
      </c>
      <c r="F530" s="6" t="s">
        <v>117</v>
      </c>
      <c r="G530" s="6" t="s">
        <v>131</v>
      </c>
      <c r="H530" t="s">
        <v>110</v>
      </c>
      <c r="I530" t="s">
        <v>111</v>
      </c>
      <c r="J530" t="s">
        <v>112</v>
      </c>
      <c r="K530" t="s">
        <v>139</v>
      </c>
      <c r="L530" t="s">
        <v>140</v>
      </c>
      <c r="M530" t="s">
        <v>141</v>
      </c>
      <c r="P530" s="44" t="s">
        <v>385</v>
      </c>
      <c r="Q530" s="9">
        <v>1323188.2072236401</v>
      </c>
      <c r="R530" s="9">
        <v>2110203.42856859</v>
      </c>
      <c r="S530" s="8">
        <f t="shared" si="22"/>
        <v>0.59478705829482326</v>
      </c>
      <c r="U530" s="9">
        <f t="shared" si="23"/>
        <v>0.67336380301771059</v>
      </c>
      <c r="V530" s="6" t="s">
        <v>119</v>
      </c>
    </row>
    <row r="531" spans="1:23" x14ac:dyDescent="0.2">
      <c r="A531" s="6" t="s">
        <v>106</v>
      </c>
      <c r="B531" s="6">
        <v>2018</v>
      </c>
      <c r="C531" s="6" t="s">
        <v>495</v>
      </c>
      <c r="D531" s="6" t="s">
        <v>69</v>
      </c>
      <c r="E531" s="6" t="s">
        <v>52</v>
      </c>
      <c r="F531" s="6" t="s">
        <v>108</v>
      </c>
      <c r="G531" s="6" t="s">
        <v>193</v>
      </c>
      <c r="H531" t="s">
        <v>110</v>
      </c>
      <c r="I531" t="s">
        <v>123</v>
      </c>
      <c r="J531" t="s">
        <v>124</v>
      </c>
      <c r="K531" t="s">
        <v>125</v>
      </c>
      <c r="L531" t="s">
        <v>126</v>
      </c>
      <c r="M531" t="s">
        <v>127</v>
      </c>
      <c r="N531" s="6" t="s">
        <v>150</v>
      </c>
      <c r="P531" s="44" t="s">
        <v>386</v>
      </c>
      <c r="Q531" s="9">
        <v>3367346.9387755101</v>
      </c>
      <c r="R531" s="9">
        <v>5368916.79748822</v>
      </c>
      <c r="S531" s="8">
        <f t="shared" si="22"/>
        <v>0.59440559440559271</v>
      </c>
      <c r="U531" s="9">
        <f t="shared" si="23"/>
        <v>0.67301867738635068</v>
      </c>
      <c r="V531" s="6" t="s">
        <v>119</v>
      </c>
    </row>
    <row r="532" spans="1:23" x14ac:dyDescent="0.2">
      <c r="A532" s="6" t="s">
        <v>106</v>
      </c>
      <c r="B532" s="6" t="s">
        <v>107</v>
      </c>
      <c r="C532" s="6" t="s">
        <v>487</v>
      </c>
      <c r="D532" s="6" t="s">
        <v>69</v>
      </c>
      <c r="E532" s="6" t="s">
        <v>52</v>
      </c>
      <c r="F532" s="6" t="s">
        <v>108</v>
      </c>
      <c r="G532" s="6" t="s">
        <v>109</v>
      </c>
      <c r="H532" s="6" t="s">
        <v>110</v>
      </c>
      <c r="I532" s="12" t="s">
        <v>123</v>
      </c>
      <c r="J532" s="6" t="s">
        <v>124</v>
      </c>
      <c r="K532" s="6" t="s">
        <v>125</v>
      </c>
      <c r="L532" s="6" t="s">
        <v>126</v>
      </c>
      <c r="M532" s="6" t="s">
        <v>127</v>
      </c>
      <c r="N532" s="6" t="s">
        <v>150</v>
      </c>
      <c r="P532" s="44" t="s">
        <v>386</v>
      </c>
      <c r="Q532" s="9">
        <v>0.875407166123778</v>
      </c>
      <c r="R532" s="9">
        <v>1.3884364820846899</v>
      </c>
      <c r="S532" s="8">
        <f t="shared" si="22"/>
        <v>0.58604651162790722</v>
      </c>
      <c r="U532" s="9">
        <f t="shared" si="23"/>
        <v>0.66543507943471247</v>
      </c>
      <c r="V532" s="6" t="s">
        <v>116</v>
      </c>
    </row>
    <row r="533" spans="1:23" x14ac:dyDescent="0.2">
      <c r="A533" s="6" t="s">
        <v>106</v>
      </c>
      <c r="B533" s="6" t="s">
        <v>107</v>
      </c>
      <c r="C533" s="6" t="s">
        <v>474</v>
      </c>
      <c r="D533" s="6" t="s">
        <v>69</v>
      </c>
      <c r="E533" s="6" t="s">
        <v>52</v>
      </c>
      <c r="F533" s="6" t="s">
        <v>194</v>
      </c>
      <c r="G533" s="6" t="s">
        <v>131</v>
      </c>
      <c r="H533" s="6" t="s">
        <v>110</v>
      </c>
      <c r="I533" s="12" t="s">
        <v>123</v>
      </c>
      <c r="J533" s="6" t="s">
        <v>124</v>
      </c>
      <c r="K533" s="6" t="s">
        <v>125</v>
      </c>
      <c r="L533" s="6" t="s">
        <v>126</v>
      </c>
      <c r="M533" s="6" t="s">
        <v>127</v>
      </c>
      <c r="N533" s="6" t="s">
        <v>150</v>
      </c>
      <c r="P533" s="44" t="s">
        <v>386</v>
      </c>
      <c r="Q533" s="9">
        <v>600164.78584276</v>
      </c>
      <c r="R533" s="9">
        <v>950226.30987155705</v>
      </c>
      <c r="S533" s="8">
        <f t="shared" si="22"/>
        <v>0.58327568075697012</v>
      </c>
      <c r="U533" s="9">
        <f t="shared" si="23"/>
        <v>0.6629124801327394</v>
      </c>
      <c r="V533" s="6" t="s">
        <v>119</v>
      </c>
    </row>
    <row r="534" spans="1:23" x14ac:dyDescent="0.2">
      <c r="A534" s="6" t="s">
        <v>106</v>
      </c>
      <c r="B534" s="6" t="s">
        <v>107</v>
      </c>
      <c r="C534" s="6" t="s">
        <v>474</v>
      </c>
      <c r="D534" s="6" t="s">
        <v>69</v>
      </c>
      <c r="E534" s="6" t="s">
        <v>52</v>
      </c>
      <c r="F534" s="6" t="s">
        <v>108</v>
      </c>
      <c r="G534" s="6" t="s">
        <v>130</v>
      </c>
      <c r="H534" s="6" t="s">
        <v>110</v>
      </c>
      <c r="I534" s="12" t="s">
        <v>123</v>
      </c>
      <c r="J534" s="6" t="s">
        <v>124</v>
      </c>
      <c r="K534" s="6" t="s">
        <v>125</v>
      </c>
      <c r="L534" s="6" t="s">
        <v>126</v>
      </c>
      <c r="M534" s="6" t="s">
        <v>127</v>
      </c>
      <c r="N534" s="6" t="s">
        <v>150</v>
      </c>
      <c r="P534" s="44" t="s">
        <v>386</v>
      </c>
      <c r="Q534" s="9">
        <v>239418.34696208101</v>
      </c>
      <c r="R534" s="9">
        <v>379065.246272096</v>
      </c>
      <c r="S534" s="8">
        <f t="shared" si="22"/>
        <v>0.58327568075696479</v>
      </c>
      <c r="U534" s="9">
        <f t="shared" si="23"/>
        <v>0.66291248013273452</v>
      </c>
      <c r="V534" s="6" t="s">
        <v>119</v>
      </c>
    </row>
    <row r="535" spans="1:23" x14ac:dyDescent="0.2">
      <c r="A535" s="6" t="s">
        <v>106</v>
      </c>
      <c r="B535" s="6" t="s">
        <v>107</v>
      </c>
      <c r="C535" s="6" t="s">
        <v>474</v>
      </c>
      <c r="D535" s="6" t="s">
        <v>69</v>
      </c>
      <c r="E535" s="6" t="s">
        <v>52</v>
      </c>
      <c r="F535" s="6" t="s">
        <v>194</v>
      </c>
      <c r="G535" s="6" t="s">
        <v>109</v>
      </c>
      <c r="H535" s="6" t="s">
        <v>110</v>
      </c>
      <c r="I535" s="12" t="s">
        <v>123</v>
      </c>
      <c r="J535" s="6" t="s">
        <v>124</v>
      </c>
      <c r="K535" s="6" t="s">
        <v>125</v>
      </c>
      <c r="L535" s="6" t="s">
        <v>126</v>
      </c>
      <c r="M535" s="6" t="s">
        <v>127</v>
      </c>
      <c r="N535" s="6" t="s">
        <v>150</v>
      </c>
      <c r="P535" s="44" t="s">
        <v>386</v>
      </c>
      <c r="Q535" s="9">
        <v>600164.78584276</v>
      </c>
      <c r="R535" s="9">
        <v>950226.309871551</v>
      </c>
      <c r="S535" s="8">
        <f t="shared" si="22"/>
        <v>0.58327568075696012</v>
      </c>
      <c r="U535" s="9">
        <f t="shared" si="23"/>
        <v>0.6629124801327303</v>
      </c>
      <c r="V535" s="6" t="s">
        <v>119</v>
      </c>
    </row>
    <row r="536" spans="1:23" x14ac:dyDescent="0.2">
      <c r="A536" s="6" t="s">
        <v>106</v>
      </c>
      <c r="B536" s="6" t="s">
        <v>107</v>
      </c>
      <c r="C536" s="6" t="s">
        <v>465</v>
      </c>
      <c r="D536" s="6" t="s">
        <v>69</v>
      </c>
      <c r="E536" s="6" t="s">
        <v>52</v>
      </c>
      <c r="F536" s="6" t="s">
        <v>194</v>
      </c>
      <c r="G536" s="6" t="s">
        <v>109</v>
      </c>
      <c r="H536" t="s">
        <v>110</v>
      </c>
      <c r="I536" t="s">
        <v>111</v>
      </c>
      <c r="J536" t="s">
        <v>112</v>
      </c>
      <c r="K536" t="s">
        <v>139</v>
      </c>
      <c r="L536" t="s">
        <v>140</v>
      </c>
      <c r="M536" t="s">
        <v>141</v>
      </c>
      <c r="P536" s="44" t="s">
        <v>385</v>
      </c>
      <c r="Q536" s="9">
        <v>5.1805337519623</v>
      </c>
      <c r="R536" s="9">
        <v>8.1946624803767598</v>
      </c>
      <c r="S536" s="8">
        <f t="shared" si="22"/>
        <v>0.58181818181818779</v>
      </c>
      <c r="U536" s="9">
        <f t="shared" si="23"/>
        <v>0.66158378232407422</v>
      </c>
      <c r="V536" s="6" t="s">
        <v>116</v>
      </c>
    </row>
    <row r="537" spans="1:23" x14ac:dyDescent="0.2">
      <c r="A537" s="6" t="s">
        <v>106</v>
      </c>
      <c r="B537" s="6">
        <v>2018</v>
      </c>
      <c r="C537" s="6" t="s">
        <v>492</v>
      </c>
      <c r="D537" s="6" t="s">
        <v>69</v>
      </c>
      <c r="E537" s="6" t="s">
        <v>52</v>
      </c>
      <c r="F537" s="6" t="s">
        <v>108</v>
      </c>
      <c r="G537" s="6" t="s">
        <v>193</v>
      </c>
      <c r="H537" t="s">
        <v>110</v>
      </c>
      <c r="I537" t="s">
        <v>111</v>
      </c>
      <c r="J537" t="s">
        <v>112</v>
      </c>
      <c r="K537" t="s">
        <v>113</v>
      </c>
      <c r="L537" t="s">
        <v>114</v>
      </c>
      <c r="N537" s="6" t="s">
        <v>234</v>
      </c>
      <c r="P537" s="44" t="s">
        <v>385</v>
      </c>
      <c r="Q537" s="9">
        <v>7.5268817204301201E-3</v>
      </c>
      <c r="R537" s="9">
        <v>1.18279569892472E-2</v>
      </c>
      <c r="S537" s="8">
        <f t="shared" si="22"/>
        <v>0.57142857142855397</v>
      </c>
      <c r="U537" s="9">
        <f t="shared" si="23"/>
        <v>0.65207669657967726</v>
      </c>
      <c r="V537" s="6" t="s">
        <v>116</v>
      </c>
    </row>
    <row r="538" spans="1:23" x14ac:dyDescent="0.2">
      <c r="A538" s="6" t="s">
        <v>106</v>
      </c>
      <c r="B538" s="6" t="s">
        <v>107</v>
      </c>
      <c r="C538" s="6" t="s">
        <v>477</v>
      </c>
      <c r="D538" s="6" t="s">
        <v>69</v>
      </c>
      <c r="E538" s="6" t="s">
        <v>52</v>
      </c>
      <c r="F538" s="6" t="s">
        <v>108</v>
      </c>
      <c r="G538" s="6" t="s">
        <v>129</v>
      </c>
      <c r="H538" t="s">
        <v>110</v>
      </c>
      <c r="I538" t="s">
        <v>111</v>
      </c>
      <c r="J538" t="s">
        <v>112</v>
      </c>
      <c r="K538" t="s">
        <v>139</v>
      </c>
      <c r="L538" t="s">
        <v>140</v>
      </c>
      <c r="M538" t="s">
        <v>141</v>
      </c>
      <c r="P538" s="44" t="s">
        <v>385</v>
      </c>
      <c r="Q538" s="9">
        <v>4.17675544794188</v>
      </c>
      <c r="R538" s="9">
        <v>6.5375302663438202</v>
      </c>
      <c r="S538" s="8">
        <f t="shared" si="22"/>
        <v>0.56521739130434978</v>
      </c>
      <c r="U538" s="9">
        <f t="shared" si="23"/>
        <v>0.6463630453853012</v>
      </c>
      <c r="V538" s="6" t="s">
        <v>116</v>
      </c>
    </row>
    <row r="539" spans="1:23" x14ac:dyDescent="0.2">
      <c r="A539" s="6" t="s">
        <v>106</v>
      </c>
      <c r="B539" s="6">
        <v>2018</v>
      </c>
      <c r="C539" s="6" t="s">
        <v>415</v>
      </c>
      <c r="D539" s="6" t="s">
        <v>69</v>
      </c>
      <c r="E539" s="6" t="s">
        <v>52</v>
      </c>
      <c r="F539" s="6" t="s">
        <v>216</v>
      </c>
      <c r="G539" s="6" t="s">
        <v>217</v>
      </c>
      <c r="H539" t="s">
        <v>110</v>
      </c>
      <c r="I539" t="s">
        <v>163</v>
      </c>
      <c r="J539" t="s">
        <v>163</v>
      </c>
      <c r="K539" t="s">
        <v>164</v>
      </c>
      <c r="L539" t="s">
        <v>165</v>
      </c>
      <c r="M539" t="s">
        <v>166</v>
      </c>
      <c r="N539"/>
      <c r="O539"/>
      <c r="P539" s="44" t="s">
        <v>386</v>
      </c>
      <c r="Q539" s="9">
        <v>2119402</v>
      </c>
      <c r="R539" s="9">
        <v>3313432</v>
      </c>
      <c r="S539" s="8">
        <f t="shared" si="22"/>
        <v>0.56338061396563743</v>
      </c>
      <c r="U539" s="9">
        <f t="shared" si="23"/>
        <v>0.64466905347085968</v>
      </c>
      <c r="V539" s="6" t="s">
        <v>119</v>
      </c>
    </row>
    <row r="540" spans="1:23" x14ac:dyDescent="0.2">
      <c r="A540" s="6" t="s">
        <v>106</v>
      </c>
      <c r="B540" s="6" t="s">
        <v>120</v>
      </c>
      <c r="C540" s="6" t="s">
        <v>424</v>
      </c>
      <c r="D540" s="6" t="s">
        <v>77</v>
      </c>
      <c r="E540" s="6" t="s">
        <v>121</v>
      </c>
      <c r="F540" s="6" t="s">
        <v>108</v>
      </c>
      <c r="G540" s="6" t="s">
        <v>242</v>
      </c>
      <c r="H540" s="6" t="s">
        <v>110</v>
      </c>
      <c r="I540" s="12" t="s">
        <v>123</v>
      </c>
      <c r="J540" s="6" t="s">
        <v>124</v>
      </c>
      <c r="K540" s="6" t="s">
        <v>125</v>
      </c>
      <c r="L540" s="6" t="s">
        <v>126</v>
      </c>
      <c r="M540" s="6" t="s">
        <v>127</v>
      </c>
      <c r="N540" s="6" t="s">
        <v>155</v>
      </c>
      <c r="P540" s="44" t="s">
        <v>386</v>
      </c>
      <c r="Q540" s="9">
        <v>31.9834091145066</v>
      </c>
      <c r="R540" s="9">
        <v>49.999999999999901</v>
      </c>
      <c r="S540" s="8">
        <f t="shared" si="22"/>
        <v>0.56331052205818732</v>
      </c>
      <c r="U540" s="9">
        <f t="shared" si="23"/>
        <v>0.64460437087644762</v>
      </c>
      <c r="V540" s="6" t="s">
        <v>116</v>
      </c>
      <c r="W540" s="10" t="s">
        <v>382</v>
      </c>
    </row>
    <row r="541" spans="1:23" x14ac:dyDescent="0.2">
      <c r="A541" s="6" t="s">
        <v>106</v>
      </c>
      <c r="B541" s="6" t="s">
        <v>107</v>
      </c>
      <c r="C541" s="6" t="s">
        <v>471</v>
      </c>
      <c r="D541" s="6" t="s">
        <v>69</v>
      </c>
      <c r="E541" s="6" t="s">
        <v>52</v>
      </c>
      <c r="F541" s="6" t="s">
        <v>117</v>
      </c>
      <c r="G541" s="6" t="s">
        <v>131</v>
      </c>
      <c r="H541" t="s">
        <v>110</v>
      </c>
      <c r="I541" t="s">
        <v>111</v>
      </c>
      <c r="J541" t="s">
        <v>133</v>
      </c>
      <c r="K541" t="s">
        <v>146</v>
      </c>
      <c r="L541" t="s">
        <v>147</v>
      </c>
      <c r="M541" t="s">
        <v>148</v>
      </c>
      <c r="P541" s="44" t="s">
        <v>385</v>
      </c>
      <c r="Q541" s="9">
        <v>2081544.2622704899</v>
      </c>
      <c r="R541" s="9">
        <v>3211637.0354356002</v>
      </c>
      <c r="S541" s="8">
        <f t="shared" si="22"/>
        <v>0.54291075796410726</v>
      </c>
      <c r="U541" s="9">
        <f t="shared" si="23"/>
        <v>0.62565461876802886</v>
      </c>
      <c r="V541" s="6" t="s">
        <v>119</v>
      </c>
    </row>
    <row r="542" spans="1:23" x14ac:dyDescent="0.2">
      <c r="A542" s="6" t="s">
        <v>106</v>
      </c>
      <c r="B542" s="6" t="s">
        <v>107</v>
      </c>
      <c r="C542" s="6" t="s">
        <v>477</v>
      </c>
      <c r="D542" s="6" t="s">
        <v>69</v>
      </c>
      <c r="E542" s="6" t="s">
        <v>52</v>
      </c>
      <c r="F542" s="6" t="s">
        <v>117</v>
      </c>
      <c r="G542" s="6" t="s">
        <v>130</v>
      </c>
      <c r="H542" t="s">
        <v>110</v>
      </c>
      <c r="I542" t="s">
        <v>111</v>
      </c>
      <c r="J542" t="s">
        <v>112</v>
      </c>
      <c r="K542" t="s">
        <v>139</v>
      </c>
      <c r="L542" t="s">
        <v>140</v>
      </c>
      <c r="M542" t="s">
        <v>141</v>
      </c>
      <c r="P542" s="44" t="s">
        <v>385</v>
      </c>
      <c r="Q542" s="9">
        <v>3.6924939467312199</v>
      </c>
      <c r="R542" s="9">
        <v>5.6900726392251704</v>
      </c>
      <c r="S542" s="8">
        <f t="shared" si="22"/>
        <v>0.54098360655738031</v>
      </c>
      <c r="U542" s="9">
        <f t="shared" si="23"/>
        <v>0.62385151411475415</v>
      </c>
      <c r="V542" s="6" t="s">
        <v>116</v>
      </c>
    </row>
    <row r="543" spans="1:23" x14ac:dyDescent="0.2">
      <c r="A543" s="6" t="s">
        <v>106</v>
      </c>
      <c r="B543" s="6" t="s">
        <v>120</v>
      </c>
      <c r="C543" s="6" t="s">
        <v>424</v>
      </c>
      <c r="D543" s="6" t="s">
        <v>69</v>
      </c>
      <c r="E543" s="6" t="s">
        <v>52</v>
      </c>
      <c r="F543" s="6" t="s">
        <v>108</v>
      </c>
      <c r="G543" s="6" t="s">
        <v>242</v>
      </c>
      <c r="H543" s="6" t="s">
        <v>110</v>
      </c>
      <c r="I543" s="12" t="s">
        <v>123</v>
      </c>
      <c r="J543" s="6" t="s">
        <v>124</v>
      </c>
      <c r="K543" s="6" t="s">
        <v>125</v>
      </c>
      <c r="L543" s="6" t="s">
        <v>126</v>
      </c>
      <c r="M543" s="6" t="s">
        <v>127</v>
      </c>
      <c r="N543" s="6" t="s">
        <v>155</v>
      </c>
      <c r="P543" s="44" t="s">
        <v>386</v>
      </c>
      <c r="Q543" s="9">
        <v>31.9834091145066</v>
      </c>
      <c r="R543" s="9">
        <v>49.206120937018099</v>
      </c>
      <c r="S543" s="8">
        <f t="shared" si="22"/>
        <v>0.53848893221016447</v>
      </c>
      <c r="U543" s="9">
        <f t="shared" si="23"/>
        <v>0.62151406505400986</v>
      </c>
      <c r="V543" s="6" t="s">
        <v>116</v>
      </c>
      <c r="W543" s="10" t="s">
        <v>382</v>
      </c>
    </row>
    <row r="544" spans="1:23" x14ac:dyDescent="0.2">
      <c r="A544" s="6" t="s">
        <v>106</v>
      </c>
      <c r="B544" s="6" t="s">
        <v>120</v>
      </c>
      <c r="C544" s="6" t="s">
        <v>451</v>
      </c>
      <c r="D544" s="6" t="s">
        <v>77</v>
      </c>
      <c r="E544" s="6" t="s">
        <v>121</v>
      </c>
      <c r="F544" s="6" t="s">
        <v>122</v>
      </c>
      <c r="G544" s="11">
        <v>1E-3</v>
      </c>
      <c r="H544" s="6" t="s">
        <v>110</v>
      </c>
      <c r="I544" s="12" t="s">
        <v>123</v>
      </c>
      <c r="J544" s="6" t="s">
        <v>124</v>
      </c>
      <c r="K544" s="6" t="s">
        <v>125</v>
      </c>
      <c r="L544" s="6" t="s">
        <v>126</v>
      </c>
      <c r="M544" s="6" t="s">
        <v>127</v>
      </c>
      <c r="N544" s="6" t="s">
        <v>150</v>
      </c>
      <c r="O544" s="6" t="s">
        <v>210</v>
      </c>
      <c r="P544" s="44" t="s">
        <v>386</v>
      </c>
      <c r="Q544" s="9">
        <v>200080.52545561999</v>
      </c>
      <c r="R544" s="9">
        <v>307575.54855024698</v>
      </c>
      <c r="S544" s="8">
        <f t="shared" si="22"/>
        <v>0.53725880042468466</v>
      </c>
      <c r="U544" s="9">
        <f t="shared" si="23"/>
        <v>0.62036006591269777</v>
      </c>
      <c r="V544" s="6" t="s">
        <v>119</v>
      </c>
    </row>
    <row r="545" spans="1:23" x14ac:dyDescent="0.2">
      <c r="A545" s="6" t="s">
        <v>106</v>
      </c>
      <c r="B545" s="6" t="s">
        <v>107</v>
      </c>
      <c r="C545" s="6" t="s">
        <v>466</v>
      </c>
      <c r="D545" s="6" t="s">
        <v>69</v>
      </c>
      <c r="E545" s="6" t="s">
        <v>52</v>
      </c>
      <c r="F545" s="6" t="s">
        <v>194</v>
      </c>
      <c r="G545" s="6" t="s">
        <v>109</v>
      </c>
      <c r="H545" t="s">
        <v>110</v>
      </c>
      <c r="I545" t="s">
        <v>163</v>
      </c>
      <c r="J545" t="s">
        <v>163</v>
      </c>
      <c r="K545" t="s">
        <v>164</v>
      </c>
      <c r="L545" t="s">
        <v>165</v>
      </c>
      <c r="M545" t="s">
        <v>166</v>
      </c>
      <c r="P545" s="44" t="s">
        <v>386</v>
      </c>
      <c r="Q545" s="9">
        <v>1.57232704402515</v>
      </c>
      <c r="R545" s="9">
        <v>2.4150943396226401</v>
      </c>
      <c r="S545" s="8">
        <f t="shared" si="22"/>
        <v>0.53600000000000614</v>
      </c>
      <c r="U545" s="9">
        <f t="shared" si="23"/>
        <v>0.61917821605907497</v>
      </c>
      <c r="V545" s="6" t="s">
        <v>116</v>
      </c>
    </row>
    <row r="546" spans="1:23" x14ac:dyDescent="0.2">
      <c r="A546" s="6" t="s">
        <v>106</v>
      </c>
      <c r="B546" s="6" t="s">
        <v>107</v>
      </c>
      <c r="C546" s="6" t="s">
        <v>473</v>
      </c>
      <c r="D546" s="6" t="s">
        <v>69</v>
      </c>
      <c r="E546" s="6" t="s">
        <v>52</v>
      </c>
      <c r="F546" s="6" t="s">
        <v>108</v>
      </c>
      <c r="G546" s="6" t="s">
        <v>130</v>
      </c>
      <c r="H546" s="6" t="s">
        <v>110</v>
      </c>
      <c r="I546" s="12" t="s">
        <v>123</v>
      </c>
      <c r="J546" s="6" t="s">
        <v>124</v>
      </c>
      <c r="K546" s="6" t="s">
        <v>125</v>
      </c>
      <c r="L546" s="6" t="s">
        <v>126</v>
      </c>
      <c r="M546" s="6" t="s">
        <v>127</v>
      </c>
      <c r="N546" s="6" t="s">
        <v>150</v>
      </c>
      <c r="P546" s="44" t="s">
        <v>386</v>
      </c>
      <c r="Q546" s="9">
        <v>0.434782608695651</v>
      </c>
      <c r="R546" s="9">
        <v>0.66770186335403603</v>
      </c>
      <c r="S546" s="8">
        <f t="shared" si="22"/>
        <v>0.53571428571428703</v>
      </c>
      <c r="U546" s="9">
        <f t="shared" si="23"/>
        <v>0.61890983264449506</v>
      </c>
      <c r="V546" s="6" t="s">
        <v>116</v>
      </c>
    </row>
    <row r="547" spans="1:23" x14ac:dyDescent="0.2">
      <c r="A547" s="6" t="s">
        <v>106</v>
      </c>
      <c r="B547" s="6" t="s">
        <v>107</v>
      </c>
      <c r="C547" s="6" t="s">
        <v>474</v>
      </c>
      <c r="D547" s="6" t="s">
        <v>69</v>
      </c>
      <c r="E547" s="6" t="s">
        <v>52</v>
      </c>
      <c r="F547" s="6" t="s">
        <v>108</v>
      </c>
      <c r="G547" s="6" t="s">
        <v>131</v>
      </c>
      <c r="H547" s="6" t="s">
        <v>110</v>
      </c>
      <c r="I547" s="12" t="s">
        <v>123</v>
      </c>
      <c r="J547" s="6" t="s">
        <v>124</v>
      </c>
      <c r="K547" s="6" t="s">
        <v>125</v>
      </c>
      <c r="L547" s="6" t="s">
        <v>126</v>
      </c>
      <c r="M547" s="6" t="s">
        <v>127</v>
      </c>
      <c r="N547" s="6" t="s">
        <v>150</v>
      </c>
      <c r="P547" s="44" t="s">
        <v>386</v>
      </c>
      <c r="Q547" s="9">
        <v>239418.34696208101</v>
      </c>
      <c r="R547" s="9">
        <v>367629.36963128101</v>
      </c>
      <c r="S547" s="8">
        <f t="shared" si="22"/>
        <v>0.53551043308099533</v>
      </c>
      <c r="U547" s="9">
        <f t="shared" si="23"/>
        <v>0.61871831479055606</v>
      </c>
      <c r="V547" s="6" t="s">
        <v>119</v>
      </c>
    </row>
    <row r="548" spans="1:23" x14ac:dyDescent="0.2">
      <c r="A548" s="6" t="s">
        <v>106</v>
      </c>
      <c r="B548" s="6" t="s">
        <v>107</v>
      </c>
      <c r="C548" s="6" t="s">
        <v>479</v>
      </c>
      <c r="D548" s="6" t="s">
        <v>69</v>
      </c>
      <c r="E548" s="6" t="s">
        <v>52</v>
      </c>
      <c r="F548" s="6" t="s">
        <v>142</v>
      </c>
      <c r="G548" s="6" t="s">
        <v>129</v>
      </c>
      <c r="H548" t="s">
        <v>110</v>
      </c>
      <c r="I548" t="s">
        <v>163</v>
      </c>
      <c r="J548" t="s">
        <v>163</v>
      </c>
      <c r="K548" t="s">
        <v>164</v>
      </c>
      <c r="L548" t="s">
        <v>165</v>
      </c>
      <c r="M548" t="s">
        <v>166</v>
      </c>
      <c r="P548" s="44" t="s">
        <v>386</v>
      </c>
      <c r="Q548" s="9">
        <v>1.9610778443113701</v>
      </c>
      <c r="R548" s="9">
        <v>3.0089820359281401</v>
      </c>
      <c r="S548" s="8">
        <f t="shared" si="22"/>
        <v>0.53435114503817172</v>
      </c>
      <c r="U548" s="9">
        <f t="shared" si="23"/>
        <v>0.61762868964148188</v>
      </c>
      <c r="V548" s="6" t="s">
        <v>116</v>
      </c>
    </row>
    <row r="549" spans="1:23" x14ac:dyDescent="0.2">
      <c r="A549" s="6" t="s">
        <v>106</v>
      </c>
      <c r="B549" s="6" t="s">
        <v>120</v>
      </c>
      <c r="C549" s="6" t="s">
        <v>451</v>
      </c>
      <c r="D549" s="6" t="s">
        <v>77</v>
      </c>
      <c r="E549" s="6" t="s">
        <v>121</v>
      </c>
      <c r="F549" s="6" t="s">
        <v>122</v>
      </c>
      <c r="G549" s="11">
        <v>1E-3</v>
      </c>
      <c r="H549" s="6" t="s">
        <v>110</v>
      </c>
      <c r="I549" s="12" t="s">
        <v>123</v>
      </c>
      <c r="J549" s="6" t="s">
        <v>124</v>
      </c>
      <c r="K549" s="6" t="s">
        <v>125</v>
      </c>
      <c r="L549" s="6" t="s">
        <v>126</v>
      </c>
      <c r="M549" s="6" t="s">
        <v>127</v>
      </c>
      <c r="N549" s="6" t="s">
        <v>150</v>
      </c>
      <c r="O549" s="6" t="s">
        <v>210</v>
      </c>
      <c r="P549" s="44" t="s">
        <v>386</v>
      </c>
      <c r="Q549" s="9">
        <v>73700.405866900299</v>
      </c>
      <c r="R549" s="9">
        <v>111735.91019485</v>
      </c>
      <c r="S549" s="8">
        <f t="shared" si="22"/>
        <v>0.51608269833194886</v>
      </c>
      <c r="U549" s="9">
        <f t="shared" si="23"/>
        <v>0.60034845088324684</v>
      </c>
      <c r="V549" s="6" t="s">
        <v>119</v>
      </c>
    </row>
    <row r="550" spans="1:23" x14ac:dyDescent="0.2">
      <c r="A550" s="6" t="s">
        <v>106</v>
      </c>
      <c r="B550" s="6" t="s">
        <v>107</v>
      </c>
      <c r="C550" s="6" t="s">
        <v>465</v>
      </c>
      <c r="D550" s="6" t="s">
        <v>69</v>
      </c>
      <c r="E550" s="6" t="s">
        <v>52</v>
      </c>
      <c r="F550" s="6" t="s">
        <v>142</v>
      </c>
      <c r="G550" s="6" t="s">
        <v>118</v>
      </c>
      <c r="H550" t="s">
        <v>110</v>
      </c>
      <c r="I550" t="s">
        <v>111</v>
      </c>
      <c r="J550" t="s">
        <v>112</v>
      </c>
      <c r="K550" t="s">
        <v>139</v>
      </c>
      <c r="L550" t="s">
        <v>140</v>
      </c>
      <c r="M550" t="s">
        <v>141</v>
      </c>
      <c r="P550" s="44" t="s">
        <v>385</v>
      </c>
      <c r="Q550" s="9">
        <v>4.0502354788068802</v>
      </c>
      <c r="R550" s="9">
        <v>6.1224489795918302</v>
      </c>
      <c r="S550" s="8">
        <f t="shared" si="22"/>
        <v>0.51162790697675276</v>
      </c>
      <c r="U550" s="9">
        <f t="shared" si="23"/>
        <v>0.59610305832636468</v>
      </c>
      <c r="V550" s="6" t="s">
        <v>116</v>
      </c>
    </row>
    <row r="551" spans="1:23" x14ac:dyDescent="0.2">
      <c r="A551" s="6" t="s">
        <v>106</v>
      </c>
      <c r="B551" s="6" t="s">
        <v>107</v>
      </c>
      <c r="C551" s="6" t="s">
        <v>486</v>
      </c>
      <c r="D551" s="6" t="s">
        <v>69</v>
      </c>
      <c r="E551" s="6" t="s">
        <v>52</v>
      </c>
      <c r="F551" s="6" t="s">
        <v>142</v>
      </c>
      <c r="G551" s="6" t="s">
        <v>109</v>
      </c>
      <c r="H551" t="s">
        <v>110</v>
      </c>
      <c r="I551" t="s">
        <v>111</v>
      </c>
      <c r="J551" t="s">
        <v>133</v>
      </c>
      <c r="K551" t="s">
        <v>146</v>
      </c>
      <c r="L551" t="s">
        <v>147</v>
      </c>
      <c r="M551" t="s">
        <v>191</v>
      </c>
      <c r="P551" s="44" t="s">
        <v>386</v>
      </c>
      <c r="Q551" s="9">
        <v>7442258.4040411804</v>
      </c>
      <c r="R551" s="9">
        <v>11245185.089705801</v>
      </c>
      <c r="S551" s="8">
        <f t="shared" si="22"/>
        <v>0.51099094914516996</v>
      </c>
      <c r="U551" s="9">
        <f t="shared" si="23"/>
        <v>0.59549501876714528</v>
      </c>
      <c r="V551" s="6" t="s">
        <v>119</v>
      </c>
    </row>
    <row r="552" spans="1:23" x14ac:dyDescent="0.2">
      <c r="A552" s="6" t="s">
        <v>106</v>
      </c>
      <c r="B552" s="6" t="s">
        <v>107</v>
      </c>
      <c r="C552" s="6" t="s">
        <v>487</v>
      </c>
      <c r="D552" s="6" t="s">
        <v>69</v>
      </c>
      <c r="E552" s="6" t="s">
        <v>52</v>
      </c>
      <c r="F552" s="6" t="s">
        <v>108</v>
      </c>
      <c r="G552" s="6" t="s">
        <v>130</v>
      </c>
      <c r="H552" s="6" t="s">
        <v>110</v>
      </c>
      <c r="I552" s="12" t="s">
        <v>123</v>
      </c>
      <c r="J552" s="6" t="s">
        <v>124</v>
      </c>
      <c r="K552" s="6" t="s">
        <v>125</v>
      </c>
      <c r="L552" s="6" t="s">
        <v>126</v>
      </c>
      <c r="M552" s="6" t="s">
        <v>127</v>
      </c>
      <c r="N552" s="6" t="s">
        <v>150</v>
      </c>
      <c r="P552" s="44" t="s">
        <v>386</v>
      </c>
      <c r="Q552" s="9">
        <v>0.875407166123778</v>
      </c>
      <c r="R552" s="9">
        <v>1.3151465798045601</v>
      </c>
      <c r="S552" s="8">
        <f t="shared" si="22"/>
        <v>0.50232558139534944</v>
      </c>
      <c r="U552" s="9">
        <f t="shared" si="23"/>
        <v>0.58719750510446533</v>
      </c>
      <c r="V552" s="6" t="s">
        <v>116</v>
      </c>
    </row>
    <row r="553" spans="1:23" x14ac:dyDescent="0.2">
      <c r="A553" s="6" t="s">
        <v>106</v>
      </c>
      <c r="B553" s="6" t="s">
        <v>107</v>
      </c>
      <c r="C553" s="6" t="s">
        <v>468</v>
      </c>
      <c r="D553" s="6" t="s">
        <v>69</v>
      </c>
      <c r="E553" s="6" t="s">
        <v>52</v>
      </c>
      <c r="F553" s="6" t="s">
        <v>108</v>
      </c>
      <c r="G553" s="6" t="s">
        <v>129</v>
      </c>
      <c r="H553" s="6" t="s">
        <v>110</v>
      </c>
      <c r="I553" s="6" t="s">
        <v>111</v>
      </c>
      <c r="J553" s="6" t="s">
        <v>112</v>
      </c>
      <c r="K553" s="6" t="s">
        <v>113</v>
      </c>
      <c r="L553" s="6" t="s">
        <v>114</v>
      </c>
      <c r="M553" s="6" t="s">
        <v>115</v>
      </c>
      <c r="P553" s="44" t="s">
        <v>385</v>
      </c>
      <c r="Q553" s="9">
        <v>1.10091743119265</v>
      </c>
      <c r="R553" s="9">
        <v>1.65137614678897</v>
      </c>
      <c r="S553" s="8">
        <f t="shared" si="22"/>
        <v>0.49999999999999556</v>
      </c>
      <c r="U553" s="9">
        <f t="shared" si="23"/>
        <v>0.58496250072115197</v>
      </c>
      <c r="V553" s="6" t="s">
        <v>116</v>
      </c>
    </row>
    <row r="554" spans="1:23" x14ac:dyDescent="0.2">
      <c r="A554" s="6" t="s">
        <v>106</v>
      </c>
      <c r="B554" s="6" t="s">
        <v>107</v>
      </c>
      <c r="C554" s="6" t="s">
        <v>467</v>
      </c>
      <c r="D554" s="6" t="s">
        <v>69</v>
      </c>
      <c r="E554" s="6" t="s">
        <v>52</v>
      </c>
      <c r="F554" s="6" t="s">
        <v>117</v>
      </c>
      <c r="G554" s="6" t="s">
        <v>130</v>
      </c>
      <c r="H554" t="s">
        <v>110</v>
      </c>
      <c r="I554" t="s">
        <v>163</v>
      </c>
      <c r="J554" t="s">
        <v>163</v>
      </c>
      <c r="K554" t="s">
        <v>164</v>
      </c>
      <c r="L554" t="s">
        <v>165</v>
      </c>
      <c r="M554" t="s">
        <v>166</v>
      </c>
      <c r="P554" s="44" t="s">
        <v>386</v>
      </c>
      <c r="Q554" s="9">
        <v>75857.757502918495</v>
      </c>
      <c r="R554" s="9">
        <v>113066.339794963</v>
      </c>
      <c r="S554" s="8">
        <f t="shared" si="22"/>
        <v>0.49050464338618199</v>
      </c>
      <c r="U554" s="9">
        <f t="shared" si="23"/>
        <v>0.57580086978046241</v>
      </c>
      <c r="V554" s="6" t="s">
        <v>119</v>
      </c>
    </row>
    <row r="555" spans="1:23" x14ac:dyDescent="0.2">
      <c r="A555" s="6" t="s">
        <v>106</v>
      </c>
      <c r="B555" s="6" t="s">
        <v>107</v>
      </c>
      <c r="C555" s="6" t="s">
        <v>465</v>
      </c>
      <c r="D555" s="6" t="s">
        <v>69</v>
      </c>
      <c r="E555" s="6" t="s">
        <v>52</v>
      </c>
      <c r="F555" s="6" t="s">
        <v>142</v>
      </c>
      <c r="G555" s="6" t="s">
        <v>131</v>
      </c>
      <c r="H555" t="s">
        <v>110</v>
      </c>
      <c r="I555" t="s">
        <v>111</v>
      </c>
      <c r="J555" t="s">
        <v>112</v>
      </c>
      <c r="K555" t="s">
        <v>139</v>
      </c>
      <c r="L555" t="s">
        <v>140</v>
      </c>
      <c r="M555" t="s">
        <v>141</v>
      </c>
      <c r="P555" s="44" t="s">
        <v>385</v>
      </c>
      <c r="Q555" s="9">
        <v>4.0502354788068802</v>
      </c>
      <c r="R555" s="9">
        <v>6.0282574568288902</v>
      </c>
      <c r="S555" s="8">
        <f t="shared" si="22"/>
        <v>0.48837209302326701</v>
      </c>
      <c r="U555" s="9">
        <f t="shared" si="23"/>
        <v>0.57373524529791309</v>
      </c>
      <c r="V555" s="6" t="s">
        <v>116</v>
      </c>
    </row>
    <row r="556" spans="1:23" x14ac:dyDescent="0.2">
      <c r="A556" s="6" t="s">
        <v>106</v>
      </c>
      <c r="B556" s="6">
        <v>2018</v>
      </c>
      <c r="C556" s="6" t="s">
        <v>418</v>
      </c>
      <c r="D556" s="6" t="s">
        <v>69</v>
      </c>
      <c r="E556" s="6" t="s">
        <v>52</v>
      </c>
      <c r="F556" s="6" t="s">
        <v>216</v>
      </c>
      <c r="G556" s="6" t="s">
        <v>217</v>
      </c>
      <c r="H556" t="s">
        <v>110</v>
      </c>
      <c r="I556" t="s">
        <v>163</v>
      </c>
      <c r="J556" t="s">
        <v>163</v>
      </c>
      <c r="K556" t="s">
        <v>164</v>
      </c>
      <c r="L556" t="s">
        <v>165</v>
      </c>
      <c r="M556" t="s">
        <v>166</v>
      </c>
      <c r="N556"/>
      <c r="O556"/>
      <c r="P556" s="44" t="s">
        <v>386</v>
      </c>
      <c r="Q556" s="9">
        <v>2.8</v>
      </c>
      <c r="R556" s="9">
        <v>4.16</v>
      </c>
      <c r="S556" s="8">
        <f t="shared" si="22"/>
        <v>0.48571428571428588</v>
      </c>
      <c r="U556" s="9">
        <f t="shared" si="23"/>
        <v>0.57115670119612572</v>
      </c>
      <c r="V556" s="6" t="s">
        <v>116</v>
      </c>
    </row>
    <row r="557" spans="1:23" x14ac:dyDescent="0.2">
      <c r="A557" s="6" t="s">
        <v>106</v>
      </c>
      <c r="B557" s="6">
        <v>2018</v>
      </c>
      <c r="C557" s="6" t="s">
        <v>498</v>
      </c>
      <c r="D557" s="6" t="s">
        <v>69</v>
      </c>
      <c r="E557" s="6" t="s">
        <v>52</v>
      </c>
      <c r="F557" s="6" t="s">
        <v>108</v>
      </c>
      <c r="G557" s="6" t="s">
        <v>227</v>
      </c>
      <c r="H557" t="s">
        <v>110</v>
      </c>
      <c r="I557" t="s">
        <v>123</v>
      </c>
      <c r="J557" t="s">
        <v>124</v>
      </c>
      <c r="K557" t="s">
        <v>125</v>
      </c>
      <c r="L557" t="s">
        <v>126</v>
      </c>
      <c r="M557" t="s">
        <v>127</v>
      </c>
      <c r="N557" s="6" t="s">
        <v>155</v>
      </c>
      <c r="P557" s="44" t="s">
        <v>386</v>
      </c>
      <c r="Q557" s="9">
        <v>25354330.7086614</v>
      </c>
      <c r="R557" s="9">
        <v>37637795.275590502</v>
      </c>
      <c r="S557" s="8">
        <f t="shared" si="22"/>
        <v>0.48447204968944008</v>
      </c>
      <c r="U557" s="9">
        <f t="shared" si="23"/>
        <v>0.5699499298661308</v>
      </c>
      <c r="V557" s="6" t="s">
        <v>119</v>
      </c>
      <c r="W557" s="10" t="s">
        <v>382</v>
      </c>
    </row>
    <row r="558" spans="1:23" x14ac:dyDescent="0.2">
      <c r="A558" s="6" t="s">
        <v>106</v>
      </c>
      <c r="B558" s="6">
        <v>2018</v>
      </c>
      <c r="C558" s="6" t="s">
        <v>493</v>
      </c>
      <c r="D558" s="6" t="s">
        <v>69</v>
      </c>
      <c r="E558" s="6" t="s">
        <v>52</v>
      </c>
      <c r="F558" s="6" t="s">
        <v>108</v>
      </c>
      <c r="G558" s="6" t="s">
        <v>193</v>
      </c>
      <c r="H558" s="1" t="s">
        <v>110</v>
      </c>
      <c r="I558" s="1" t="s">
        <v>111</v>
      </c>
      <c r="J558" s="1" t="s">
        <v>112</v>
      </c>
      <c r="K558" s="1" t="s">
        <v>139</v>
      </c>
      <c r="L558" s="1" t="s">
        <v>140</v>
      </c>
      <c r="M558" s="1" t="s">
        <v>141</v>
      </c>
      <c r="N558" s="6" t="s">
        <v>149</v>
      </c>
      <c r="P558" s="44" t="s">
        <v>385</v>
      </c>
      <c r="Q558" s="9">
        <v>586750.78864353197</v>
      </c>
      <c r="R558" s="9">
        <v>870662.46056782303</v>
      </c>
      <c r="S558" s="8">
        <f t="shared" si="22"/>
        <v>0.48387096774193789</v>
      </c>
      <c r="U558" s="9">
        <f t="shared" si="23"/>
        <v>0.56936564567014003</v>
      </c>
      <c r="V558" s="6" t="s">
        <v>119</v>
      </c>
    </row>
    <row r="559" spans="1:23" x14ac:dyDescent="0.2">
      <c r="A559" s="6" t="s">
        <v>106</v>
      </c>
      <c r="B559" s="6">
        <v>2018</v>
      </c>
      <c r="C559" s="6" t="s">
        <v>493</v>
      </c>
      <c r="D559" s="6" t="s">
        <v>69</v>
      </c>
      <c r="E559" s="6" t="s">
        <v>52</v>
      </c>
      <c r="F559" s="6" t="s">
        <v>108</v>
      </c>
      <c r="G559" s="6" t="s">
        <v>227</v>
      </c>
      <c r="H559" t="s">
        <v>110</v>
      </c>
      <c r="I559" t="s">
        <v>123</v>
      </c>
      <c r="J559" t="s">
        <v>124</v>
      </c>
      <c r="K559" t="s">
        <v>125</v>
      </c>
      <c r="L559" t="s">
        <v>126</v>
      </c>
      <c r="M559" t="s">
        <v>127</v>
      </c>
      <c r="N559" s="6" t="s">
        <v>155</v>
      </c>
      <c r="P559" s="44" t="s">
        <v>386</v>
      </c>
      <c r="Q559" s="9">
        <v>7417218.5430463497</v>
      </c>
      <c r="R559" s="9">
        <v>10993377.4834437</v>
      </c>
      <c r="S559" s="8">
        <f t="shared" si="22"/>
        <v>0.48214285714285754</v>
      </c>
      <c r="U559" s="9">
        <f t="shared" si="23"/>
        <v>0.56768450928932113</v>
      </c>
      <c r="V559" s="6" t="s">
        <v>119</v>
      </c>
    </row>
    <row r="560" spans="1:23" x14ac:dyDescent="0.2">
      <c r="A560" s="6" t="s">
        <v>106</v>
      </c>
      <c r="B560" s="6">
        <v>2018</v>
      </c>
      <c r="C560" s="6" t="s">
        <v>493</v>
      </c>
      <c r="D560" s="6" t="s">
        <v>69</v>
      </c>
      <c r="E560" s="6" t="s">
        <v>52</v>
      </c>
      <c r="F560" s="6" t="s">
        <v>108</v>
      </c>
      <c r="G560" s="6" t="s">
        <v>227</v>
      </c>
      <c r="H560" s="1" t="s">
        <v>110</v>
      </c>
      <c r="I560" s="1" t="s">
        <v>111</v>
      </c>
      <c r="J560" s="1" t="s">
        <v>112</v>
      </c>
      <c r="K560" s="1" t="s">
        <v>139</v>
      </c>
      <c r="L560" s="1" t="s">
        <v>140</v>
      </c>
      <c r="M560" s="1" t="s">
        <v>141</v>
      </c>
      <c r="N560" s="6" t="s">
        <v>149</v>
      </c>
      <c r="P560" s="44" t="s">
        <v>385</v>
      </c>
      <c r="Q560" s="9">
        <v>283911.67192429199</v>
      </c>
      <c r="R560" s="9">
        <v>416403.785488958</v>
      </c>
      <c r="S560" s="8">
        <f t="shared" si="22"/>
        <v>0.46666666666665402</v>
      </c>
      <c r="U560" s="9">
        <f t="shared" si="23"/>
        <v>0.5525410230287664</v>
      </c>
      <c r="V560" s="6" t="s">
        <v>119</v>
      </c>
    </row>
    <row r="561" spans="1:23" x14ac:dyDescent="0.2">
      <c r="A561" s="6" t="s">
        <v>106</v>
      </c>
      <c r="B561" s="6" t="s">
        <v>120</v>
      </c>
      <c r="C561" s="6" t="s">
        <v>457</v>
      </c>
      <c r="D561" s="6" t="s">
        <v>77</v>
      </c>
      <c r="E561" s="6" t="s">
        <v>121</v>
      </c>
      <c r="F561" s="6" t="s">
        <v>132</v>
      </c>
      <c r="G561" s="13">
        <v>1.0000000000000001E-5</v>
      </c>
      <c r="H561" s="42" t="s">
        <v>110</v>
      </c>
      <c r="I561" s="42" t="s">
        <v>163</v>
      </c>
      <c r="J561" t="s">
        <v>163</v>
      </c>
      <c r="K561" t="s">
        <v>164</v>
      </c>
      <c r="L561" t="s">
        <v>165</v>
      </c>
      <c r="M561" t="s">
        <v>166</v>
      </c>
      <c r="P561" s="44" t="s">
        <v>386</v>
      </c>
      <c r="Q561" s="9">
        <v>4387049.3918457599</v>
      </c>
      <c r="R561" s="9">
        <v>6431417.59233204</v>
      </c>
      <c r="S561" s="8">
        <f t="shared" si="22"/>
        <v>0.46600072574659446</v>
      </c>
      <c r="T561" s="43"/>
      <c r="U561" s="9">
        <f t="shared" si="23"/>
        <v>0.55188581768097023</v>
      </c>
      <c r="V561" s="6" t="s">
        <v>119</v>
      </c>
    </row>
    <row r="562" spans="1:23" x14ac:dyDescent="0.2">
      <c r="A562" s="6" t="s">
        <v>106</v>
      </c>
      <c r="B562" s="6">
        <v>2018</v>
      </c>
      <c r="C562" s="6" t="s">
        <v>444</v>
      </c>
      <c r="D562" s="6" t="s">
        <v>69</v>
      </c>
      <c r="E562" s="6" t="s">
        <v>52</v>
      </c>
      <c r="F562" s="6" t="s">
        <v>108</v>
      </c>
      <c r="G562" s="6" t="s">
        <v>239</v>
      </c>
      <c r="H562" t="s">
        <v>110</v>
      </c>
      <c r="I562" t="s">
        <v>123</v>
      </c>
      <c r="J562" t="s">
        <v>124</v>
      </c>
      <c r="K562" t="s">
        <v>125</v>
      </c>
      <c r="L562" t="s">
        <v>126</v>
      </c>
      <c r="M562" t="s">
        <v>127</v>
      </c>
      <c r="N562" s="6" t="s">
        <v>155</v>
      </c>
      <c r="P562" s="44" t="s">
        <v>386</v>
      </c>
      <c r="Q562" s="9">
        <v>412500</v>
      </c>
      <c r="R562" s="9">
        <v>604687</v>
      </c>
      <c r="S562" s="8">
        <f t="shared" ref="S562:S625" si="24">((R562-Q562)/Q562)</f>
        <v>0.46590787878787882</v>
      </c>
      <c r="U562" s="9">
        <f t="shared" si="23"/>
        <v>0.55179444385933163</v>
      </c>
      <c r="V562" s="6" t="s">
        <v>119</v>
      </c>
    </row>
    <row r="563" spans="1:23" x14ac:dyDescent="0.2">
      <c r="A563" s="6" t="s">
        <v>106</v>
      </c>
      <c r="B563" s="6" t="s">
        <v>107</v>
      </c>
      <c r="C563" s="6" t="s">
        <v>466</v>
      </c>
      <c r="D563" s="6" t="s">
        <v>69</v>
      </c>
      <c r="E563" s="6" t="s">
        <v>52</v>
      </c>
      <c r="F563" s="6" t="s">
        <v>194</v>
      </c>
      <c r="G563" s="6" t="s">
        <v>130</v>
      </c>
      <c r="H563" t="s">
        <v>110</v>
      </c>
      <c r="I563" t="s">
        <v>163</v>
      </c>
      <c r="J563" t="s">
        <v>163</v>
      </c>
      <c r="K563" t="s">
        <v>164</v>
      </c>
      <c r="L563" t="s">
        <v>165</v>
      </c>
      <c r="M563" t="s">
        <v>166</v>
      </c>
      <c r="P563" s="44" t="s">
        <v>386</v>
      </c>
      <c r="Q563" s="9">
        <v>1.57232704402515</v>
      </c>
      <c r="R563" s="9">
        <v>2.3018867924528199</v>
      </c>
      <c r="S563" s="8">
        <f t="shared" si="24"/>
        <v>0.46400000000000019</v>
      </c>
      <c r="U563" s="9">
        <f t="shared" si="23"/>
        <v>0.54991555362195566</v>
      </c>
      <c r="V563" s="6" t="s">
        <v>116</v>
      </c>
    </row>
    <row r="564" spans="1:23" x14ac:dyDescent="0.2">
      <c r="A564" s="6" t="s">
        <v>106</v>
      </c>
      <c r="B564" s="6" t="s">
        <v>120</v>
      </c>
      <c r="C564" s="6" t="s">
        <v>443</v>
      </c>
      <c r="D564" s="6" t="s">
        <v>77</v>
      </c>
      <c r="E564" s="6" t="s">
        <v>121</v>
      </c>
      <c r="F564" s="6" t="s">
        <v>122</v>
      </c>
      <c r="G564" s="14">
        <v>1.0000000000000001E-5</v>
      </c>
      <c r="H564" s="6" t="s">
        <v>110</v>
      </c>
      <c r="I564" s="12" t="s">
        <v>123</v>
      </c>
      <c r="J564" s="6" t="s">
        <v>124</v>
      </c>
      <c r="K564" s="6" t="s">
        <v>125</v>
      </c>
      <c r="L564" s="6" t="s">
        <v>126</v>
      </c>
      <c r="M564" s="6" t="s">
        <v>127</v>
      </c>
      <c r="N564" s="6" t="s">
        <v>150</v>
      </c>
      <c r="P564" s="44" t="s">
        <v>386</v>
      </c>
      <c r="Q564" s="9">
        <v>1625394.94257598</v>
      </c>
      <c r="R564" s="9">
        <v>2373244.4053822602</v>
      </c>
      <c r="S564" s="8">
        <f t="shared" si="24"/>
        <v>0.46010322981629531</v>
      </c>
      <c r="U564" s="9">
        <f t="shared" si="23"/>
        <v>0.54607037176230988</v>
      </c>
      <c r="V564" s="6" t="s">
        <v>119</v>
      </c>
    </row>
    <row r="565" spans="1:23" x14ac:dyDescent="0.2">
      <c r="A565" s="6" t="s">
        <v>106</v>
      </c>
      <c r="B565" s="6" t="s">
        <v>120</v>
      </c>
      <c r="C565" s="6" t="s">
        <v>443</v>
      </c>
      <c r="D565" s="6" t="s">
        <v>77</v>
      </c>
      <c r="E565" s="6" t="s">
        <v>121</v>
      </c>
      <c r="F565" s="6" t="s">
        <v>122</v>
      </c>
      <c r="G565" s="11">
        <v>1E-3</v>
      </c>
      <c r="H565" s="6" t="s">
        <v>110</v>
      </c>
      <c r="I565" s="12" t="s">
        <v>123</v>
      </c>
      <c r="J565" s="6" t="s">
        <v>124</v>
      </c>
      <c r="K565" s="6" t="s">
        <v>125</v>
      </c>
      <c r="L565" s="6" t="s">
        <v>126</v>
      </c>
      <c r="M565" s="6" t="s">
        <v>127</v>
      </c>
      <c r="N565" s="6" t="s">
        <v>150</v>
      </c>
      <c r="P565" s="44" t="s">
        <v>386</v>
      </c>
      <c r="Q565" s="9">
        <v>1170828.1368909699</v>
      </c>
      <c r="R565" s="9">
        <v>1709529.9442342899</v>
      </c>
      <c r="S565" s="8">
        <f t="shared" si="24"/>
        <v>0.4601032298162861</v>
      </c>
      <c r="U565" s="9">
        <f t="shared" si="23"/>
        <v>0.54607037176230089</v>
      </c>
      <c r="V565" s="6" t="s">
        <v>119</v>
      </c>
    </row>
    <row r="566" spans="1:23" x14ac:dyDescent="0.2">
      <c r="A566" s="6" t="s">
        <v>106</v>
      </c>
      <c r="B566" s="6" t="s">
        <v>107</v>
      </c>
      <c r="C566" s="6" t="s">
        <v>424</v>
      </c>
      <c r="D566" s="6" t="s">
        <v>69</v>
      </c>
      <c r="E566" s="6" t="s">
        <v>52</v>
      </c>
      <c r="F566" s="6" t="s">
        <v>194</v>
      </c>
      <c r="G566" s="6" t="s">
        <v>130</v>
      </c>
      <c r="H566" s="6" t="s">
        <v>110</v>
      </c>
      <c r="I566" s="12" t="s">
        <v>123</v>
      </c>
      <c r="J566" s="6" t="s">
        <v>124</v>
      </c>
      <c r="K566" s="6" t="s">
        <v>125</v>
      </c>
      <c r="L566" s="6" t="s">
        <v>126</v>
      </c>
      <c r="M566" s="6" t="s">
        <v>127</v>
      </c>
      <c r="N566" s="6" t="s">
        <v>155</v>
      </c>
      <c r="P566" s="44" t="s">
        <v>386</v>
      </c>
      <c r="Q566" s="9">
        <v>34.499205087440302</v>
      </c>
      <c r="R566" s="9">
        <v>50.238473767885502</v>
      </c>
      <c r="S566" s="8">
        <f t="shared" si="24"/>
        <v>0.45622119815668449</v>
      </c>
      <c r="U566" s="9">
        <f t="shared" si="23"/>
        <v>0.54222951573262601</v>
      </c>
      <c r="V566" s="6" t="s">
        <v>116</v>
      </c>
      <c r="W566" s="10" t="s">
        <v>382</v>
      </c>
    </row>
    <row r="567" spans="1:23" x14ac:dyDescent="0.2">
      <c r="A567" s="6" t="s">
        <v>106</v>
      </c>
      <c r="B567" s="6" t="s">
        <v>120</v>
      </c>
      <c r="C567" s="6" t="s">
        <v>445</v>
      </c>
      <c r="D567" s="6" t="s">
        <v>77</v>
      </c>
      <c r="E567" s="6" t="s">
        <v>121</v>
      </c>
      <c r="F567" s="6" t="s">
        <v>122</v>
      </c>
      <c r="G567" s="11">
        <v>1E-3</v>
      </c>
      <c r="H567" s="6" t="s">
        <v>110</v>
      </c>
      <c r="I567" s="12" t="s">
        <v>123</v>
      </c>
      <c r="J567" s="6" t="s">
        <v>124</v>
      </c>
      <c r="K567" s="6" t="s">
        <v>125</v>
      </c>
      <c r="L567" s="6" t="s">
        <v>126</v>
      </c>
      <c r="M567" s="6" t="s">
        <v>127</v>
      </c>
      <c r="N567" s="6" t="s">
        <v>155</v>
      </c>
      <c r="P567" s="44" t="s">
        <v>386</v>
      </c>
      <c r="Q567" s="9">
        <v>5907544.05466362</v>
      </c>
      <c r="R567" s="9">
        <v>8595360.8089913093</v>
      </c>
      <c r="S567" s="8">
        <f t="shared" si="24"/>
        <v>0.45498039954620967</v>
      </c>
      <c r="U567" s="9">
        <f t="shared" si="23"/>
        <v>0.54099971831022675</v>
      </c>
      <c r="V567" s="6" t="s">
        <v>119</v>
      </c>
    </row>
    <row r="568" spans="1:23" x14ac:dyDescent="0.2">
      <c r="A568" s="6" t="s">
        <v>106</v>
      </c>
      <c r="B568" s="6" t="s">
        <v>107</v>
      </c>
      <c r="C568" s="6" t="s">
        <v>464</v>
      </c>
      <c r="D568" s="6" t="s">
        <v>69</v>
      </c>
      <c r="E568" s="6" t="s">
        <v>52</v>
      </c>
      <c r="F568" s="6" t="s">
        <v>142</v>
      </c>
      <c r="G568" s="6" t="s">
        <v>109</v>
      </c>
      <c r="H568" t="s">
        <v>110</v>
      </c>
      <c r="I568" t="s">
        <v>111</v>
      </c>
      <c r="J568" t="s">
        <v>112</v>
      </c>
      <c r="K568" t="s">
        <v>139</v>
      </c>
      <c r="L568" t="s">
        <v>140</v>
      </c>
      <c r="M568" t="s">
        <v>141</v>
      </c>
      <c r="P568" s="44" t="s">
        <v>385</v>
      </c>
      <c r="Q568" s="9">
        <v>607832.31282972195</v>
      </c>
      <c r="R568" s="9">
        <v>882969.99554940802</v>
      </c>
      <c r="S568" s="8">
        <f t="shared" si="24"/>
        <v>0.45265392594678178</v>
      </c>
      <c r="U568" s="9">
        <f t="shared" si="23"/>
        <v>0.53869104241416799</v>
      </c>
      <c r="V568" s="6" t="s">
        <v>119</v>
      </c>
    </row>
    <row r="569" spans="1:23" x14ac:dyDescent="0.2">
      <c r="A569" s="6" t="s">
        <v>106</v>
      </c>
      <c r="B569" s="6" t="s">
        <v>107</v>
      </c>
      <c r="C569" s="6" t="s">
        <v>469</v>
      </c>
      <c r="D569" s="6" t="s">
        <v>69</v>
      </c>
      <c r="E569" s="6" t="s">
        <v>52</v>
      </c>
      <c r="F569" s="6" t="s">
        <v>194</v>
      </c>
      <c r="G569" s="6" t="s">
        <v>118</v>
      </c>
      <c r="H569" s="6" t="s">
        <v>110</v>
      </c>
      <c r="I569" s="6" t="s">
        <v>111</v>
      </c>
      <c r="J569" s="6" t="s">
        <v>112</v>
      </c>
      <c r="K569" s="6" t="s">
        <v>113</v>
      </c>
      <c r="L569" s="6" t="s">
        <v>114</v>
      </c>
      <c r="M569" s="6" t="s">
        <v>115</v>
      </c>
      <c r="P569" s="44" t="s">
        <v>385</v>
      </c>
      <c r="Q569" s="9">
        <v>989795.91481616104</v>
      </c>
      <c r="R569" s="9">
        <v>1431864.7724381101</v>
      </c>
      <c r="S569" s="8">
        <f t="shared" si="24"/>
        <v>0.44662627012767209</v>
      </c>
      <c r="U569" s="9">
        <f t="shared" si="23"/>
        <v>0.53269225575030932</v>
      </c>
      <c r="V569" s="6" t="s">
        <v>119</v>
      </c>
    </row>
    <row r="570" spans="1:23" x14ac:dyDescent="0.2">
      <c r="A570" s="6" t="s">
        <v>106</v>
      </c>
      <c r="B570" s="6" t="s">
        <v>107</v>
      </c>
      <c r="C570" s="6" t="s">
        <v>469</v>
      </c>
      <c r="D570" s="6" t="s">
        <v>69</v>
      </c>
      <c r="E570" s="6" t="s">
        <v>52</v>
      </c>
      <c r="F570" s="6" t="s">
        <v>108</v>
      </c>
      <c r="G570" s="6" t="s">
        <v>109</v>
      </c>
      <c r="H570" s="6" t="s">
        <v>110</v>
      </c>
      <c r="I570" s="6" t="s">
        <v>111</v>
      </c>
      <c r="J570" s="6" t="s">
        <v>112</v>
      </c>
      <c r="K570" s="6" t="s">
        <v>113</v>
      </c>
      <c r="L570" s="6" t="s">
        <v>114</v>
      </c>
      <c r="M570" s="6" t="s">
        <v>115</v>
      </c>
      <c r="P570" s="44" t="s">
        <v>385</v>
      </c>
      <c r="Q570" s="9">
        <v>959804.160298642</v>
      </c>
      <c r="R570" s="9">
        <v>1388477.9124658401</v>
      </c>
      <c r="S570" s="8">
        <f t="shared" si="24"/>
        <v>0.44662627012766515</v>
      </c>
      <c r="U570" s="9">
        <f t="shared" si="23"/>
        <v>0.53269225575030221</v>
      </c>
      <c r="V570" s="6" t="s">
        <v>119</v>
      </c>
    </row>
    <row r="571" spans="1:23" x14ac:dyDescent="0.2">
      <c r="A571" s="6" t="s">
        <v>106</v>
      </c>
      <c r="B571" s="6" t="s">
        <v>107</v>
      </c>
      <c r="C571" s="6" t="s">
        <v>473</v>
      </c>
      <c r="D571" s="6" t="s">
        <v>69</v>
      </c>
      <c r="E571" s="6" t="s">
        <v>52</v>
      </c>
      <c r="F571" s="6" t="s">
        <v>142</v>
      </c>
      <c r="G571" s="6" t="s">
        <v>118</v>
      </c>
      <c r="H571" s="6" t="s">
        <v>110</v>
      </c>
      <c r="I571" s="12" t="s">
        <v>123</v>
      </c>
      <c r="J571" s="6" t="s">
        <v>124</v>
      </c>
      <c r="K571" s="6" t="s">
        <v>125</v>
      </c>
      <c r="L571" s="6" t="s">
        <v>126</v>
      </c>
      <c r="M571" s="6" t="s">
        <v>127</v>
      </c>
      <c r="N571" s="6" t="s">
        <v>150</v>
      </c>
      <c r="P571" s="44" t="s">
        <v>386</v>
      </c>
      <c r="Q571" s="9">
        <v>0.86956521739130499</v>
      </c>
      <c r="R571" s="9">
        <v>1.25776397515528</v>
      </c>
      <c r="S571" s="8">
        <f t="shared" si="24"/>
        <v>0.44642857142857101</v>
      </c>
      <c r="U571" s="9">
        <f t="shared" si="23"/>
        <v>0.53249508082702013</v>
      </c>
      <c r="V571" s="6" t="s">
        <v>116</v>
      </c>
    </row>
    <row r="572" spans="1:23" x14ac:dyDescent="0.2">
      <c r="A572" s="6" t="s">
        <v>106</v>
      </c>
      <c r="B572" s="6" t="s">
        <v>107</v>
      </c>
      <c r="C572" s="6" t="s">
        <v>470</v>
      </c>
      <c r="D572" s="6" t="s">
        <v>69</v>
      </c>
      <c r="E572" s="6" t="s">
        <v>52</v>
      </c>
      <c r="F572" s="6" t="s">
        <v>117</v>
      </c>
      <c r="G572" s="6" t="s">
        <v>129</v>
      </c>
      <c r="H572" t="s">
        <v>110</v>
      </c>
      <c r="I572" t="s">
        <v>111</v>
      </c>
      <c r="J572" t="s">
        <v>133</v>
      </c>
      <c r="K572" t="s">
        <v>146</v>
      </c>
      <c r="L572" t="s">
        <v>147</v>
      </c>
      <c r="M572" t="s">
        <v>148</v>
      </c>
      <c r="P572" s="44" t="s">
        <v>385</v>
      </c>
      <c r="Q572" s="9">
        <v>6.5313653136531302</v>
      </c>
      <c r="R572" s="9">
        <v>9.4095940959409603</v>
      </c>
      <c r="S572" s="8">
        <f t="shared" si="24"/>
        <v>0.44067796610169646</v>
      </c>
      <c r="U572" s="9">
        <f t="shared" si="23"/>
        <v>0.52674788677586193</v>
      </c>
      <c r="V572" s="6" t="s">
        <v>116</v>
      </c>
    </row>
    <row r="573" spans="1:23" x14ac:dyDescent="0.2">
      <c r="A573" s="6" t="s">
        <v>106</v>
      </c>
      <c r="B573" s="6" t="s">
        <v>120</v>
      </c>
      <c r="C573" s="6" t="s">
        <v>440</v>
      </c>
      <c r="D573" s="6" t="s">
        <v>77</v>
      </c>
      <c r="E573" s="6" t="s">
        <v>121</v>
      </c>
      <c r="F573" s="6" t="s">
        <v>122</v>
      </c>
      <c r="G573" s="14">
        <v>1.0000000000000001E-5</v>
      </c>
      <c r="H573" t="s">
        <v>110</v>
      </c>
      <c r="I573" t="s">
        <v>111</v>
      </c>
      <c r="J573" t="s">
        <v>133</v>
      </c>
      <c r="K573" t="s">
        <v>146</v>
      </c>
      <c r="L573" t="s">
        <v>147</v>
      </c>
      <c r="M573" t="s">
        <v>191</v>
      </c>
      <c r="P573" s="44" t="s">
        <v>386</v>
      </c>
      <c r="Q573" s="9">
        <v>5101946.4721938102</v>
      </c>
      <c r="R573" s="9">
        <v>7333047.7912647901</v>
      </c>
      <c r="S573" s="8">
        <f t="shared" si="24"/>
        <v>0.43730394492195018</v>
      </c>
      <c r="U573" s="9">
        <f t="shared" si="23"/>
        <v>0.52336517902824775</v>
      </c>
      <c r="V573" s="6" t="s">
        <v>119</v>
      </c>
    </row>
    <row r="574" spans="1:23" x14ac:dyDescent="0.2">
      <c r="A574" s="6" t="s">
        <v>106</v>
      </c>
      <c r="B574" s="6" t="s">
        <v>107</v>
      </c>
      <c r="C574" s="6" t="s">
        <v>470</v>
      </c>
      <c r="D574" s="6" t="s">
        <v>69</v>
      </c>
      <c r="E574" s="6" t="s">
        <v>52</v>
      </c>
      <c r="F574" s="6" t="s">
        <v>142</v>
      </c>
      <c r="G574" s="6" t="s">
        <v>129</v>
      </c>
      <c r="H574" t="s">
        <v>110</v>
      </c>
      <c r="I574" t="s">
        <v>111</v>
      </c>
      <c r="J574" t="s">
        <v>133</v>
      </c>
      <c r="K574" t="s">
        <v>146</v>
      </c>
      <c r="L574" t="s">
        <v>147</v>
      </c>
      <c r="M574" t="s">
        <v>148</v>
      </c>
      <c r="P574" s="44" t="s">
        <v>385</v>
      </c>
      <c r="Q574" s="9">
        <v>6.0885608856088496</v>
      </c>
      <c r="R574" s="9">
        <v>8.7453874538745495</v>
      </c>
      <c r="S574" s="8">
        <f t="shared" si="24"/>
        <v>0.43636363636363967</v>
      </c>
      <c r="U574" s="9">
        <f t="shared" si="23"/>
        <v>0.5224210346524466</v>
      </c>
      <c r="V574" s="6" t="s">
        <v>116</v>
      </c>
    </row>
    <row r="575" spans="1:23" x14ac:dyDescent="0.2">
      <c r="A575" s="6" t="s">
        <v>106</v>
      </c>
      <c r="B575" s="6" t="s">
        <v>120</v>
      </c>
      <c r="C575" s="6" t="s">
        <v>458</v>
      </c>
      <c r="D575" s="6" t="s">
        <v>77</v>
      </c>
      <c r="E575" s="6" t="s">
        <v>121</v>
      </c>
      <c r="F575" s="6" t="s">
        <v>138</v>
      </c>
      <c r="G575" s="11">
        <v>1E-3</v>
      </c>
      <c r="H575" t="s">
        <v>110</v>
      </c>
      <c r="I575" t="s">
        <v>111</v>
      </c>
      <c r="J575" t="s">
        <v>133</v>
      </c>
      <c r="K575" t="s">
        <v>146</v>
      </c>
      <c r="L575" t="s">
        <v>147</v>
      </c>
      <c r="M575" t="s">
        <v>148</v>
      </c>
      <c r="P575" s="44" t="s">
        <v>385</v>
      </c>
      <c r="Q575" s="9">
        <v>774263.68268112699</v>
      </c>
      <c r="R575" s="9">
        <v>1111096.1275905699</v>
      </c>
      <c r="S575" s="8">
        <f t="shared" si="24"/>
        <v>0.43503583138893537</v>
      </c>
      <c r="U575" s="9">
        <f t="shared" si="23"/>
        <v>0.52108675998232157</v>
      </c>
      <c r="V575" s="6" t="s">
        <v>119</v>
      </c>
    </row>
    <row r="576" spans="1:23" x14ac:dyDescent="0.2">
      <c r="A576" s="6" t="s">
        <v>106</v>
      </c>
      <c r="B576" s="6">
        <v>2018</v>
      </c>
      <c r="C576" s="6" t="s">
        <v>418</v>
      </c>
      <c r="D576" s="6" t="s">
        <v>69</v>
      </c>
      <c r="E576" s="6" t="s">
        <v>52</v>
      </c>
      <c r="F576" s="6" t="s">
        <v>216</v>
      </c>
      <c r="G576" s="6" t="s">
        <v>217</v>
      </c>
      <c r="H576" t="s">
        <v>110</v>
      </c>
      <c r="I576" t="s">
        <v>123</v>
      </c>
      <c r="J576" t="s">
        <v>124</v>
      </c>
      <c r="K576" t="s">
        <v>125</v>
      </c>
      <c r="L576" t="s">
        <v>126</v>
      </c>
      <c r="M576" t="s">
        <v>127</v>
      </c>
      <c r="N576" s="6" t="s">
        <v>150</v>
      </c>
      <c r="P576" s="44" t="s">
        <v>386</v>
      </c>
      <c r="Q576" s="9">
        <v>5.39</v>
      </c>
      <c r="R576" s="9">
        <v>7.71</v>
      </c>
      <c r="S576" s="8">
        <f t="shared" si="24"/>
        <v>0.43042671614100192</v>
      </c>
      <c r="U576" s="9">
        <f t="shared" si="23"/>
        <v>0.51644558716252897</v>
      </c>
      <c r="V576" s="6" t="s">
        <v>116</v>
      </c>
      <c r="W576" s="10" t="s">
        <v>382</v>
      </c>
    </row>
    <row r="577" spans="1:22" x14ac:dyDescent="0.2">
      <c r="A577" s="6" t="s">
        <v>106</v>
      </c>
      <c r="B577" s="6" t="s">
        <v>107</v>
      </c>
      <c r="C577" s="6" t="s">
        <v>470</v>
      </c>
      <c r="D577" s="6" t="s">
        <v>69</v>
      </c>
      <c r="E577" s="6" t="s">
        <v>52</v>
      </c>
      <c r="F577" s="6" t="s">
        <v>108</v>
      </c>
      <c r="G577" s="6" t="s">
        <v>109</v>
      </c>
      <c r="H577" t="s">
        <v>110</v>
      </c>
      <c r="I577" t="s">
        <v>111</v>
      </c>
      <c r="J577" t="s">
        <v>133</v>
      </c>
      <c r="K577" t="s">
        <v>146</v>
      </c>
      <c r="L577" t="s">
        <v>147</v>
      </c>
      <c r="M577" t="s">
        <v>148</v>
      </c>
      <c r="P577" s="44" t="s">
        <v>385</v>
      </c>
      <c r="Q577" s="9">
        <v>12.730627306273</v>
      </c>
      <c r="R577" s="9">
        <v>18.154981549815499</v>
      </c>
      <c r="S577" s="8">
        <f t="shared" si="24"/>
        <v>0.42608695652174622</v>
      </c>
      <c r="U577" s="9">
        <f t="shared" si="23"/>
        <v>0.51206195367371565</v>
      </c>
      <c r="V577" s="6" t="s">
        <v>116</v>
      </c>
    </row>
    <row r="578" spans="1:22" x14ac:dyDescent="0.2">
      <c r="A578" s="6" t="s">
        <v>106</v>
      </c>
      <c r="B578" s="6" t="s">
        <v>107</v>
      </c>
      <c r="C578" s="6" t="s">
        <v>488</v>
      </c>
      <c r="D578" s="6" t="s">
        <v>69</v>
      </c>
      <c r="E578" s="6" t="s">
        <v>52</v>
      </c>
      <c r="F578" s="6" t="s">
        <v>108</v>
      </c>
      <c r="G578" s="6" t="s">
        <v>118</v>
      </c>
      <c r="H578" s="6" t="s">
        <v>110</v>
      </c>
      <c r="I578" s="12" t="s">
        <v>123</v>
      </c>
      <c r="J578" s="6" t="s">
        <v>124</v>
      </c>
      <c r="K578" s="6" t="s">
        <v>125</v>
      </c>
      <c r="L578" s="6" t="s">
        <v>126</v>
      </c>
      <c r="M578" s="6" t="s">
        <v>127</v>
      </c>
      <c r="N578" s="6" t="s">
        <v>150</v>
      </c>
      <c r="P578" s="44" t="s">
        <v>386</v>
      </c>
      <c r="Q578" s="9">
        <v>245959.12771301801</v>
      </c>
      <c r="R578" s="19">
        <v>349258.67986921401</v>
      </c>
      <c r="S578" s="8">
        <f t="shared" si="24"/>
        <v>0.41998665842043731</v>
      </c>
      <c r="U578" s="9">
        <f t="shared" si="23"/>
        <v>0.50587737485594708</v>
      </c>
      <c r="V578" s="6" t="s">
        <v>119</v>
      </c>
    </row>
    <row r="579" spans="1:22" x14ac:dyDescent="0.2">
      <c r="A579" s="6" t="s">
        <v>106</v>
      </c>
      <c r="B579" s="6" t="s">
        <v>107</v>
      </c>
      <c r="C579" s="6" t="s">
        <v>489</v>
      </c>
      <c r="D579" s="6" t="s">
        <v>69</v>
      </c>
      <c r="E579" s="6" t="s">
        <v>52</v>
      </c>
      <c r="F579" s="6" t="s">
        <v>117</v>
      </c>
      <c r="G579" s="6" t="s">
        <v>130</v>
      </c>
      <c r="H579" s="6" t="s">
        <v>110</v>
      </c>
      <c r="I579" s="12" t="s">
        <v>123</v>
      </c>
      <c r="J579" s="6" t="s">
        <v>124</v>
      </c>
      <c r="K579" s="6" t="s">
        <v>125</v>
      </c>
      <c r="L579" s="6" t="s">
        <v>126</v>
      </c>
      <c r="M579" s="6" t="s">
        <v>127</v>
      </c>
      <c r="N579" s="6" t="s">
        <v>155</v>
      </c>
      <c r="P579" s="44" t="s">
        <v>386</v>
      </c>
      <c r="Q579" s="9">
        <v>37.164750957854402</v>
      </c>
      <c r="R579" s="9">
        <v>52.618135376756001</v>
      </c>
      <c r="S579" s="8">
        <f t="shared" si="24"/>
        <v>0.41580756013745546</v>
      </c>
      <c r="U579" s="9">
        <f t="shared" si="23"/>
        <v>0.50162518427493274</v>
      </c>
      <c r="V579" s="6" t="s">
        <v>116</v>
      </c>
    </row>
    <row r="580" spans="1:22" x14ac:dyDescent="0.2">
      <c r="A580" s="6" t="s">
        <v>106</v>
      </c>
      <c r="B580" s="6" t="s">
        <v>120</v>
      </c>
      <c r="C580" s="6" t="s">
        <v>461</v>
      </c>
      <c r="D580" s="6" t="s">
        <v>77</v>
      </c>
      <c r="E580" s="6" t="s">
        <v>121</v>
      </c>
      <c r="F580" s="6" t="s">
        <v>138</v>
      </c>
      <c r="G580" s="13">
        <v>1.0000000000000001E-5</v>
      </c>
      <c r="H580" s="6" t="s">
        <v>110</v>
      </c>
      <c r="I580" s="12" t="s">
        <v>123</v>
      </c>
      <c r="J580" s="6" t="s">
        <v>124</v>
      </c>
      <c r="K580" s="6" t="s">
        <v>125</v>
      </c>
      <c r="L580" s="6" t="s">
        <v>126</v>
      </c>
      <c r="M580" s="6" t="s">
        <v>127</v>
      </c>
      <c r="N580" s="6" t="s">
        <v>155</v>
      </c>
      <c r="P580" s="44" t="s">
        <v>386</v>
      </c>
      <c r="Q580" s="9">
        <v>5925414.5421301601</v>
      </c>
      <c r="R580" s="9">
        <v>8388071.7217950299</v>
      </c>
      <c r="S580" s="8">
        <f t="shared" si="24"/>
        <v>0.41560926449199209</v>
      </c>
      <c r="U580" s="9">
        <f t="shared" si="23"/>
        <v>0.50142310866224371</v>
      </c>
      <c r="V580" s="6" t="s">
        <v>119</v>
      </c>
    </row>
    <row r="581" spans="1:22" x14ac:dyDescent="0.2">
      <c r="A581" s="6" t="s">
        <v>106</v>
      </c>
      <c r="B581" s="6" t="s">
        <v>120</v>
      </c>
      <c r="C581" s="6" t="s">
        <v>460</v>
      </c>
      <c r="D581" s="6" t="s">
        <v>77</v>
      </c>
      <c r="E581" s="6" t="s">
        <v>121</v>
      </c>
      <c r="F581" s="6" t="s">
        <v>138</v>
      </c>
      <c r="G581" s="11">
        <v>1E-3</v>
      </c>
      <c r="H581" s="6" t="s">
        <v>110</v>
      </c>
      <c r="I581" s="12" t="s">
        <v>123</v>
      </c>
      <c r="J581" s="6" t="s">
        <v>124</v>
      </c>
      <c r="K581" s="6" t="s">
        <v>125</v>
      </c>
      <c r="L581" s="6" t="s">
        <v>126</v>
      </c>
      <c r="M581" s="6" t="s">
        <v>127</v>
      </c>
      <c r="N581" s="6" t="s">
        <v>150</v>
      </c>
      <c r="P581" s="44" t="s">
        <v>386</v>
      </c>
      <c r="Q581" s="9">
        <v>430039.01001112798</v>
      </c>
      <c r="R581" s="9">
        <v>606348.78698280104</v>
      </c>
      <c r="S581" s="8">
        <f t="shared" si="24"/>
        <v>0.40998554286298527</v>
      </c>
      <c r="U581" s="9">
        <f t="shared" ref="U581:U644" si="25">IF(T581="",(LOG((R581/Q581),2)),T581)</f>
        <v>0.49568037017952638</v>
      </c>
      <c r="V581" s="6" t="s">
        <v>119</v>
      </c>
    </row>
    <row r="582" spans="1:22" x14ac:dyDescent="0.2">
      <c r="A582" s="6" t="s">
        <v>106</v>
      </c>
      <c r="B582" s="6" t="s">
        <v>107</v>
      </c>
      <c r="C582" s="6" t="s">
        <v>466</v>
      </c>
      <c r="D582" s="6" t="s">
        <v>69</v>
      </c>
      <c r="E582" s="6" t="s">
        <v>52</v>
      </c>
      <c r="F582" s="6" t="s">
        <v>142</v>
      </c>
      <c r="G582" s="6" t="s">
        <v>118</v>
      </c>
      <c r="H582" t="s">
        <v>110</v>
      </c>
      <c r="I582" t="s">
        <v>163</v>
      </c>
      <c r="J582" t="s">
        <v>163</v>
      </c>
      <c r="K582" t="s">
        <v>164</v>
      </c>
      <c r="L582" t="s">
        <v>165</v>
      </c>
      <c r="M582" t="s">
        <v>166</v>
      </c>
      <c r="P582" s="44" t="s">
        <v>386</v>
      </c>
      <c r="Q582" s="9">
        <v>0.72955974842767202</v>
      </c>
      <c r="R582" s="9">
        <v>1.0188679245283001</v>
      </c>
      <c r="S582" s="8">
        <f t="shared" si="24"/>
        <v>0.39655172413793038</v>
      </c>
      <c r="U582" s="9">
        <f t="shared" si="25"/>
        <v>0.48186900775705199</v>
      </c>
      <c r="V582" s="6" t="s">
        <v>116</v>
      </c>
    </row>
    <row r="583" spans="1:22" x14ac:dyDescent="0.2">
      <c r="A583" s="6" t="s">
        <v>106</v>
      </c>
      <c r="B583" s="6" t="s">
        <v>120</v>
      </c>
      <c r="C583" s="6" t="s">
        <v>456</v>
      </c>
      <c r="D583" s="6" t="s">
        <v>77</v>
      </c>
      <c r="E583" s="6" t="s">
        <v>121</v>
      </c>
      <c r="F583" s="6" t="s">
        <v>138</v>
      </c>
      <c r="G583" s="13">
        <v>1.0000000000000001E-5</v>
      </c>
      <c r="H583" t="s">
        <v>110</v>
      </c>
      <c r="I583" t="s">
        <v>111</v>
      </c>
      <c r="J583" t="s">
        <v>112</v>
      </c>
      <c r="K583" t="s">
        <v>139</v>
      </c>
      <c r="L583" t="s">
        <v>140</v>
      </c>
      <c r="M583" t="s">
        <v>141</v>
      </c>
      <c r="P583" s="44" t="s">
        <v>385</v>
      </c>
      <c r="Q583" s="9">
        <v>1564028.2901548101</v>
      </c>
      <c r="R583" s="9">
        <v>2178359.21102134</v>
      </c>
      <c r="S583" s="8">
        <f t="shared" si="24"/>
        <v>0.39278760156296305</v>
      </c>
      <c r="U583" s="9">
        <f t="shared" si="25"/>
        <v>0.47797526545142011</v>
      </c>
      <c r="V583" s="6" t="s">
        <v>119</v>
      </c>
    </row>
    <row r="584" spans="1:22" x14ac:dyDescent="0.2">
      <c r="A584" s="6" t="s">
        <v>106</v>
      </c>
      <c r="B584" s="6" t="s">
        <v>107</v>
      </c>
      <c r="C584" s="6" t="s">
        <v>478</v>
      </c>
      <c r="D584" s="6" t="s">
        <v>69</v>
      </c>
      <c r="E584" s="6" t="s">
        <v>52</v>
      </c>
      <c r="F584" s="6" t="s">
        <v>108</v>
      </c>
      <c r="G584" s="6" t="s">
        <v>131</v>
      </c>
      <c r="H584" t="s">
        <v>110</v>
      </c>
      <c r="I584" t="s">
        <v>111</v>
      </c>
      <c r="J584" t="s">
        <v>112</v>
      </c>
      <c r="K584" t="s">
        <v>139</v>
      </c>
      <c r="L584" t="s">
        <v>140</v>
      </c>
      <c r="M584" t="s">
        <v>141</v>
      </c>
      <c r="P584" s="44" t="s">
        <v>385</v>
      </c>
      <c r="Q584" s="9">
        <v>1142672.13119247</v>
      </c>
      <c r="R584" s="9">
        <v>1588627.7573631101</v>
      </c>
      <c r="S584" s="8">
        <f t="shared" si="24"/>
        <v>0.3902743525434979</v>
      </c>
      <c r="U584" s="9">
        <f t="shared" si="25"/>
        <v>0.47536960812698853</v>
      </c>
      <c r="V584" s="6" t="s">
        <v>119</v>
      </c>
    </row>
    <row r="585" spans="1:22" x14ac:dyDescent="0.2">
      <c r="A585" s="6" t="s">
        <v>106</v>
      </c>
      <c r="B585" s="6" t="s">
        <v>120</v>
      </c>
      <c r="C585" s="6" t="s">
        <v>447</v>
      </c>
      <c r="D585" s="6" t="s">
        <v>77</v>
      </c>
      <c r="E585" s="6" t="s">
        <v>121</v>
      </c>
      <c r="F585" s="6" t="s">
        <v>122</v>
      </c>
      <c r="G585" s="11">
        <v>1E-3</v>
      </c>
      <c r="H585" s="6" t="s">
        <v>110</v>
      </c>
      <c r="I585" s="12" t="s">
        <v>123</v>
      </c>
      <c r="J585" s="6" t="s">
        <v>124</v>
      </c>
      <c r="K585" s="6" t="s">
        <v>125</v>
      </c>
      <c r="L585" s="6" t="s">
        <v>126</v>
      </c>
      <c r="M585" s="6" t="s">
        <v>127</v>
      </c>
      <c r="N585" s="6" t="s">
        <v>155</v>
      </c>
      <c r="O585" s="6" t="s">
        <v>175</v>
      </c>
      <c r="P585" s="44" t="s">
        <v>386</v>
      </c>
      <c r="Q585" s="9">
        <v>307645.25172777998</v>
      </c>
      <c r="R585" s="9">
        <v>426704.00507728203</v>
      </c>
      <c r="S585" s="8">
        <f t="shared" si="24"/>
        <v>0.38700013304561331</v>
      </c>
      <c r="U585" s="9">
        <f t="shared" si="25"/>
        <v>0.47196792604957427</v>
      </c>
      <c r="V585" s="6" t="s">
        <v>119</v>
      </c>
    </row>
    <row r="586" spans="1:22" x14ac:dyDescent="0.2">
      <c r="A586" s="6" t="s">
        <v>106</v>
      </c>
      <c r="B586" s="6" t="s">
        <v>107</v>
      </c>
      <c r="C586" s="6" t="s">
        <v>465</v>
      </c>
      <c r="D586" s="6" t="s">
        <v>69</v>
      </c>
      <c r="E586" s="6" t="s">
        <v>52</v>
      </c>
      <c r="F586" s="6" t="s">
        <v>194</v>
      </c>
      <c r="G586" s="6" t="s">
        <v>118</v>
      </c>
      <c r="H586" t="s">
        <v>110</v>
      </c>
      <c r="I586" t="s">
        <v>111</v>
      </c>
      <c r="J586" t="s">
        <v>112</v>
      </c>
      <c r="K586" t="s">
        <v>139</v>
      </c>
      <c r="L586" t="s">
        <v>140</v>
      </c>
      <c r="M586" t="s">
        <v>141</v>
      </c>
      <c r="P586" s="44" t="s">
        <v>385</v>
      </c>
      <c r="Q586" s="9">
        <v>5.1805337519623</v>
      </c>
      <c r="R586" s="9">
        <v>7.1585557299843003</v>
      </c>
      <c r="S586" s="8">
        <f t="shared" si="24"/>
        <v>0.38181818181818783</v>
      </c>
      <c r="U586" s="9">
        <f t="shared" si="25"/>
        <v>0.46656779991893216</v>
      </c>
      <c r="V586" s="6" t="s">
        <v>116</v>
      </c>
    </row>
    <row r="587" spans="1:22" x14ac:dyDescent="0.2">
      <c r="A587" s="6" t="s">
        <v>106</v>
      </c>
      <c r="B587" s="6" t="s">
        <v>107</v>
      </c>
      <c r="C587" s="6" t="s">
        <v>475</v>
      </c>
      <c r="D587" s="6" t="s">
        <v>69</v>
      </c>
      <c r="E587" s="6" t="s">
        <v>52</v>
      </c>
      <c r="F587" s="6" t="s">
        <v>142</v>
      </c>
      <c r="G587" s="6" t="s">
        <v>109</v>
      </c>
      <c r="H587" s="6" t="s">
        <v>110</v>
      </c>
      <c r="I587" s="12" t="s">
        <v>123</v>
      </c>
      <c r="J587" s="6" t="s">
        <v>124</v>
      </c>
      <c r="K587" s="6" t="s">
        <v>125</v>
      </c>
      <c r="L587" s="6" t="s">
        <v>126</v>
      </c>
      <c r="M587" s="6" t="s">
        <v>127</v>
      </c>
      <c r="N587" s="6" t="s">
        <v>155</v>
      </c>
      <c r="P587" s="44" t="s">
        <v>386</v>
      </c>
      <c r="Q587" s="9">
        <v>7724526.2532729497</v>
      </c>
      <c r="R587" s="9">
        <v>10596724.0432392</v>
      </c>
      <c r="S587" s="8">
        <f t="shared" si="24"/>
        <v>0.37182834206166043</v>
      </c>
      <c r="U587" s="9">
        <f t="shared" si="25"/>
        <v>0.45609996726142005</v>
      </c>
      <c r="V587" s="6" t="s">
        <v>119</v>
      </c>
    </row>
    <row r="588" spans="1:22" x14ac:dyDescent="0.2">
      <c r="A588" s="6" t="s">
        <v>106</v>
      </c>
      <c r="B588" s="6" t="s">
        <v>107</v>
      </c>
      <c r="C588" s="6" t="s">
        <v>471</v>
      </c>
      <c r="D588" s="6" t="s">
        <v>69</v>
      </c>
      <c r="E588" s="6" t="s">
        <v>52</v>
      </c>
      <c r="F588" s="6" t="s">
        <v>108</v>
      </c>
      <c r="G588" s="6" t="s">
        <v>109</v>
      </c>
      <c r="H588" t="s">
        <v>110</v>
      </c>
      <c r="I588" t="s">
        <v>111</v>
      </c>
      <c r="J588" t="s">
        <v>133</v>
      </c>
      <c r="K588" t="s">
        <v>146</v>
      </c>
      <c r="L588" t="s">
        <v>147</v>
      </c>
      <c r="M588" t="s">
        <v>148</v>
      </c>
      <c r="P588" s="44" t="s">
        <v>385</v>
      </c>
      <c r="Q588" s="9">
        <v>10103789.8555196</v>
      </c>
      <c r="R588" s="9">
        <v>13772521.306577399</v>
      </c>
      <c r="S588" s="8">
        <f t="shared" si="24"/>
        <v>0.36310448886202906</v>
      </c>
      <c r="U588" s="9">
        <f t="shared" si="25"/>
        <v>0.44689615626287638</v>
      </c>
      <c r="V588" s="6" t="s">
        <v>119</v>
      </c>
    </row>
    <row r="589" spans="1:22" x14ac:dyDescent="0.2">
      <c r="A589" s="6" t="s">
        <v>106</v>
      </c>
      <c r="B589" s="6" t="s">
        <v>107</v>
      </c>
      <c r="C589" s="6" t="s">
        <v>477</v>
      </c>
      <c r="D589" s="6" t="s">
        <v>69</v>
      </c>
      <c r="E589" s="6" t="s">
        <v>52</v>
      </c>
      <c r="F589" s="6" t="s">
        <v>108</v>
      </c>
      <c r="G589" s="6" t="s">
        <v>130</v>
      </c>
      <c r="H589" t="s">
        <v>110</v>
      </c>
      <c r="I589" t="s">
        <v>111</v>
      </c>
      <c r="J589" t="s">
        <v>112</v>
      </c>
      <c r="K589" t="s">
        <v>139</v>
      </c>
      <c r="L589" t="s">
        <v>140</v>
      </c>
      <c r="M589" t="s">
        <v>141</v>
      </c>
      <c r="P589" s="44" t="s">
        <v>385</v>
      </c>
      <c r="Q589" s="9">
        <v>4.17675544794188</v>
      </c>
      <c r="R589" s="9">
        <v>5.6900726392251801</v>
      </c>
      <c r="S589" s="8">
        <f t="shared" si="24"/>
        <v>0.36231884057971259</v>
      </c>
      <c r="U589" s="9">
        <f t="shared" si="25"/>
        <v>0.44606439489947103</v>
      </c>
      <c r="V589" s="6" t="s">
        <v>116</v>
      </c>
    </row>
    <row r="590" spans="1:22" x14ac:dyDescent="0.2">
      <c r="A590" s="6" t="s">
        <v>106</v>
      </c>
      <c r="B590" s="6" t="s">
        <v>120</v>
      </c>
      <c r="C590" s="6" t="s">
        <v>457</v>
      </c>
      <c r="D590" s="6" t="s">
        <v>77</v>
      </c>
      <c r="E590" s="6" t="s">
        <v>121</v>
      </c>
      <c r="F590" s="6" t="s">
        <v>132</v>
      </c>
      <c r="G590" s="13">
        <v>1.0000000000000001E-5</v>
      </c>
      <c r="H590" t="s">
        <v>110</v>
      </c>
      <c r="I590" t="s">
        <v>163</v>
      </c>
      <c r="J590" t="s">
        <v>163</v>
      </c>
      <c r="K590" t="s">
        <v>164</v>
      </c>
      <c r="L590" t="s">
        <v>165</v>
      </c>
      <c r="M590" t="s">
        <v>166</v>
      </c>
      <c r="P590" s="44" t="s">
        <v>386</v>
      </c>
      <c r="Q590" s="9">
        <v>3127574.5301396102</v>
      </c>
      <c r="R590" s="9">
        <v>4259836.9002680397</v>
      </c>
      <c r="S590" s="8">
        <f t="shared" si="24"/>
        <v>0.36202570369374604</v>
      </c>
      <c r="U590" s="9">
        <f t="shared" si="25"/>
        <v>0.44575392966539712</v>
      </c>
      <c r="V590" s="6" t="s">
        <v>119</v>
      </c>
    </row>
    <row r="591" spans="1:22" x14ac:dyDescent="0.2">
      <c r="A591" s="6" t="s">
        <v>106</v>
      </c>
      <c r="B591" s="6" t="s">
        <v>107</v>
      </c>
      <c r="C591" s="6" t="s">
        <v>478</v>
      </c>
      <c r="D591" s="6" t="s">
        <v>69</v>
      </c>
      <c r="E591" s="6" t="s">
        <v>52</v>
      </c>
      <c r="F591" s="6" t="s">
        <v>108</v>
      </c>
      <c r="G591" s="6" t="s">
        <v>129</v>
      </c>
      <c r="H591" t="s">
        <v>110</v>
      </c>
      <c r="I591" t="s">
        <v>111</v>
      </c>
      <c r="J591" t="s">
        <v>112</v>
      </c>
      <c r="K591" t="s">
        <v>139</v>
      </c>
      <c r="L591" t="s">
        <v>140</v>
      </c>
      <c r="M591" t="s">
        <v>141</v>
      </c>
      <c r="P591" s="44" t="s">
        <v>385</v>
      </c>
      <c r="Q591" s="9">
        <v>1142672.13119247</v>
      </c>
      <c r="R591" s="9">
        <v>1551674.70856498</v>
      </c>
      <c r="S591" s="8">
        <f t="shared" si="24"/>
        <v>0.35793519961468123</v>
      </c>
      <c r="U591" s="9">
        <f t="shared" si="25"/>
        <v>0.44141463611791265</v>
      </c>
      <c r="V591" s="6" t="s">
        <v>119</v>
      </c>
    </row>
    <row r="592" spans="1:22" x14ac:dyDescent="0.2">
      <c r="A592" s="6" t="s">
        <v>106</v>
      </c>
      <c r="B592" s="6" t="s">
        <v>107</v>
      </c>
      <c r="C592" s="6" t="s">
        <v>466</v>
      </c>
      <c r="D592" s="6" t="s">
        <v>69</v>
      </c>
      <c r="E592" s="6" t="s">
        <v>52</v>
      </c>
      <c r="F592" s="6" t="s">
        <v>117</v>
      </c>
      <c r="G592" s="6" t="s">
        <v>129</v>
      </c>
      <c r="H592" t="s">
        <v>110</v>
      </c>
      <c r="I592" t="s">
        <v>163</v>
      </c>
      <c r="J592" t="s">
        <v>163</v>
      </c>
      <c r="K592" t="s">
        <v>164</v>
      </c>
      <c r="L592" t="s">
        <v>165</v>
      </c>
      <c r="M592" t="s">
        <v>166</v>
      </c>
      <c r="P592" s="44" t="s">
        <v>386</v>
      </c>
      <c r="Q592" s="49">
        <v>0.17610063000000001</v>
      </c>
      <c r="R592" s="9">
        <v>0.23899371069182301</v>
      </c>
      <c r="S592" s="8">
        <f t="shared" si="24"/>
        <v>0.3571428489030562</v>
      </c>
      <c r="U592" s="9">
        <f t="shared" si="25"/>
        <v>0.44057258262675608</v>
      </c>
      <c r="V592" s="6" t="s">
        <v>116</v>
      </c>
    </row>
    <row r="593" spans="1:22" x14ac:dyDescent="0.2">
      <c r="A593" s="6" t="s">
        <v>106</v>
      </c>
      <c r="B593" s="6" t="s">
        <v>107</v>
      </c>
      <c r="C593" s="6" t="s">
        <v>473</v>
      </c>
      <c r="D593" s="6" t="s">
        <v>69</v>
      </c>
      <c r="E593" s="6" t="s">
        <v>52</v>
      </c>
      <c r="F593" s="6" t="s">
        <v>117</v>
      </c>
      <c r="G593" s="6" t="s">
        <v>131</v>
      </c>
      <c r="H593" s="6" t="s">
        <v>110</v>
      </c>
      <c r="I593" s="12" t="s">
        <v>123</v>
      </c>
      <c r="J593" s="6" t="s">
        <v>124</v>
      </c>
      <c r="K593" s="6" t="s">
        <v>125</v>
      </c>
      <c r="L593" s="6" t="s">
        <v>126</v>
      </c>
      <c r="M593" s="6" t="s">
        <v>127</v>
      </c>
      <c r="N593" s="6" t="s">
        <v>150</v>
      </c>
      <c r="P593" s="44" t="s">
        <v>386</v>
      </c>
      <c r="Q593" s="9">
        <v>0.48136645962732899</v>
      </c>
      <c r="R593" s="9">
        <v>0.65217391304347805</v>
      </c>
      <c r="S593" s="8">
        <f t="shared" si="24"/>
        <v>0.35483870967741948</v>
      </c>
      <c r="U593" s="9">
        <f t="shared" si="25"/>
        <v>0.43812111239188523</v>
      </c>
      <c r="V593" s="6" t="s">
        <v>116</v>
      </c>
    </row>
    <row r="594" spans="1:22" x14ac:dyDescent="0.2">
      <c r="A594" s="6" t="s">
        <v>106</v>
      </c>
      <c r="B594" s="6" t="s">
        <v>120</v>
      </c>
      <c r="C594" s="6" t="s">
        <v>435</v>
      </c>
      <c r="D594" s="6" t="s">
        <v>77</v>
      </c>
      <c r="E594" s="6" t="s">
        <v>121</v>
      </c>
      <c r="F594" s="6" t="s">
        <v>122</v>
      </c>
      <c r="G594" s="11">
        <v>1E-3</v>
      </c>
      <c r="H594" t="s">
        <v>110</v>
      </c>
      <c r="I594" t="s">
        <v>163</v>
      </c>
      <c r="J594" t="s">
        <v>163</v>
      </c>
      <c r="K594" t="s">
        <v>164</v>
      </c>
      <c r="L594" t="s">
        <v>165</v>
      </c>
      <c r="M594" t="s">
        <v>166</v>
      </c>
      <c r="P594" s="44" t="s">
        <v>386</v>
      </c>
      <c r="Q594" s="9">
        <v>1967331.4156818399</v>
      </c>
      <c r="R594" s="9">
        <v>2662864.40497773</v>
      </c>
      <c r="S594" s="8">
        <f t="shared" si="24"/>
        <v>0.35354134222211436</v>
      </c>
      <c r="U594" s="9">
        <f t="shared" si="25"/>
        <v>0.43673895353583603</v>
      </c>
      <c r="V594" s="6" t="s">
        <v>119</v>
      </c>
    </row>
    <row r="595" spans="1:22" x14ac:dyDescent="0.2">
      <c r="A595" s="6" t="s">
        <v>106</v>
      </c>
      <c r="B595" s="6" t="s">
        <v>120</v>
      </c>
      <c r="C595" s="6" t="s">
        <v>458</v>
      </c>
      <c r="D595" s="6" t="s">
        <v>77</v>
      </c>
      <c r="E595" s="6" t="s">
        <v>121</v>
      </c>
      <c r="F595" s="6" t="s">
        <v>138</v>
      </c>
      <c r="G595" s="11">
        <v>1E-3</v>
      </c>
      <c r="H595" t="s">
        <v>110</v>
      </c>
      <c r="I595" t="s">
        <v>111</v>
      </c>
      <c r="J595" t="s">
        <v>133</v>
      </c>
      <c r="K595" t="s">
        <v>146</v>
      </c>
      <c r="L595" t="s">
        <v>147</v>
      </c>
      <c r="M595" t="s">
        <v>148</v>
      </c>
      <c r="P595" s="44" t="s">
        <v>385</v>
      </c>
      <c r="Q595" s="9">
        <v>1145047.5699382799</v>
      </c>
      <c r="R595" s="9">
        <v>1547185.8457345101</v>
      </c>
      <c r="S595" s="8">
        <f t="shared" si="24"/>
        <v>0.35119787714837569</v>
      </c>
      <c r="U595" s="9">
        <f t="shared" si="25"/>
        <v>0.43423896665193873</v>
      </c>
      <c r="V595" s="6" t="s">
        <v>119</v>
      </c>
    </row>
    <row r="596" spans="1:22" x14ac:dyDescent="0.2">
      <c r="A596" s="6" t="s">
        <v>106</v>
      </c>
      <c r="B596" s="6" t="s">
        <v>107</v>
      </c>
      <c r="C596" s="6" t="s">
        <v>487</v>
      </c>
      <c r="D596" s="6" t="s">
        <v>69</v>
      </c>
      <c r="E596" s="6" t="s">
        <v>52</v>
      </c>
      <c r="F596" s="6" t="s">
        <v>108</v>
      </c>
      <c r="G596" s="6" t="s">
        <v>118</v>
      </c>
      <c r="H596" s="6" t="s">
        <v>110</v>
      </c>
      <c r="I596" s="12" t="s">
        <v>123</v>
      </c>
      <c r="J596" s="6" t="s">
        <v>124</v>
      </c>
      <c r="K596" s="6" t="s">
        <v>125</v>
      </c>
      <c r="L596" s="6" t="s">
        <v>126</v>
      </c>
      <c r="M596" s="6" t="s">
        <v>127</v>
      </c>
      <c r="N596" s="6" t="s">
        <v>150</v>
      </c>
      <c r="P596" s="44" t="s">
        <v>386</v>
      </c>
      <c r="Q596" s="9">
        <v>0.875407166123778</v>
      </c>
      <c r="R596" s="9">
        <v>1.1807817589576499</v>
      </c>
      <c r="S596" s="8">
        <f t="shared" si="24"/>
        <v>0.34883720930232087</v>
      </c>
      <c r="U596" s="9">
        <f t="shared" si="25"/>
        <v>0.43171624042546919</v>
      </c>
      <c r="V596" s="6" t="s">
        <v>116</v>
      </c>
    </row>
    <row r="597" spans="1:22" x14ac:dyDescent="0.2">
      <c r="A597" s="6" t="s">
        <v>106</v>
      </c>
      <c r="B597" s="6" t="s">
        <v>120</v>
      </c>
      <c r="C597" s="6" t="s">
        <v>456</v>
      </c>
      <c r="D597" s="6" t="s">
        <v>77</v>
      </c>
      <c r="E597" s="6" t="s">
        <v>121</v>
      </c>
      <c r="F597" s="6" t="s">
        <v>132</v>
      </c>
      <c r="G597" s="11">
        <v>1E-3</v>
      </c>
      <c r="H597" t="s">
        <v>110</v>
      </c>
      <c r="I597" t="s">
        <v>111</v>
      </c>
      <c r="J597" t="s">
        <v>112</v>
      </c>
      <c r="K597" t="s">
        <v>139</v>
      </c>
      <c r="L597" t="s">
        <v>140</v>
      </c>
      <c r="M597" t="s">
        <v>141</v>
      </c>
      <c r="P597" s="44" t="s">
        <v>385</v>
      </c>
      <c r="Q597" s="9">
        <v>507032.702432764</v>
      </c>
      <c r="R597" s="9">
        <v>683175.64280946797</v>
      </c>
      <c r="S597" s="8">
        <f t="shared" si="24"/>
        <v>0.34739956521850135</v>
      </c>
      <c r="U597" s="9">
        <f t="shared" si="25"/>
        <v>0.43017773890627914</v>
      </c>
      <c r="V597" s="6" t="s">
        <v>119</v>
      </c>
    </row>
    <row r="598" spans="1:22" x14ac:dyDescent="0.2">
      <c r="A598" s="6" t="s">
        <v>106</v>
      </c>
      <c r="B598" s="6" t="s">
        <v>120</v>
      </c>
      <c r="C598" s="6" t="s">
        <v>437</v>
      </c>
      <c r="D598" s="6" t="s">
        <v>77</v>
      </c>
      <c r="E598" s="6" t="s">
        <v>121</v>
      </c>
      <c r="F598" s="6" t="s">
        <v>122</v>
      </c>
      <c r="G598" s="14">
        <v>1.0000000000000001E-5</v>
      </c>
      <c r="H598" t="s">
        <v>110</v>
      </c>
      <c r="I598" t="s">
        <v>111</v>
      </c>
      <c r="J598" t="s">
        <v>133</v>
      </c>
      <c r="K598" t="s">
        <v>146</v>
      </c>
      <c r="L598" t="s">
        <v>147</v>
      </c>
      <c r="M598" t="s">
        <v>148</v>
      </c>
      <c r="P598" s="44" t="s">
        <v>385</v>
      </c>
      <c r="Q598" s="9">
        <v>943866.11317986704</v>
      </c>
      <c r="R598" s="9">
        <v>1270406.3396548301</v>
      </c>
      <c r="S598" s="8">
        <f t="shared" si="24"/>
        <v>0.34596032415535627</v>
      </c>
      <c r="U598" s="9">
        <f t="shared" si="25"/>
        <v>0.42863588321126372</v>
      </c>
      <c r="V598" s="6" t="s">
        <v>119</v>
      </c>
    </row>
    <row r="599" spans="1:22" x14ac:dyDescent="0.2">
      <c r="A599" s="6" t="s">
        <v>106</v>
      </c>
      <c r="B599" s="6" t="s">
        <v>120</v>
      </c>
      <c r="C599" s="6" t="s">
        <v>461</v>
      </c>
      <c r="D599" s="6" t="s">
        <v>77</v>
      </c>
      <c r="E599" s="6" t="s">
        <v>121</v>
      </c>
      <c r="F599" s="6" t="s">
        <v>132</v>
      </c>
      <c r="G599" s="11">
        <v>1E-3</v>
      </c>
      <c r="H599" s="6" t="s">
        <v>110</v>
      </c>
      <c r="I599" s="12" t="s">
        <v>123</v>
      </c>
      <c r="J599" s="6" t="s">
        <v>124</v>
      </c>
      <c r="K599" s="6" t="s">
        <v>125</v>
      </c>
      <c r="L599" s="6" t="s">
        <v>126</v>
      </c>
      <c r="M599" s="6" t="s">
        <v>127</v>
      </c>
      <c r="N599" s="6" t="s">
        <v>155</v>
      </c>
      <c r="P599" s="44" t="s">
        <v>386</v>
      </c>
      <c r="Q599" s="9">
        <v>4565740.1602376904</v>
      </c>
      <c r="R599" s="9">
        <v>6143869.8823555196</v>
      </c>
      <c r="S599" s="8">
        <f t="shared" si="24"/>
        <v>0.3456459778113331</v>
      </c>
      <c r="U599" s="9">
        <f t="shared" si="25"/>
        <v>0.42829890531566689</v>
      </c>
      <c r="V599" s="6" t="s">
        <v>119</v>
      </c>
    </row>
    <row r="600" spans="1:22" x14ac:dyDescent="0.2">
      <c r="A600" s="6" t="s">
        <v>106</v>
      </c>
      <c r="B600" s="6" t="s">
        <v>107</v>
      </c>
      <c r="C600" s="6" t="s">
        <v>483</v>
      </c>
      <c r="D600" s="6" t="s">
        <v>69</v>
      </c>
      <c r="E600" s="6" t="s">
        <v>52</v>
      </c>
      <c r="F600" s="6" t="s">
        <v>117</v>
      </c>
      <c r="G600" s="6" t="s">
        <v>118</v>
      </c>
      <c r="H600" t="s">
        <v>110</v>
      </c>
      <c r="I600" t="s">
        <v>111</v>
      </c>
      <c r="J600" t="s">
        <v>133</v>
      </c>
      <c r="K600" t="s">
        <v>146</v>
      </c>
      <c r="L600" t="s">
        <v>147</v>
      </c>
      <c r="M600" t="s">
        <v>148</v>
      </c>
      <c r="P600" s="44" t="s">
        <v>385</v>
      </c>
      <c r="Q600" s="9">
        <v>5.1135005973715604</v>
      </c>
      <c r="R600" s="9">
        <v>6.8339307048984503</v>
      </c>
      <c r="S600" s="8">
        <f t="shared" si="24"/>
        <v>0.33644859813084305</v>
      </c>
      <c r="U600" s="9">
        <f t="shared" si="25"/>
        <v>0.41840435037724444</v>
      </c>
      <c r="V600" s="6" t="s">
        <v>116</v>
      </c>
    </row>
    <row r="601" spans="1:22" x14ac:dyDescent="0.2">
      <c r="A601" s="6" t="s">
        <v>106</v>
      </c>
      <c r="B601" s="6" t="s">
        <v>120</v>
      </c>
      <c r="C601" s="6" t="s">
        <v>460</v>
      </c>
      <c r="D601" s="6" t="s">
        <v>77</v>
      </c>
      <c r="E601" s="6" t="s">
        <v>121</v>
      </c>
      <c r="F601" s="6" t="s">
        <v>132</v>
      </c>
      <c r="G601" s="11">
        <v>1E-3</v>
      </c>
      <c r="H601" s="6" t="s">
        <v>110</v>
      </c>
      <c r="I601" s="12" t="s">
        <v>123</v>
      </c>
      <c r="J601" s="6" t="s">
        <v>124</v>
      </c>
      <c r="K601" s="6" t="s">
        <v>125</v>
      </c>
      <c r="L601" s="6" t="s">
        <v>126</v>
      </c>
      <c r="M601" s="6" t="s">
        <v>127</v>
      </c>
      <c r="N601" s="6" t="s">
        <v>150</v>
      </c>
      <c r="P601" s="44" t="s">
        <v>386</v>
      </c>
      <c r="Q601" s="9">
        <v>430039.01001112798</v>
      </c>
      <c r="R601" s="9">
        <v>574331.05996002199</v>
      </c>
      <c r="S601" s="8">
        <f t="shared" si="24"/>
        <v>0.33553246703167744</v>
      </c>
      <c r="U601" s="9">
        <f t="shared" si="25"/>
        <v>0.41741504857223227</v>
      </c>
      <c r="V601" s="6" t="s">
        <v>119</v>
      </c>
    </row>
    <row r="602" spans="1:22" x14ac:dyDescent="0.2">
      <c r="A602" s="6" t="s">
        <v>106</v>
      </c>
      <c r="B602" s="6" t="s">
        <v>107</v>
      </c>
      <c r="C602" s="6" t="s">
        <v>475</v>
      </c>
      <c r="D602" s="6" t="s">
        <v>69</v>
      </c>
      <c r="E602" s="6" t="s">
        <v>52</v>
      </c>
      <c r="F602" s="6" t="s">
        <v>108</v>
      </c>
      <c r="G602" s="6" t="s">
        <v>118</v>
      </c>
      <c r="H602" s="6" t="s">
        <v>110</v>
      </c>
      <c r="I602" s="12" t="s">
        <v>123</v>
      </c>
      <c r="J602" s="6" t="s">
        <v>124</v>
      </c>
      <c r="K602" s="6" t="s">
        <v>125</v>
      </c>
      <c r="L602" s="6" t="s">
        <v>126</v>
      </c>
      <c r="M602" s="6" t="s">
        <v>127</v>
      </c>
      <c r="N602" s="6" t="s">
        <v>155</v>
      </c>
      <c r="P602" s="44" t="s">
        <v>386</v>
      </c>
      <c r="Q602" s="19">
        <v>30078825.180431001</v>
      </c>
      <c r="R602" s="9">
        <v>39978883.712802701</v>
      </c>
      <c r="S602" s="8">
        <f t="shared" si="24"/>
        <v>0.32913714126084231</v>
      </c>
      <c r="U602" s="9">
        <f t="shared" si="25"/>
        <v>0.4104899705352793</v>
      </c>
      <c r="V602" s="6" t="s">
        <v>119</v>
      </c>
    </row>
    <row r="603" spans="1:22" x14ac:dyDescent="0.2">
      <c r="A603" s="6" t="s">
        <v>106</v>
      </c>
      <c r="B603" s="6" t="s">
        <v>107</v>
      </c>
      <c r="C603" s="6" t="s">
        <v>473</v>
      </c>
      <c r="D603" s="6" t="s">
        <v>69</v>
      </c>
      <c r="E603" s="6" t="s">
        <v>52</v>
      </c>
      <c r="F603" s="6" t="s">
        <v>108</v>
      </c>
      <c r="G603" s="6" t="s">
        <v>129</v>
      </c>
      <c r="H603" s="6" t="s">
        <v>110</v>
      </c>
      <c r="I603" s="12" t="s">
        <v>123</v>
      </c>
      <c r="J603" s="6" t="s">
        <v>124</v>
      </c>
      <c r="K603" s="6" t="s">
        <v>125</v>
      </c>
      <c r="L603" s="6" t="s">
        <v>126</v>
      </c>
      <c r="M603" s="6" t="s">
        <v>127</v>
      </c>
      <c r="N603" s="6" t="s">
        <v>150</v>
      </c>
      <c r="P603" s="44" t="s">
        <v>386</v>
      </c>
      <c r="Q603" s="9">
        <v>0.434782608695651</v>
      </c>
      <c r="R603" s="9">
        <v>0.57453416149068304</v>
      </c>
      <c r="S603" s="8">
        <f t="shared" si="24"/>
        <v>0.32142857142857456</v>
      </c>
      <c r="U603" s="9">
        <f t="shared" si="25"/>
        <v>0.40209844357134911</v>
      </c>
      <c r="V603" s="6" t="s">
        <v>116</v>
      </c>
    </row>
    <row r="604" spans="1:22" x14ac:dyDescent="0.2">
      <c r="A604" s="6" t="s">
        <v>106</v>
      </c>
      <c r="B604" s="6" t="s">
        <v>120</v>
      </c>
      <c r="C604" s="6" t="s">
        <v>445</v>
      </c>
      <c r="D604" s="6" t="s">
        <v>77</v>
      </c>
      <c r="E604" s="6" t="s">
        <v>121</v>
      </c>
      <c r="F604" s="6" t="s">
        <v>122</v>
      </c>
      <c r="G604" s="14">
        <v>1.0000000000000001E-5</v>
      </c>
      <c r="H604" s="6" t="s">
        <v>110</v>
      </c>
      <c r="I604" s="12" t="s">
        <v>123</v>
      </c>
      <c r="J604" s="6" t="s">
        <v>124</v>
      </c>
      <c r="K604" s="6" t="s">
        <v>125</v>
      </c>
      <c r="L604" s="6" t="s">
        <v>126</v>
      </c>
      <c r="M604" s="6" t="s">
        <v>127</v>
      </c>
      <c r="N604" s="6" t="s">
        <v>155</v>
      </c>
      <c r="P604" s="44" t="s">
        <v>386</v>
      </c>
      <c r="Q604" s="9">
        <v>5907544.05466362</v>
      </c>
      <c r="R604" s="9">
        <v>7787659.7583791502</v>
      </c>
      <c r="S604" s="8">
        <f t="shared" si="24"/>
        <v>0.31825673855640596</v>
      </c>
      <c r="U604" s="9">
        <f t="shared" si="25"/>
        <v>0.39863137138648214</v>
      </c>
      <c r="V604" s="6" t="s">
        <v>119</v>
      </c>
    </row>
    <row r="605" spans="1:22" x14ac:dyDescent="0.2">
      <c r="A605" s="6" t="s">
        <v>106</v>
      </c>
      <c r="B605" s="6" t="s">
        <v>107</v>
      </c>
      <c r="C605" s="6" t="s">
        <v>474</v>
      </c>
      <c r="D605" s="6" t="s">
        <v>69</v>
      </c>
      <c r="E605" s="6" t="s">
        <v>52</v>
      </c>
      <c r="F605" s="6" t="s">
        <v>117</v>
      </c>
      <c r="G605" s="6" t="s">
        <v>118</v>
      </c>
      <c r="H605" s="6" t="s">
        <v>110</v>
      </c>
      <c r="I605" s="12" t="s">
        <v>123</v>
      </c>
      <c r="J605" s="6" t="s">
        <v>124</v>
      </c>
      <c r="K605" s="6" t="s">
        <v>125</v>
      </c>
      <c r="L605" s="6" t="s">
        <v>126</v>
      </c>
      <c r="M605" s="6" t="s">
        <v>127</v>
      </c>
      <c r="N605" s="6" t="s">
        <v>150</v>
      </c>
      <c r="P605" s="44" t="s">
        <v>386</v>
      </c>
      <c r="Q605" s="9">
        <v>287726.62024910498</v>
      </c>
      <c r="R605" s="9">
        <v>379065.246272096</v>
      </c>
      <c r="S605" s="8">
        <f t="shared" si="24"/>
        <v>0.31744934112774414</v>
      </c>
      <c r="U605" s="9">
        <f t="shared" si="25"/>
        <v>0.39774748807963661</v>
      </c>
      <c r="V605" s="6" t="s">
        <v>119</v>
      </c>
    </row>
    <row r="606" spans="1:22" x14ac:dyDescent="0.2">
      <c r="A606" s="6" t="s">
        <v>106</v>
      </c>
      <c r="B606" s="6" t="s">
        <v>107</v>
      </c>
      <c r="C606" s="6" t="s">
        <v>470</v>
      </c>
      <c r="D606" s="6" t="s">
        <v>69</v>
      </c>
      <c r="E606" s="6" t="s">
        <v>52</v>
      </c>
      <c r="F606" s="6" t="s">
        <v>117</v>
      </c>
      <c r="G606" s="6" t="s">
        <v>131</v>
      </c>
      <c r="H606" t="s">
        <v>110</v>
      </c>
      <c r="I606" t="s">
        <v>111</v>
      </c>
      <c r="J606" t="s">
        <v>133</v>
      </c>
      <c r="K606" t="s">
        <v>146</v>
      </c>
      <c r="L606" t="s">
        <v>147</v>
      </c>
      <c r="M606" t="s">
        <v>148</v>
      </c>
      <c r="P606" s="44" t="s">
        <v>385</v>
      </c>
      <c r="Q606" s="9">
        <v>6.5313653136531302</v>
      </c>
      <c r="R606" s="9">
        <v>8.5239852398523901</v>
      </c>
      <c r="S606" s="8">
        <f t="shared" si="24"/>
        <v>0.30508474576271183</v>
      </c>
      <c r="U606" s="9">
        <f t="shared" si="25"/>
        <v>0.38414349133306025</v>
      </c>
      <c r="V606" s="6" t="s">
        <v>116</v>
      </c>
    </row>
    <row r="607" spans="1:22" x14ac:dyDescent="0.2">
      <c r="A607" s="6" t="s">
        <v>106</v>
      </c>
      <c r="B607" s="6" t="s">
        <v>120</v>
      </c>
      <c r="C607" s="6" t="s">
        <v>456</v>
      </c>
      <c r="D607" s="6" t="s">
        <v>77</v>
      </c>
      <c r="E607" s="6" t="s">
        <v>121</v>
      </c>
      <c r="F607" s="6" t="s">
        <v>138</v>
      </c>
      <c r="G607" s="13">
        <v>1.0000000000000001E-5</v>
      </c>
      <c r="H607" s="42" t="s">
        <v>110</v>
      </c>
      <c r="I607" s="42" t="s">
        <v>111</v>
      </c>
      <c r="J607" t="s">
        <v>112</v>
      </c>
      <c r="K607" t="s">
        <v>139</v>
      </c>
      <c r="L607" t="s">
        <v>140</v>
      </c>
      <c r="M607" t="s">
        <v>141</v>
      </c>
      <c r="P607" s="44" t="s">
        <v>385</v>
      </c>
      <c r="Q607" s="9">
        <v>2251738.6669699498</v>
      </c>
      <c r="R607" s="9">
        <v>2935120.2538198698</v>
      </c>
      <c r="S607" s="8">
        <f t="shared" si="24"/>
        <v>0.30349063009585914</v>
      </c>
      <c r="T607" s="43"/>
      <c r="U607" s="9">
        <f t="shared" si="25"/>
        <v>0.38238021236113856</v>
      </c>
      <c r="V607" s="6" t="s">
        <v>119</v>
      </c>
    </row>
    <row r="608" spans="1:22" x14ac:dyDescent="0.2">
      <c r="A608" s="6" t="s">
        <v>106</v>
      </c>
      <c r="B608" s="6" t="s">
        <v>120</v>
      </c>
      <c r="C608" s="6" t="s">
        <v>445</v>
      </c>
      <c r="D608" s="6" t="s">
        <v>77</v>
      </c>
      <c r="E608" s="6" t="s">
        <v>121</v>
      </c>
      <c r="F608" s="6" t="s">
        <v>122</v>
      </c>
      <c r="G608" s="11">
        <v>1E-3</v>
      </c>
      <c r="H608" s="6" t="s">
        <v>110</v>
      </c>
      <c r="I608" s="12" t="s">
        <v>123</v>
      </c>
      <c r="J608" s="6" t="s">
        <v>124</v>
      </c>
      <c r="K608" s="6" t="s">
        <v>125</v>
      </c>
      <c r="L608" s="6" t="s">
        <v>126</v>
      </c>
      <c r="M608" s="6" t="s">
        <v>127</v>
      </c>
      <c r="N608" s="6" t="s">
        <v>155</v>
      </c>
      <c r="P608" s="44" t="s">
        <v>386</v>
      </c>
      <c r="Q608" s="9">
        <v>16270727.4015892</v>
      </c>
      <c r="R608" s="9">
        <v>21168626.6469496</v>
      </c>
      <c r="S608" s="8">
        <f t="shared" si="24"/>
        <v>0.30102521691083162</v>
      </c>
      <c r="U608" s="9">
        <f t="shared" si="25"/>
        <v>0.37964892512998449</v>
      </c>
      <c r="V608" s="6" t="s">
        <v>119</v>
      </c>
    </row>
    <row r="609" spans="1:22" x14ac:dyDescent="0.2">
      <c r="A609" s="6" t="s">
        <v>106</v>
      </c>
      <c r="B609" s="6" t="s">
        <v>120</v>
      </c>
      <c r="C609" s="6" t="s">
        <v>459</v>
      </c>
      <c r="D609" s="6" t="s">
        <v>77</v>
      </c>
      <c r="E609" s="6" t="s">
        <v>121</v>
      </c>
      <c r="F609" s="6" t="s">
        <v>138</v>
      </c>
      <c r="G609" s="13">
        <v>1.0000000000000001E-5</v>
      </c>
      <c r="H609" t="s">
        <v>110</v>
      </c>
      <c r="I609" t="s">
        <v>111</v>
      </c>
      <c r="J609" t="s">
        <v>133</v>
      </c>
      <c r="K609" t="s">
        <v>146</v>
      </c>
      <c r="L609" t="s">
        <v>147</v>
      </c>
      <c r="M609" t="s">
        <v>191</v>
      </c>
      <c r="P609" s="44" t="s">
        <v>386</v>
      </c>
      <c r="Q609" s="9">
        <v>2444369.0681733</v>
      </c>
      <c r="R609" s="9">
        <v>3169473.2415336799</v>
      </c>
      <c r="S609" s="8">
        <f t="shared" si="24"/>
        <v>0.29664267266409855</v>
      </c>
      <c r="U609" s="9">
        <f t="shared" si="25"/>
        <v>0.37478095807735934</v>
      </c>
      <c r="V609" s="6" t="s">
        <v>119</v>
      </c>
    </row>
    <row r="610" spans="1:22" x14ac:dyDescent="0.2">
      <c r="A610" s="6" t="s">
        <v>106</v>
      </c>
      <c r="B610" s="6" t="s">
        <v>107</v>
      </c>
      <c r="C610" s="6" t="s">
        <v>490</v>
      </c>
      <c r="D610" s="6" t="s">
        <v>69</v>
      </c>
      <c r="E610" s="6" t="s">
        <v>52</v>
      </c>
      <c r="F610" s="6" t="s">
        <v>108</v>
      </c>
      <c r="G610" s="6" t="s">
        <v>129</v>
      </c>
      <c r="H610" s="6" t="s">
        <v>110</v>
      </c>
      <c r="I610" s="12" t="s">
        <v>123</v>
      </c>
      <c r="J610" s="6" t="s">
        <v>124</v>
      </c>
      <c r="K610" s="6" t="s">
        <v>125</v>
      </c>
      <c r="L610" s="6" t="s">
        <v>126</v>
      </c>
      <c r="M610" s="6" t="s">
        <v>127</v>
      </c>
      <c r="N610" s="6" t="s">
        <v>155</v>
      </c>
      <c r="P610" s="44" t="s">
        <v>386</v>
      </c>
      <c r="Q610" s="9">
        <v>10198067.6261143</v>
      </c>
      <c r="R610" s="9">
        <v>13211557.017638</v>
      </c>
      <c r="S610" s="8">
        <f t="shared" si="24"/>
        <v>0.2954961176965552</v>
      </c>
      <c r="U610" s="9">
        <f t="shared" si="25"/>
        <v>0.37350469209977533</v>
      </c>
      <c r="V610" s="6" t="s">
        <v>119</v>
      </c>
    </row>
    <row r="611" spans="1:22" x14ac:dyDescent="0.2">
      <c r="A611" s="6" t="s">
        <v>106</v>
      </c>
      <c r="B611" s="6" t="s">
        <v>107</v>
      </c>
      <c r="C611" s="6" t="s">
        <v>490</v>
      </c>
      <c r="D611" s="6" t="s">
        <v>69</v>
      </c>
      <c r="E611" s="6" t="s">
        <v>52</v>
      </c>
      <c r="F611" s="6" t="s">
        <v>117</v>
      </c>
      <c r="G611" s="6" t="s">
        <v>129</v>
      </c>
      <c r="H611" s="6" t="s">
        <v>110</v>
      </c>
      <c r="I611" s="12" t="s">
        <v>123</v>
      </c>
      <c r="J611" s="6" t="s">
        <v>124</v>
      </c>
      <c r="K611" s="6" t="s">
        <v>125</v>
      </c>
      <c r="L611" s="6" t="s">
        <v>126</v>
      </c>
      <c r="M611" s="6" t="s">
        <v>127</v>
      </c>
      <c r="N611" s="6" t="s">
        <v>155</v>
      </c>
      <c r="P611" s="44" t="s">
        <v>386</v>
      </c>
      <c r="Q611" s="9">
        <v>18367688.878788099</v>
      </c>
      <c r="R611" s="9">
        <v>23795269.633528098</v>
      </c>
      <c r="S611" s="8">
        <f t="shared" si="24"/>
        <v>0.29549611769655104</v>
      </c>
      <c r="U611" s="9">
        <f t="shared" si="25"/>
        <v>0.37350469209977089</v>
      </c>
      <c r="V611" s="6" t="s">
        <v>119</v>
      </c>
    </row>
    <row r="612" spans="1:22" x14ac:dyDescent="0.2">
      <c r="A612" s="6" t="s">
        <v>106</v>
      </c>
      <c r="B612" s="6" t="s">
        <v>120</v>
      </c>
      <c r="C612" s="6" t="s">
        <v>435</v>
      </c>
      <c r="D612" s="6" t="s">
        <v>77</v>
      </c>
      <c r="E612" s="6" t="s">
        <v>121</v>
      </c>
      <c r="F612" s="6" t="s">
        <v>122</v>
      </c>
      <c r="G612" s="14">
        <v>1.0000000000000001E-5</v>
      </c>
      <c r="H612" t="s">
        <v>110</v>
      </c>
      <c r="I612" t="s">
        <v>163</v>
      </c>
      <c r="J612" t="s">
        <v>163</v>
      </c>
      <c r="K612" t="s">
        <v>164</v>
      </c>
      <c r="L612" t="s">
        <v>165</v>
      </c>
      <c r="M612" t="s">
        <v>166</v>
      </c>
      <c r="P612" s="44" t="s">
        <v>386</v>
      </c>
      <c r="Q612" s="9">
        <v>8937893.0486626308</v>
      </c>
      <c r="R612" s="9">
        <v>11571046.290802101</v>
      </c>
      <c r="S612" s="8">
        <f t="shared" si="24"/>
        <v>0.29460558856580482</v>
      </c>
      <c r="U612" s="9">
        <f t="shared" si="25"/>
        <v>0.37251263683938202</v>
      </c>
      <c r="V612" s="6" t="s">
        <v>119</v>
      </c>
    </row>
    <row r="613" spans="1:22" x14ac:dyDescent="0.2">
      <c r="A613" s="6" t="s">
        <v>106</v>
      </c>
      <c r="B613" s="6" t="s">
        <v>107</v>
      </c>
      <c r="C613" s="6" t="s">
        <v>470</v>
      </c>
      <c r="D613" s="6" t="s">
        <v>69</v>
      </c>
      <c r="E613" s="6" t="s">
        <v>52</v>
      </c>
      <c r="F613" s="6" t="s">
        <v>142</v>
      </c>
      <c r="G613" s="6" t="s">
        <v>131</v>
      </c>
      <c r="H613" t="s">
        <v>110</v>
      </c>
      <c r="I613" t="s">
        <v>111</v>
      </c>
      <c r="J613" t="s">
        <v>133</v>
      </c>
      <c r="K613" t="s">
        <v>146</v>
      </c>
      <c r="L613" t="s">
        <v>147</v>
      </c>
      <c r="M613" t="s">
        <v>148</v>
      </c>
      <c r="P613" s="44" t="s">
        <v>385</v>
      </c>
      <c r="Q613" s="9">
        <v>6.0885608856088496</v>
      </c>
      <c r="R613" s="9">
        <v>7.85977859778599</v>
      </c>
      <c r="S613" s="8">
        <f t="shared" si="24"/>
        <v>0.29090909090909428</v>
      </c>
      <c r="U613" s="9">
        <f t="shared" si="25"/>
        <v>0.36838740598002634</v>
      </c>
      <c r="V613" s="6" t="s">
        <v>116</v>
      </c>
    </row>
    <row r="614" spans="1:22" x14ac:dyDescent="0.2">
      <c r="A614" s="6" t="s">
        <v>106</v>
      </c>
      <c r="B614" s="6" t="s">
        <v>107</v>
      </c>
      <c r="C614" s="6" t="s">
        <v>475</v>
      </c>
      <c r="D614" s="6" t="s">
        <v>69</v>
      </c>
      <c r="E614" s="6" t="s">
        <v>52</v>
      </c>
      <c r="F614" s="6" t="s">
        <v>117</v>
      </c>
      <c r="G614" s="6" t="s">
        <v>118</v>
      </c>
      <c r="H614" s="6" t="s">
        <v>110</v>
      </c>
      <c r="I614" s="12" t="s">
        <v>123</v>
      </c>
      <c r="J614" s="6" t="s">
        <v>124</v>
      </c>
      <c r="K614" s="6" t="s">
        <v>125</v>
      </c>
      <c r="L614" s="6" t="s">
        <v>126</v>
      </c>
      <c r="M614" s="6" t="s">
        <v>127</v>
      </c>
      <c r="N614" s="6" t="s">
        <v>155</v>
      </c>
      <c r="P614" s="44" t="s">
        <v>386</v>
      </c>
      <c r="Q614" s="9">
        <v>15485718.1340618</v>
      </c>
      <c r="R614" s="9">
        <v>19942112.735270899</v>
      </c>
      <c r="S614" s="8">
        <f t="shared" si="24"/>
        <v>0.28777448760396723</v>
      </c>
      <c r="U614" s="9">
        <f t="shared" si="25"/>
        <v>0.36487997380914694</v>
      </c>
      <c r="V614" s="6" t="s">
        <v>119</v>
      </c>
    </row>
    <row r="615" spans="1:22" x14ac:dyDescent="0.2">
      <c r="A615" s="6" t="s">
        <v>106</v>
      </c>
      <c r="B615" s="6" t="s">
        <v>107</v>
      </c>
      <c r="C615" s="6" t="s">
        <v>475</v>
      </c>
      <c r="D615" s="6" t="s">
        <v>69</v>
      </c>
      <c r="E615" s="6" t="s">
        <v>52</v>
      </c>
      <c r="F615" s="6" t="s">
        <v>117</v>
      </c>
      <c r="G615" s="6" t="s">
        <v>131</v>
      </c>
      <c r="H615" s="6" t="s">
        <v>110</v>
      </c>
      <c r="I615" s="12" t="s">
        <v>123</v>
      </c>
      <c r="J615" s="6" t="s">
        <v>124</v>
      </c>
      <c r="K615" s="6" t="s">
        <v>125</v>
      </c>
      <c r="L615" s="6" t="s">
        <v>126</v>
      </c>
      <c r="M615" s="6" t="s">
        <v>127</v>
      </c>
      <c r="N615" s="6" t="s">
        <v>155</v>
      </c>
      <c r="P615" s="44" t="s">
        <v>386</v>
      </c>
      <c r="Q615" s="9">
        <v>15485718.1340618</v>
      </c>
      <c r="R615" s="9">
        <v>19942112.735270798</v>
      </c>
      <c r="S615" s="8">
        <f t="shared" si="24"/>
        <v>0.28777448760396074</v>
      </c>
      <c r="U615" s="9">
        <f t="shared" si="25"/>
        <v>0.36487997380913972</v>
      </c>
      <c r="V615" s="6" t="s">
        <v>119</v>
      </c>
    </row>
    <row r="616" spans="1:22" x14ac:dyDescent="0.2">
      <c r="A616" s="6" t="s">
        <v>106</v>
      </c>
      <c r="B616" s="6" t="s">
        <v>107</v>
      </c>
      <c r="C616" s="6" t="s">
        <v>475</v>
      </c>
      <c r="D616" s="6" t="s">
        <v>69</v>
      </c>
      <c r="E616" s="6" t="s">
        <v>52</v>
      </c>
      <c r="F616" s="6" t="s">
        <v>194</v>
      </c>
      <c r="G616" s="6" t="s">
        <v>118</v>
      </c>
      <c r="H616" s="6" t="s">
        <v>110</v>
      </c>
      <c r="I616" s="12" t="s">
        <v>123</v>
      </c>
      <c r="J616" s="6" t="s">
        <v>124</v>
      </c>
      <c r="K616" s="6" t="s">
        <v>125</v>
      </c>
      <c r="L616" s="6" t="s">
        <v>126</v>
      </c>
      <c r="M616" s="6" t="s">
        <v>127</v>
      </c>
      <c r="N616" s="6" t="s">
        <v>155</v>
      </c>
      <c r="P616" s="44" t="s">
        <v>386</v>
      </c>
      <c r="Q616" s="9">
        <v>15485718.1340618</v>
      </c>
      <c r="R616" s="9">
        <v>19942112.735270798</v>
      </c>
      <c r="S616" s="8">
        <f t="shared" si="24"/>
        <v>0.28777448760396074</v>
      </c>
      <c r="U616" s="9">
        <f t="shared" si="25"/>
        <v>0.36487997380913972</v>
      </c>
      <c r="V616" s="6" t="s">
        <v>119</v>
      </c>
    </row>
    <row r="617" spans="1:22" x14ac:dyDescent="0.2">
      <c r="A617" s="6" t="s">
        <v>106</v>
      </c>
      <c r="B617" s="6" t="s">
        <v>107</v>
      </c>
      <c r="C617" s="6" t="s">
        <v>489</v>
      </c>
      <c r="D617" s="6" t="s">
        <v>69</v>
      </c>
      <c r="E617" s="6" t="s">
        <v>52</v>
      </c>
      <c r="F617" s="6" t="s">
        <v>142</v>
      </c>
      <c r="G617" s="6" t="s">
        <v>130</v>
      </c>
      <c r="H617" s="6" t="s">
        <v>110</v>
      </c>
      <c r="I617" s="12" t="s">
        <v>123</v>
      </c>
      <c r="J617" s="6" t="s">
        <v>124</v>
      </c>
      <c r="K617" s="6" t="s">
        <v>125</v>
      </c>
      <c r="L617" s="6" t="s">
        <v>126</v>
      </c>
      <c r="M617" s="6" t="s">
        <v>127</v>
      </c>
      <c r="N617" s="6" t="s">
        <v>155</v>
      </c>
      <c r="P617" s="44" t="s">
        <v>386</v>
      </c>
      <c r="Q617" s="9">
        <v>36.015325670498001</v>
      </c>
      <c r="R617" s="9">
        <v>46.360153256704898</v>
      </c>
      <c r="S617" s="8">
        <f t="shared" si="24"/>
        <v>0.28723404255319218</v>
      </c>
      <c r="U617" s="9">
        <f t="shared" si="25"/>
        <v>0.36427438559695779</v>
      </c>
      <c r="V617" s="6" t="s">
        <v>116</v>
      </c>
    </row>
    <row r="618" spans="1:22" x14ac:dyDescent="0.2">
      <c r="A618" s="6" t="s">
        <v>106</v>
      </c>
      <c r="B618" s="6" t="s">
        <v>107</v>
      </c>
      <c r="C618" s="6" t="s">
        <v>468</v>
      </c>
      <c r="D618" s="6" t="s">
        <v>69</v>
      </c>
      <c r="E618" s="6" t="s">
        <v>52</v>
      </c>
      <c r="F618" s="6" t="s">
        <v>194</v>
      </c>
      <c r="G618" s="6" t="s">
        <v>131</v>
      </c>
      <c r="H618" s="6" t="s">
        <v>110</v>
      </c>
      <c r="I618" s="6" t="s">
        <v>111</v>
      </c>
      <c r="J618" s="6" t="s">
        <v>112</v>
      </c>
      <c r="K618" s="6" t="s">
        <v>113</v>
      </c>
      <c r="L618" s="6" t="s">
        <v>114</v>
      </c>
      <c r="M618" s="6" t="s">
        <v>115</v>
      </c>
      <c r="P618" s="44" t="s">
        <v>385</v>
      </c>
      <c r="Q618" s="9">
        <v>2.3119266055045702</v>
      </c>
      <c r="R618" s="9">
        <v>2.9724770642201799</v>
      </c>
      <c r="S618" s="8">
        <f t="shared" si="24"/>
        <v>0.28571428571429358</v>
      </c>
      <c r="U618" s="9">
        <f t="shared" si="25"/>
        <v>0.36257007938471714</v>
      </c>
      <c r="V618" s="6" t="s">
        <v>116</v>
      </c>
    </row>
    <row r="619" spans="1:22" x14ac:dyDescent="0.2">
      <c r="A619" s="6" t="s">
        <v>106</v>
      </c>
      <c r="B619" s="6" t="s">
        <v>107</v>
      </c>
      <c r="C619" s="6" t="s">
        <v>468</v>
      </c>
      <c r="D619" s="6" t="s">
        <v>69</v>
      </c>
      <c r="E619" s="6" t="s">
        <v>52</v>
      </c>
      <c r="F619" s="6" t="s">
        <v>194</v>
      </c>
      <c r="G619" s="6" t="s">
        <v>130</v>
      </c>
      <c r="H619" s="6" t="s">
        <v>110</v>
      </c>
      <c r="I619" s="6" t="s">
        <v>111</v>
      </c>
      <c r="J619" s="6" t="s">
        <v>112</v>
      </c>
      <c r="K619" s="6" t="s">
        <v>113</v>
      </c>
      <c r="L619" s="6" t="s">
        <v>114</v>
      </c>
      <c r="M619" s="6" t="s">
        <v>115</v>
      </c>
      <c r="P619" s="44" t="s">
        <v>385</v>
      </c>
      <c r="Q619" s="9">
        <v>2.3119266055045702</v>
      </c>
      <c r="R619" s="9">
        <v>2.9724770642201701</v>
      </c>
      <c r="S619" s="8">
        <f t="shared" si="24"/>
        <v>0.28571428571428936</v>
      </c>
      <c r="U619" s="9">
        <f t="shared" si="25"/>
        <v>0.36257007938471242</v>
      </c>
      <c r="V619" s="6" t="s">
        <v>116</v>
      </c>
    </row>
    <row r="620" spans="1:22" x14ac:dyDescent="0.2">
      <c r="A620" s="6" t="s">
        <v>106</v>
      </c>
      <c r="B620" s="6" t="s">
        <v>107</v>
      </c>
      <c r="C620" s="6" t="s">
        <v>473</v>
      </c>
      <c r="D620" s="6" t="s">
        <v>69</v>
      </c>
      <c r="E620" s="6" t="s">
        <v>52</v>
      </c>
      <c r="F620" s="6" t="s">
        <v>108</v>
      </c>
      <c r="G620" s="6" t="s">
        <v>131</v>
      </c>
      <c r="H620" s="6" t="s">
        <v>110</v>
      </c>
      <c r="I620" s="12" t="s">
        <v>123</v>
      </c>
      <c r="J620" s="6" t="s">
        <v>124</v>
      </c>
      <c r="K620" s="6" t="s">
        <v>125</v>
      </c>
      <c r="L620" s="6" t="s">
        <v>126</v>
      </c>
      <c r="M620" s="6" t="s">
        <v>127</v>
      </c>
      <c r="N620" s="6" t="s">
        <v>150</v>
      </c>
      <c r="P620" s="44" t="s">
        <v>386</v>
      </c>
      <c r="Q620" s="9">
        <v>0.434782608695651</v>
      </c>
      <c r="R620" s="9">
        <v>0.55900621118012295</v>
      </c>
      <c r="S620" s="8">
        <f t="shared" si="24"/>
        <v>0.28571428571428625</v>
      </c>
      <c r="U620" s="9">
        <f t="shared" si="25"/>
        <v>0.36257007938470887</v>
      </c>
      <c r="V620" s="6" t="s">
        <v>116</v>
      </c>
    </row>
    <row r="621" spans="1:22" x14ac:dyDescent="0.2">
      <c r="A621" s="6" t="s">
        <v>106</v>
      </c>
      <c r="B621" s="6" t="s">
        <v>120</v>
      </c>
      <c r="C621" s="6" t="s">
        <v>451</v>
      </c>
      <c r="D621" s="6" t="s">
        <v>77</v>
      </c>
      <c r="E621" s="6" t="s">
        <v>121</v>
      </c>
      <c r="F621" s="6" t="s">
        <v>122</v>
      </c>
      <c r="G621" s="11">
        <v>1E-3</v>
      </c>
      <c r="H621" s="6" t="s">
        <v>110</v>
      </c>
      <c r="I621" s="12" t="s">
        <v>123</v>
      </c>
      <c r="J621" s="6" t="s">
        <v>124</v>
      </c>
      <c r="K621" s="6" t="s">
        <v>125</v>
      </c>
      <c r="L621" s="6" t="s">
        <v>126</v>
      </c>
      <c r="M621" s="6" t="s">
        <v>127</v>
      </c>
      <c r="N621" s="6" t="s">
        <v>150</v>
      </c>
      <c r="O621" s="6" t="s">
        <v>210</v>
      </c>
      <c r="P621" s="44" t="s">
        <v>386</v>
      </c>
      <c r="Q621" s="9">
        <v>118110.676394005</v>
      </c>
      <c r="R621" s="9">
        <v>151608.26983319499</v>
      </c>
      <c r="S621" s="8">
        <f t="shared" si="24"/>
        <v>0.28361190081957949</v>
      </c>
      <c r="U621" s="9">
        <f t="shared" si="25"/>
        <v>0.36020907052995738</v>
      </c>
      <c r="V621" s="6" t="s">
        <v>119</v>
      </c>
    </row>
    <row r="622" spans="1:22" x14ac:dyDescent="0.2">
      <c r="A622" s="6" t="s">
        <v>106</v>
      </c>
      <c r="B622" s="6" t="s">
        <v>120</v>
      </c>
      <c r="C622" s="6" t="s">
        <v>442</v>
      </c>
      <c r="D622" s="6" t="s">
        <v>77</v>
      </c>
      <c r="E622" s="6" t="s">
        <v>121</v>
      </c>
      <c r="F622" s="6" t="s">
        <v>122</v>
      </c>
      <c r="G622" s="11">
        <v>1E-3</v>
      </c>
      <c r="H622" s="6" t="s">
        <v>110</v>
      </c>
      <c r="I622" s="12" t="s">
        <v>123</v>
      </c>
      <c r="J622" s="6" t="s">
        <v>124</v>
      </c>
      <c r="K622" s="6" t="s">
        <v>125</v>
      </c>
      <c r="L622" s="6" t="s">
        <v>126</v>
      </c>
      <c r="M622" s="6" t="s">
        <v>127</v>
      </c>
      <c r="N622" s="6" t="s">
        <v>155</v>
      </c>
      <c r="O622" s="6" t="s">
        <v>218</v>
      </c>
      <c r="P622" s="44" t="s">
        <v>386</v>
      </c>
      <c r="Q622" s="9">
        <v>1265089.51028574</v>
      </c>
      <c r="R622" s="9">
        <v>1622666.8459708299</v>
      </c>
      <c r="S622" s="8">
        <f t="shared" si="24"/>
        <v>0.28264983052805931</v>
      </c>
      <c r="U622" s="9">
        <f t="shared" si="25"/>
        <v>0.35912736160944331</v>
      </c>
      <c r="V622" s="6" t="s">
        <v>119</v>
      </c>
    </row>
    <row r="623" spans="1:22" x14ac:dyDescent="0.2">
      <c r="A623" s="6" t="s">
        <v>106</v>
      </c>
      <c r="B623" s="6" t="s">
        <v>107</v>
      </c>
      <c r="C623" s="6" t="s">
        <v>426</v>
      </c>
      <c r="D623" s="6" t="s">
        <v>69</v>
      </c>
      <c r="E623" s="6" t="s">
        <v>52</v>
      </c>
      <c r="F623" s="6" t="s">
        <v>142</v>
      </c>
      <c r="G623" s="6" t="s">
        <v>131</v>
      </c>
      <c r="H623" t="s">
        <v>110</v>
      </c>
      <c r="I623" t="s">
        <v>111</v>
      </c>
      <c r="J623" t="s">
        <v>204</v>
      </c>
      <c r="K623" t="s">
        <v>205</v>
      </c>
      <c r="L623" t="s">
        <v>206</v>
      </c>
      <c r="M623" t="s">
        <v>215</v>
      </c>
      <c r="N623" s="6" t="s">
        <v>225</v>
      </c>
      <c r="P623" s="44" t="s">
        <v>386</v>
      </c>
      <c r="Q623" s="9">
        <v>14.307931570761999</v>
      </c>
      <c r="R623" s="9">
        <v>18.227060653188101</v>
      </c>
      <c r="S623" s="8">
        <f t="shared" si="24"/>
        <v>0.27391304347826007</v>
      </c>
      <c r="U623" s="9">
        <f t="shared" si="25"/>
        <v>0.34926680347787159</v>
      </c>
      <c r="V623" s="6" t="s">
        <v>116</v>
      </c>
    </row>
    <row r="624" spans="1:22" x14ac:dyDescent="0.2">
      <c r="A624" s="6" t="s">
        <v>106</v>
      </c>
      <c r="B624" s="6" t="s">
        <v>120</v>
      </c>
      <c r="C624" s="6" t="s">
        <v>458</v>
      </c>
      <c r="D624" s="6" t="s">
        <v>77</v>
      </c>
      <c r="E624" s="6" t="s">
        <v>121</v>
      </c>
      <c r="F624" s="6" t="s">
        <v>132</v>
      </c>
      <c r="G624" s="11">
        <v>1E-3</v>
      </c>
      <c r="H624" s="42" t="s">
        <v>110</v>
      </c>
      <c r="I624" s="42" t="s">
        <v>111</v>
      </c>
      <c r="J624" t="s">
        <v>133</v>
      </c>
      <c r="K624" t="s">
        <v>146</v>
      </c>
      <c r="L624" t="s">
        <v>147</v>
      </c>
      <c r="M624" t="s">
        <v>148</v>
      </c>
      <c r="P624" s="44" t="s">
        <v>385</v>
      </c>
      <c r="Q624" s="9">
        <v>774263.68268112699</v>
      </c>
      <c r="R624" s="9">
        <v>985063.10312949796</v>
      </c>
      <c r="S624" s="8">
        <f t="shared" si="24"/>
        <v>0.27225792086542522</v>
      </c>
      <c r="T624" s="43"/>
      <c r="U624" s="9">
        <f t="shared" si="25"/>
        <v>0.3473911733215535</v>
      </c>
      <c r="V624" s="6" t="s">
        <v>119</v>
      </c>
    </row>
    <row r="625" spans="1:22" x14ac:dyDescent="0.2">
      <c r="A625" s="6" t="s">
        <v>106</v>
      </c>
      <c r="B625" s="6" t="s">
        <v>107</v>
      </c>
      <c r="C625" s="6" t="s">
        <v>424</v>
      </c>
      <c r="D625" s="6" t="s">
        <v>69</v>
      </c>
      <c r="E625" s="6" t="s">
        <v>52</v>
      </c>
      <c r="F625" s="6" t="s">
        <v>194</v>
      </c>
      <c r="G625" s="6" t="s">
        <v>129</v>
      </c>
      <c r="H625" s="6" t="s">
        <v>110</v>
      </c>
      <c r="I625" s="12" t="s">
        <v>123</v>
      </c>
      <c r="J625" s="6" t="s">
        <v>124</v>
      </c>
      <c r="K625" s="6" t="s">
        <v>125</v>
      </c>
      <c r="L625" s="6" t="s">
        <v>126</v>
      </c>
      <c r="M625" s="6" t="s">
        <v>127</v>
      </c>
      <c r="N625" s="6" t="s">
        <v>155</v>
      </c>
      <c r="P625" s="44" t="s">
        <v>386</v>
      </c>
      <c r="Q625" s="9">
        <v>34.499205087440302</v>
      </c>
      <c r="R625" s="9">
        <v>43.879173290937999</v>
      </c>
      <c r="S625" s="8">
        <f t="shared" si="24"/>
        <v>0.27188940092166197</v>
      </c>
      <c r="U625" s="9">
        <f t="shared" si="25"/>
        <v>0.34697322433369304</v>
      </c>
      <c r="V625" s="6" t="s">
        <v>116</v>
      </c>
    </row>
    <row r="626" spans="1:22" x14ac:dyDescent="0.2">
      <c r="A626" s="6" t="s">
        <v>106</v>
      </c>
      <c r="B626" s="6" t="s">
        <v>120</v>
      </c>
      <c r="C626" s="6" t="s">
        <v>459</v>
      </c>
      <c r="D626" s="6" t="s">
        <v>77</v>
      </c>
      <c r="E626" s="6" t="s">
        <v>121</v>
      </c>
      <c r="F626" s="6" t="s">
        <v>132</v>
      </c>
      <c r="G626" s="11">
        <v>1E-3</v>
      </c>
      <c r="H626" t="s">
        <v>110</v>
      </c>
      <c r="I626" t="s">
        <v>111</v>
      </c>
      <c r="J626" t="s">
        <v>133</v>
      </c>
      <c r="K626" t="s">
        <v>146</v>
      </c>
      <c r="L626" t="s">
        <v>147</v>
      </c>
      <c r="M626" t="s">
        <v>191</v>
      </c>
      <c r="P626" s="44" t="s">
        <v>386</v>
      </c>
      <c r="Q626" s="9">
        <v>2444369.0681733</v>
      </c>
      <c r="R626" s="9">
        <v>3091284.5463904301</v>
      </c>
      <c r="S626" s="8">
        <f t="shared" ref="S626:S689" si="26">((R626-Q626)/Q626)</f>
        <v>0.26465540193591802</v>
      </c>
      <c r="U626" s="9">
        <f t="shared" si="25"/>
        <v>0.33874432749299221</v>
      </c>
      <c r="V626" s="6" t="s">
        <v>119</v>
      </c>
    </row>
    <row r="627" spans="1:22" x14ac:dyDescent="0.2">
      <c r="A627" s="6" t="s">
        <v>106</v>
      </c>
      <c r="B627" s="6">
        <v>2018</v>
      </c>
      <c r="C627" s="6" t="s">
        <v>492</v>
      </c>
      <c r="D627" s="6" t="s">
        <v>69</v>
      </c>
      <c r="E627" s="6" t="s">
        <v>52</v>
      </c>
      <c r="F627" s="6" t="s">
        <v>108</v>
      </c>
      <c r="G627" s="6" t="s">
        <v>227</v>
      </c>
      <c r="H627" t="s">
        <v>110</v>
      </c>
      <c r="I627" t="s">
        <v>123</v>
      </c>
      <c r="J627" t="s">
        <v>124</v>
      </c>
      <c r="K627" t="s">
        <v>125</v>
      </c>
      <c r="L627" t="s">
        <v>126</v>
      </c>
      <c r="M627" t="s">
        <v>127</v>
      </c>
      <c r="N627" s="6" t="s">
        <v>155</v>
      </c>
      <c r="P627" s="44" t="s">
        <v>386</v>
      </c>
      <c r="Q627" s="9">
        <v>0.35599022004889902</v>
      </c>
      <c r="R627" s="9">
        <v>0.44987775061124702</v>
      </c>
      <c r="S627" s="8">
        <f t="shared" si="26"/>
        <v>0.26373626373626657</v>
      </c>
      <c r="U627" s="9">
        <f t="shared" si="25"/>
        <v>0.33769541074568221</v>
      </c>
      <c r="V627" s="6" t="s">
        <v>116</v>
      </c>
    </row>
    <row r="628" spans="1:22" x14ac:dyDescent="0.2">
      <c r="A628" s="6" t="s">
        <v>106</v>
      </c>
      <c r="B628" s="6" t="s">
        <v>107</v>
      </c>
      <c r="C628" s="6" t="s">
        <v>488</v>
      </c>
      <c r="D628" s="6" t="s">
        <v>69</v>
      </c>
      <c r="E628" s="6" t="s">
        <v>52</v>
      </c>
      <c r="F628" s="6" t="s">
        <v>142</v>
      </c>
      <c r="G628" s="6" t="s">
        <v>109</v>
      </c>
      <c r="H628" s="6" t="s">
        <v>110</v>
      </c>
      <c r="I628" s="12" t="s">
        <v>123</v>
      </c>
      <c r="J628" s="6" t="s">
        <v>124</v>
      </c>
      <c r="K628" s="6" t="s">
        <v>125</v>
      </c>
      <c r="L628" s="6" t="s">
        <v>126</v>
      </c>
      <c r="M628" s="6" t="s">
        <v>127</v>
      </c>
      <c r="N628" s="6" t="s">
        <v>150</v>
      </c>
      <c r="P628" s="44" t="s">
        <v>386</v>
      </c>
      <c r="Q628" s="9">
        <v>544553.56948447402</v>
      </c>
      <c r="R628" s="9">
        <v>687960.41812663304</v>
      </c>
      <c r="S628" s="8">
        <f t="shared" si="26"/>
        <v>0.26334755050439118</v>
      </c>
      <c r="U628" s="9">
        <f t="shared" si="25"/>
        <v>0.33725158323729709</v>
      </c>
      <c r="V628" s="6" t="s">
        <v>119</v>
      </c>
    </row>
    <row r="629" spans="1:22" x14ac:dyDescent="0.2">
      <c r="A629" s="6" t="s">
        <v>106</v>
      </c>
      <c r="B629" s="6" t="s">
        <v>107</v>
      </c>
      <c r="C629" s="6" t="s">
        <v>425</v>
      </c>
      <c r="D629" s="6" t="s">
        <v>69</v>
      </c>
      <c r="E629" s="6" t="s">
        <v>52</v>
      </c>
      <c r="F629" s="6" t="s">
        <v>108</v>
      </c>
      <c r="G629" s="6" t="s">
        <v>131</v>
      </c>
      <c r="H629" t="s">
        <v>110</v>
      </c>
      <c r="I629" t="s">
        <v>111</v>
      </c>
      <c r="J629" t="s">
        <v>133</v>
      </c>
      <c r="K629" t="s">
        <v>146</v>
      </c>
      <c r="L629" t="s">
        <v>147</v>
      </c>
      <c r="M629" t="s">
        <v>191</v>
      </c>
      <c r="P629" s="44" t="s">
        <v>386</v>
      </c>
      <c r="Q629" s="9">
        <v>15.3846153846153</v>
      </c>
      <c r="R629" s="9">
        <v>19.423076923076898</v>
      </c>
      <c r="S629" s="8">
        <f t="shared" si="26"/>
        <v>0.26250000000000534</v>
      </c>
      <c r="U629" s="9">
        <f t="shared" si="25"/>
        <v>0.33628338786443845</v>
      </c>
      <c r="V629" s="6" t="s">
        <v>116</v>
      </c>
    </row>
    <row r="630" spans="1:22" x14ac:dyDescent="0.2">
      <c r="A630" s="6" t="s">
        <v>106</v>
      </c>
      <c r="B630" s="6" t="s">
        <v>107</v>
      </c>
      <c r="C630" s="6" t="s">
        <v>479</v>
      </c>
      <c r="D630" s="6" t="s">
        <v>69</v>
      </c>
      <c r="E630" s="6" t="s">
        <v>52</v>
      </c>
      <c r="F630" s="6" t="s">
        <v>142</v>
      </c>
      <c r="G630" s="6" t="s">
        <v>118</v>
      </c>
      <c r="H630" t="s">
        <v>110</v>
      </c>
      <c r="I630" t="s">
        <v>163</v>
      </c>
      <c r="J630" t="s">
        <v>163</v>
      </c>
      <c r="K630" t="s">
        <v>164</v>
      </c>
      <c r="L630" t="s">
        <v>165</v>
      </c>
      <c r="M630" t="s">
        <v>166</v>
      </c>
      <c r="P630" s="44" t="s">
        <v>386</v>
      </c>
      <c r="Q630" s="9">
        <v>1.9610778443113701</v>
      </c>
      <c r="R630" s="9">
        <v>2.4700598802395199</v>
      </c>
      <c r="S630" s="8">
        <f t="shared" si="26"/>
        <v>0.25954198473282847</v>
      </c>
      <c r="U630" s="9">
        <f t="shared" si="25"/>
        <v>0.33289921270837008</v>
      </c>
      <c r="V630" s="6" t="s">
        <v>116</v>
      </c>
    </row>
    <row r="631" spans="1:22" x14ac:dyDescent="0.2">
      <c r="A631" s="6" t="s">
        <v>106</v>
      </c>
      <c r="B631" s="6" t="s">
        <v>120</v>
      </c>
      <c r="C631" s="6" t="s">
        <v>439</v>
      </c>
      <c r="D631" s="6" t="s">
        <v>77</v>
      </c>
      <c r="E631" s="6" t="s">
        <v>121</v>
      </c>
      <c r="F631" s="6" t="s">
        <v>122</v>
      </c>
      <c r="G631" s="11">
        <v>1E-3</v>
      </c>
      <c r="H631" t="s">
        <v>110</v>
      </c>
      <c r="I631" t="s">
        <v>123</v>
      </c>
      <c r="J631" t="s">
        <v>124</v>
      </c>
      <c r="K631" t="s">
        <v>125</v>
      </c>
      <c r="L631" s="6" t="s">
        <v>136</v>
      </c>
      <c r="M631" s="6" t="s">
        <v>137</v>
      </c>
      <c r="P631" s="44" t="s">
        <v>385</v>
      </c>
      <c r="Q631" s="9">
        <v>15.326057957880799</v>
      </c>
      <c r="R631" s="9">
        <v>19.2649644492245</v>
      </c>
      <c r="S631" s="8">
        <f t="shared" si="26"/>
        <v>0.25700715096919485</v>
      </c>
      <c r="U631" s="9">
        <f t="shared" si="25"/>
        <v>0.32999285710802284</v>
      </c>
      <c r="V631" s="6" t="s">
        <v>119</v>
      </c>
    </row>
    <row r="632" spans="1:22" x14ac:dyDescent="0.2">
      <c r="A632" s="6" t="s">
        <v>106</v>
      </c>
      <c r="B632" s="6" t="s">
        <v>120</v>
      </c>
      <c r="C632" s="6" t="s">
        <v>459</v>
      </c>
      <c r="D632" s="6" t="s">
        <v>77</v>
      </c>
      <c r="E632" s="6" t="s">
        <v>121</v>
      </c>
      <c r="F632" s="6" t="s">
        <v>138</v>
      </c>
      <c r="G632" s="11">
        <v>1E-3</v>
      </c>
      <c r="H632" t="s">
        <v>110</v>
      </c>
      <c r="I632" t="s">
        <v>111</v>
      </c>
      <c r="J632" t="s">
        <v>133</v>
      </c>
      <c r="K632" t="s">
        <v>146</v>
      </c>
      <c r="L632" t="s">
        <v>147</v>
      </c>
      <c r="M632" t="s">
        <v>191</v>
      </c>
      <c r="P632" s="44" t="s">
        <v>386</v>
      </c>
      <c r="Q632" s="9">
        <v>2444369.0681733</v>
      </c>
      <c r="R632" s="9">
        <v>3060551.8406211701</v>
      </c>
      <c r="S632" s="8">
        <f t="shared" si="26"/>
        <v>0.25208254370046879</v>
      </c>
      <c r="U632" s="9">
        <f t="shared" si="25"/>
        <v>0.32432967525925099</v>
      </c>
      <c r="V632" s="6" t="s">
        <v>119</v>
      </c>
    </row>
    <row r="633" spans="1:22" x14ac:dyDescent="0.2">
      <c r="A633" s="6" t="s">
        <v>106</v>
      </c>
      <c r="B633" s="6" t="s">
        <v>107</v>
      </c>
      <c r="C633" s="6" t="s">
        <v>485</v>
      </c>
      <c r="D633" s="6" t="s">
        <v>69</v>
      </c>
      <c r="E633" s="6" t="s">
        <v>52</v>
      </c>
      <c r="F633" s="6" t="s">
        <v>108</v>
      </c>
      <c r="G633" s="6" t="s">
        <v>131</v>
      </c>
      <c r="H633" t="s">
        <v>110</v>
      </c>
      <c r="I633" t="s">
        <v>111</v>
      </c>
      <c r="J633" t="s">
        <v>133</v>
      </c>
      <c r="K633" t="s">
        <v>146</v>
      </c>
      <c r="L633" t="s">
        <v>147</v>
      </c>
      <c r="M633" t="s">
        <v>191</v>
      </c>
      <c r="P633" s="44" t="s">
        <v>386</v>
      </c>
      <c r="Q633" s="9">
        <v>24.813895781637701</v>
      </c>
      <c r="R633" s="9">
        <v>30.967741935483801</v>
      </c>
      <c r="S633" s="8">
        <f t="shared" si="26"/>
        <v>0.247999999999998</v>
      </c>
      <c r="U633" s="9">
        <f t="shared" si="25"/>
        <v>0.31961793420015899</v>
      </c>
      <c r="V633" s="6" t="s">
        <v>116</v>
      </c>
    </row>
    <row r="634" spans="1:22" x14ac:dyDescent="0.2">
      <c r="A634" s="6" t="s">
        <v>106</v>
      </c>
      <c r="B634" s="6">
        <v>2018</v>
      </c>
      <c r="C634" s="6" t="s">
        <v>415</v>
      </c>
      <c r="D634" s="6" t="s">
        <v>69</v>
      </c>
      <c r="E634" s="6" t="s">
        <v>52</v>
      </c>
      <c r="F634" s="6" t="s">
        <v>216</v>
      </c>
      <c r="G634" s="6" t="s">
        <v>217</v>
      </c>
      <c r="H634" t="s">
        <v>110</v>
      </c>
      <c r="I634" t="s">
        <v>123</v>
      </c>
      <c r="J634" t="s">
        <v>124</v>
      </c>
      <c r="K634" t="s">
        <v>125</v>
      </c>
      <c r="L634" t="s">
        <v>126</v>
      </c>
      <c r="M634" t="s">
        <v>127</v>
      </c>
      <c r="N634" s="6" t="s">
        <v>150</v>
      </c>
      <c r="P634" s="44" t="s">
        <v>386</v>
      </c>
      <c r="Q634" s="9">
        <v>2289962</v>
      </c>
      <c r="R634" s="9">
        <v>2855018</v>
      </c>
      <c r="S634" s="8">
        <f t="shared" si="26"/>
        <v>0.2467534395767266</v>
      </c>
      <c r="U634" s="9">
        <f t="shared" si="25"/>
        <v>0.31817618315417312</v>
      </c>
      <c r="V634" s="6" t="s">
        <v>119</v>
      </c>
    </row>
    <row r="635" spans="1:22" x14ac:dyDescent="0.2">
      <c r="A635" s="6" t="s">
        <v>106</v>
      </c>
      <c r="B635" s="6" t="s">
        <v>120</v>
      </c>
      <c r="C635" s="6" t="s">
        <v>462</v>
      </c>
      <c r="D635" s="6" t="s">
        <v>77</v>
      </c>
      <c r="E635" s="6" t="s">
        <v>121</v>
      </c>
      <c r="F635" s="6" t="s">
        <v>132</v>
      </c>
      <c r="G635" s="13">
        <v>1.0000000000000001E-5</v>
      </c>
      <c r="H635" t="s">
        <v>110</v>
      </c>
      <c r="I635" t="s">
        <v>111</v>
      </c>
      <c r="J635" t="s">
        <v>204</v>
      </c>
      <c r="K635" t="s">
        <v>205</v>
      </c>
      <c r="L635" t="s">
        <v>206</v>
      </c>
      <c r="M635" t="s">
        <v>215</v>
      </c>
      <c r="P635" s="44" t="s">
        <v>386</v>
      </c>
      <c r="Q635" s="9">
        <v>2479618.91283635</v>
      </c>
      <c r="R635" s="9">
        <v>3086218.8509645201</v>
      </c>
      <c r="S635" s="8">
        <f t="shared" si="26"/>
        <v>0.24463434078033444</v>
      </c>
      <c r="U635" s="9">
        <f t="shared" si="25"/>
        <v>0.31572195737199726</v>
      </c>
      <c r="V635" s="6" t="s">
        <v>119</v>
      </c>
    </row>
    <row r="636" spans="1:22" x14ac:dyDescent="0.2">
      <c r="A636" s="6" t="s">
        <v>106</v>
      </c>
      <c r="B636" s="6" t="s">
        <v>107</v>
      </c>
      <c r="C636" s="6" t="s">
        <v>424</v>
      </c>
      <c r="D636" s="6" t="s">
        <v>69</v>
      </c>
      <c r="E636" s="6" t="s">
        <v>52</v>
      </c>
      <c r="F636" s="6" t="s">
        <v>194</v>
      </c>
      <c r="G636" s="6" t="s">
        <v>118</v>
      </c>
      <c r="H636" s="6" t="s">
        <v>110</v>
      </c>
      <c r="I636" s="12" t="s">
        <v>123</v>
      </c>
      <c r="J636" s="6" t="s">
        <v>124</v>
      </c>
      <c r="K636" s="6" t="s">
        <v>125</v>
      </c>
      <c r="L636" s="6" t="s">
        <v>126</v>
      </c>
      <c r="M636" s="6" t="s">
        <v>127</v>
      </c>
      <c r="N636" s="6" t="s">
        <v>155</v>
      </c>
      <c r="P636" s="44" t="s">
        <v>386</v>
      </c>
      <c r="Q636" s="9">
        <v>34.499205087440302</v>
      </c>
      <c r="R636" s="9">
        <v>42.6073131955484</v>
      </c>
      <c r="S636" s="8">
        <f t="shared" si="26"/>
        <v>0.23502304147465464</v>
      </c>
      <c r="U636" s="9">
        <f t="shared" si="25"/>
        <v>0.30453795801329336</v>
      </c>
      <c r="V636" s="6" t="s">
        <v>116</v>
      </c>
    </row>
    <row r="637" spans="1:22" x14ac:dyDescent="0.2">
      <c r="A637" s="6" t="s">
        <v>106</v>
      </c>
      <c r="B637" s="6" t="s">
        <v>120</v>
      </c>
      <c r="C637" s="6" t="s">
        <v>458</v>
      </c>
      <c r="D637" s="6" t="s">
        <v>77</v>
      </c>
      <c r="E637" s="6" t="s">
        <v>121</v>
      </c>
      <c r="F637" s="6" t="s">
        <v>138</v>
      </c>
      <c r="G637" s="13">
        <v>1.0000000000000001E-5</v>
      </c>
      <c r="H637" t="s">
        <v>110</v>
      </c>
      <c r="I637" t="s">
        <v>111</v>
      </c>
      <c r="J637" t="s">
        <v>133</v>
      </c>
      <c r="K637" t="s">
        <v>146</v>
      </c>
      <c r="L637" t="s">
        <v>147</v>
      </c>
      <c r="M637" t="s">
        <v>148</v>
      </c>
      <c r="P637" s="44" t="s">
        <v>385</v>
      </c>
      <c r="Q637" s="9">
        <v>774263.68268112699</v>
      </c>
      <c r="R637" s="9">
        <v>955855.30946852895</v>
      </c>
      <c r="S637" s="8">
        <f t="shared" si="26"/>
        <v>0.23453460474677684</v>
      </c>
      <c r="U637" s="9">
        <f t="shared" si="25"/>
        <v>0.30396727665635986</v>
      </c>
      <c r="V637" s="6" t="s">
        <v>119</v>
      </c>
    </row>
    <row r="638" spans="1:22" x14ac:dyDescent="0.2">
      <c r="A638" s="6" t="s">
        <v>106</v>
      </c>
      <c r="B638" s="6">
        <v>2018</v>
      </c>
      <c r="C638" s="6" t="s">
        <v>493</v>
      </c>
      <c r="D638" s="6" t="s">
        <v>69</v>
      </c>
      <c r="E638" s="6" t="s">
        <v>52</v>
      </c>
      <c r="F638" s="6" t="s">
        <v>108</v>
      </c>
      <c r="G638" s="6" t="s">
        <v>193</v>
      </c>
      <c r="H638" t="s">
        <v>110</v>
      </c>
      <c r="I638" t="s">
        <v>111</v>
      </c>
      <c r="J638" t="s">
        <v>133</v>
      </c>
      <c r="K638" t="s">
        <v>146</v>
      </c>
      <c r="L638" t="s">
        <v>147</v>
      </c>
      <c r="M638" t="s">
        <v>191</v>
      </c>
      <c r="N638" s="6" t="s">
        <v>228</v>
      </c>
      <c r="P638" s="44" t="s">
        <v>386</v>
      </c>
      <c r="Q638" s="9">
        <v>1212903.22580645</v>
      </c>
      <c r="R638" s="9">
        <v>1496774.1935483799</v>
      </c>
      <c r="S638" s="8">
        <f t="shared" si="26"/>
        <v>0.23404255319148509</v>
      </c>
      <c r="U638" s="9">
        <f t="shared" si="25"/>
        <v>0.30339214344992982</v>
      </c>
      <c r="V638" s="6" t="s">
        <v>119</v>
      </c>
    </row>
    <row r="639" spans="1:22" x14ac:dyDescent="0.2">
      <c r="A639" s="6" t="s">
        <v>106</v>
      </c>
      <c r="B639" s="6">
        <v>2018</v>
      </c>
      <c r="C639" s="6" t="s">
        <v>492</v>
      </c>
      <c r="D639" s="6" t="s">
        <v>69</v>
      </c>
      <c r="E639" s="6" t="s">
        <v>52</v>
      </c>
      <c r="F639" s="6" t="s">
        <v>108</v>
      </c>
      <c r="G639" s="6" t="s">
        <v>193</v>
      </c>
      <c r="H639" t="s">
        <v>110</v>
      </c>
      <c r="I639" t="s">
        <v>123</v>
      </c>
      <c r="J639" t="s">
        <v>124</v>
      </c>
      <c r="K639" t="s">
        <v>125</v>
      </c>
      <c r="L639" t="s">
        <v>126</v>
      </c>
      <c r="M639" t="s">
        <v>127</v>
      </c>
      <c r="N639" s="6" t="s">
        <v>150</v>
      </c>
      <c r="P639" s="44" t="s">
        <v>386</v>
      </c>
      <c r="Q639" s="9">
        <v>0.10377358490565999</v>
      </c>
      <c r="R639" s="9">
        <v>0.12803234501347699</v>
      </c>
      <c r="S639" s="8">
        <f t="shared" si="26"/>
        <v>0.23376623376623737</v>
      </c>
      <c r="U639" s="9">
        <f t="shared" si="25"/>
        <v>0.30306906763605074</v>
      </c>
      <c r="V639" s="6" t="s">
        <v>116</v>
      </c>
    </row>
    <row r="640" spans="1:22" x14ac:dyDescent="0.2">
      <c r="A640" s="6" t="s">
        <v>106</v>
      </c>
      <c r="B640" s="6" t="s">
        <v>107</v>
      </c>
      <c r="C640" s="6" t="s">
        <v>473</v>
      </c>
      <c r="D640" s="6" t="s">
        <v>69</v>
      </c>
      <c r="E640" s="6" t="s">
        <v>52</v>
      </c>
      <c r="F640" s="6" t="s">
        <v>142</v>
      </c>
      <c r="G640" s="6" t="s">
        <v>109</v>
      </c>
      <c r="H640" s="6" t="s">
        <v>110</v>
      </c>
      <c r="I640" s="12" t="s">
        <v>123</v>
      </c>
      <c r="J640" s="6" t="s">
        <v>124</v>
      </c>
      <c r="K640" s="6" t="s">
        <v>125</v>
      </c>
      <c r="L640" s="6" t="s">
        <v>126</v>
      </c>
      <c r="M640" s="6" t="s">
        <v>127</v>
      </c>
      <c r="N640" s="6" t="s">
        <v>150</v>
      </c>
      <c r="P640" s="44" t="s">
        <v>386</v>
      </c>
      <c r="Q640" s="9">
        <v>0.86956521739130499</v>
      </c>
      <c r="R640" s="9">
        <v>1.0714285714285701</v>
      </c>
      <c r="S640" s="8">
        <f t="shared" si="26"/>
        <v>0.23214285714285465</v>
      </c>
      <c r="U640" s="9">
        <f t="shared" si="25"/>
        <v>0.30116953472056218</v>
      </c>
      <c r="V640" s="6" t="s">
        <v>116</v>
      </c>
    </row>
    <row r="641" spans="1:22" x14ac:dyDescent="0.2">
      <c r="A641" s="6" t="s">
        <v>106</v>
      </c>
      <c r="B641" s="6" t="s">
        <v>107</v>
      </c>
      <c r="C641" s="6" t="s">
        <v>485</v>
      </c>
      <c r="D641" s="6" t="s">
        <v>69</v>
      </c>
      <c r="E641" s="6" t="s">
        <v>52</v>
      </c>
      <c r="F641" s="6" t="s">
        <v>117</v>
      </c>
      <c r="G641" s="6" t="s">
        <v>131</v>
      </c>
      <c r="H641" t="s">
        <v>110</v>
      </c>
      <c r="I641" t="s">
        <v>111</v>
      </c>
      <c r="J641" t="s">
        <v>133</v>
      </c>
      <c r="K641" t="s">
        <v>146</v>
      </c>
      <c r="L641" t="s">
        <v>147</v>
      </c>
      <c r="M641" t="s">
        <v>191</v>
      </c>
      <c r="P641" s="44" t="s">
        <v>386</v>
      </c>
      <c r="Q641" s="9">
        <v>28.387096774193498</v>
      </c>
      <c r="R641" s="9">
        <v>34.838709677419303</v>
      </c>
      <c r="S641" s="8">
        <f t="shared" si="26"/>
        <v>0.2272727272727276</v>
      </c>
      <c r="U641" s="9">
        <f t="shared" si="25"/>
        <v>0.29545588352617158</v>
      </c>
      <c r="V641" s="6" t="s">
        <v>116</v>
      </c>
    </row>
    <row r="642" spans="1:22" x14ac:dyDescent="0.2">
      <c r="A642" s="6" t="s">
        <v>106</v>
      </c>
      <c r="B642" s="6" t="s">
        <v>120</v>
      </c>
      <c r="C642" s="6" t="s">
        <v>460</v>
      </c>
      <c r="D642" s="6" t="s">
        <v>77</v>
      </c>
      <c r="E642" s="6" t="s">
        <v>121</v>
      </c>
      <c r="F642" s="6" t="s">
        <v>138</v>
      </c>
      <c r="G642" s="11">
        <v>1E-3</v>
      </c>
      <c r="H642" s="6" t="s">
        <v>110</v>
      </c>
      <c r="I642" s="12" t="s">
        <v>123</v>
      </c>
      <c r="J642" s="6" t="s">
        <v>124</v>
      </c>
      <c r="K642" s="6" t="s">
        <v>125</v>
      </c>
      <c r="L642" s="6" t="s">
        <v>126</v>
      </c>
      <c r="M642" s="6" t="s">
        <v>127</v>
      </c>
      <c r="N642" s="6" t="s">
        <v>150</v>
      </c>
      <c r="P642" s="44" t="s">
        <v>386</v>
      </c>
      <c r="Q642" s="9">
        <v>1141804.16545099</v>
      </c>
      <c r="R642" s="9">
        <v>1393089.62420721</v>
      </c>
      <c r="S642" s="8">
        <f t="shared" si="26"/>
        <v>0.2200775460097987</v>
      </c>
      <c r="U642" s="9">
        <f t="shared" si="25"/>
        <v>0.28697284589341077</v>
      </c>
      <c r="V642" s="6" t="s">
        <v>119</v>
      </c>
    </row>
    <row r="643" spans="1:22" x14ac:dyDescent="0.2">
      <c r="A643" s="6" t="s">
        <v>106</v>
      </c>
      <c r="B643" s="6">
        <v>2018</v>
      </c>
      <c r="C643" s="6" t="s">
        <v>492</v>
      </c>
      <c r="D643" s="6" t="s">
        <v>69</v>
      </c>
      <c r="E643" s="6" t="s">
        <v>52</v>
      </c>
      <c r="F643" s="6" t="s">
        <v>108</v>
      </c>
      <c r="G643" s="6" t="s">
        <v>227</v>
      </c>
      <c r="H643" t="s">
        <v>110</v>
      </c>
      <c r="I643" t="s">
        <v>163</v>
      </c>
      <c r="J643" t="s">
        <v>163</v>
      </c>
      <c r="K643" t="s">
        <v>164</v>
      </c>
      <c r="L643" t="s">
        <v>165</v>
      </c>
      <c r="M643" t="s">
        <v>166</v>
      </c>
      <c r="N643"/>
      <c r="O643"/>
      <c r="P643" s="44" t="s">
        <v>386</v>
      </c>
      <c r="Q643" s="9">
        <v>6.7156862745097995E-2</v>
      </c>
      <c r="R643" s="9">
        <v>8.1862745098039202E-2</v>
      </c>
      <c r="S643" s="8">
        <f t="shared" si="26"/>
        <v>0.21897810218978161</v>
      </c>
      <c r="U643" s="9">
        <f t="shared" si="25"/>
        <v>0.28567220951352623</v>
      </c>
      <c r="V643" s="6" t="s">
        <v>116</v>
      </c>
    </row>
    <row r="644" spans="1:22" x14ac:dyDescent="0.2">
      <c r="A644" s="6" t="s">
        <v>106</v>
      </c>
      <c r="B644" s="6" t="s">
        <v>107</v>
      </c>
      <c r="C644" s="6" t="s">
        <v>485</v>
      </c>
      <c r="D644" s="6" t="s">
        <v>69</v>
      </c>
      <c r="E644" s="6" t="s">
        <v>52</v>
      </c>
      <c r="F644" s="6" t="s">
        <v>117</v>
      </c>
      <c r="G644" s="6" t="s">
        <v>118</v>
      </c>
      <c r="H644" t="s">
        <v>110</v>
      </c>
      <c r="I644" t="s">
        <v>111</v>
      </c>
      <c r="J644" t="s">
        <v>133</v>
      </c>
      <c r="K644" t="s">
        <v>146</v>
      </c>
      <c r="L644" t="s">
        <v>147</v>
      </c>
      <c r="M644" t="s">
        <v>191</v>
      </c>
      <c r="P644" s="44" t="s">
        <v>386</v>
      </c>
      <c r="Q644" s="9">
        <v>28.387096774193498</v>
      </c>
      <c r="R644" s="9">
        <v>34.540942928039698</v>
      </c>
      <c r="S644" s="8">
        <f t="shared" si="26"/>
        <v>0.21678321678321877</v>
      </c>
      <c r="U644" s="9">
        <f t="shared" si="25"/>
        <v>0.28307215907034139</v>
      </c>
      <c r="V644" s="6" t="s">
        <v>116</v>
      </c>
    </row>
    <row r="645" spans="1:22" x14ac:dyDescent="0.2">
      <c r="A645" s="6" t="s">
        <v>106</v>
      </c>
      <c r="B645" s="6" t="s">
        <v>107</v>
      </c>
      <c r="C645" s="6" t="s">
        <v>424</v>
      </c>
      <c r="D645" s="6" t="s">
        <v>69</v>
      </c>
      <c r="E645" s="6" t="s">
        <v>52</v>
      </c>
      <c r="F645" s="6" t="s">
        <v>194</v>
      </c>
      <c r="G645" s="6" t="s">
        <v>109</v>
      </c>
      <c r="H645" s="6" t="s">
        <v>110</v>
      </c>
      <c r="I645" s="12" t="s">
        <v>123</v>
      </c>
      <c r="J645" s="6" t="s">
        <v>124</v>
      </c>
      <c r="K645" s="6" t="s">
        <v>125</v>
      </c>
      <c r="L645" s="6" t="s">
        <v>126</v>
      </c>
      <c r="M645" s="6" t="s">
        <v>127</v>
      </c>
      <c r="N645" s="6" t="s">
        <v>155</v>
      </c>
      <c r="P645" s="44" t="s">
        <v>386</v>
      </c>
      <c r="Q645" s="9">
        <v>34.499205087440302</v>
      </c>
      <c r="R645" s="9">
        <v>41.9713831478537</v>
      </c>
      <c r="S645" s="8">
        <f t="shared" si="26"/>
        <v>0.21658986175115383</v>
      </c>
      <c r="U645" s="9">
        <f t="shared" ref="U645:U708" si="27">IF(T645="",(LOG((R645/Q645),2)),T645)</f>
        <v>0.2828428869139763</v>
      </c>
      <c r="V645" s="6" t="s">
        <v>116</v>
      </c>
    </row>
    <row r="646" spans="1:22" x14ac:dyDescent="0.2">
      <c r="A646" s="6" t="s">
        <v>106</v>
      </c>
      <c r="B646" s="6" t="s">
        <v>107</v>
      </c>
      <c r="C646" s="6" t="s">
        <v>466</v>
      </c>
      <c r="D646" s="6" t="s">
        <v>69</v>
      </c>
      <c r="E646" s="6" t="s">
        <v>52</v>
      </c>
      <c r="F646" s="6" t="s">
        <v>194</v>
      </c>
      <c r="G646" s="6" t="s">
        <v>129</v>
      </c>
      <c r="H646" t="s">
        <v>110</v>
      </c>
      <c r="I646" t="s">
        <v>163</v>
      </c>
      <c r="J646" t="s">
        <v>163</v>
      </c>
      <c r="K646" t="s">
        <v>164</v>
      </c>
      <c r="L646" t="s">
        <v>165</v>
      </c>
      <c r="M646" t="s">
        <v>166</v>
      </c>
      <c r="P646" s="44" t="s">
        <v>386</v>
      </c>
      <c r="Q646" s="9">
        <v>1.57232704402515</v>
      </c>
      <c r="R646" s="9">
        <v>1.9119496855345901</v>
      </c>
      <c r="S646" s="8">
        <f t="shared" si="26"/>
        <v>0.21600000000000491</v>
      </c>
      <c r="U646" s="9">
        <f t="shared" si="27"/>
        <v>0.28214322878150422</v>
      </c>
      <c r="V646" s="6" t="s">
        <v>116</v>
      </c>
    </row>
    <row r="647" spans="1:22" x14ac:dyDescent="0.2">
      <c r="A647" s="6" t="s">
        <v>106</v>
      </c>
      <c r="B647" s="6" t="s">
        <v>120</v>
      </c>
      <c r="C647" s="6" t="s">
        <v>452</v>
      </c>
      <c r="D647" s="6" t="s">
        <v>77</v>
      </c>
      <c r="E647" s="6" t="s">
        <v>121</v>
      </c>
      <c r="F647" s="6" t="s">
        <v>122</v>
      </c>
      <c r="G647" s="11">
        <v>1E-3</v>
      </c>
      <c r="H647" t="s">
        <v>110</v>
      </c>
      <c r="I647" t="s">
        <v>111</v>
      </c>
      <c r="J647" t="s">
        <v>204</v>
      </c>
      <c r="K647" t="s">
        <v>205</v>
      </c>
      <c r="L647" t="s">
        <v>206</v>
      </c>
      <c r="M647" t="s">
        <v>215</v>
      </c>
      <c r="P647" s="44" t="s">
        <v>386</v>
      </c>
      <c r="Q647" s="9">
        <v>3754344.8488930999</v>
      </c>
      <c r="R647" s="9">
        <v>4553916.8143714303</v>
      </c>
      <c r="S647" s="8">
        <f t="shared" si="26"/>
        <v>0.21297243531426518</v>
      </c>
      <c r="U647" s="9">
        <f t="shared" si="27"/>
        <v>0.27854676572036435</v>
      </c>
      <c r="V647" s="6" t="s">
        <v>119</v>
      </c>
    </row>
    <row r="648" spans="1:22" x14ac:dyDescent="0.2">
      <c r="A648" s="6" t="s">
        <v>106</v>
      </c>
      <c r="B648" s="6" t="s">
        <v>120</v>
      </c>
      <c r="C648" s="6" t="s">
        <v>445</v>
      </c>
      <c r="D648" s="6" t="s">
        <v>77</v>
      </c>
      <c r="E648" s="6" t="s">
        <v>121</v>
      </c>
      <c r="F648" s="6" t="s">
        <v>122</v>
      </c>
      <c r="G648" s="14">
        <v>1.0000000000000001E-5</v>
      </c>
      <c r="H648" s="6" t="s">
        <v>110</v>
      </c>
      <c r="I648" s="12" t="s">
        <v>123</v>
      </c>
      <c r="J648" s="6" t="s">
        <v>124</v>
      </c>
      <c r="K648" s="6" t="s">
        <v>125</v>
      </c>
      <c r="L648" s="6" t="s">
        <v>126</v>
      </c>
      <c r="M648" s="6" t="s">
        <v>127</v>
      </c>
      <c r="N648" s="6" t="s">
        <v>155</v>
      </c>
      <c r="P648" s="44" t="s">
        <v>386</v>
      </c>
      <c r="Q648" s="9">
        <v>16270727.4015892</v>
      </c>
      <c r="R648" s="9">
        <v>19690834.041186001</v>
      </c>
      <c r="S648" s="8">
        <f t="shared" si="26"/>
        <v>0.21019998400703041</v>
      </c>
      <c r="U648" s="9">
        <f t="shared" si="27"/>
        <v>0.27524547071924255</v>
      </c>
      <c r="V648" s="6" t="s">
        <v>119</v>
      </c>
    </row>
    <row r="649" spans="1:22" x14ac:dyDescent="0.2">
      <c r="A649" s="6" t="s">
        <v>106</v>
      </c>
      <c r="B649" s="6">
        <v>2018</v>
      </c>
      <c r="C649" s="6" t="s">
        <v>494</v>
      </c>
      <c r="D649" s="6" t="s">
        <v>69</v>
      </c>
      <c r="E649" s="6" t="s">
        <v>52</v>
      </c>
      <c r="F649" s="6" t="s">
        <v>108</v>
      </c>
      <c r="G649" s="6" t="s">
        <v>227</v>
      </c>
      <c r="H649" t="s">
        <v>110</v>
      </c>
      <c r="I649" t="s">
        <v>123</v>
      </c>
      <c r="J649" t="s">
        <v>124</v>
      </c>
      <c r="K649" t="s">
        <v>125</v>
      </c>
      <c r="L649" t="s">
        <v>126</v>
      </c>
      <c r="M649" t="s">
        <v>127</v>
      </c>
      <c r="N649" s="6" t="s">
        <v>150</v>
      </c>
      <c r="P649" s="44" t="s">
        <v>386</v>
      </c>
      <c r="Q649" s="9">
        <v>3367346.9387755101</v>
      </c>
      <c r="R649" s="9">
        <v>4073783.3594976398</v>
      </c>
      <c r="S649" s="8">
        <f t="shared" si="26"/>
        <v>0.20979020979020824</v>
      </c>
      <c r="U649" s="9">
        <f t="shared" si="27"/>
        <v>0.27475689085833338</v>
      </c>
      <c r="V649" s="6" t="s">
        <v>119</v>
      </c>
    </row>
    <row r="650" spans="1:22" x14ac:dyDescent="0.2">
      <c r="A650" s="6" t="s">
        <v>106</v>
      </c>
      <c r="B650" s="6">
        <v>2018</v>
      </c>
      <c r="C650" s="6" t="s">
        <v>418</v>
      </c>
      <c r="D650" s="6" t="s">
        <v>69</v>
      </c>
      <c r="E650" s="6" t="s">
        <v>52</v>
      </c>
      <c r="F650" s="6" t="s">
        <v>216</v>
      </c>
      <c r="G650" s="6" t="s">
        <v>217</v>
      </c>
      <c r="H650" t="s">
        <v>110</v>
      </c>
      <c r="I650" t="s">
        <v>111</v>
      </c>
      <c r="J650" t="s">
        <v>133</v>
      </c>
      <c r="K650" t="s">
        <v>146</v>
      </c>
      <c r="L650" t="s">
        <v>147</v>
      </c>
      <c r="M650" t="s">
        <v>191</v>
      </c>
      <c r="N650" s="6" t="s">
        <v>228</v>
      </c>
      <c r="P650" s="44" t="s">
        <v>386</v>
      </c>
      <c r="Q650" s="9">
        <v>8.73</v>
      </c>
      <c r="R650" s="9">
        <v>10.56</v>
      </c>
      <c r="S650" s="8">
        <f t="shared" si="26"/>
        <v>0.20962199312714777</v>
      </c>
      <c r="U650" s="9">
        <f t="shared" si="27"/>
        <v>0.27455627572901331</v>
      </c>
      <c r="V650" s="6" t="s">
        <v>116</v>
      </c>
    </row>
    <row r="651" spans="1:22" x14ac:dyDescent="0.2">
      <c r="A651" s="6" t="s">
        <v>106</v>
      </c>
      <c r="B651" s="6" t="s">
        <v>107</v>
      </c>
      <c r="C651" s="6" t="s">
        <v>475</v>
      </c>
      <c r="D651" s="6" t="s">
        <v>69</v>
      </c>
      <c r="E651" s="6" t="s">
        <v>52</v>
      </c>
      <c r="F651" s="6" t="s">
        <v>117</v>
      </c>
      <c r="G651" s="6" t="s">
        <v>129</v>
      </c>
      <c r="H651" s="6" t="s">
        <v>110</v>
      </c>
      <c r="I651" s="12" t="s">
        <v>123</v>
      </c>
      <c r="J651" s="6" t="s">
        <v>124</v>
      </c>
      <c r="K651" s="6" t="s">
        <v>125</v>
      </c>
      <c r="L651" s="6" t="s">
        <v>126</v>
      </c>
      <c r="M651" s="6" t="s">
        <v>127</v>
      </c>
      <c r="N651" s="6" t="s">
        <v>155</v>
      </c>
      <c r="P651" s="44" t="s">
        <v>386</v>
      </c>
      <c r="Q651" s="9">
        <v>15485718.1340618</v>
      </c>
      <c r="R651" s="9">
        <v>18720231.403594598</v>
      </c>
      <c r="S651" s="8">
        <f t="shared" si="26"/>
        <v>0.20887073118154492</v>
      </c>
      <c r="U651" s="9">
        <f t="shared" si="27"/>
        <v>0.2736599803568614</v>
      </c>
      <c r="V651" s="6" t="s">
        <v>119</v>
      </c>
    </row>
    <row r="652" spans="1:22" x14ac:dyDescent="0.2">
      <c r="A652" s="6" t="s">
        <v>106</v>
      </c>
      <c r="B652" s="6" t="s">
        <v>107</v>
      </c>
      <c r="C652" s="6" t="s">
        <v>478</v>
      </c>
      <c r="D652" s="6" t="s">
        <v>69</v>
      </c>
      <c r="E652" s="6" t="s">
        <v>52</v>
      </c>
      <c r="F652" s="6" t="s">
        <v>108</v>
      </c>
      <c r="G652" s="6" t="s">
        <v>109</v>
      </c>
      <c r="H652" t="s">
        <v>110</v>
      </c>
      <c r="I652" t="s">
        <v>111</v>
      </c>
      <c r="J652" t="s">
        <v>112</v>
      </c>
      <c r="K652" t="s">
        <v>139</v>
      </c>
      <c r="L652" t="s">
        <v>140</v>
      </c>
      <c r="M652" t="s">
        <v>141</v>
      </c>
      <c r="P652" s="44" t="s">
        <v>385</v>
      </c>
      <c r="Q652" s="9">
        <v>1142672.13119247</v>
      </c>
      <c r="R652" s="9">
        <v>1379409.95545635</v>
      </c>
      <c r="S652" s="8">
        <f t="shared" si="26"/>
        <v>0.20717913546804115</v>
      </c>
      <c r="U652" s="9">
        <f t="shared" si="27"/>
        <v>0.27163977607256551</v>
      </c>
      <c r="V652" s="6" t="s">
        <v>119</v>
      </c>
    </row>
    <row r="653" spans="1:22" x14ac:dyDescent="0.2">
      <c r="A653" s="6" t="s">
        <v>106</v>
      </c>
      <c r="B653" s="6" t="s">
        <v>107</v>
      </c>
      <c r="C653" s="6" t="s">
        <v>478</v>
      </c>
      <c r="D653" s="6" t="s">
        <v>69</v>
      </c>
      <c r="E653" s="6" t="s">
        <v>52</v>
      </c>
      <c r="F653" s="6" t="s">
        <v>117</v>
      </c>
      <c r="G653" s="6" t="s">
        <v>129</v>
      </c>
      <c r="H653" t="s">
        <v>110</v>
      </c>
      <c r="I653" t="s">
        <v>111</v>
      </c>
      <c r="J653" t="s">
        <v>112</v>
      </c>
      <c r="K653" t="s">
        <v>139</v>
      </c>
      <c r="L653" t="s">
        <v>140</v>
      </c>
      <c r="M653" t="s">
        <v>141</v>
      </c>
      <c r="P653" s="44" t="s">
        <v>385</v>
      </c>
      <c r="Q653" s="9">
        <v>2794713.5999592501</v>
      </c>
      <c r="R653" s="9">
        <v>3373719.9474795698</v>
      </c>
      <c r="S653" s="8">
        <f t="shared" si="26"/>
        <v>0.2071791354680359</v>
      </c>
      <c r="U653" s="9">
        <f t="shared" si="27"/>
        <v>0.27163977607255912</v>
      </c>
      <c r="V653" s="6" t="s">
        <v>119</v>
      </c>
    </row>
    <row r="654" spans="1:22" x14ac:dyDescent="0.2">
      <c r="A654" s="6" t="s">
        <v>106</v>
      </c>
      <c r="B654" s="6" t="s">
        <v>120</v>
      </c>
      <c r="C654" s="6" t="s">
        <v>434</v>
      </c>
      <c r="D654" s="6" t="s">
        <v>77</v>
      </c>
      <c r="E654" s="6" t="s">
        <v>121</v>
      </c>
      <c r="F654" s="6" t="s">
        <v>122</v>
      </c>
      <c r="G654" s="11">
        <v>1E-3</v>
      </c>
      <c r="H654" s="42" t="s">
        <v>110</v>
      </c>
      <c r="I654" s="42" t="s">
        <v>163</v>
      </c>
      <c r="J654" t="s">
        <v>163</v>
      </c>
      <c r="K654" t="s">
        <v>164</v>
      </c>
      <c r="L654" t="s">
        <v>165</v>
      </c>
      <c r="M654" t="s">
        <v>166</v>
      </c>
      <c r="P654" s="44" t="s">
        <v>386</v>
      </c>
      <c r="Q654" s="9">
        <v>1131792.7911527799</v>
      </c>
      <c r="R654" s="9">
        <v>1362753.5075737301</v>
      </c>
      <c r="S654" s="8">
        <f t="shared" si="26"/>
        <v>0.20406625508341208</v>
      </c>
      <c r="T654" s="43"/>
      <c r="U654" s="9">
        <f t="shared" si="27"/>
        <v>0.26791478017931297</v>
      </c>
      <c r="V654" s="6" t="s">
        <v>119</v>
      </c>
    </row>
    <row r="655" spans="1:22" x14ac:dyDescent="0.2">
      <c r="A655" s="6" t="s">
        <v>106</v>
      </c>
      <c r="B655" s="6" t="s">
        <v>107</v>
      </c>
      <c r="C655" s="6" t="s">
        <v>485</v>
      </c>
      <c r="D655" s="6" t="s">
        <v>69</v>
      </c>
      <c r="E655" s="6" t="s">
        <v>52</v>
      </c>
      <c r="F655" s="6" t="s">
        <v>108</v>
      </c>
      <c r="G655" s="6" t="s">
        <v>109</v>
      </c>
      <c r="H655" t="s">
        <v>110</v>
      </c>
      <c r="I655" t="s">
        <v>111</v>
      </c>
      <c r="J655" t="s">
        <v>133</v>
      </c>
      <c r="K655" t="s">
        <v>146</v>
      </c>
      <c r="L655" t="s">
        <v>147</v>
      </c>
      <c r="M655" t="s">
        <v>191</v>
      </c>
      <c r="P655" s="44" t="s">
        <v>386</v>
      </c>
      <c r="Q655" s="9">
        <v>24.813895781637701</v>
      </c>
      <c r="R655" s="9">
        <v>29.875930521091799</v>
      </c>
      <c r="S655" s="8">
        <f t="shared" si="26"/>
        <v>0.20400000000000029</v>
      </c>
      <c r="U655" s="9">
        <f t="shared" si="27"/>
        <v>0.26783539209761548</v>
      </c>
      <c r="V655" s="6" t="s">
        <v>116</v>
      </c>
    </row>
    <row r="656" spans="1:22" x14ac:dyDescent="0.2">
      <c r="A656" s="6" t="s">
        <v>106</v>
      </c>
      <c r="B656" s="6" t="s">
        <v>107</v>
      </c>
      <c r="C656" s="6" t="s">
        <v>426</v>
      </c>
      <c r="D656" s="6" t="s">
        <v>69</v>
      </c>
      <c r="E656" s="6" t="s">
        <v>52</v>
      </c>
      <c r="F656" s="6" t="s">
        <v>108</v>
      </c>
      <c r="G656" s="6" t="s">
        <v>131</v>
      </c>
      <c r="H656" t="s">
        <v>110</v>
      </c>
      <c r="I656" t="s">
        <v>111</v>
      </c>
      <c r="J656" t="s">
        <v>204</v>
      </c>
      <c r="K656" t="s">
        <v>205</v>
      </c>
      <c r="L656" t="s">
        <v>206</v>
      </c>
      <c r="M656" t="s">
        <v>215</v>
      </c>
      <c r="N656" s="6" t="s">
        <v>225</v>
      </c>
      <c r="P656" s="44" t="s">
        <v>386</v>
      </c>
      <c r="Q656" s="9">
        <v>10.4510108864696</v>
      </c>
      <c r="R656" s="9">
        <v>12.5660964230171</v>
      </c>
      <c r="S656" s="8">
        <f t="shared" si="26"/>
        <v>0.20238095238096016</v>
      </c>
      <c r="U656" s="9">
        <f t="shared" si="27"/>
        <v>0.26589405997304372</v>
      </c>
      <c r="V656" s="6" t="s">
        <v>116</v>
      </c>
    </row>
    <row r="657" spans="1:22" x14ac:dyDescent="0.2">
      <c r="A657" s="6" t="s">
        <v>106</v>
      </c>
      <c r="B657" s="6" t="s">
        <v>107</v>
      </c>
      <c r="C657" s="6" t="s">
        <v>474</v>
      </c>
      <c r="D657" s="6" t="s">
        <v>69</v>
      </c>
      <c r="E657" s="6" t="s">
        <v>52</v>
      </c>
      <c r="F657" s="6" t="s">
        <v>108</v>
      </c>
      <c r="G657" s="6" t="s">
        <v>129</v>
      </c>
      <c r="H657" s="6" t="s">
        <v>110</v>
      </c>
      <c r="I657" s="12" t="s">
        <v>123</v>
      </c>
      <c r="J657" s="6" t="s">
        <v>124</v>
      </c>
      <c r="K657" s="6" t="s">
        <v>125</v>
      </c>
      <c r="L657" s="6" t="s">
        <v>126</v>
      </c>
      <c r="M657" s="6" t="s">
        <v>127</v>
      </c>
      <c r="N657" s="6" t="s">
        <v>150</v>
      </c>
      <c r="P657" s="44" t="s">
        <v>386</v>
      </c>
      <c r="Q657" s="9">
        <v>239418.34696208101</v>
      </c>
      <c r="R657" s="9">
        <v>287726.62024910498</v>
      </c>
      <c r="S657" s="8">
        <f t="shared" si="26"/>
        <v>0.20177348102179912</v>
      </c>
      <c r="U657" s="9">
        <f t="shared" si="27"/>
        <v>0.26516499205309774</v>
      </c>
      <c r="V657" s="6" t="s">
        <v>119</v>
      </c>
    </row>
    <row r="658" spans="1:22" x14ac:dyDescent="0.2">
      <c r="A658" s="6" t="s">
        <v>106</v>
      </c>
      <c r="B658" s="6" t="s">
        <v>107</v>
      </c>
      <c r="C658" s="6" t="s">
        <v>465</v>
      </c>
      <c r="D658" s="6" t="s">
        <v>69</v>
      </c>
      <c r="E658" s="6" t="s">
        <v>52</v>
      </c>
      <c r="F658" s="6" t="s">
        <v>194</v>
      </c>
      <c r="G658" s="6" t="s">
        <v>129</v>
      </c>
      <c r="H658" t="s">
        <v>110</v>
      </c>
      <c r="I658" t="s">
        <v>111</v>
      </c>
      <c r="J658" t="s">
        <v>112</v>
      </c>
      <c r="K658" t="s">
        <v>139</v>
      </c>
      <c r="L658" t="s">
        <v>140</v>
      </c>
      <c r="M658" t="s">
        <v>141</v>
      </c>
      <c r="P658" s="44" t="s">
        <v>385</v>
      </c>
      <c r="Q658" s="9">
        <v>5.1805337519623</v>
      </c>
      <c r="R658" s="9">
        <v>6.2166405023547799</v>
      </c>
      <c r="S658" s="8">
        <f t="shared" si="26"/>
        <v>0.20000000000000384</v>
      </c>
      <c r="U658" s="9">
        <f t="shared" si="27"/>
        <v>0.26303440583379833</v>
      </c>
      <c r="V658" s="6" t="s">
        <v>116</v>
      </c>
    </row>
    <row r="659" spans="1:22" x14ac:dyDescent="0.2">
      <c r="A659" s="6" t="s">
        <v>106</v>
      </c>
      <c r="B659" s="6" t="s">
        <v>107</v>
      </c>
      <c r="C659" s="6" t="s">
        <v>479</v>
      </c>
      <c r="D659" s="6" t="s">
        <v>69</v>
      </c>
      <c r="E659" s="6" t="s">
        <v>52</v>
      </c>
      <c r="F659" s="6" t="s">
        <v>142</v>
      </c>
      <c r="G659" s="6" t="s">
        <v>109</v>
      </c>
      <c r="H659" t="s">
        <v>110</v>
      </c>
      <c r="I659" t="s">
        <v>163</v>
      </c>
      <c r="J659" t="s">
        <v>163</v>
      </c>
      <c r="K659" t="s">
        <v>164</v>
      </c>
      <c r="L659" t="s">
        <v>165</v>
      </c>
      <c r="M659" t="s">
        <v>166</v>
      </c>
      <c r="P659" s="44" t="s">
        <v>386</v>
      </c>
      <c r="Q659" s="9">
        <v>1.9610778443113701</v>
      </c>
      <c r="R659" s="9">
        <v>2.3502994011976002</v>
      </c>
      <c r="S659" s="8">
        <f t="shared" si="26"/>
        <v>0.19847328244275009</v>
      </c>
      <c r="U659" s="9">
        <f t="shared" si="27"/>
        <v>0.26119774735417928</v>
      </c>
      <c r="V659" s="6" t="s">
        <v>116</v>
      </c>
    </row>
    <row r="660" spans="1:22" x14ac:dyDescent="0.2">
      <c r="A660" s="6" t="s">
        <v>106</v>
      </c>
      <c r="B660" s="6" t="s">
        <v>120</v>
      </c>
      <c r="C660" s="6" t="s">
        <v>457</v>
      </c>
      <c r="D660" s="6" t="s">
        <v>77</v>
      </c>
      <c r="E660" s="6" t="s">
        <v>121</v>
      </c>
      <c r="F660" s="6" t="s">
        <v>138</v>
      </c>
      <c r="G660" s="11">
        <v>1E-3</v>
      </c>
      <c r="H660" t="s">
        <v>110</v>
      </c>
      <c r="I660" t="s">
        <v>163</v>
      </c>
      <c r="J660" t="s">
        <v>163</v>
      </c>
      <c r="K660" t="s">
        <v>164</v>
      </c>
      <c r="L660" t="s">
        <v>165</v>
      </c>
      <c r="M660" t="s">
        <v>166</v>
      </c>
      <c r="P660" s="44" t="s">
        <v>386</v>
      </c>
      <c r="Q660" s="9">
        <v>4387049.3918457599</v>
      </c>
      <c r="R660" s="9">
        <v>5234194.3010217901</v>
      </c>
      <c r="S660" s="8">
        <f t="shared" si="26"/>
        <v>0.19310129280755864</v>
      </c>
      <c r="U660" s="9">
        <f t="shared" si="27"/>
        <v>0.25471653123736837</v>
      </c>
      <c r="V660" s="6" t="s">
        <v>119</v>
      </c>
    </row>
    <row r="661" spans="1:22" x14ac:dyDescent="0.2">
      <c r="A661" s="6" t="s">
        <v>106</v>
      </c>
      <c r="B661" s="6" t="s">
        <v>120</v>
      </c>
      <c r="C661" s="6" t="s">
        <v>432</v>
      </c>
      <c r="D661" s="6" t="s">
        <v>77</v>
      </c>
      <c r="E661" s="6" t="s">
        <v>121</v>
      </c>
      <c r="F661" s="6" t="s">
        <v>122</v>
      </c>
      <c r="G661" s="14">
        <v>1.0000000000000001E-5</v>
      </c>
      <c r="H661" t="s">
        <v>110</v>
      </c>
      <c r="I661" t="s">
        <v>111</v>
      </c>
      <c r="J661" t="s">
        <v>112</v>
      </c>
      <c r="K661" t="s">
        <v>139</v>
      </c>
      <c r="L661" t="s">
        <v>140</v>
      </c>
      <c r="M661" t="s">
        <v>141</v>
      </c>
      <c r="N661" s="6" t="s">
        <v>149</v>
      </c>
      <c r="P661" s="44" t="s">
        <v>385</v>
      </c>
      <c r="Q661" s="9">
        <v>326802.75894101098</v>
      </c>
      <c r="R661" s="9">
        <v>389471.95492030401</v>
      </c>
      <c r="S661" s="8">
        <f t="shared" si="26"/>
        <v>0.19176458663436508</v>
      </c>
      <c r="U661" s="9">
        <f t="shared" si="27"/>
        <v>0.25309928341998733</v>
      </c>
      <c r="V661" s="6" t="s">
        <v>119</v>
      </c>
    </row>
    <row r="662" spans="1:22" x14ac:dyDescent="0.2">
      <c r="A662" s="6" t="s">
        <v>106</v>
      </c>
      <c r="B662" s="6" t="s">
        <v>120</v>
      </c>
      <c r="C662" s="6" t="s">
        <v>461</v>
      </c>
      <c r="D662" s="6" t="s">
        <v>77</v>
      </c>
      <c r="E662" s="6" t="s">
        <v>121</v>
      </c>
      <c r="F662" s="6" t="s">
        <v>138</v>
      </c>
      <c r="G662" s="11">
        <v>1E-3</v>
      </c>
      <c r="H662" s="6" t="s">
        <v>110</v>
      </c>
      <c r="I662" s="12" t="s">
        <v>123</v>
      </c>
      <c r="J662" s="6" t="s">
        <v>124</v>
      </c>
      <c r="K662" s="6" t="s">
        <v>125</v>
      </c>
      <c r="L662" s="6" t="s">
        <v>126</v>
      </c>
      <c r="M662" s="6" t="s">
        <v>127</v>
      </c>
      <c r="N662" s="6" t="s">
        <v>155</v>
      </c>
      <c r="P662" s="44" t="s">
        <v>386</v>
      </c>
      <c r="Q662" s="9">
        <v>5925414.5421301601</v>
      </c>
      <c r="R662" s="9">
        <v>7050021.4298082097</v>
      </c>
      <c r="S662" s="8">
        <f t="shared" si="26"/>
        <v>0.18979379074358541</v>
      </c>
      <c r="U662" s="9">
        <f t="shared" si="27"/>
        <v>0.25071155433112113</v>
      </c>
      <c r="V662" s="6" t="s">
        <v>119</v>
      </c>
    </row>
    <row r="663" spans="1:22" x14ac:dyDescent="0.2">
      <c r="A663" s="6" t="s">
        <v>106</v>
      </c>
      <c r="B663" s="6" t="s">
        <v>107</v>
      </c>
      <c r="C663" s="6" t="s">
        <v>477</v>
      </c>
      <c r="D663" s="6" t="s">
        <v>69</v>
      </c>
      <c r="E663" s="6" t="s">
        <v>52</v>
      </c>
      <c r="F663" s="6" t="s">
        <v>108</v>
      </c>
      <c r="G663" s="6" t="s">
        <v>109</v>
      </c>
      <c r="H663" t="s">
        <v>110</v>
      </c>
      <c r="I663" t="s">
        <v>111</v>
      </c>
      <c r="J663" t="s">
        <v>112</v>
      </c>
      <c r="K663" t="s">
        <v>139</v>
      </c>
      <c r="L663" t="s">
        <v>140</v>
      </c>
      <c r="M663" t="s">
        <v>141</v>
      </c>
      <c r="P663" s="44" t="s">
        <v>385</v>
      </c>
      <c r="Q663" s="9">
        <v>4.17675544794188</v>
      </c>
      <c r="R663" s="9">
        <v>4.9636803874091902</v>
      </c>
      <c r="S663" s="8">
        <f t="shared" si="26"/>
        <v>0.18840579710144914</v>
      </c>
      <c r="U663" s="9">
        <f t="shared" si="27"/>
        <v>0.2490275478399146</v>
      </c>
      <c r="V663" s="6" t="s">
        <v>116</v>
      </c>
    </row>
    <row r="664" spans="1:22" x14ac:dyDescent="0.2">
      <c r="A664" s="6" t="s">
        <v>106</v>
      </c>
      <c r="B664" s="6" t="s">
        <v>120</v>
      </c>
      <c r="C664" s="6" t="s">
        <v>445</v>
      </c>
      <c r="D664" s="6" t="s">
        <v>77</v>
      </c>
      <c r="E664" s="6" t="s">
        <v>121</v>
      </c>
      <c r="F664" s="6" t="s">
        <v>122</v>
      </c>
      <c r="G664" s="11">
        <v>1E-3</v>
      </c>
      <c r="H664" s="6" t="s">
        <v>110</v>
      </c>
      <c r="I664" s="12" t="s">
        <v>123</v>
      </c>
      <c r="J664" s="6" t="s">
        <v>124</v>
      </c>
      <c r="K664" s="6" t="s">
        <v>125</v>
      </c>
      <c r="L664" s="6" t="s">
        <v>126</v>
      </c>
      <c r="M664" s="6" t="s">
        <v>127</v>
      </c>
      <c r="N664" s="6" t="s">
        <v>155</v>
      </c>
      <c r="P664" s="44" t="s">
        <v>386</v>
      </c>
      <c r="Q664" s="9">
        <v>5282451.7687840704</v>
      </c>
      <c r="R664" s="9">
        <v>6267888.3925620904</v>
      </c>
      <c r="S664" s="8">
        <f t="shared" si="26"/>
        <v>0.18654910009804984</v>
      </c>
      <c r="U664" s="9">
        <f t="shared" si="27"/>
        <v>0.2467718013344874</v>
      </c>
      <c r="V664" s="6" t="s">
        <v>119</v>
      </c>
    </row>
    <row r="665" spans="1:22" x14ac:dyDescent="0.2">
      <c r="A665" s="6" t="s">
        <v>106</v>
      </c>
      <c r="B665" s="6" t="s">
        <v>107</v>
      </c>
      <c r="C665" s="6" t="s">
        <v>487</v>
      </c>
      <c r="D665" s="6" t="s">
        <v>69</v>
      </c>
      <c r="E665" s="6" t="s">
        <v>52</v>
      </c>
      <c r="F665" s="6" t="s">
        <v>142</v>
      </c>
      <c r="G665" s="6" t="s">
        <v>118</v>
      </c>
      <c r="H665" s="6" t="s">
        <v>110</v>
      </c>
      <c r="I665" s="12" t="s">
        <v>123</v>
      </c>
      <c r="J665" s="6" t="s">
        <v>124</v>
      </c>
      <c r="K665" s="6" t="s">
        <v>125</v>
      </c>
      <c r="L665" s="6" t="s">
        <v>126</v>
      </c>
      <c r="M665" s="6" t="s">
        <v>127</v>
      </c>
      <c r="N665" s="6" t="s">
        <v>150</v>
      </c>
      <c r="P665" s="44" t="s">
        <v>386</v>
      </c>
      <c r="Q665" s="9">
        <v>1.5838762214983699</v>
      </c>
      <c r="R665" s="9">
        <v>1.8770358306188899</v>
      </c>
      <c r="S665" s="8">
        <f t="shared" si="26"/>
        <v>0.18508997429305854</v>
      </c>
      <c r="U665" s="9">
        <f t="shared" si="27"/>
        <v>0.24499659544314531</v>
      </c>
      <c r="V665" s="6" t="s">
        <v>116</v>
      </c>
    </row>
    <row r="666" spans="1:22" x14ac:dyDescent="0.2">
      <c r="A666" s="6" t="s">
        <v>106</v>
      </c>
      <c r="B666" s="6" t="s">
        <v>120</v>
      </c>
      <c r="C666" s="6" t="s">
        <v>456</v>
      </c>
      <c r="D666" s="6" t="s">
        <v>77</v>
      </c>
      <c r="E666" s="6" t="s">
        <v>121</v>
      </c>
      <c r="F666" s="6" t="s">
        <v>138</v>
      </c>
      <c r="G666" s="11">
        <v>1E-3</v>
      </c>
      <c r="H666" t="s">
        <v>110</v>
      </c>
      <c r="I666" t="s">
        <v>111</v>
      </c>
      <c r="J666" t="s">
        <v>112</v>
      </c>
      <c r="K666" t="s">
        <v>139</v>
      </c>
      <c r="L666" t="s">
        <v>140</v>
      </c>
      <c r="M666" t="s">
        <v>141</v>
      </c>
      <c r="P666" s="44" t="s">
        <v>385</v>
      </c>
      <c r="Q666" s="9">
        <v>1845810.2373095399</v>
      </c>
      <c r="R666" s="9">
        <v>2178359.21102134</v>
      </c>
      <c r="S666" s="8">
        <f t="shared" si="26"/>
        <v>0.18016422652229122</v>
      </c>
      <c r="U666" s="9">
        <f t="shared" si="27"/>
        <v>0.23898763272570733</v>
      </c>
      <c r="V666" s="6" t="s">
        <v>119</v>
      </c>
    </row>
    <row r="667" spans="1:22" x14ac:dyDescent="0.2">
      <c r="A667" s="6" t="s">
        <v>106</v>
      </c>
      <c r="B667" s="6" t="s">
        <v>107</v>
      </c>
      <c r="C667" s="6" t="s">
        <v>483</v>
      </c>
      <c r="D667" s="6" t="s">
        <v>69</v>
      </c>
      <c r="E667" s="6" t="s">
        <v>52</v>
      </c>
      <c r="F667" s="6" t="s">
        <v>142</v>
      </c>
      <c r="G667" s="6" t="s">
        <v>129</v>
      </c>
      <c r="H667" t="s">
        <v>110</v>
      </c>
      <c r="I667" t="s">
        <v>111</v>
      </c>
      <c r="J667" t="s">
        <v>133</v>
      </c>
      <c r="K667" t="s">
        <v>146</v>
      </c>
      <c r="L667" t="s">
        <v>147</v>
      </c>
      <c r="M667" t="s">
        <v>148</v>
      </c>
      <c r="P667" s="44" t="s">
        <v>385</v>
      </c>
      <c r="Q667" s="9">
        <v>6.4516129032258096</v>
      </c>
      <c r="R667" s="9">
        <v>7.5985663082437203</v>
      </c>
      <c r="S667" s="8">
        <f t="shared" si="26"/>
        <v>0.17777777777777606</v>
      </c>
      <c r="U667" s="9">
        <f t="shared" si="27"/>
        <v>0.23606735823352235</v>
      </c>
      <c r="V667" s="6" t="s">
        <v>116</v>
      </c>
    </row>
    <row r="668" spans="1:22" x14ac:dyDescent="0.2">
      <c r="A668" s="6" t="s">
        <v>106</v>
      </c>
      <c r="B668" s="6" t="s">
        <v>107</v>
      </c>
      <c r="C668" s="6" t="s">
        <v>424</v>
      </c>
      <c r="D668" s="6" t="s">
        <v>69</v>
      </c>
      <c r="E668" s="6" t="s">
        <v>52</v>
      </c>
      <c r="F668" s="6" t="s">
        <v>108</v>
      </c>
      <c r="G668" s="6" t="s">
        <v>118</v>
      </c>
      <c r="H668" s="6" t="s">
        <v>110</v>
      </c>
      <c r="I668" s="12" t="s">
        <v>123</v>
      </c>
      <c r="J668" s="6" t="s">
        <v>124</v>
      </c>
      <c r="K668" s="6" t="s">
        <v>125</v>
      </c>
      <c r="L668" s="6" t="s">
        <v>126</v>
      </c>
      <c r="M668" s="6" t="s">
        <v>127</v>
      </c>
      <c r="N668" s="6" t="s">
        <v>155</v>
      </c>
      <c r="P668" s="44" t="s">
        <v>386</v>
      </c>
      <c r="Q668" s="9">
        <v>42.6073131955484</v>
      </c>
      <c r="R668" s="9">
        <v>50.079491255961798</v>
      </c>
      <c r="S668" s="8">
        <f t="shared" si="26"/>
        <v>0.1753731343283596</v>
      </c>
      <c r="U668" s="9">
        <f t="shared" si="27"/>
        <v>0.23311882792950805</v>
      </c>
      <c r="V668" s="6" t="s">
        <v>116</v>
      </c>
    </row>
    <row r="669" spans="1:22" x14ac:dyDescent="0.2">
      <c r="A669" s="6" t="s">
        <v>106</v>
      </c>
      <c r="B669" s="6" t="s">
        <v>107</v>
      </c>
      <c r="C669" s="6" t="s">
        <v>483</v>
      </c>
      <c r="D669" s="6" t="s">
        <v>69</v>
      </c>
      <c r="E669" s="6" t="s">
        <v>52</v>
      </c>
      <c r="F669" s="6" t="s">
        <v>108</v>
      </c>
      <c r="G669" s="6" t="s">
        <v>109</v>
      </c>
      <c r="H669" t="s">
        <v>110</v>
      </c>
      <c r="I669" t="s">
        <v>111</v>
      </c>
      <c r="J669" t="s">
        <v>133</v>
      </c>
      <c r="K669" t="s">
        <v>146</v>
      </c>
      <c r="L669" t="s">
        <v>147</v>
      </c>
      <c r="M669" t="s">
        <v>148</v>
      </c>
      <c r="P669" s="44" t="s">
        <v>385</v>
      </c>
      <c r="Q669" s="9">
        <v>8.0286738351254598</v>
      </c>
      <c r="R669" s="9">
        <v>9.4145758661887609</v>
      </c>
      <c r="S669" s="8">
        <f t="shared" si="26"/>
        <v>0.17261904761904484</v>
      </c>
      <c r="U669" s="9">
        <f t="shared" si="27"/>
        <v>0.2297343966776125</v>
      </c>
      <c r="V669" s="6" t="s">
        <v>116</v>
      </c>
    </row>
    <row r="670" spans="1:22" x14ac:dyDescent="0.2">
      <c r="A670" s="6" t="s">
        <v>106</v>
      </c>
      <c r="B670" s="6" t="s">
        <v>107</v>
      </c>
      <c r="C670" s="6" t="s">
        <v>424</v>
      </c>
      <c r="D670" s="6" t="s">
        <v>69</v>
      </c>
      <c r="E670" s="6" t="s">
        <v>52</v>
      </c>
      <c r="F670" s="6" t="s">
        <v>108</v>
      </c>
      <c r="G670" s="6" t="s">
        <v>129</v>
      </c>
      <c r="H670" s="6" t="s">
        <v>110</v>
      </c>
      <c r="I670" s="12" t="s">
        <v>123</v>
      </c>
      <c r="J670" s="6" t="s">
        <v>124</v>
      </c>
      <c r="K670" s="6" t="s">
        <v>125</v>
      </c>
      <c r="L670" s="6" t="s">
        <v>126</v>
      </c>
      <c r="M670" s="6" t="s">
        <v>127</v>
      </c>
      <c r="N670" s="6" t="s">
        <v>155</v>
      </c>
      <c r="P670" s="44" t="s">
        <v>386</v>
      </c>
      <c r="Q670" s="9">
        <v>42.6073131955484</v>
      </c>
      <c r="R670" s="9">
        <v>49.920508744038102</v>
      </c>
      <c r="S670" s="8">
        <f t="shared" si="26"/>
        <v>0.17164179104477731</v>
      </c>
      <c r="U670" s="9">
        <f t="shared" si="27"/>
        <v>0.22853155843385614</v>
      </c>
      <c r="V670" s="6" t="s">
        <v>116</v>
      </c>
    </row>
    <row r="671" spans="1:22" x14ac:dyDescent="0.2">
      <c r="A671" s="6" t="s">
        <v>106</v>
      </c>
      <c r="B671" s="6" t="s">
        <v>107</v>
      </c>
      <c r="C671" s="6" t="s">
        <v>487</v>
      </c>
      <c r="D671" s="6" t="s">
        <v>69</v>
      </c>
      <c r="E671" s="6" t="s">
        <v>52</v>
      </c>
      <c r="F671" s="6" t="s">
        <v>142</v>
      </c>
      <c r="G671" s="6" t="s">
        <v>131</v>
      </c>
      <c r="H671" s="6" t="s">
        <v>110</v>
      </c>
      <c r="I671" s="12" t="s">
        <v>123</v>
      </c>
      <c r="J671" s="6" t="s">
        <v>124</v>
      </c>
      <c r="K671" s="6" t="s">
        <v>125</v>
      </c>
      <c r="L671" s="6" t="s">
        <v>126</v>
      </c>
      <c r="M671" s="6" t="s">
        <v>127</v>
      </c>
      <c r="N671" s="6" t="s">
        <v>150</v>
      </c>
      <c r="P671" s="44" t="s">
        <v>386</v>
      </c>
      <c r="Q671" s="9">
        <v>1.5838762214983699</v>
      </c>
      <c r="R671" s="9">
        <v>1.85260586319218</v>
      </c>
      <c r="S671" s="8">
        <f t="shared" si="26"/>
        <v>0.16966580976863704</v>
      </c>
      <c r="U671" s="9">
        <f t="shared" si="27"/>
        <v>0.22609639009986601</v>
      </c>
      <c r="V671" s="6" t="s">
        <v>116</v>
      </c>
    </row>
    <row r="672" spans="1:22" x14ac:dyDescent="0.2">
      <c r="A672" s="6" t="s">
        <v>106</v>
      </c>
      <c r="B672" s="6" t="s">
        <v>107</v>
      </c>
      <c r="C672" s="6" t="s">
        <v>487</v>
      </c>
      <c r="D672" s="6" t="s">
        <v>69</v>
      </c>
      <c r="E672" s="6" t="s">
        <v>52</v>
      </c>
      <c r="F672" s="6" t="s">
        <v>142</v>
      </c>
      <c r="G672" s="6" t="s">
        <v>109</v>
      </c>
      <c r="H672" s="6" t="s">
        <v>110</v>
      </c>
      <c r="I672" s="12" t="s">
        <v>123</v>
      </c>
      <c r="J672" s="6" t="s">
        <v>124</v>
      </c>
      <c r="K672" s="6" t="s">
        <v>125</v>
      </c>
      <c r="L672" s="6" t="s">
        <v>126</v>
      </c>
      <c r="M672" s="6" t="s">
        <v>127</v>
      </c>
      <c r="N672" s="6" t="s">
        <v>150</v>
      </c>
      <c r="P672" s="44" t="s">
        <v>386</v>
      </c>
      <c r="Q672" s="9">
        <v>1.5838762214983699</v>
      </c>
      <c r="R672" s="9">
        <v>1.85260586319218</v>
      </c>
      <c r="S672" s="8">
        <f t="shared" si="26"/>
        <v>0.16966580976863704</v>
      </c>
      <c r="U672" s="9">
        <f t="shared" si="27"/>
        <v>0.22609639009986601</v>
      </c>
      <c r="V672" s="6" t="s">
        <v>116</v>
      </c>
    </row>
    <row r="673" spans="1:23" x14ac:dyDescent="0.2">
      <c r="A673" s="6" t="s">
        <v>106</v>
      </c>
      <c r="B673" s="6" t="s">
        <v>107</v>
      </c>
      <c r="C673" s="6" t="s">
        <v>424</v>
      </c>
      <c r="D673" s="6" t="s">
        <v>69</v>
      </c>
      <c r="E673" s="6" t="s">
        <v>52</v>
      </c>
      <c r="F673" s="6" t="s">
        <v>117</v>
      </c>
      <c r="G673" s="6" t="s">
        <v>109</v>
      </c>
      <c r="H673" s="6" t="s">
        <v>110</v>
      </c>
      <c r="I673" s="12" t="s">
        <v>123</v>
      </c>
      <c r="J673" s="6" t="s">
        <v>124</v>
      </c>
      <c r="K673" s="6" t="s">
        <v>125</v>
      </c>
      <c r="L673" s="6" t="s">
        <v>126</v>
      </c>
      <c r="M673" s="6" t="s">
        <v>127</v>
      </c>
      <c r="N673" s="6" t="s">
        <v>155</v>
      </c>
      <c r="P673" s="44" t="s">
        <v>386</v>
      </c>
      <c r="Q673" s="9">
        <v>41.335453100158901</v>
      </c>
      <c r="R673" s="9">
        <v>48.330683624801203</v>
      </c>
      <c r="S673" s="8">
        <f t="shared" si="26"/>
        <v>0.16923076923076988</v>
      </c>
      <c r="U673" s="9">
        <f t="shared" si="27"/>
        <v>0.2255597004151319</v>
      </c>
      <c r="V673" s="6" t="s">
        <v>116</v>
      </c>
    </row>
    <row r="674" spans="1:23" x14ac:dyDescent="0.2">
      <c r="A674" s="6" t="s">
        <v>106</v>
      </c>
      <c r="B674" s="6" t="s">
        <v>107</v>
      </c>
      <c r="C674" s="6" t="s">
        <v>424</v>
      </c>
      <c r="D674" s="6" t="s">
        <v>69</v>
      </c>
      <c r="E674" s="6" t="s">
        <v>52</v>
      </c>
      <c r="F674" s="6" t="s">
        <v>108</v>
      </c>
      <c r="G674" s="6" t="s">
        <v>109</v>
      </c>
      <c r="H674" s="6" t="s">
        <v>110</v>
      </c>
      <c r="I674" s="12" t="s">
        <v>123</v>
      </c>
      <c r="J674" s="6" t="s">
        <v>124</v>
      </c>
      <c r="K674" s="6" t="s">
        <v>125</v>
      </c>
      <c r="L674" s="6" t="s">
        <v>126</v>
      </c>
      <c r="M674" s="6" t="s">
        <v>127</v>
      </c>
      <c r="N674" s="6" t="s">
        <v>155</v>
      </c>
      <c r="P674" s="44" t="s">
        <v>386</v>
      </c>
      <c r="Q674" s="9">
        <v>42.6073131955484</v>
      </c>
      <c r="R674" s="9">
        <v>49.761526232114399</v>
      </c>
      <c r="S674" s="8">
        <f t="shared" si="26"/>
        <v>0.16791044776119488</v>
      </c>
      <c r="U674" s="9">
        <f t="shared" si="27"/>
        <v>0.22392965647484686</v>
      </c>
      <c r="V674" s="6" t="s">
        <v>116</v>
      </c>
    </row>
    <row r="675" spans="1:23" x14ac:dyDescent="0.2">
      <c r="A675" s="6" t="s">
        <v>106</v>
      </c>
      <c r="B675" s="6" t="s">
        <v>107</v>
      </c>
      <c r="C675" s="6" t="s">
        <v>474</v>
      </c>
      <c r="D675" s="6" t="s">
        <v>69</v>
      </c>
      <c r="E675" s="6" t="s">
        <v>52</v>
      </c>
      <c r="F675" s="6" t="s">
        <v>117</v>
      </c>
      <c r="G675" s="6" t="s">
        <v>129</v>
      </c>
      <c r="H675" s="6" t="s">
        <v>110</v>
      </c>
      <c r="I675" s="12" t="s">
        <v>123</v>
      </c>
      <c r="J675" s="6" t="s">
        <v>124</v>
      </c>
      <c r="K675" s="6" t="s">
        <v>125</v>
      </c>
      <c r="L675" s="6" t="s">
        <v>126</v>
      </c>
      <c r="M675" s="6" t="s">
        <v>127</v>
      </c>
      <c r="N675" s="6" t="s">
        <v>150</v>
      </c>
      <c r="P675" s="44" t="s">
        <v>386</v>
      </c>
      <c r="Q675" s="9">
        <v>287726.62024910498</v>
      </c>
      <c r="R675" s="9">
        <v>335350.448381903</v>
      </c>
      <c r="S675" s="8">
        <f t="shared" si="26"/>
        <v>0.16551762951779281</v>
      </c>
      <c r="U675" s="9">
        <f t="shared" si="27"/>
        <v>0.22097082671091114</v>
      </c>
      <c r="V675" s="6" t="s">
        <v>119</v>
      </c>
    </row>
    <row r="676" spans="1:23" x14ac:dyDescent="0.2">
      <c r="A676" s="6" t="s">
        <v>106</v>
      </c>
      <c r="B676" s="6" t="s">
        <v>120</v>
      </c>
      <c r="C676" s="6" t="s">
        <v>440</v>
      </c>
      <c r="D676" s="6" t="s">
        <v>77</v>
      </c>
      <c r="E676" s="6" t="s">
        <v>121</v>
      </c>
      <c r="F676" s="6" t="s">
        <v>122</v>
      </c>
      <c r="G676" s="14">
        <v>1.0000000000000001E-5</v>
      </c>
      <c r="H676" t="s">
        <v>110</v>
      </c>
      <c r="I676" t="s">
        <v>111</v>
      </c>
      <c r="J676" t="s">
        <v>133</v>
      </c>
      <c r="K676" t="s">
        <v>146</v>
      </c>
      <c r="L676" t="s">
        <v>147</v>
      </c>
      <c r="M676" t="s">
        <v>191</v>
      </c>
      <c r="P676" s="44" t="s">
        <v>386</v>
      </c>
      <c r="Q676" s="9">
        <v>6362606.3761617504</v>
      </c>
      <c r="R676" s="9">
        <v>7410561.94676618</v>
      </c>
      <c r="S676" s="8">
        <f t="shared" si="26"/>
        <v>0.16470539094335895</v>
      </c>
      <c r="U676" s="9">
        <f t="shared" si="27"/>
        <v>0.21996507524375697</v>
      </c>
      <c r="V676" s="6" t="s">
        <v>119</v>
      </c>
    </row>
    <row r="677" spans="1:23" x14ac:dyDescent="0.2">
      <c r="A677" s="6" t="s">
        <v>106</v>
      </c>
      <c r="B677" s="6" t="s">
        <v>107</v>
      </c>
      <c r="C677" s="6" t="s">
        <v>477</v>
      </c>
      <c r="D677" s="6" t="s">
        <v>69</v>
      </c>
      <c r="E677" s="6" t="s">
        <v>52</v>
      </c>
      <c r="F677" s="6" t="s">
        <v>108</v>
      </c>
      <c r="G677" s="6" t="s">
        <v>118</v>
      </c>
      <c r="H677" t="s">
        <v>110</v>
      </c>
      <c r="I677" t="s">
        <v>111</v>
      </c>
      <c r="J677" t="s">
        <v>112</v>
      </c>
      <c r="K677" t="s">
        <v>139</v>
      </c>
      <c r="L677" t="s">
        <v>140</v>
      </c>
      <c r="M677" t="s">
        <v>141</v>
      </c>
      <c r="P677" s="44" t="s">
        <v>385</v>
      </c>
      <c r="Q677" s="9">
        <v>4.17675544794188</v>
      </c>
      <c r="R677" s="9">
        <v>4.8426150121065401</v>
      </c>
      <c r="S677" s="8">
        <f t="shared" si="26"/>
        <v>0.15942028985507548</v>
      </c>
      <c r="U677" s="9">
        <f t="shared" si="27"/>
        <v>0.21340363810919694</v>
      </c>
      <c r="V677" s="6" t="s">
        <v>116</v>
      </c>
    </row>
    <row r="678" spans="1:23" x14ac:dyDescent="0.2">
      <c r="A678" s="6" t="s">
        <v>106</v>
      </c>
      <c r="B678" s="6" t="s">
        <v>107</v>
      </c>
      <c r="C678" s="6" t="s">
        <v>485</v>
      </c>
      <c r="D678" s="6" t="s">
        <v>69</v>
      </c>
      <c r="E678" s="6" t="s">
        <v>52</v>
      </c>
      <c r="F678" s="6" t="s">
        <v>117</v>
      </c>
      <c r="G678" s="6" t="s">
        <v>109</v>
      </c>
      <c r="H678" t="s">
        <v>110</v>
      </c>
      <c r="I678" t="s">
        <v>111</v>
      </c>
      <c r="J678" t="s">
        <v>133</v>
      </c>
      <c r="K678" t="s">
        <v>146</v>
      </c>
      <c r="L678" t="s">
        <v>147</v>
      </c>
      <c r="M678" t="s">
        <v>191</v>
      </c>
      <c r="P678" s="44" t="s">
        <v>386</v>
      </c>
      <c r="Q678" s="9">
        <v>28.387096774193498</v>
      </c>
      <c r="R678" s="9">
        <v>32.853598014888298</v>
      </c>
      <c r="S678" s="8">
        <f t="shared" si="26"/>
        <v>0.15734265734265801</v>
      </c>
      <c r="U678" s="9">
        <f t="shared" si="27"/>
        <v>0.21081607002882907</v>
      </c>
      <c r="V678" s="6" t="s">
        <v>116</v>
      </c>
    </row>
    <row r="679" spans="1:23" x14ac:dyDescent="0.2">
      <c r="A679" s="6" t="s">
        <v>106</v>
      </c>
      <c r="B679" s="6" t="s">
        <v>107</v>
      </c>
      <c r="C679" s="6" t="s">
        <v>485</v>
      </c>
      <c r="D679" s="6" t="s">
        <v>69</v>
      </c>
      <c r="E679" s="6" t="s">
        <v>52</v>
      </c>
      <c r="F679" s="6" t="s">
        <v>117</v>
      </c>
      <c r="G679" s="6" t="s">
        <v>129</v>
      </c>
      <c r="H679" t="s">
        <v>110</v>
      </c>
      <c r="I679" t="s">
        <v>111</v>
      </c>
      <c r="J679" t="s">
        <v>133</v>
      </c>
      <c r="K679" t="s">
        <v>146</v>
      </c>
      <c r="L679" t="s">
        <v>147</v>
      </c>
      <c r="M679" t="s">
        <v>191</v>
      </c>
      <c r="P679" s="44" t="s">
        <v>386</v>
      </c>
      <c r="Q679" s="9">
        <v>28.387096774193498</v>
      </c>
      <c r="R679" s="9">
        <v>32.853598014888298</v>
      </c>
      <c r="S679" s="8">
        <f t="shared" si="26"/>
        <v>0.15734265734265801</v>
      </c>
      <c r="U679" s="9">
        <f t="shared" si="27"/>
        <v>0.21081607002882907</v>
      </c>
      <c r="V679" s="6" t="s">
        <v>116</v>
      </c>
    </row>
    <row r="680" spans="1:23" x14ac:dyDescent="0.2">
      <c r="A680" s="6" t="s">
        <v>106</v>
      </c>
      <c r="B680" s="6" t="s">
        <v>107</v>
      </c>
      <c r="C680" s="6" t="s">
        <v>486</v>
      </c>
      <c r="D680" s="6" t="s">
        <v>69</v>
      </c>
      <c r="E680" s="6" t="s">
        <v>52</v>
      </c>
      <c r="F680" s="6" t="s">
        <v>108</v>
      </c>
      <c r="G680" s="6" t="s">
        <v>131</v>
      </c>
      <c r="H680" t="s">
        <v>110</v>
      </c>
      <c r="I680" t="s">
        <v>111</v>
      </c>
      <c r="J680" t="s">
        <v>133</v>
      </c>
      <c r="K680" t="s">
        <v>146</v>
      </c>
      <c r="L680" t="s">
        <v>147</v>
      </c>
      <c r="M680" t="s">
        <v>191</v>
      </c>
      <c r="P680" s="44" t="s">
        <v>386</v>
      </c>
      <c r="Q680" s="9">
        <v>6591445.5346533898</v>
      </c>
      <c r="R680" s="9">
        <v>7625170.5283210799</v>
      </c>
      <c r="S680" s="8">
        <f t="shared" si="26"/>
        <v>0.15682826903947836</v>
      </c>
      <c r="U680" s="9">
        <f t="shared" si="27"/>
        <v>0.21017471250605491</v>
      </c>
      <c r="V680" s="6" t="s">
        <v>119</v>
      </c>
    </row>
    <row r="681" spans="1:23" x14ac:dyDescent="0.2">
      <c r="A681" s="6" t="s">
        <v>106</v>
      </c>
      <c r="B681" s="6" t="s">
        <v>107</v>
      </c>
      <c r="C681" s="6" t="s">
        <v>486</v>
      </c>
      <c r="D681" s="6" t="s">
        <v>69</v>
      </c>
      <c r="E681" s="6" t="s">
        <v>52</v>
      </c>
      <c r="F681" s="6" t="s">
        <v>108</v>
      </c>
      <c r="G681" s="6" t="s">
        <v>130</v>
      </c>
      <c r="H681" t="s">
        <v>110</v>
      </c>
      <c r="I681" t="s">
        <v>111</v>
      </c>
      <c r="J681" t="s">
        <v>133</v>
      </c>
      <c r="K681" t="s">
        <v>146</v>
      </c>
      <c r="L681" t="s">
        <v>147</v>
      </c>
      <c r="M681" t="s">
        <v>191</v>
      </c>
      <c r="P681" s="44" t="s">
        <v>386</v>
      </c>
      <c r="Q681" s="9">
        <v>6591445.5346533898</v>
      </c>
      <c r="R681" s="9">
        <v>7625170.5283210799</v>
      </c>
      <c r="S681" s="8">
        <f t="shared" si="26"/>
        <v>0.15682826903947836</v>
      </c>
      <c r="U681" s="9">
        <f t="shared" si="27"/>
        <v>0.21017471250605491</v>
      </c>
      <c r="V681" s="6" t="s">
        <v>119</v>
      </c>
    </row>
    <row r="682" spans="1:23" x14ac:dyDescent="0.2">
      <c r="A682" s="6" t="s">
        <v>106</v>
      </c>
      <c r="B682" s="6" t="s">
        <v>107</v>
      </c>
      <c r="C682" s="6" t="s">
        <v>490</v>
      </c>
      <c r="D682" s="6" t="s">
        <v>69</v>
      </c>
      <c r="E682" s="6" t="s">
        <v>52</v>
      </c>
      <c r="F682" s="6" t="s">
        <v>117</v>
      </c>
      <c r="G682" s="6" t="s">
        <v>130</v>
      </c>
      <c r="H682" s="6" t="s">
        <v>110</v>
      </c>
      <c r="I682" s="12" t="s">
        <v>123</v>
      </c>
      <c r="J682" s="6" t="s">
        <v>124</v>
      </c>
      <c r="K682" s="6" t="s">
        <v>125</v>
      </c>
      <c r="L682" s="6" t="s">
        <v>126</v>
      </c>
      <c r="M682" s="6" t="s">
        <v>127</v>
      </c>
      <c r="N682" s="6" t="s">
        <v>155</v>
      </c>
      <c r="P682" s="44" t="s">
        <v>386</v>
      </c>
      <c r="Q682" s="9">
        <v>18367688.878788099</v>
      </c>
      <c r="R682" s="9">
        <v>21153552.122798</v>
      </c>
      <c r="S682" s="8">
        <f t="shared" si="26"/>
        <v>0.15167195298191005</v>
      </c>
      <c r="U682" s="9">
        <f t="shared" si="27"/>
        <v>0.20372983205441783</v>
      </c>
      <c r="V682" s="6" t="s">
        <v>119</v>
      </c>
    </row>
    <row r="683" spans="1:23" x14ac:dyDescent="0.2">
      <c r="A683" s="6" t="s">
        <v>106</v>
      </c>
      <c r="B683" s="6" t="s">
        <v>107</v>
      </c>
      <c r="C683" s="6" t="s">
        <v>424</v>
      </c>
      <c r="D683" s="6" t="s">
        <v>69</v>
      </c>
      <c r="E683" s="6" t="s">
        <v>52</v>
      </c>
      <c r="F683" s="6" t="s">
        <v>117</v>
      </c>
      <c r="G683" s="6" t="s">
        <v>130</v>
      </c>
      <c r="H683" s="6" t="s">
        <v>110</v>
      </c>
      <c r="I683" s="12" t="s">
        <v>123</v>
      </c>
      <c r="J683" s="6" t="s">
        <v>124</v>
      </c>
      <c r="K683" s="6" t="s">
        <v>125</v>
      </c>
      <c r="L683" s="6" t="s">
        <v>126</v>
      </c>
      <c r="M683" s="6" t="s">
        <v>127</v>
      </c>
      <c r="N683" s="6" t="s">
        <v>155</v>
      </c>
      <c r="P683" s="44" t="s">
        <v>386</v>
      </c>
      <c r="Q683" s="9">
        <v>41.335453100158901</v>
      </c>
      <c r="R683" s="9">
        <v>47.5357710651828</v>
      </c>
      <c r="S683" s="8">
        <f t="shared" si="26"/>
        <v>0.15000000000000155</v>
      </c>
      <c r="U683" s="9">
        <f t="shared" si="27"/>
        <v>0.20163386116965235</v>
      </c>
      <c r="V683" s="6" t="s">
        <v>116</v>
      </c>
      <c r="W683" s="10" t="s">
        <v>382</v>
      </c>
    </row>
    <row r="684" spans="1:23" x14ac:dyDescent="0.2">
      <c r="A684" s="6" t="s">
        <v>106</v>
      </c>
      <c r="B684" s="6" t="s">
        <v>107</v>
      </c>
      <c r="C684" s="6" t="s">
        <v>466</v>
      </c>
      <c r="D684" s="6" t="s">
        <v>69</v>
      </c>
      <c r="E684" s="6" t="s">
        <v>52</v>
      </c>
      <c r="F684" s="6" t="s">
        <v>117</v>
      </c>
      <c r="G684" s="6" t="s">
        <v>118</v>
      </c>
      <c r="H684" t="s">
        <v>110</v>
      </c>
      <c r="I684" t="s">
        <v>163</v>
      </c>
      <c r="J684" t="s">
        <v>163</v>
      </c>
      <c r="K684" t="s">
        <v>164</v>
      </c>
      <c r="L684" t="s">
        <v>165</v>
      </c>
      <c r="M684" t="s">
        <v>166</v>
      </c>
      <c r="P684" s="44" t="s">
        <v>386</v>
      </c>
      <c r="Q684" s="9">
        <v>0.17610062893081799</v>
      </c>
      <c r="R684" s="9">
        <v>0.201257861635219</v>
      </c>
      <c r="S684" s="8">
        <f t="shared" si="26"/>
        <v>0.142857142857134</v>
      </c>
      <c r="U684" s="9">
        <f t="shared" si="27"/>
        <v>0.19264507794238461</v>
      </c>
      <c r="V684" s="6" t="s">
        <v>116</v>
      </c>
    </row>
    <row r="685" spans="1:23" x14ac:dyDescent="0.2">
      <c r="A685" s="6" t="s">
        <v>106</v>
      </c>
      <c r="B685" s="6" t="s">
        <v>120</v>
      </c>
      <c r="C685" s="6" t="s">
        <v>456</v>
      </c>
      <c r="D685" s="6" t="s">
        <v>77</v>
      </c>
      <c r="E685" s="6" t="s">
        <v>121</v>
      </c>
      <c r="F685" s="6" t="s">
        <v>138</v>
      </c>
      <c r="G685" s="11">
        <v>1E-3</v>
      </c>
      <c r="H685" t="s">
        <v>110</v>
      </c>
      <c r="I685" t="s">
        <v>111</v>
      </c>
      <c r="J685" t="s">
        <v>112</v>
      </c>
      <c r="K685" t="s">
        <v>139</v>
      </c>
      <c r="L685" t="s">
        <v>140</v>
      </c>
      <c r="M685" t="s">
        <v>141</v>
      </c>
      <c r="P685" s="44" t="s">
        <v>385</v>
      </c>
      <c r="Q685" s="9">
        <v>507032.702432764</v>
      </c>
      <c r="R685" s="9">
        <v>578881.84326909203</v>
      </c>
      <c r="S685" s="8">
        <f t="shared" si="26"/>
        <v>0.14170514148612678</v>
      </c>
      <c r="U685" s="9">
        <f t="shared" si="27"/>
        <v>0.19119010618056803</v>
      </c>
      <c r="V685" s="6" t="s">
        <v>119</v>
      </c>
    </row>
    <row r="686" spans="1:23" x14ac:dyDescent="0.2">
      <c r="A686" s="6" t="s">
        <v>106</v>
      </c>
      <c r="B686" s="6" t="s">
        <v>107</v>
      </c>
      <c r="C686" s="6" t="s">
        <v>465</v>
      </c>
      <c r="D686" s="6" t="s">
        <v>69</v>
      </c>
      <c r="E686" s="6" t="s">
        <v>52</v>
      </c>
      <c r="F686" s="6" t="s">
        <v>142</v>
      </c>
      <c r="G686" s="6" t="s">
        <v>109</v>
      </c>
      <c r="H686" t="s">
        <v>110</v>
      </c>
      <c r="I686" t="s">
        <v>111</v>
      </c>
      <c r="J686" t="s">
        <v>112</v>
      </c>
      <c r="K686" t="s">
        <v>139</v>
      </c>
      <c r="L686" t="s">
        <v>140</v>
      </c>
      <c r="M686" t="s">
        <v>141</v>
      </c>
      <c r="P686" s="44" t="s">
        <v>385</v>
      </c>
      <c r="Q686" s="9">
        <v>4.0502354788068802</v>
      </c>
      <c r="R686" s="9">
        <v>4.6153846153846096</v>
      </c>
      <c r="S686" s="8">
        <f t="shared" si="26"/>
        <v>0.13953488372093648</v>
      </c>
      <c r="U686" s="9">
        <f t="shared" si="27"/>
        <v>0.18844508941311819</v>
      </c>
      <c r="V686" s="6" t="s">
        <v>116</v>
      </c>
    </row>
    <row r="687" spans="1:23" x14ac:dyDescent="0.2">
      <c r="A687" s="6" t="s">
        <v>106</v>
      </c>
      <c r="B687" s="6" t="s">
        <v>107</v>
      </c>
      <c r="C687" s="6" t="s">
        <v>424</v>
      </c>
      <c r="D687" s="6" t="s">
        <v>69</v>
      </c>
      <c r="E687" s="6" t="s">
        <v>52</v>
      </c>
      <c r="F687" s="6" t="s">
        <v>108</v>
      </c>
      <c r="G687" s="6" t="s">
        <v>130</v>
      </c>
      <c r="H687" s="6" t="s">
        <v>110</v>
      </c>
      <c r="I687" s="12" t="s">
        <v>123</v>
      </c>
      <c r="J687" s="6" t="s">
        <v>124</v>
      </c>
      <c r="K687" s="6" t="s">
        <v>125</v>
      </c>
      <c r="L687" s="6" t="s">
        <v>126</v>
      </c>
      <c r="M687" s="6" t="s">
        <v>127</v>
      </c>
      <c r="N687" s="6" t="s">
        <v>155</v>
      </c>
      <c r="P687" s="44" t="s">
        <v>386</v>
      </c>
      <c r="Q687" s="9">
        <v>42.6073131955484</v>
      </c>
      <c r="R687" s="9">
        <v>48.4896661367249</v>
      </c>
      <c r="S687" s="8">
        <f t="shared" si="26"/>
        <v>0.13805970149253827</v>
      </c>
      <c r="U687" s="9">
        <f t="shared" si="27"/>
        <v>0.18657624199247733</v>
      </c>
      <c r="V687" s="6" t="s">
        <v>116</v>
      </c>
    </row>
    <row r="688" spans="1:23" x14ac:dyDescent="0.2">
      <c r="A688" s="6" t="s">
        <v>106</v>
      </c>
      <c r="B688" s="6" t="s">
        <v>107</v>
      </c>
      <c r="C688" s="6" t="s">
        <v>466</v>
      </c>
      <c r="D688" s="6" t="s">
        <v>69</v>
      </c>
      <c r="E688" s="6" t="s">
        <v>52</v>
      </c>
      <c r="F688" s="6" t="s">
        <v>142</v>
      </c>
      <c r="G688" s="6" t="s">
        <v>131</v>
      </c>
      <c r="H688" t="s">
        <v>110</v>
      </c>
      <c r="I688" t="s">
        <v>163</v>
      </c>
      <c r="J688" t="s">
        <v>163</v>
      </c>
      <c r="K688" t="s">
        <v>164</v>
      </c>
      <c r="L688" t="s">
        <v>165</v>
      </c>
      <c r="M688" t="s">
        <v>166</v>
      </c>
      <c r="P688" s="44" t="s">
        <v>386</v>
      </c>
      <c r="Q688" s="9">
        <v>0.72955974842767202</v>
      </c>
      <c r="R688" s="9">
        <v>0.83018867924528295</v>
      </c>
      <c r="S688" s="8">
        <f t="shared" si="26"/>
        <v>0.13793103448275998</v>
      </c>
      <c r="U688" s="9">
        <f t="shared" si="27"/>
        <v>0.18641312423088308</v>
      </c>
      <c r="V688" s="6" t="s">
        <v>116</v>
      </c>
    </row>
    <row r="689" spans="1:22" x14ac:dyDescent="0.2">
      <c r="A689" s="6" t="s">
        <v>106</v>
      </c>
      <c r="B689" s="6" t="s">
        <v>120</v>
      </c>
      <c r="C689" s="6" t="s">
        <v>443</v>
      </c>
      <c r="D689" s="6" t="s">
        <v>77</v>
      </c>
      <c r="E689" s="6" t="s">
        <v>121</v>
      </c>
      <c r="F689" s="6" t="s">
        <v>122</v>
      </c>
      <c r="G689" s="14">
        <v>1.0000000000000001E-5</v>
      </c>
      <c r="H689" s="6" t="s">
        <v>110</v>
      </c>
      <c r="I689" s="12" t="s">
        <v>123</v>
      </c>
      <c r="J689" s="6" t="s">
        <v>124</v>
      </c>
      <c r="K689" s="6" t="s">
        <v>125</v>
      </c>
      <c r="L689" s="6" t="s">
        <v>126</v>
      </c>
      <c r="M689" s="6" t="s">
        <v>127</v>
      </c>
      <c r="N689" s="6" t="s">
        <v>150</v>
      </c>
      <c r="P689" s="44" t="s">
        <v>386</v>
      </c>
      <c r="Q689" s="9">
        <v>1170828.1368909699</v>
      </c>
      <c r="R689" s="9">
        <v>1328273.9984823901</v>
      </c>
      <c r="S689" s="8">
        <f t="shared" si="26"/>
        <v>0.13447393057148732</v>
      </c>
      <c r="U689" s="9">
        <f t="shared" si="27"/>
        <v>0.18202345725409397</v>
      </c>
      <c r="V689" s="6" t="s">
        <v>119</v>
      </c>
    </row>
    <row r="690" spans="1:22" x14ac:dyDescent="0.2">
      <c r="A690" s="6" t="s">
        <v>106</v>
      </c>
      <c r="B690" s="6" t="s">
        <v>120</v>
      </c>
      <c r="C690" s="6" t="s">
        <v>441</v>
      </c>
      <c r="D690" s="6" t="s">
        <v>77</v>
      </c>
      <c r="E690" s="6" t="s">
        <v>121</v>
      </c>
      <c r="F690" s="6" t="s">
        <v>122</v>
      </c>
      <c r="G690" s="11">
        <v>1E-3</v>
      </c>
      <c r="H690" t="s">
        <v>110</v>
      </c>
      <c r="I690" t="s">
        <v>111</v>
      </c>
      <c r="J690" t="s">
        <v>133</v>
      </c>
      <c r="K690" t="s">
        <v>146</v>
      </c>
      <c r="L690" t="s">
        <v>147</v>
      </c>
      <c r="M690" t="s">
        <v>191</v>
      </c>
      <c r="P690" s="44" t="s">
        <v>386</v>
      </c>
      <c r="Q690" s="9">
        <v>1760410.8438655401</v>
      </c>
      <c r="R690" s="9">
        <v>1987218.4654880499</v>
      </c>
      <c r="S690" s="8">
        <f t="shared" ref="S690:S753" si="28">((R690-Q690)/Q690)</f>
        <v>0.12883789168469431</v>
      </c>
      <c r="U690" s="9">
        <f t="shared" si="27"/>
        <v>0.17483832078355221</v>
      </c>
      <c r="V690" s="6" t="s">
        <v>119</v>
      </c>
    </row>
    <row r="691" spans="1:22" x14ac:dyDescent="0.2">
      <c r="A691" s="6" t="s">
        <v>106</v>
      </c>
      <c r="B691" s="6" t="s">
        <v>107</v>
      </c>
      <c r="C691" s="6" t="s">
        <v>485</v>
      </c>
      <c r="D691" s="6" t="s">
        <v>69</v>
      </c>
      <c r="E691" s="6" t="s">
        <v>52</v>
      </c>
      <c r="F691" s="6" t="s">
        <v>108</v>
      </c>
      <c r="G691" s="6" t="s">
        <v>118</v>
      </c>
      <c r="H691" t="s">
        <v>110</v>
      </c>
      <c r="I691" t="s">
        <v>111</v>
      </c>
      <c r="J691" t="s">
        <v>133</v>
      </c>
      <c r="K691" t="s">
        <v>146</v>
      </c>
      <c r="L691" t="s">
        <v>147</v>
      </c>
      <c r="M691" t="s">
        <v>191</v>
      </c>
      <c r="P691" s="44" t="s">
        <v>386</v>
      </c>
      <c r="Q691" s="9">
        <v>24.813895781637701</v>
      </c>
      <c r="R691" s="9">
        <v>27.990074441687302</v>
      </c>
      <c r="S691" s="8">
        <f t="shared" si="28"/>
        <v>0.127999999999999</v>
      </c>
      <c r="U691" s="9">
        <f t="shared" si="27"/>
        <v>0.17376706773670525</v>
      </c>
      <c r="V691" s="6" t="s">
        <v>116</v>
      </c>
    </row>
    <row r="692" spans="1:22" x14ac:dyDescent="0.2">
      <c r="A692" s="6" t="s">
        <v>106</v>
      </c>
      <c r="B692" s="6" t="s">
        <v>107</v>
      </c>
      <c r="C692" s="6" t="s">
        <v>424</v>
      </c>
      <c r="D692" s="6" t="s">
        <v>69</v>
      </c>
      <c r="E692" s="6" t="s">
        <v>52</v>
      </c>
      <c r="F692" s="6" t="s">
        <v>142</v>
      </c>
      <c r="G692" s="6" t="s">
        <v>130</v>
      </c>
      <c r="H692" s="6" t="s">
        <v>110</v>
      </c>
      <c r="I692" s="12" t="s">
        <v>123</v>
      </c>
      <c r="J692" s="6" t="s">
        <v>124</v>
      </c>
      <c r="K692" s="6" t="s">
        <v>125</v>
      </c>
      <c r="L692" s="6" t="s">
        <v>126</v>
      </c>
      <c r="M692" s="6" t="s">
        <v>127</v>
      </c>
      <c r="N692" s="6" t="s">
        <v>155</v>
      </c>
      <c r="P692" s="44" t="s">
        <v>386</v>
      </c>
      <c r="Q692" s="9">
        <v>46.104928457869597</v>
      </c>
      <c r="R692" s="9">
        <v>51.987281399046097</v>
      </c>
      <c r="S692" s="8">
        <f t="shared" si="28"/>
        <v>0.12758620689655245</v>
      </c>
      <c r="U692" s="9">
        <f t="shared" si="27"/>
        <v>0.17323773548314911</v>
      </c>
      <c r="V692" s="6" t="s">
        <v>116</v>
      </c>
    </row>
    <row r="693" spans="1:22" x14ac:dyDescent="0.2">
      <c r="A693" s="6" t="s">
        <v>106</v>
      </c>
      <c r="B693" s="6">
        <v>2018</v>
      </c>
      <c r="C693" s="6" t="s">
        <v>418</v>
      </c>
      <c r="D693" s="6" t="s">
        <v>69</v>
      </c>
      <c r="E693" s="6" t="s">
        <v>52</v>
      </c>
      <c r="F693" s="6" t="s">
        <v>216</v>
      </c>
      <c r="G693" s="6" t="s">
        <v>217</v>
      </c>
      <c r="H693" t="s">
        <v>110</v>
      </c>
      <c r="I693" t="s">
        <v>123</v>
      </c>
      <c r="J693" t="s">
        <v>124</v>
      </c>
      <c r="K693" t="s">
        <v>125</v>
      </c>
      <c r="L693" t="s">
        <v>126</v>
      </c>
      <c r="M693" t="s">
        <v>127</v>
      </c>
      <c r="N693" s="6" t="s">
        <v>155</v>
      </c>
      <c r="P693" s="44" t="s">
        <v>386</v>
      </c>
      <c r="Q693" s="9">
        <v>52.31</v>
      </c>
      <c r="R693" s="9">
        <v>58.97</v>
      </c>
      <c r="S693" s="8">
        <f t="shared" si="28"/>
        <v>0.12731791244503912</v>
      </c>
      <c r="U693" s="9">
        <f t="shared" si="27"/>
        <v>0.17289442414391942</v>
      </c>
      <c r="V693" s="6" t="s">
        <v>116</v>
      </c>
    </row>
    <row r="694" spans="1:22" x14ac:dyDescent="0.2">
      <c r="A694" s="6" t="s">
        <v>106</v>
      </c>
      <c r="B694" s="6" t="s">
        <v>107</v>
      </c>
      <c r="C694" s="6" t="s">
        <v>489</v>
      </c>
      <c r="D694" s="6" t="s">
        <v>69</v>
      </c>
      <c r="E694" s="6" t="s">
        <v>52</v>
      </c>
      <c r="F694" s="6" t="s">
        <v>108</v>
      </c>
      <c r="G694" s="6" t="s">
        <v>130</v>
      </c>
      <c r="H694" s="6" t="s">
        <v>110</v>
      </c>
      <c r="I694" s="12" t="s">
        <v>123</v>
      </c>
      <c r="J694" s="6" t="s">
        <v>124</v>
      </c>
      <c r="K694" s="6" t="s">
        <v>125</v>
      </c>
      <c r="L694" s="6" t="s">
        <v>126</v>
      </c>
      <c r="M694" s="6" t="s">
        <v>127</v>
      </c>
      <c r="N694" s="6" t="s">
        <v>155</v>
      </c>
      <c r="P694" s="44" t="s">
        <v>386</v>
      </c>
      <c r="Q694" s="9">
        <v>42.273307790549097</v>
      </c>
      <c r="R694" s="9">
        <v>47.509578544061199</v>
      </c>
      <c r="S694" s="8">
        <f t="shared" si="28"/>
        <v>0.12386706948640432</v>
      </c>
      <c r="U694" s="9">
        <f t="shared" si="27"/>
        <v>0.16847140430081309</v>
      </c>
      <c r="V694" s="6" t="s">
        <v>116</v>
      </c>
    </row>
    <row r="695" spans="1:22" x14ac:dyDescent="0.2">
      <c r="A695" s="6" t="s">
        <v>106</v>
      </c>
      <c r="B695" s="6" t="s">
        <v>107</v>
      </c>
      <c r="C695" s="6" t="s">
        <v>480</v>
      </c>
      <c r="D695" s="6" t="s">
        <v>69</v>
      </c>
      <c r="E695" s="6" t="s">
        <v>52</v>
      </c>
      <c r="F695" s="6" t="s">
        <v>142</v>
      </c>
      <c r="G695" s="6" t="s">
        <v>109</v>
      </c>
      <c r="H695" t="s">
        <v>110</v>
      </c>
      <c r="I695" t="s">
        <v>163</v>
      </c>
      <c r="J695" t="s">
        <v>163</v>
      </c>
      <c r="K695" t="s">
        <v>164</v>
      </c>
      <c r="L695" t="s">
        <v>165</v>
      </c>
      <c r="M695" t="s">
        <v>166</v>
      </c>
      <c r="P695" s="44" t="s">
        <v>386</v>
      </c>
      <c r="Q695" s="9">
        <v>728089.67761648505</v>
      </c>
      <c r="R695" s="9">
        <v>817720.79466917703</v>
      </c>
      <c r="S695" s="8">
        <f t="shared" si="28"/>
        <v>0.12310450183295196</v>
      </c>
      <c r="U695" s="9">
        <f t="shared" si="27"/>
        <v>0.16749217285146356</v>
      </c>
      <c r="V695" s="6" t="s">
        <v>119</v>
      </c>
    </row>
    <row r="696" spans="1:22" x14ac:dyDescent="0.2">
      <c r="A696" s="6" t="s">
        <v>106</v>
      </c>
      <c r="B696" s="6" t="s">
        <v>107</v>
      </c>
      <c r="C696" s="6" t="s">
        <v>480</v>
      </c>
      <c r="D696" s="6" t="s">
        <v>69</v>
      </c>
      <c r="E696" s="6" t="s">
        <v>52</v>
      </c>
      <c r="F696" s="6" t="s">
        <v>142</v>
      </c>
      <c r="G696" s="6" t="s">
        <v>129</v>
      </c>
      <c r="H696" t="s">
        <v>110</v>
      </c>
      <c r="I696" t="s">
        <v>163</v>
      </c>
      <c r="J696" t="s">
        <v>163</v>
      </c>
      <c r="K696" t="s">
        <v>164</v>
      </c>
      <c r="L696" t="s">
        <v>165</v>
      </c>
      <c r="M696" t="s">
        <v>166</v>
      </c>
      <c r="P696" s="44" t="s">
        <v>386</v>
      </c>
      <c r="Q696" s="9">
        <v>728089.67761648505</v>
      </c>
      <c r="R696" s="9">
        <v>817720.79466917703</v>
      </c>
      <c r="S696" s="8">
        <f t="shared" si="28"/>
        <v>0.12310450183295196</v>
      </c>
      <c r="U696" s="9">
        <f t="shared" si="27"/>
        <v>0.16749217285146356</v>
      </c>
      <c r="V696" s="6" t="s">
        <v>119</v>
      </c>
    </row>
    <row r="697" spans="1:22" x14ac:dyDescent="0.2">
      <c r="A697" s="6" t="s">
        <v>106</v>
      </c>
      <c r="B697" s="6" t="s">
        <v>120</v>
      </c>
      <c r="C697" s="6" t="s">
        <v>459</v>
      </c>
      <c r="D697" s="6" t="s">
        <v>77</v>
      </c>
      <c r="E697" s="6" t="s">
        <v>121</v>
      </c>
      <c r="F697" s="6" t="s">
        <v>132</v>
      </c>
      <c r="G697" s="11">
        <v>1E-3</v>
      </c>
      <c r="H697" t="s">
        <v>110</v>
      </c>
      <c r="I697" t="s">
        <v>111</v>
      </c>
      <c r="J697" t="s">
        <v>133</v>
      </c>
      <c r="K697" t="s">
        <v>146</v>
      </c>
      <c r="L697" t="s">
        <v>147</v>
      </c>
      <c r="M697" t="s">
        <v>191</v>
      </c>
      <c r="P697" s="44" t="s">
        <v>386</v>
      </c>
      <c r="Q697" s="9">
        <v>4341834.1940446198</v>
      </c>
      <c r="R697" s="9">
        <v>4870510.9675794896</v>
      </c>
      <c r="S697" s="8">
        <f t="shared" si="28"/>
        <v>0.12176346445012053</v>
      </c>
      <c r="U697" s="9">
        <f t="shared" si="27"/>
        <v>0.16576850068806023</v>
      </c>
      <c r="V697" s="6" t="s">
        <v>119</v>
      </c>
    </row>
    <row r="698" spans="1:22" x14ac:dyDescent="0.2">
      <c r="A698" s="6" t="s">
        <v>106</v>
      </c>
      <c r="B698" s="6" t="s">
        <v>107</v>
      </c>
      <c r="C698" s="6" t="s">
        <v>424</v>
      </c>
      <c r="D698" s="6" t="s">
        <v>69</v>
      </c>
      <c r="E698" s="6" t="s">
        <v>52</v>
      </c>
      <c r="F698" s="6" t="s">
        <v>117</v>
      </c>
      <c r="G698" s="6" t="s">
        <v>129</v>
      </c>
      <c r="H698" s="6" t="s">
        <v>110</v>
      </c>
      <c r="I698" s="12" t="s">
        <v>123</v>
      </c>
      <c r="J698" s="6" t="s">
        <v>124</v>
      </c>
      <c r="K698" s="6" t="s">
        <v>125</v>
      </c>
      <c r="L698" s="6" t="s">
        <v>126</v>
      </c>
      <c r="M698" s="6" t="s">
        <v>127</v>
      </c>
      <c r="N698" s="6" t="s">
        <v>155</v>
      </c>
      <c r="P698" s="44" t="s">
        <v>386</v>
      </c>
      <c r="Q698" s="9">
        <v>41.335453100158901</v>
      </c>
      <c r="R698" s="9">
        <v>46.263910969793301</v>
      </c>
      <c r="S698" s="8">
        <f t="shared" si="28"/>
        <v>0.11923076923077092</v>
      </c>
      <c r="U698" s="9">
        <f t="shared" si="27"/>
        <v>0.16250752987983139</v>
      </c>
      <c r="V698" s="6" t="s">
        <v>116</v>
      </c>
    </row>
    <row r="699" spans="1:22" x14ac:dyDescent="0.2">
      <c r="A699" s="6" t="s">
        <v>106</v>
      </c>
      <c r="B699" s="6" t="s">
        <v>120</v>
      </c>
      <c r="C699" s="6" t="s">
        <v>445</v>
      </c>
      <c r="D699" s="6" t="s">
        <v>77</v>
      </c>
      <c r="E699" s="6" t="s">
        <v>121</v>
      </c>
      <c r="F699" s="6" t="s">
        <v>122</v>
      </c>
      <c r="G699" s="11">
        <v>1E-3</v>
      </c>
      <c r="H699" s="6" t="s">
        <v>110</v>
      </c>
      <c r="I699" s="12" t="s">
        <v>123</v>
      </c>
      <c r="J699" s="6" t="s">
        <v>124</v>
      </c>
      <c r="K699" s="6" t="s">
        <v>125</v>
      </c>
      <c r="L699" s="6" t="s">
        <v>126</v>
      </c>
      <c r="M699" s="6" t="s">
        <v>127</v>
      </c>
      <c r="N699" s="6" t="s">
        <v>155</v>
      </c>
      <c r="P699" s="44" t="s">
        <v>386</v>
      </c>
      <c r="Q699" s="9">
        <v>18437103.058867201</v>
      </c>
      <c r="R699" s="9">
        <v>20618834.459458299</v>
      </c>
      <c r="S699" s="8">
        <f t="shared" si="28"/>
        <v>0.11833374221672036</v>
      </c>
      <c r="U699" s="9">
        <f t="shared" si="27"/>
        <v>0.16135079318024323</v>
      </c>
      <c r="V699" s="6" t="s">
        <v>119</v>
      </c>
    </row>
    <row r="700" spans="1:22" x14ac:dyDescent="0.2">
      <c r="A700" s="6" t="s">
        <v>106</v>
      </c>
      <c r="B700" s="6" t="s">
        <v>107</v>
      </c>
      <c r="C700" s="6" t="s">
        <v>477</v>
      </c>
      <c r="D700" s="6" t="s">
        <v>69</v>
      </c>
      <c r="E700" s="6" t="s">
        <v>52</v>
      </c>
      <c r="F700" s="6" t="s">
        <v>142</v>
      </c>
      <c r="G700" s="6" t="s">
        <v>118</v>
      </c>
      <c r="H700" t="s">
        <v>110</v>
      </c>
      <c r="I700" t="s">
        <v>111</v>
      </c>
      <c r="J700" t="s">
        <v>112</v>
      </c>
      <c r="K700" t="s">
        <v>139</v>
      </c>
      <c r="L700" t="s">
        <v>140</v>
      </c>
      <c r="M700" t="s">
        <v>141</v>
      </c>
      <c r="P700" s="44" t="s">
        <v>385</v>
      </c>
      <c r="Q700" s="9">
        <v>6.7191283292978099</v>
      </c>
      <c r="R700" s="9">
        <v>7.5060532687651298</v>
      </c>
      <c r="S700" s="8">
        <f t="shared" si="28"/>
        <v>0.11711711711711843</v>
      </c>
      <c r="U700" s="9">
        <f t="shared" si="27"/>
        <v>0.15978044403677086</v>
      </c>
      <c r="V700" s="6" t="s">
        <v>116</v>
      </c>
    </row>
    <row r="701" spans="1:22" x14ac:dyDescent="0.2">
      <c r="A701" s="6" t="s">
        <v>106</v>
      </c>
      <c r="B701" s="6" t="s">
        <v>107</v>
      </c>
      <c r="C701" s="6" t="s">
        <v>477</v>
      </c>
      <c r="D701" s="6" t="s">
        <v>69</v>
      </c>
      <c r="E701" s="6" t="s">
        <v>52</v>
      </c>
      <c r="F701" s="6" t="s">
        <v>108</v>
      </c>
      <c r="G701" s="6" t="s">
        <v>131</v>
      </c>
      <c r="H701" t="s">
        <v>110</v>
      </c>
      <c r="I701" t="s">
        <v>111</v>
      </c>
      <c r="J701" t="s">
        <v>112</v>
      </c>
      <c r="K701" t="s">
        <v>139</v>
      </c>
      <c r="L701" t="s">
        <v>140</v>
      </c>
      <c r="M701" t="s">
        <v>141</v>
      </c>
      <c r="P701" s="44" t="s">
        <v>385</v>
      </c>
      <c r="Q701" s="9">
        <v>4.17675544794188</v>
      </c>
      <c r="R701" s="9">
        <v>4.6610169491525397</v>
      </c>
      <c r="S701" s="8">
        <f t="shared" si="28"/>
        <v>0.11594202898550891</v>
      </c>
      <c r="U701" s="9">
        <f t="shared" si="27"/>
        <v>0.15826208391673444</v>
      </c>
      <c r="V701" s="6" t="s">
        <v>116</v>
      </c>
    </row>
    <row r="702" spans="1:22" x14ac:dyDescent="0.2">
      <c r="A702" s="6" t="s">
        <v>106</v>
      </c>
      <c r="B702" s="6" t="s">
        <v>107</v>
      </c>
      <c r="C702" s="6" t="s">
        <v>424</v>
      </c>
      <c r="D702" s="6" t="s">
        <v>69</v>
      </c>
      <c r="E702" s="6" t="s">
        <v>52</v>
      </c>
      <c r="F702" s="6" t="s">
        <v>108</v>
      </c>
      <c r="G702" s="6" t="s">
        <v>131</v>
      </c>
      <c r="H702" s="6" t="s">
        <v>110</v>
      </c>
      <c r="I702" s="12" t="s">
        <v>123</v>
      </c>
      <c r="J702" s="6" t="s">
        <v>124</v>
      </c>
      <c r="K702" s="6" t="s">
        <v>125</v>
      </c>
      <c r="L702" s="6" t="s">
        <v>126</v>
      </c>
      <c r="M702" s="6" t="s">
        <v>127</v>
      </c>
      <c r="N702" s="6" t="s">
        <v>155</v>
      </c>
      <c r="P702" s="44" t="s">
        <v>386</v>
      </c>
      <c r="Q702" s="9">
        <v>42.6073131955484</v>
      </c>
      <c r="R702" s="9">
        <v>47.376788553259097</v>
      </c>
      <c r="S702" s="8">
        <f t="shared" si="28"/>
        <v>0.11194029850746397</v>
      </c>
      <c r="U702" s="9">
        <f t="shared" si="27"/>
        <v>0.15307933000439086</v>
      </c>
      <c r="V702" s="6" t="s">
        <v>116</v>
      </c>
    </row>
    <row r="703" spans="1:22" x14ac:dyDescent="0.2">
      <c r="A703" s="6" t="s">
        <v>106</v>
      </c>
      <c r="B703" s="6" t="s">
        <v>120</v>
      </c>
      <c r="C703" s="6" t="s">
        <v>459</v>
      </c>
      <c r="D703" s="6" t="s">
        <v>77</v>
      </c>
      <c r="E703" s="6" t="s">
        <v>121</v>
      </c>
      <c r="F703" s="6" t="s">
        <v>132</v>
      </c>
      <c r="G703" s="13">
        <v>1.0000000000000001E-5</v>
      </c>
      <c r="H703" t="s">
        <v>110</v>
      </c>
      <c r="I703" t="s">
        <v>111</v>
      </c>
      <c r="J703" t="s">
        <v>133</v>
      </c>
      <c r="K703" t="s">
        <v>146</v>
      </c>
      <c r="L703" t="s">
        <v>147</v>
      </c>
      <c r="M703" t="s">
        <v>191</v>
      </c>
      <c r="P703" s="44" t="s">
        <v>386</v>
      </c>
      <c r="Q703" s="9">
        <v>4192623.70166755</v>
      </c>
      <c r="R703" s="9">
        <v>4656374.83537992</v>
      </c>
      <c r="S703" s="8">
        <f t="shared" si="28"/>
        <v>0.11061119878893978</v>
      </c>
      <c r="U703" s="9">
        <f t="shared" si="27"/>
        <v>0.15135384845432012</v>
      </c>
      <c r="V703" s="6" t="s">
        <v>119</v>
      </c>
    </row>
    <row r="704" spans="1:22" x14ac:dyDescent="0.2">
      <c r="A704" s="6" t="s">
        <v>106</v>
      </c>
      <c r="B704" s="6" t="s">
        <v>120</v>
      </c>
      <c r="C704" s="6" t="s">
        <v>444</v>
      </c>
      <c r="D704" s="6" t="s">
        <v>77</v>
      </c>
      <c r="E704" s="6" t="s">
        <v>121</v>
      </c>
      <c r="F704" s="6" t="s">
        <v>122</v>
      </c>
      <c r="G704" s="11">
        <v>1E-3</v>
      </c>
      <c r="H704" s="6" t="s">
        <v>110</v>
      </c>
      <c r="I704" s="12" t="s">
        <v>123</v>
      </c>
      <c r="J704" s="6" t="s">
        <v>124</v>
      </c>
      <c r="K704" s="6" t="s">
        <v>125</v>
      </c>
      <c r="L704" s="6" t="s">
        <v>126</v>
      </c>
      <c r="M704" s="6" t="s">
        <v>127</v>
      </c>
      <c r="N704" s="6" t="s">
        <v>150</v>
      </c>
      <c r="P704" s="44" t="s">
        <v>386</v>
      </c>
      <c r="Q704" s="9">
        <v>347168.68189265497</v>
      </c>
      <c r="R704" s="9">
        <v>385110.70023255597</v>
      </c>
      <c r="S704" s="8">
        <f t="shared" si="28"/>
        <v>0.10928986489522324</v>
      </c>
      <c r="U704" s="9">
        <f t="shared" si="27"/>
        <v>0.14963640067060241</v>
      </c>
      <c r="V704" s="6" t="s">
        <v>119</v>
      </c>
    </row>
    <row r="705" spans="1:24" x14ac:dyDescent="0.2">
      <c r="A705" s="6" t="s">
        <v>106</v>
      </c>
      <c r="B705" s="6" t="s">
        <v>120</v>
      </c>
      <c r="C705" s="6" t="s">
        <v>462</v>
      </c>
      <c r="D705" s="6" t="s">
        <v>77</v>
      </c>
      <c r="E705" s="6" t="s">
        <v>121</v>
      </c>
      <c r="F705" s="6" t="s">
        <v>138</v>
      </c>
      <c r="G705" s="11">
        <v>1E-3</v>
      </c>
      <c r="H705" t="s">
        <v>110</v>
      </c>
      <c r="I705" t="s">
        <v>111</v>
      </c>
      <c r="J705" t="s">
        <v>204</v>
      </c>
      <c r="K705" t="s">
        <v>205</v>
      </c>
      <c r="L705" t="s">
        <v>206</v>
      </c>
      <c r="M705" t="s">
        <v>215</v>
      </c>
      <c r="P705" s="44" t="s">
        <v>386</v>
      </c>
      <c r="Q705" s="9">
        <v>1855236.69445552</v>
      </c>
      <c r="R705" s="9">
        <v>2054020.6449754899</v>
      </c>
      <c r="S705" s="8">
        <f t="shared" si="28"/>
        <v>0.10714748749528673</v>
      </c>
      <c r="U705" s="9">
        <f t="shared" si="27"/>
        <v>0.14684742203348145</v>
      </c>
      <c r="V705" s="6" t="s">
        <v>119</v>
      </c>
    </row>
    <row r="706" spans="1:24" x14ac:dyDescent="0.2">
      <c r="A706" s="6" t="s">
        <v>106</v>
      </c>
      <c r="B706" s="6">
        <v>2018</v>
      </c>
      <c r="C706" s="6" t="s">
        <v>492</v>
      </c>
      <c r="D706" s="6" t="s">
        <v>69</v>
      </c>
      <c r="E706" s="6" t="s">
        <v>52</v>
      </c>
      <c r="F706" s="6" t="s">
        <v>108</v>
      </c>
      <c r="G706" s="6" t="s">
        <v>193</v>
      </c>
      <c r="H706" t="s">
        <v>110</v>
      </c>
      <c r="I706" t="s">
        <v>123</v>
      </c>
      <c r="J706" t="s">
        <v>124</v>
      </c>
      <c r="K706" t="s">
        <v>125</v>
      </c>
      <c r="L706" t="s">
        <v>126</v>
      </c>
      <c r="M706" t="s">
        <v>127</v>
      </c>
      <c r="N706" s="6" t="s">
        <v>150</v>
      </c>
      <c r="P706" s="44" t="s">
        <v>386</v>
      </c>
      <c r="Q706" s="9">
        <v>0.194070080862533</v>
      </c>
      <c r="R706" s="9">
        <v>0.214285714285714</v>
      </c>
      <c r="S706" s="8">
        <f t="shared" si="28"/>
        <v>0.10416666666666914</v>
      </c>
      <c r="U706" s="9">
        <f t="shared" si="27"/>
        <v>0.14295795384204629</v>
      </c>
      <c r="V706" s="6" t="s">
        <v>116</v>
      </c>
    </row>
    <row r="707" spans="1:24" x14ac:dyDescent="0.2">
      <c r="A707" s="6" t="s">
        <v>106</v>
      </c>
      <c r="B707" s="6" t="s">
        <v>120</v>
      </c>
      <c r="C707" s="6" t="s">
        <v>435</v>
      </c>
      <c r="D707" s="6" t="s">
        <v>77</v>
      </c>
      <c r="E707" s="6" t="s">
        <v>121</v>
      </c>
      <c r="F707" s="6" t="s">
        <v>122</v>
      </c>
      <c r="G707" s="11">
        <v>1E-3</v>
      </c>
      <c r="H707" t="s">
        <v>110</v>
      </c>
      <c r="I707" t="s">
        <v>163</v>
      </c>
      <c r="J707" t="s">
        <v>163</v>
      </c>
      <c r="K707" t="s">
        <v>164</v>
      </c>
      <c r="L707" t="s">
        <v>165</v>
      </c>
      <c r="M707" t="s">
        <v>166</v>
      </c>
      <c r="P707" s="44" t="s">
        <v>386</v>
      </c>
      <c r="Q707" s="9">
        <v>12206003.4513059</v>
      </c>
      <c r="R707" s="9">
        <v>13461963.0337699</v>
      </c>
      <c r="S707" s="8">
        <f t="shared" si="28"/>
        <v>0.1028968726311172</v>
      </c>
      <c r="U707" s="9">
        <f t="shared" si="27"/>
        <v>0.14129789673218107</v>
      </c>
      <c r="V707" s="6" t="s">
        <v>119</v>
      </c>
      <c r="X707" s="15"/>
    </row>
    <row r="708" spans="1:24" x14ac:dyDescent="0.2">
      <c r="A708" s="6" t="s">
        <v>106</v>
      </c>
      <c r="B708" s="6" t="s">
        <v>107</v>
      </c>
      <c r="C708" s="6" t="s">
        <v>475</v>
      </c>
      <c r="D708" s="6" t="s">
        <v>69</v>
      </c>
      <c r="E708" s="6" t="s">
        <v>52</v>
      </c>
      <c r="F708" s="6" t="s">
        <v>194</v>
      </c>
      <c r="G708" s="6" t="s">
        <v>109</v>
      </c>
      <c r="H708" s="6" t="s">
        <v>110</v>
      </c>
      <c r="I708" s="12" t="s">
        <v>123</v>
      </c>
      <c r="J708" s="6" t="s">
        <v>124</v>
      </c>
      <c r="K708" s="6" t="s">
        <v>125</v>
      </c>
      <c r="L708" s="6" t="s">
        <v>126</v>
      </c>
      <c r="M708" s="6" t="s">
        <v>127</v>
      </c>
      <c r="N708" s="6" t="s">
        <v>155</v>
      </c>
      <c r="P708" s="44" t="s">
        <v>386</v>
      </c>
      <c r="Q708" s="9">
        <v>15485718.1340618</v>
      </c>
      <c r="R708" s="9">
        <v>17026339.210778099</v>
      </c>
      <c r="S708" s="8">
        <f t="shared" si="28"/>
        <v>9.9486576171602031E-2</v>
      </c>
      <c r="U708" s="9">
        <f t="shared" si="27"/>
        <v>0.13682999017843481</v>
      </c>
      <c r="V708" s="6" t="s">
        <v>119</v>
      </c>
    </row>
    <row r="709" spans="1:24" x14ac:dyDescent="0.2">
      <c r="A709" s="6" t="s">
        <v>106</v>
      </c>
      <c r="B709" s="6" t="s">
        <v>107</v>
      </c>
      <c r="C709" s="6" t="s">
        <v>475</v>
      </c>
      <c r="D709" s="6" t="s">
        <v>69</v>
      </c>
      <c r="E709" s="6" t="s">
        <v>52</v>
      </c>
      <c r="F709" s="6" t="s">
        <v>108</v>
      </c>
      <c r="G709" s="6" t="s">
        <v>131</v>
      </c>
      <c r="H709" s="6" t="s">
        <v>110</v>
      </c>
      <c r="I709" s="12" t="s">
        <v>123</v>
      </c>
      <c r="J709" s="6" t="s">
        <v>124</v>
      </c>
      <c r="K709" s="6" t="s">
        <v>125</v>
      </c>
      <c r="L709" s="6" t="s">
        <v>126</v>
      </c>
      <c r="M709" s="6" t="s">
        <v>127</v>
      </c>
      <c r="N709" s="6" t="s">
        <v>155</v>
      </c>
      <c r="P709" s="44" t="s">
        <v>386</v>
      </c>
      <c r="Q709" s="19">
        <v>30078825.180431001</v>
      </c>
      <c r="R709" s="9">
        <v>33071264.512895901</v>
      </c>
      <c r="S709" s="8">
        <f t="shared" si="28"/>
        <v>9.9486576171590388E-2</v>
      </c>
      <c r="U709" s="9">
        <f t="shared" ref="U709:U772" si="29">IF(T709="",(LOG((R709/Q709),2)),T709)</f>
        <v>0.13682999017841965</v>
      </c>
      <c r="V709" s="6" t="s">
        <v>119</v>
      </c>
    </row>
    <row r="710" spans="1:24" x14ac:dyDescent="0.2">
      <c r="A710" s="6" t="s">
        <v>106</v>
      </c>
      <c r="B710" s="6" t="s">
        <v>107</v>
      </c>
      <c r="C710" s="6" t="s">
        <v>490</v>
      </c>
      <c r="D710" s="6" t="s">
        <v>69</v>
      </c>
      <c r="E710" s="6" t="s">
        <v>52</v>
      </c>
      <c r="F710" s="6" t="s">
        <v>142</v>
      </c>
      <c r="G710" s="6" t="s">
        <v>129</v>
      </c>
      <c r="H710" s="6" t="s">
        <v>110</v>
      </c>
      <c r="I710" s="12" t="s">
        <v>123</v>
      </c>
      <c r="J710" s="6" t="s">
        <v>124</v>
      </c>
      <c r="K710" s="6" t="s">
        <v>125</v>
      </c>
      <c r="L710" s="6" t="s">
        <v>126</v>
      </c>
      <c r="M710" s="6" t="s">
        <v>127</v>
      </c>
      <c r="N710" s="6" t="s">
        <v>155</v>
      </c>
      <c r="P710" s="44" t="s">
        <v>386</v>
      </c>
      <c r="Q710" s="9">
        <v>11471632.163508501</v>
      </c>
      <c r="R710" s="9">
        <v>12604077.7423939</v>
      </c>
      <c r="S710" s="8">
        <f t="shared" si="28"/>
        <v>9.8717040674275766E-2</v>
      </c>
      <c r="U710" s="9">
        <f t="shared" si="29"/>
        <v>0.13581988803628078</v>
      </c>
      <c r="V710" s="6" t="s">
        <v>119</v>
      </c>
    </row>
    <row r="711" spans="1:24" x14ac:dyDescent="0.2">
      <c r="A711" s="6" t="s">
        <v>106</v>
      </c>
      <c r="B711" s="6" t="s">
        <v>107</v>
      </c>
      <c r="C711" s="6" t="s">
        <v>489</v>
      </c>
      <c r="D711" s="6" t="s">
        <v>69</v>
      </c>
      <c r="E711" s="6" t="s">
        <v>52</v>
      </c>
      <c r="F711" s="6" t="s">
        <v>117</v>
      </c>
      <c r="G711" s="6" t="s">
        <v>129</v>
      </c>
      <c r="H711" s="6" t="s">
        <v>110</v>
      </c>
      <c r="I711" s="12" t="s">
        <v>123</v>
      </c>
      <c r="J711" s="6" t="s">
        <v>124</v>
      </c>
      <c r="K711" s="6" t="s">
        <v>125</v>
      </c>
      <c r="L711" s="6" t="s">
        <v>126</v>
      </c>
      <c r="M711" s="6" t="s">
        <v>127</v>
      </c>
      <c r="N711" s="6" t="s">
        <v>155</v>
      </c>
      <c r="P711" s="44" t="s">
        <v>386</v>
      </c>
      <c r="Q711" s="9">
        <v>37.164750957854402</v>
      </c>
      <c r="R711" s="9">
        <v>40.613026819923299</v>
      </c>
      <c r="S711" s="8">
        <f t="shared" si="28"/>
        <v>9.2783505154637347E-2</v>
      </c>
      <c r="U711" s="9">
        <f t="shared" si="29"/>
        <v>0.12800761237606903</v>
      </c>
      <c r="V711" s="6" t="s">
        <v>116</v>
      </c>
    </row>
    <row r="712" spans="1:24" x14ac:dyDescent="0.2">
      <c r="A712" s="6" t="s">
        <v>106</v>
      </c>
      <c r="B712" s="6" t="s">
        <v>120</v>
      </c>
      <c r="C712" s="6" t="s">
        <v>436</v>
      </c>
      <c r="D712" s="6" t="s">
        <v>77</v>
      </c>
      <c r="E712" s="6" t="s">
        <v>121</v>
      </c>
      <c r="F712" s="6" t="s">
        <v>122</v>
      </c>
      <c r="G712" s="11">
        <v>1E-3</v>
      </c>
      <c r="H712" s="6" t="s">
        <v>110</v>
      </c>
      <c r="I712" s="6" t="s">
        <v>111</v>
      </c>
      <c r="J712" s="6" t="s">
        <v>112</v>
      </c>
      <c r="K712" s="6" t="s">
        <v>113</v>
      </c>
      <c r="L712" s="6" t="s">
        <v>114</v>
      </c>
      <c r="M712" s="6" t="s">
        <v>115</v>
      </c>
      <c r="P712" s="44" t="s">
        <v>385</v>
      </c>
      <c r="Q712" s="9">
        <v>1E-3</v>
      </c>
      <c r="R712" s="9">
        <v>1.0926008611173801E-3</v>
      </c>
      <c r="S712" s="8">
        <f t="shared" si="28"/>
        <v>9.2600861117380071E-2</v>
      </c>
      <c r="U712" s="9">
        <f t="shared" si="29"/>
        <v>0.12776646518797788</v>
      </c>
      <c r="V712" s="6" t="s">
        <v>119</v>
      </c>
    </row>
    <row r="713" spans="1:24" x14ac:dyDescent="0.2">
      <c r="A713" s="6" t="s">
        <v>106</v>
      </c>
      <c r="B713" s="6" t="s">
        <v>107</v>
      </c>
      <c r="C713" s="6" t="s">
        <v>424</v>
      </c>
      <c r="D713" s="6" t="s">
        <v>69</v>
      </c>
      <c r="E713" s="6" t="s">
        <v>52</v>
      </c>
      <c r="F713" s="6" t="s">
        <v>117</v>
      </c>
      <c r="G713" s="6" t="s">
        <v>118</v>
      </c>
      <c r="H713" s="6" t="s">
        <v>110</v>
      </c>
      <c r="I713" s="12" t="s">
        <v>123</v>
      </c>
      <c r="J713" s="6" t="s">
        <v>124</v>
      </c>
      <c r="K713" s="6" t="s">
        <v>125</v>
      </c>
      <c r="L713" s="6" t="s">
        <v>126</v>
      </c>
      <c r="M713" s="6" t="s">
        <v>127</v>
      </c>
      <c r="N713" s="6" t="s">
        <v>155</v>
      </c>
      <c r="P713" s="44" t="s">
        <v>386</v>
      </c>
      <c r="Q713" s="9">
        <v>41.335453100158901</v>
      </c>
      <c r="R713" s="9">
        <v>44.992050874403802</v>
      </c>
      <c r="S713" s="8">
        <f t="shared" si="28"/>
        <v>8.8461538461540271E-2</v>
      </c>
      <c r="U713" s="9">
        <f t="shared" si="29"/>
        <v>0.12229042980343036</v>
      </c>
      <c r="V713" s="6" t="s">
        <v>116</v>
      </c>
    </row>
    <row r="714" spans="1:24" x14ac:dyDescent="0.2">
      <c r="A714" s="6" t="s">
        <v>106</v>
      </c>
      <c r="B714" s="6">
        <v>2018</v>
      </c>
      <c r="C714" s="6" t="s">
        <v>492</v>
      </c>
      <c r="D714" s="6" t="s">
        <v>69</v>
      </c>
      <c r="E714" s="6" t="s">
        <v>52</v>
      </c>
      <c r="F714" s="6" t="s">
        <v>108</v>
      </c>
      <c r="G714" s="6" t="s">
        <v>193</v>
      </c>
      <c r="H714" t="s">
        <v>110</v>
      </c>
      <c r="I714" t="s">
        <v>111</v>
      </c>
      <c r="J714" t="s">
        <v>133</v>
      </c>
      <c r="K714" t="s">
        <v>146</v>
      </c>
      <c r="L714" t="s">
        <v>147</v>
      </c>
      <c r="M714" t="s">
        <v>148</v>
      </c>
      <c r="N714" s="6" t="s">
        <v>199</v>
      </c>
      <c r="P714" s="44" t="s">
        <v>385</v>
      </c>
      <c r="Q714" s="9">
        <v>6.4516129032257896E-2</v>
      </c>
      <c r="R714" s="9">
        <v>7.0161290322580505E-2</v>
      </c>
      <c r="S714" s="8">
        <f t="shared" si="28"/>
        <v>8.7500000000000661E-2</v>
      </c>
      <c r="U714" s="9">
        <f t="shared" si="29"/>
        <v>0.12101540096136672</v>
      </c>
      <c r="V714" s="6" t="s">
        <v>116</v>
      </c>
    </row>
    <row r="715" spans="1:24" x14ac:dyDescent="0.2">
      <c r="A715" s="6" t="s">
        <v>106</v>
      </c>
      <c r="B715" s="6" t="s">
        <v>107</v>
      </c>
      <c r="C715" s="6" t="s">
        <v>470</v>
      </c>
      <c r="D715" s="6" t="s">
        <v>69</v>
      </c>
      <c r="E715" s="6" t="s">
        <v>52</v>
      </c>
      <c r="F715" s="6" t="s">
        <v>108</v>
      </c>
      <c r="G715" s="6" t="s">
        <v>129</v>
      </c>
      <c r="H715" t="s">
        <v>110</v>
      </c>
      <c r="I715" t="s">
        <v>111</v>
      </c>
      <c r="J715" t="s">
        <v>133</v>
      </c>
      <c r="K715" t="s">
        <v>146</v>
      </c>
      <c r="L715" t="s">
        <v>147</v>
      </c>
      <c r="M715" t="s">
        <v>148</v>
      </c>
      <c r="P715" s="44" t="s">
        <v>385</v>
      </c>
      <c r="Q715" s="9">
        <v>12.730627306273</v>
      </c>
      <c r="R715" s="9">
        <v>13.837638376383699</v>
      </c>
      <c r="S715" s="8">
        <f t="shared" si="28"/>
        <v>8.6956521739130738E-2</v>
      </c>
      <c r="U715" s="9">
        <f t="shared" si="29"/>
        <v>0.12029423371771235</v>
      </c>
      <c r="V715" s="6" t="s">
        <v>116</v>
      </c>
    </row>
    <row r="716" spans="1:24" x14ac:dyDescent="0.2">
      <c r="A716" s="6" t="s">
        <v>106</v>
      </c>
      <c r="B716" s="6" t="s">
        <v>107</v>
      </c>
      <c r="C716" s="6" t="s">
        <v>485</v>
      </c>
      <c r="D716" s="6" t="s">
        <v>69</v>
      </c>
      <c r="E716" s="6" t="s">
        <v>52</v>
      </c>
      <c r="F716" s="6" t="s">
        <v>142</v>
      </c>
      <c r="G716" s="6" t="s">
        <v>109</v>
      </c>
      <c r="H716" t="s">
        <v>110</v>
      </c>
      <c r="I716" t="s">
        <v>111</v>
      </c>
      <c r="J716" t="s">
        <v>133</v>
      </c>
      <c r="K716" t="s">
        <v>146</v>
      </c>
      <c r="L716" t="s">
        <v>147</v>
      </c>
      <c r="M716" t="s">
        <v>191</v>
      </c>
      <c r="P716" s="44" t="s">
        <v>386</v>
      </c>
      <c r="Q716" s="9">
        <v>29.379652605459</v>
      </c>
      <c r="R716" s="9">
        <v>31.761786600496201</v>
      </c>
      <c r="S716" s="8">
        <f t="shared" si="28"/>
        <v>8.1081081081080558E-2</v>
      </c>
      <c r="U716" s="9">
        <f t="shared" si="29"/>
        <v>0.11247472925841176</v>
      </c>
      <c r="V716" s="6" t="s">
        <v>116</v>
      </c>
    </row>
    <row r="717" spans="1:24" x14ac:dyDescent="0.2">
      <c r="A717" s="6" t="s">
        <v>106</v>
      </c>
      <c r="B717" s="6" t="s">
        <v>120</v>
      </c>
      <c r="C717" s="6" t="s">
        <v>440</v>
      </c>
      <c r="D717" s="6" t="s">
        <v>77</v>
      </c>
      <c r="E717" s="6" t="s">
        <v>121</v>
      </c>
      <c r="F717" s="6" t="s">
        <v>122</v>
      </c>
      <c r="G717" s="14">
        <v>1.0000000000000001E-5</v>
      </c>
      <c r="H717" t="s">
        <v>110</v>
      </c>
      <c r="I717" t="s">
        <v>111</v>
      </c>
      <c r="J717" t="s">
        <v>133</v>
      </c>
      <c r="K717" t="s">
        <v>146</v>
      </c>
      <c r="L717" t="s">
        <v>147</v>
      </c>
      <c r="M717" t="s">
        <v>191</v>
      </c>
      <c r="P717" s="44" t="s">
        <v>386</v>
      </c>
      <c r="Q717" s="9">
        <v>3943243.0471037598</v>
      </c>
      <c r="R717" s="9">
        <v>4244435.4426218197</v>
      </c>
      <c r="S717" s="8">
        <f t="shared" si="28"/>
        <v>7.6381899852528787E-2</v>
      </c>
      <c r="U717" s="9">
        <f t="shared" si="29"/>
        <v>0.10619003632457129</v>
      </c>
      <c r="V717" s="6" t="s">
        <v>119</v>
      </c>
    </row>
    <row r="718" spans="1:24" x14ac:dyDescent="0.2">
      <c r="A718" s="6" t="s">
        <v>106</v>
      </c>
      <c r="B718" s="6" t="s">
        <v>120</v>
      </c>
      <c r="C718" s="6" t="s">
        <v>461</v>
      </c>
      <c r="D718" s="6" t="s">
        <v>77</v>
      </c>
      <c r="E718" s="6" t="s">
        <v>121</v>
      </c>
      <c r="F718" s="6" t="s">
        <v>138</v>
      </c>
      <c r="G718" s="11">
        <v>1E-3</v>
      </c>
      <c r="H718" s="6" t="s">
        <v>110</v>
      </c>
      <c r="I718" s="12" t="s">
        <v>123</v>
      </c>
      <c r="J718" s="6" t="s">
        <v>124</v>
      </c>
      <c r="K718" s="6" t="s">
        <v>125</v>
      </c>
      <c r="L718" s="6" t="s">
        <v>126</v>
      </c>
      <c r="M718" s="6" t="s">
        <v>127</v>
      </c>
      <c r="N718" s="6" t="s">
        <v>155</v>
      </c>
      <c r="P718" s="44" t="s">
        <v>386</v>
      </c>
      <c r="Q718" s="9">
        <v>10498963.163200401</v>
      </c>
      <c r="R718" s="9">
        <v>11287374.974026401</v>
      </c>
      <c r="S718" s="8">
        <f t="shared" si="28"/>
        <v>7.5094254410705844E-2</v>
      </c>
      <c r="U718" s="9">
        <f t="shared" si="29"/>
        <v>0.10446314763796972</v>
      </c>
      <c r="V718" s="6" t="s">
        <v>119</v>
      </c>
    </row>
    <row r="719" spans="1:24" x14ac:dyDescent="0.2">
      <c r="A719" s="6" t="s">
        <v>106</v>
      </c>
      <c r="B719" s="6" t="s">
        <v>107</v>
      </c>
      <c r="C719" s="6" t="s">
        <v>484</v>
      </c>
      <c r="D719" s="6" t="s">
        <v>69</v>
      </c>
      <c r="E719" s="6" t="s">
        <v>52</v>
      </c>
      <c r="F719" s="6" t="s">
        <v>142</v>
      </c>
      <c r="G719" s="6" t="s">
        <v>129</v>
      </c>
      <c r="H719" t="s">
        <v>110</v>
      </c>
      <c r="I719" t="s">
        <v>111</v>
      </c>
      <c r="J719" t="s">
        <v>133</v>
      </c>
      <c r="K719" t="s">
        <v>146</v>
      </c>
      <c r="L719" t="s">
        <v>147</v>
      </c>
      <c r="M719" t="s">
        <v>148</v>
      </c>
      <c r="P719" s="44" t="s">
        <v>385</v>
      </c>
      <c r="Q719" s="9">
        <v>2911815.2922240701</v>
      </c>
      <c r="R719" s="19">
        <v>3125219.6483966499</v>
      </c>
      <c r="S719" s="8">
        <f t="shared" si="28"/>
        <v>7.3289111690041195E-2</v>
      </c>
      <c r="U719" s="9">
        <f t="shared" si="29"/>
        <v>0.10203874694193285</v>
      </c>
      <c r="V719" s="6" t="s">
        <v>119</v>
      </c>
    </row>
    <row r="720" spans="1:24" x14ac:dyDescent="0.2">
      <c r="A720" s="6" t="s">
        <v>106</v>
      </c>
      <c r="B720" s="6" t="s">
        <v>107</v>
      </c>
      <c r="C720" s="6" t="s">
        <v>484</v>
      </c>
      <c r="D720" s="6" t="s">
        <v>69</v>
      </c>
      <c r="E720" s="6" t="s">
        <v>52</v>
      </c>
      <c r="F720" s="6" t="s">
        <v>117</v>
      </c>
      <c r="G720" s="6" t="s">
        <v>109</v>
      </c>
      <c r="H720" t="s">
        <v>110</v>
      </c>
      <c r="I720" t="s">
        <v>111</v>
      </c>
      <c r="J720" t="s">
        <v>133</v>
      </c>
      <c r="K720" t="s">
        <v>146</v>
      </c>
      <c r="L720" t="s">
        <v>147</v>
      </c>
      <c r="M720" t="s">
        <v>148</v>
      </c>
      <c r="P720" s="44" t="s">
        <v>385</v>
      </c>
      <c r="Q720" s="9">
        <v>3199775.0958497701</v>
      </c>
      <c r="R720" s="9">
        <v>3434283.7702325098</v>
      </c>
      <c r="S720" s="8">
        <f t="shared" si="28"/>
        <v>7.328911169003921E-2</v>
      </c>
      <c r="U720" s="9">
        <f t="shared" si="29"/>
        <v>0.10203874694193017</v>
      </c>
      <c r="V720" s="6" t="s">
        <v>119</v>
      </c>
    </row>
    <row r="721" spans="1:22" x14ac:dyDescent="0.2">
      <c r="A721" s="6" t="s">
        <v>106</v>
      </c>
      <c r="B721" s="6" t="s">
        <v>120</v>
      </c>
      <c r="C721" s="6" t="s">
        <v>440</v>
      </c>
      <c r="D721" s="6" t="s">
        <v>77</v>
      </c>
      <c r="E721" s="6" t="s">
        <v>121</v>
      </c>
      <c r="F721" s="6" t="s">
        <v>122</v>
      </c>
      <c r="G721" s="11">
        <v>1E-3</v>
      </c>
      <c r="H721" t="s">
        <v>110</v>
      </c>
      <c r="I721" t="s">
        <v>111</v>
      </c>
      <c r="J721" t="s">
        <v>133</v>
      </c>
      <c r="K721" t="s">
        <v>146</v>
      </c>
      <c r="L721" t="s">
        <v>147</v>
      </c>
      <c r="M721" t="s">
        <v>191</v>
      </c>
      <c r="P721" s="44" t="s">
        <v>386</v>
      </c>
      <c r="Q721" s="9">
        <v>5101946.4721938102</v>
      </c>
      <c r="R721" s="9">
        <v>5462846.1631901003</v>
      </c>
      <c r="S721" s="8">
        <f t="shared" si="28"/>
        <v>7.0737647476945248E-2</v>
      </c>
      <c r="U721" s="9">
        <f t="shared" si="29"/>
        <v>9.8605033729960739E-2</v>
      </c>
      <c r="V721" s="6" t="s">
        <v>119</v>
      </c>
    </row>
    <row r="722" spans="1:22" x14ac:dyDescent="0.2">
      <c r="A722" s="6" t="s">
        <v>106</v>
      </c>
      <c r="B722" s="6" t="s">
        <v>120</v>
      </c>
      <c r="C722" s="6" t="s">
        <v>452</v>
      </c>
      <c r="D722" s="6" t="s">
        <v>77</v>
      </c>
      <c r="E722" s="6" t="s">
        <v>121</v>
      </c>
      <c r="F722" s="6" t="s">
        <v>122</v>
      </c>
      <c r="G722" s="14">
        <v>1.0000000000000001E-5</v>
      </c>
      <c r="H722" t="s">
        <v>110</v>
      </c>
      <c r="I722" t="s">
        <v>111</v>
      </c>
      <c r="J722" t="s">
        <v>204</v>
      </c>
      <c r="K722" t="s">
        <v>205</v>
      </c>
      <c r="L722" t="s">
        <v>206</v>
      </c>
      <c r="M722" t="s">
        <v>215</v>
      </c>
      <c r="P722" s="44" t="s">
        <v>386</v>
      </c>
      <c r="Q722" s="9">
        <v>2721338.7683752999</v>
      </c>
      <c r="R722" s="9">
        <v>2902237.2988454802</v>
      </c>
      <c r="S722" s="8">
        <f t="shared" si="28"/>
        <v>6.6474094505396986E-2</v>
      </c>
      <c r="U722" s="9">
        <f t="shared" si="29"/>
        <v>9.2848921906791504E-2</v>
      </c>
      <c r="V722" s="6" t="s">
        <v>119</v>
      </c>
    </row>
    <row r="723" spans="1:22" x14ac:dyDescent="0.2">
      <c r="A723" s="6" t="s">
        <v>106</v>
      </c>
      <c r="B723" s="6" t="s">
        <v>107</v>
      </c>
      <c r="C723" s="6" t="s">
        <v>475</v>
      </c>
      <c r="D723" s="6" t="s">
        <v>69</v>
      </c>
      <c r="E723" s="6" t="s">
        <v>52</v>
      </c>
      <c r="F723" s="6" t="s">
        <v>142</v>
      </c>
      <c r="G723" s="6" t="s">
        <v>118</v>
      </c>
      <c r="H723" s="6" t="s">
        <v>110</v>
      </c>
      <c r="I723" s="12" t="s">
        <v>123</v>
      </c>
      <c r="J723" s="6" t="s">
        <v>124</v>
      </c>
      <c r="K723" s="6" t="s">
        <v>125</v>
      </c>
      <c r="L723" s="6" t="s">
        <v>126</v>
      </c>
      <c r="M723" s="6" t="s">
        <v>127</v>
      </c>
      <c r="N723" s="6" t="s">
        <v>155</v>
      </c>
      <c r="P723" s="44" t="s">
        <v>386</v>
      </c>
      <c r="Q723" s="9">
        <v>7724526.2532729497</v>
      </c>
      <c r="R723" s="9">
        <v>8228710.9623949397</v>
      </c>
      <c r="S723" s="8">
        <f t="shared" si="28"/>
        <v>6.5270631827856432E-2</v>
      </c>
      <c r="U723" s="9">
        <f t="shared" si="29"/>
        <v>9.1219993452285514E-2</v>
      </c>
      <c r="V723" s="6" t="s">
        <v>119</v>
      </c>
    </row>
    <row r="724" spans="1:22" x14ac:dyDescent="0.2">
      <c r="A724" s="6" t="s">
        <v>106</v>
      </c>
      <c r="B724" s="6" t="s">
        <v>120</v>
      </c>
      <c r="C724" s="6" t="s">
        <v>435</v>
      </c>
      <c r="D724" s="6" t="s">
        <v>77</v>
      </c>
      <c r="E724" s="6" t="s">
        <v>121</v>
      </c>
      <c r="F724" s="6" t="s">
        <v>122</v>
      </c>
      <c r="G724" s="11">
        <v>1E-3</v>
      </c>
      <c r="H724" t="s">
        <v>110</v>
      </c>
      <c r="I724" t="s">
        <v>163</v>
      </c>
      <c r="J724" t="s">
        <v>163</v>
      </c>
      <c r="K724" t="s">
        <v>164</v>
      </c>
      <c r="L724" t="s">
        <v>165</v>
      </c>
      <c r="M724" t="s">
        <v>166</v>
      </c>
      <c r="P724" s="44" t="s">
        <v>386</v>
      </c>
      <c r="Q724" s="9">
        <v>3181890.60095823</v>
      </c>
      <c r="R724" s="9">
        <v>3386514.2759245299</v>
      </c>
      <c r="S724" s="8">
        <f t="shared" si="28"/>
        <v>6.4308834158118847E-2</v>
      </c>
      <c r="U724" s="9">
        <f t="shared" si="29"/>
        <v>8.9916843375027353E-2</v>
      </c>
      <c r="V724" s="6" t="s">
        <v>119</v>
      </c>
    </row>
    <row r="725" spans="1:22" x14ac:dyDescent="0.2">
      <c r="A725" s="6" t="s">
        <v>106</v>
      </c>
      <c r="B725" s="6" t="s">
        <v>107</v>
      </c>
      <c r="C725" s="6" t="s">
        <v>467</v>
      </c>
      <c r="D725" s="6" t="s">
        <v>69</v>
      </c>
      <c r="E725" s="6" t="s">
        <v>52</v>
      </c>
      <c r="F725" s="6" t="s">
        <v>194</v>
      </c>
      <c r="G725" s="6" t="s">
        <v>118</v>
      </c>
      <c r="H725" t="s">
        <v>110</v>
      </c>
      <c r="I725" t="s">
        <v>163</v>
      </c>
      <c r="J725" t="s">
        <v>163</v>
      </c>
      <c r="K725" t="s">
        <v>164</v>
      </c>
      <c r="L725" t="s">
        <v>165</v>
      </c>
      <c r="M725" t="s">
        <v>166</v>
      </c>
      <c r="P725" s="44" t="s">
        <v>386</v>
      </c>
      <c r="Q725" s="9">
        <v>884436.51913859998</v>
      </c>
      <c r="R725" s="9">
        <v>940444.85172635398</v>
      </c>
      <c r="S725" s="8">
        <f t="shared" si="28"/>
        <v>6.3326571637163417E-2</v>
      </c>
      <c r="U725" s="9">
        <f t="shared" si="29"/>
        <v>8.8584749196999241E-2</v>
      </c>
      <c r="V725" s="6" t="s">
        <v>119</v>
      </c>
    </row>
    <row r="726" spans="1:22" x14ac:dyDescent="0.2">
      <c r="A726" s="6" t="s">
        <v>106</v>
      </c>
      <c r="B726" s="6" t="s">
        <v>107</v>
      </c>
      <c r="C726" s="6" t="s">
        <v>467</v>
      </c>
      <c r="D726" s="6" t="s">
        <v>69</v>
      </c>
      <c r="E726" s="6" t="s">
        <v>52</v>
      </c>
      <c r="F726" s="6" t="s">
        <v>194</v>
      </c>
      <c r="G726" s="6" t="s">
        <v>109</v>
      </c>
      <c r="H726" t="s">
        <v>110</v>
      </c>
      <c r="I726" t="s">
        <v>163</v>
      </c>
      <c r="J726" t="s">
        <v>163</v>
      </c>
      <c r="K726" t="s">
        <v>164</v>
      </c>
      <c r="L726" t="s">
        <v>165</v>
      </c>
      <c r="M726" t="s">
        <v>166</v>
      </c>
      <c r="P726" s="44" t="s">
        <v>386</v>
      </c>
      <c r="Q726" s="9">
        <v>884436.51913859998</v>
      </c>
      <c r="R726" s="9">
        <v>940444.85172635398</v>
      </c>
      <c r="S726" s="8">
        <f t="shared" si="28"/>
        <v>6.3326571637163417E-2</v>
      </c>
      <c r="U726" s="9">
        <f t="shared" si="29"/>
        <v>8.8584749196999241E-2</v>
      </c>
      <c r="V726" s="6" t="s">
        <v>119</v>
      </c>
    </row>
    <row r="727" spans="1:22" x14ac:dyDescent="0.2">
      <c r="A727" s="6" t="s">
        <v>106</v>
      </c>
      <c r="B727" s="6" t="s">
        <v>107</v>
      </c>
      <c r="C727" s="6" t="s">
        <v>467</v>
      </c>
      <c r="D727" s="6" t="s">
        <v>69</v>
      </c>
      <c r="E727" s="6" t="s">
        <v>52</v>
      </c>
      <c r="F727" s="6" t="s">
        <v>117</v>
      </c>
      <c r="G727" s="6" t="s">
        <v>118</v>
      </c>
      <c r="H727" t="s">
        <v>110</v>
      </c>
      <c r="I727" t="s">
        <v>163</v>
      </c>
      <c r="J727" t="s">
        <v>163</v>
      </c>
      <c r="K727" t="s">
        <v>164</v>
      </c>
      <c r="L727" t="s">
        <v>165</v>
      </c>
      <c r="M727" t="s">
        <v>166</v>
      </c>
      <c r="P727" s="44" t="s">
        <v>386</v>
      </c>
      <c r="Q727" s="9">
        <v>75857.757502918495</v>
      </c>
      <c r="R727" s="9">
        <v>80661.569217661396</v>
      </c>
      <c r="S727" s="8">
        <f t="shared" si="28"/>
        <v>6.3326571637160267E-2</v>
      </c>
      <c r="U727" s="9">
        <f t="shared" si="29"/>
        <v>8.8584749196995036E-2</v>
      </c>
      <c r="V727" s="6" t="s">
        <v>119</v>
      </c>
    </row>
    <row r="728" spans="1:22" x14ac:dyDescent="0.2">
      <c r="A728" s="6" t="s">
        <v>106</v>
      </c>
      <c r="B728" s="6" t="s">
        <v>107</v>
      </c>
      <c r="C728" s="6" t="s">
        <v>479</v>
      </c>
      <c r="D728" s="6" t="s">
        <v>69</v>
      </c>
      <c r="E728" s="6" t="s">
        <v>52</v>
      </c>
      <c r="F728" s="6" t="s">
        <v>108</v>
      </c>
      <c r="G728" s="6" t="s">
        <v>109</v>
      </c>
      <c r="H728" t="s">
        <v>110</v>
      </c>
      <c r="I728" t="s">
        <v>163</v>
      </c>
      <c r="J728" t="s">
        <v>163</v>
      </c>
      <c r="K728" t="s">
        <v>164</v>
      </c>
      <c r="L728" t="s">
        <v>165</v>
      </c>
      <c r="M728" t="s">
        <v>166</v>
      </c>
      <c r="P728" s="44" t="s">
        <v>386</v>
      </c>
      <c r="Q728" s="9">
        <v>0.23952095808383</v>
      </c>
      <c r="R728" s="9">
        <v>0.25449101796407197</v>
      </c>
      <c r="S728" s="8">
        <f t="shared" si="28"/>
        <v>6.2500000000010839E-2</v>
      </c>
      <c r="U728" s="9">
        <f t="shared" si="29"/>
        <v>8.7462841250354181E-2</v>
      </c>
      <c r="V728" s="6" t="s">
        <v>116</v>
      </c>
    </row>
    <row r="729" spans="1:22" x14ac:dyDescent="0.2">
      <c r="A729" s="6" t="s">
        <v>106</v>
      </c>
      <c r="B729" s="6">
        <v>2018</v>
      </c>
      <c r="C729" s="6" t="s">
        <v>493</v>
      </c>
      <c r="D729" s="6" t="s">
        <v>69</v>
      </c>
      <c r="E729" s="6" t="s">
        <v>52</v>
      </c>
      <c r="F729" s="6" t="s">
        <v>108</v>
      </c>
      <c r="G729" s="6" t="s">
        <v>227</v>
      </c>
      <c r="H729" t="s">
        <v>110</v>
      </c>
      <c r="I729" t="s">
        <v>111</v>
      </c>
      <c r="J729" t="s">
        <v>204</v>
      </c>
      <c r="K729" t="s">
        <v>205</v>
      </c>
      <c r="L729" t="s">
        <v>206</v>
      </c>
      <c r="M729" t="s">
        <v>215</v>
      </c>
      <c r="N729" s="6" t="s">
        <v>225</v>
      </c>
      <c r="P729" s="44" t="s">
        <v>386</v>
      </c>
      <c r="Q729" s="9">
        <v>1035598.70550162</v>
      </c>
      <c r="R729" s="9">
        <v>1100323.62459547</v>
      </c>
      <c r="S729" s="8">
        <f t="shared" si="28"/>
        <v>6.2499999999998862E-2</v>
      </c>
      <c r="U729" s="9">
        <f t="shared" si="29"/>
        <v>8.7462841250337903E-2</v>
      </c>
      <c r="V729" s="6" t="s">
        <v>119</v>
      </c>
    </row>
    <row r="730" spans="1:22" x14ac:dyDescent="0.2">
      <c r="A730" s="6" t="s">
        <v>106</v>
      </c>
      <c r="B730" s="6" t="s">
        <v>120</v>
      </c>
      <c r="C730" s="6" t="s">
        <v>458</v>
      </c>
      <c r="D730" s="6" t="s">
        <v>77</v>
      </c>
      <c r="E730" s="6" t="s">
        <v>121</v>
      </c>
      <c r="F730" s="6" t="s">
        <v>132</v>
      </c>
      <c r="G730" s="11">
        <v>1E-3</v>
      </c>
      <c r="H730" t="s">
        <v>110</v>
      </c>
      <c r="I730" t="s">
        <v>111</v>
      </c>
      <c r="J730" t="s">
        <v>133</v>
      </c>
      <c r="K730" t="s">
        <v>146</v>
      </c>
      <c r="L730" t="s">
        <v>147</v>
      </c>
      <c r="M730" t="s">
        <v>148</v>
      </c>
      <c r="P730" s="44" t="s">
        <v>385</v>
      </c>
      <c r="Q730" s="9">
        <v>1145047.5699382799</v>
      </c>
      <c r="R730" s="9">
        <v>1216094.4886725999</v>
      </c>
      <c r="S730" s="8">
        <f t="shared" si="28"/>
        <v>6.2047132887369495E-2</v>
      </c>
      <c r="U730" s="9">
        <f t="shared" si="29"/>
        <v>8.6847793330379966E-2</v>
      </c>
      <c r="V730" s="6" t="s">
        <v>119</v>
      </c>
    </row>
    <row r="731" spans="1:22" x14ac:dyDescent="0.2">
      <c r="A731" s="6" t="s">
        <v>106</v>
      </c>
      <c r="B731" s="6" t="s">
        <v>107</v>
      </c>
      <c r="C731" s="6" t="s">
        <v>465</v>
      </c>
      <c r="D731" s="6" t="s">
        <v>69</v>
      </c>
      <c r="E731" s="6" t="s">
        <v>52</v>
      </c>
      <c r="F731" s="6" t="s">
        <v>117</v>
      </c>
      <c r="G731" s="6" t="s">
        <v>118</v>
      </c>
      <c r="H731" t="s">
        <v>110</v>
      </c>
      <c r="I731" t="s">
        <v>111</v>
      </c>
      <c r="J731" t="s">
        <v>112</v>
      </c>
      <c r="K731" t="s">
        <v>139</v>
      </c>
      <c r="L731" t="s">
        <v>140</v>
      </c>
      <c r="M731" t="s">
        <v>141</v>
      </c>
      <c r="P731" s="44" t="s">
        <v>385</v>
      </c>
      <c r="Q731" s="9">
        <v>4.8037676609105002</v>
      </c>
      <c r="R731" s="9">
        <v>5.0863422291993796</v>
      </c>
      <c r="S731" s="8">
        <f t="shared" si="28"/>
        <v>5.8823529411770208E-2</v>
      </c>
      <c r="U731" s="9">
        <f t="shared" si="29"/>
        <v>8.2462160191980535E-2</v>
      </c>
      <c r="V731" s="6" t="s">
        <v>116</v>
      </c>
    </row>
    <row r="732" spans="1:22" x14ac:dyDescent="0.2">
      <c r="A732" s="6" t="s">
        <v>106</v>
      </c>
      <c r="B732" s="6" t="s">
        <v>107</v>
      </c>
      <c r="C732" s="6" t="s">
        <v>425</v>
      </c>
      <c r="D732" s="6" t="s">
        <v>69</v>
      </c>
      <c r="E732" s="6" t="s">
        <v>52</v>
      </c>
      <c r="F732" s="6" t="s">
        <v>117</v>
      </c>
      <c r="G732" s="6" t="s">
        <v>131</v>
      </c>
      <c r="H732" t="s">
        <v>110</v>
      </c>
      <c r="I732" t="s">
        <v>111</v>
      </c>
      <c r="J732" t="s">
        <v>133</v>
      </c>
      <c r="K732" t="s">
        <v>146</v>
      </c>
      <c r="L732" t="s">
        <v>147</v>
      </c>
      <c r="M732" t="s">
        <v>191</v>
      </c>
      <c r="P732" s="44" t="s">
        <v>386</v>
      </c>
      <c r="Q732" s="9">
        <v>21.442307692307601</v>
      </c>
      <c r="R732" s="9">
        <v>22.692307692307601</v>
      </c>
      <c r="S732" s="8">
        <f t="shared" si="28"/>
        <v>5.829596412556079E-2</v>
      </c>
      <c r="U732" s="9">
        <f t="shared" si="29"/>
        <v>8.1743149441536767E-2</v>
      </c>
      <c r="V732" s="6" t="s">
        <v>116</v>
      </c>
    </row>
    <row r="733" spans="1:22" x14ac:dyDescent="0.2">
      <c r="A733" s="6" t="s">
        <v>106</v>
      </c>
      <c r="B733" s="6" t="s">
        <v>120</v>
      </c>
      <c r="C733" s="6" t="s">
        <v>460</v>
      </c>
      <c r="D733" s="6" t="s">
        <v>77</v>
      </c>
      <c r="E733" s="6" t="s">
        <v>121</v>
      </c>
      <c r="F733" s="6" t="s">
        <v>132</v>
      </c>
      <c r="G733" s="13">
        <v>1.0000000000000001E-5</v>
      </c>
      <c r="H733" s="6" t="s">
        <v>110</v>
      </c>
      <c r="I733" s="12" t="s">
        <v>123</v>
      </c>
      <c r="J733" s="6" t="s">
        <v>124</v>
      </c>
      <c r="K733" s="6" t="s">
        <v>125</v>
      </c>
      <c r="L733" s="6" t="s">
        <v>126</v>
      </c>
      <c r="M733" s="6" t="s">
        <v>127</v>
      </c>
      <c r="N733" s="6" t="s">
        <v>150</v>
      </c>
      <c r="P733" s="44" t="s">
        <v>386</v>
      </c>
      <c r="Q733" s="9">
        <v>283713.22545325098</v>
      </c>
      <c r="R733" s="9">
        <v>299529.63037822</v>
      </c>
      <c r="S733" s="8">
        <f t="shared" si="28"/>
        <v>5.5747859126768738E-2</v>
      </c>
      <c r="U733" s="9">
        <f t="shared" si="29"/>
        <v>7.8265321607294241E-2</v>
      </c>
      <c r="V733" s="6" t="s">
        <v>119</v>
      </c>
    </row>
    <row r="734" spans="1:22" x14ac:dyDescent="0.2">
      <c r="A734" s="6" t="s">
        <v>106</v>
      </c>
      <c r="B734" s="6">
        <v>2018</v>
      </c>
      <c r="C734" s="6" t="s">
        <v>492</v>
      </c>
      <c r="D734" s="6" t="s">
        <v>69</v>
      </c>
      <c r="E734" s="6" t="s">
        <v>52</v>
      </c>
      <c r="F734" s="6" t="s">
        <v>108</v>
      </c>
      <c r="G734" s="6" t="s">
        <v>227</v>
      </c>
      <c r="H734" t="s">
        <v>110</v>
      </c>
      <c r="I734" t="s">
        <v>123</v>
      </c>
      <c r="J734" t="s">
        <v>124</v>
      </c>
      <c r="K734" t="s">
        <v>125</v>
      </c>
      <c r="L734" t="s">
        <v>126</v>
      </c>
      <c r="M734" t="s">
        <v>127</v>
      </c>
      <c r="N734" s="6" t="s">
        <v>150</v>
      </c>
      <c r="P734" s="44" t="s">
        <v>386</v>
      </c>
      <c r="Q734" s="9">
        <v>0.10377358490565999</v>
      </c>
      <c r="R734" s="9">
        <v>0.109164420485175</v>
      </c>
      <c r="S734" s="8">
        <f t="shared" si="28"/>
        <v>5.1948051948053846E-2</v>
      </c>
      <c r="U734" s="9">
        <f t="shared" si="29"/>
        <v>7.3063462189725828E-2</v>
      </c>
      <c r="V734" s="6" t="s">
        <v>116</v>
      </c>
    </row>
    <row r="735" spans="1:22" x14ac:dyDescent="0.2">
      <c r="A735" s="6" t="s">
        <v>106</v>
      </c>
      <c r="B735" s="6">
        <v>2018</v>
      </c>
      <c r="C735" s="6" t="s">
        <v>492</v>
      </c>
      <c r="D735" s="6" t="s">
        <v>69</v>
      </c>
      <c r="E735" s="6" t="s">
        <v>52</v>
      </c>
      <c r="F735" s="6" t="s">
        <v>108</v>
      </c>
      <c r="G735" s="6" t="s">
        <v>227</v>
      </c>
      <c r="H735" t="s">
        <v>110</v>
      </c>
      <c r="I735" t="s">
        <v>123</v>
      </c>
      <c r="J735" t="s">
        <v>124</v>
      </c>
      <c r="K735" t="s">
        <v>125</v>
      </c>
      <c r="L735" t="s">
        <v>126</v>
      </c>
      <c r="M735" t="s">
        <v>127</v>
      </c>
      <c r="N735" s="6" t="s">
        <v>155</v>
      </c>
      <c r="P735" s="44" t="s">
        <v>386</v>
      </c>
      <c r="Q735" s="9">
        <v>0.46943765281173599</v>
      </c>
      <c r="R735" s="9">
        <v>0.49095354523227303</v>
      </c>
      <c r="S735" s="8">
        <f t="shared" si="28"/>
        <v>4.5833333333331484E-2</v>
      </c>
      <c r="U735" s="9">
        <f t="shared" si="29"/>
        <v>6.4652958342250794E-2</v>
      </c>
      <c r="V735" s="6" t="s">
        <v>116</v>
      </c>
    </row>
    <row r="736" spans="1:22" x14ac:dyDescent="0.2">
      <c r="A736" s="6" t="s">
        <v>106</v>
      </c>
      <c r="B736" s="6" t="s">
        <v>120</v>
      </c>
      <c r="C736" s="6" t="s">
        <v>457</v>
      </c>
      <c r="D736" s="6" t="s">
        <v>77</v>
      </c>
      <c r="E736" s="6" t="s">
        <v>121</v>
      </c>
      <c r="F736" s="6" t="s">
        <v>132</v>
      </c>
      <c r="G736" s="11">
        <v>1E-3</v>
      </c>
      <c r="H736" t="s">
        <v>110</v>
      </c>
      <c r="I736" t="s">
        <v>163</v>
      </c>
      <c r="J736" t="s">
        <v>163</v>
      </c>
      <c r="K736" t="s">
        <v>164</v>
      </c>
      <c r="L736" t="s">
        <v>165</v>
      </c>
      <c r="M736" t="s">
        <v>166</v>
      </c>
      <c r="P736" s="44" t="s">
        <v>386</v>
      </c>
      <c r="Q736" s="9">
        <v>3127574.5301396102</v>
      </c>
      <c r="R736" s="9">
        <v>3268714.5544928201</v>
      </c>
      <c r="S736" s="8">
        <f t="shared" si="28"/>
        <v>4.5127629411571404E-2</v>
      </c>
      <c r="U736" s="9">
        <f t="shared" si="29"/>
        <v>6.3679132809344119E-2</v>
      </c>
      <c r="V736" s="6" t="s">
        <v>119</v>
      </c>
    </row>
    <row r="737" spans="1:22" x14ac:dyDescent="0.2">
      <c r="A737" s="6" t="s">
        <v>106</v>
      </c>
      <c r="B737" s="6">
        <v>2018</v>
      </c>
      <c r="C737" s="6" t="s">
        <v>415</v>
      </c>
      <c r="D737" s="6" t="s">
        <v>69</v>
      </c>
      <c r="E737" s="6" t="s">
        <v>52</v>
      </c>
      <c r="F737" s="6" t="s">
        <v>216</v>
      </c>
      <c r="G737" s="6" t="s">
        <v>217</v>
      </c>
      <c r="H737" t="s">
        <v>110</v>
      </c>
      <c r="I737" t="s">
        <v>111</v>
      </c>
      <c r="J737" t="s">
        <v>133</v>
      </c>
      <c r="K737" t="s">
        <v>146</v>
      </c>
      <c r="L737" t="s">
        <v>147</v>
      </c>
      <c r="M737" t="s">
        <v>191</v>
      </c>
      <c r="N737" s="6" t="s">
        <v>228</v>
      </c>
      <c r="P737" s="44" t="s">
        <v>386</v>
      </c>
      <c r="Q737" s="9">
        <v>4981412</v>
      </c>
      <c r="R737" s="9">
        <v>5204460</v>
      </c>
      <c r="S737" s="8">
        <f t="shared" si="28"/>
        <v>4.4776059478718079E-2</v>
      </c>
      <c r="U737" s="9">
        <f t="shared" si="29"/>
        <v>6.319374373985355E-2</v>
      </c>
      <c r="V737" s="6" t="s">
        <v>119</v>
      </c>
    </row>
    <row r="738" spans="1:22" x14ac:dyDescent="0.2">
      <c r="A738" s="6" t="s">
        <v>106</v>
      </c>
      <c r="B738" s="6" t="s">
        <v>107</v>
      </c>
      <c r="C738" s="6" t="s">
        <v>425</v>
      </c>
      <c r="D738" s="6" t="s">
        <v>69</v>
      </c>
      <c r="E738" s="6" t="s">
        <v>52</v>
      </c>
      <c r="F738" s="6" t="s">
        <v>108</v>
      </c>
      <c r="G738" s="6" t="s">
        <v>118</v>
      </c>
      <c r="H738" t="s">
        <v>110</v>
      </c>
      <c r="I738" t="s">
        <v>111</v>
      </c>
      <c r="J738" t="s">
        <v>133</v>
      </c>
      <c r="K738" t="s">
        <v>146</v>
      </c>
      <c r="L738" t="s">
        <v>147</v>
      </c>
      <c r="M738" t="s">
        <v>191</v>
      </c>
      <c r="P738" s="44" t="s">
        <v>386</v>
      </c>
      <c r="Q738" s="9">
        <v>15.3846153846153</v>
      </c>
      <c r="R738" s="9">
        <v>15.9615384615384</v>
      </c>
      <c r="S738" s="8">
        <f t="shared" si="28"/>
        <v>3.7500000000001692E-2</v>
      </c>
      <c r="U738" s="9">
        <f t="shared" si="29"/>
        <v>5.3111336459564701E-2</v>
      </c>
      <c r="V738" s="6" t="s">
        <v>116</v>
      </c>
    </row>
    <row r="739" spans="1:22" x14ac:dyDescent="0.2">
      <c r="A739" s="6" t="s">
        <v>106</v>
      </c>
      <c r="B739" s="6">
        <v>2018</v>
      </c>
      <c r="C739" s="6" t="s">
        <v>492</v>
      </c>
      <c r="D739" s="6" t="s">
        <v>69</v>
      </c>
      <c r="E739" s="6" t="s">
        <v>52</v>
      </c>
      <c r="F739" s="6" t="s">
        <v>108</v>
      </c>
      <c r="G739" s="6" t="s">
        <v>193</v>
      </c>
      <c r="H739" t="s">
        <v>110</v>
      </c>
      <c r="I739" t="s">
        <v>123</v>
      </c>
      <c r="J739" t="s">
        <v>124</v>
      </c>
      <c r="K739" t="s">
        <v>125</v>
      </c>
      <c r="L739" t="s">
        <v>126</v>
      </c>
      <c r="M739" t="s">
        <v>127</v>
      </c>
      <c r="N739" s="6" t="s">
        <v>155</v>
      </c>
      <c r="P739" s="44" t="s">
        <v>386</v>
      </c>
      <c r="Q739" s="9">
        <v>0.46943765281173599</v>
      </c>
      <c r="R739" s="9">
        <v>0.48704156479217597</v>
      </c>
      <c r="S739" s="8">
        <f t="shared" si="28"/>
        <v>3.7499999999999742E-2</v>
      </c>
      <c r="U739" s="9">
        <f t="shared" si="29"/>
        <v>5.3111336459561918E-2</v>
      </c>
      <c r="V739" s="6" t="s">
        <v>116</v>
      </c>
    </row>
    <row r="740" spans="1:22" x14ac:dyDescent="0.2">
      <c r="A740" s="6" t="s">
        <v>106</v>
      </c>
      <c r="B740" s="6" t="s">
        <v>107</v>
      </c>
      <c r="C740" s="6" t="s">
        <v>483</v>
      </c>
      <c r="D740" s="6" t="s">
        <v>69</v>
      </c>
      <c r="E740" s="6" t="s">
        <v>52</v>
      </c>
      <c r="F740" s="6" t="s">
        <v>108</v>
      </c>
      <c r="G740" s="6" t="s">
        <v>118</v>
      </c>
      <c r="H740" t="s">
        <v>110</v>
      </c>
      <c r="I740" t="s">
        <v>111</v>
      </c>
      <c r="J740" t="s">
        <v>133</v>
      </c>
      <c r="K740" t="s">
        <v>146</v>
      </c>
      <c r="L740" t="s">
        <v>147</v>
      </c>
      <c r="M740" t="s">
        <v>148</v>
      </c>
      <c r="P740" s="44" t="s">
        <v>385</v>
      </c>
      <c r="Q740" s="9">
        <v>8.0286738351254598</v>
      </c>
      <c r="R740" s="9">
        <v>8.3154121863799197</v>
      </c>
      <c r="S740" s="8">
        <f t="shared" si="28"/>
        <v>3.5714285714283124E-2</v>
      </c>
      <c r="U740" s="9">
        <f t="shared" si="29"/>
        <v>5.0626073069964438E-2</v>
      </c>
      <c r="V740" s="6" t="s">
        <v>116</v>
      </c>
    </row>
    <row r="741" spans="1:22" x14ac:dyDescent="0.2">
      <c r="A741" s="6" t="s">
        <v>106</v>
      </c>
      <c r="B741" s="6">
        <v>2018</v>
      </c>
      <c r="C741" s="6" t="s">
        <v>492</v>
      </c>
      <c r="D741" s="6" t="s">
        <v>69</v>
      </c>
      <c r="E741" s="6" t="s">
        <v>52</v>
      </c>
      <c r="F741" s="6" t="s">
        <v>108</v>
      </c>
      <c r="G741" s="6" t="s">
        <v>227</v>
      </c>
      <c r="H741" t="s">
        <v>110</v>
      </c>
      <c r="I741" t="s">
        <v>163</v>
      </c>
      <c r="J741" t="s">
        <v>163</v>
      </c>
      <c r="K741" t="s">
        <v>164</v>
      </c>
      <c r="L741" t="s">
        <v>165</v>
      </c>
      <c r="M741" t="s">
        <v>166</v>
      </c>
      <c r="N741"/>
      <c r="O741"/>
      <c r="P741" s="44" t="s">
        <v>386</v>
      </c>
      <c r="Q741" s="9">
        <v>8.4803921568627399E-2</v>
      </c>
      <c r="R741" s="9">
        <v>8.7745098039215597E-2</v>
      </c>
      <c r="S741" s="8">
        <f t="shared" si="28"/>
        <v>3.4682080924855065E-2</v>
      </c>
      <c r="U741" s="9">
        <f t="shared" si="29"/>
        <v>4.9187549627531302E-2</v>
      </c>
      <c r="V741" s="6" t="s">
        <v>116</v>
      </c>
    </row>
    <row r="742" spans="1:22" x14ac:dyDescent="0.2">
      <c r="A742" s="6" t="s">
        <v>106</v>
      </c>
      <c r="B742" s="6" t="s">
        <v>120</v>
      </c>
      <c r="C742" s="6" t="s">
        <v>456</v>
      </c>
      <c r="D742" s="6" t="s">
        <v>77</v>
      </c>
      <c r="E742" s="6" t="s">
        <v>121</v>
      </c>
      <c r="F742" s="6" t="s">
        <v>138</v>
      </c>
      <c r="G742" s="11">
        <v>1E-3</v>
      </c>
      <c r="H742" t="s">
        <v>110</v>
      </c>
      <c r="I742" t="s">
        <v>111</v>
      </c>
      <c r="J742" t="s">
        <v>112</v>
      </c>
      <c r="K742" t="s">
        <v>139</v>
      </c>
      <c r="L742" t="s">
        <v>140</v>
      </c>
      <c r="M742" t="s">
        <v>141</v>
      </c>
      <c r="P742" s="44" t="s">
        <v>385</v>
      </c>
      <c r="Q742" s="9">
        <v>2251738.6669699498</v>
      </c>
      <c r="R742" s="9">
        <v>2327589.95792543</v>
      </c>
      <c r="S742" s="8">
        <f t="shared" si="28"/>
        <v>3.3685654586883926E-2</v>
      </c>
      <c r="U742" s="9">
        <f t="shared" si="29"/>
        <v>4.7797526545147656E-2</v>
      </c>
      <c r="V742" s="6" t="s">
        <v>119</v>
      </c>
    </row>
    <row r="743" spans="1:22" x14ac:dyDescent="0.2">
      <c r="A743" s="6" t="s">
        <v>106</v>
      </c>
      <c r="B743" s="6" t="s">
        <v>107</v>
      </c>
      <c r="C743" s="6" t="s">
        <v>475</v>
      </c>
      <c r="D743" s="6" t="s">
        <v>69</v>
      </c>
      <c r="E743" s="6" t="s">
        <v>52</v>
      </c>
      <c r="F743" s="6" t="s">
        <v>108</v>
      </c>
      <c r="G743" s="6" t="s">
        <v>109</v>
      </c>
      <c r="H743" s="6" t="s">
        <v>110</v>
      </c>
      <c r="I743" s="12" t="s">
        <v>123</v>
      </c>
      <c r="J743" s="6" t="s">
        <v>124</v>
      </c>
      <c r="K743" s="6" t="s">
        <v>125</v>
      </c>
      <c r="L743" s="6" t="s">
        <v>126</v>
      </c>
      <c r="M743" s="6" t="s">
        <v>127</v>
      </c>
      <c r="N743" s="6" t="s">
        <v>155</v>
      </c>
      <c r="P743" s="44" t="s">
        <v>386</v>
      </c>
      <c r="Q743" s="19">
        <v>30078825.180431001</v>
      </c>
      <c r="R743" s="9">
        <v>31044941.562080201</v>
      </c>
      <c r="S743" s="8">
        <f t="shared" si="28"/>
        <v>3.2119485247640127E-2</v>
      </c>
      <c r="U743" s="9">
        <f t="shared" si="29"/>
        <v>4.5609996726140793E-2</v>
      </c>
      <c r="V743" s="6" t="s">
        <v>119</v>
      </c>
    </row>
    <row r="744" spans="1:22" x14ac:dyDescent="0.2">
      <c r="A744" s="6" t="s">
        <v>106</v>
      </c>
      <c r="B744" s="6" t="s">
        <v>107</v>
      </c>
      <c r="C744" s="6" t="s">
        <v>475</v>
      </c>
      <c r="D744" s="6" t="s">
        <v>69</v>
      </c>
      <c r="E744" s="6" t="s">
        <v>52</v>
      </c>
      <c r="F744" s="6" t="s">
        <v>108</v>
      </c>
      <c r="G744" s="6" t="s">
        <v>129</v>
      </c>
      <c r="H744" s="6" t="s">
        <v>110</v>
      </c>
      <c r="I744" s="12" t="s">
        <v>123</v>
      </c>
      <c r="J744" s="6" t="s">
        <v>124</v>
      </c>
      <c r="K744" s="6" t="s">
        <v>125</v>
      </c>
      <c r="L744" s="6" t="s">
        <v>126</v>
      </c>
      <c r="M744" s="6" t="s">
        <v>127</v>
      </c>
      <c r="N744" s="6" t="s">
        <v>155</v>
      </c>
      <c r="P744" s="44" t="s">
        <v>386</v>
      </c>
      <c r="Q744" s="19">
        <v>30078825.180431001</v>
      </c>
      <c r="R744" s="9">
        <v>31044941.562080201</v>
      </c>
      <c r="S744" s="8">
        <f t="shared" si="28"/>
        <v>3.2119485247640127E-2</v>
      </c>
      <c r="U744" s="9">
        <f t="shared" si="29"/>
        <v>4.5609996726140793E-2</v>
      </c>
      <c r="V744" s="6" t="s">
        <v>119</v>
      </c>
    </row>
    <row r="745" spans="1:22" x14ac:dyDescent="0.2">
      <c r="A745" s="6" t="s">
        <v>106</v>
      </c>
      <c r="B745" s="6" t="s">
        <v>120</v>
      </c>
      <c r="C745" s="6" t="s">
        <v>457</v>
      </c>
      <c r="D745" s="6" t="s">
        <v>77</v>
      </c>
      <c r="E745" s="6" t="s">
        <v>121</v>
      </c>
      <c r="F745" s="6" t="s">
        <v>138</v>
      </c>
      <c r="G745" s="11">
        <v>1E-3</v>
      </c>
      <c r="H745" t="s">
        <v>110</v>
      </c>
      <c r="I745" t="s">
        <v>163</v>
      </c>
      <c r="J745" t="s">
        <v>163</v>
      </c>
      <c r="K745" t="s">
        <v>164</v>
      </c>
      <c r="L745" t="s">
        <v>165</v>
      </c>
      <c r="M745" t="s">
        <v>166</v>
      </c>
      <c r="P745" s="44" t="s">
        <v>386</v>
      </c>
      <c r="Q745" s="9">
        <v>3127574.5301396102</v>
      </c>
      <c r="R745" s="9">
        <v>3220974.0094833001</v>
      </c>
      <c r="S745" s="8">
        <f t="shared" si="28"/>
        <v>2.9863230578080185E-2</v>
      </c>
      <c r="U745" s="9">
        <f t="shared" si="29"/>
        <v>4.2452755206229126E-2</v>
      </c>
      <c r="V745" s="6" t="s">
        <v>119</v>
      </c>
    </row>
    <row r="746" spans="1:22" x14ac:dyDescent="0.2">
      <c r="A746" s="6" t="s">
        <v>106</v>
      </c>
      <c r="B746" s="6">
        <v>2018</v>
      </c>
      <c r="C746" s="6" t="s">
        <v>492</v>
      </c>
      <c r="D746" s="6" t="s">
        <v>69</v>
      </c>
      <c r="E746" s="6" t="s">
        <v>52</v>
      </c>
      <c r="F746" s="6" t="s">
        <v>108</v>
      </c>
      <c r="G746" s="6" t="s">
        <v>193</v>
      </c>
      <c r="H746" t="s">
        <v>110</v>
      </c>
      <c r="I746" t="s">
        <v>163</v>
      </c>
      <c r="J746" t="s">
        <v>163</v>
      </c>
      <c r="K746" t="s">
        <v>164</v>
      </c>
      <c r="L746" t="s">
        <v>165</v>
      </c>
      <c r="M746" t="s">
        <v>166</v>
      </c>
      <c r="N746"/>
      <c r="O746"/>
      <c r="P746" s="44" t="s">
        <v>386</v>
      </c>
      <c r="Q746" s="9">
        <v>8.4803921568627399E-2</v>
      </c>
      <c r="R746" s="9">
        <v>8.6764705882352897E-2</v>
      </c>
      <c r="S746" s="8">
        <f t="shared" si="28"/>
        <v>2.312138728323709E-2</v>
      </c>
      <c r="U746" s="9">
        <f t="shared" si="29"/>
        <v>3.2977322446272793E-2</v>
      </c>
      <c r="V746" s="6" t="s">
        <v>116</v>
      </c>
    </row>
    <row r="747" spans="1:22" x14ac:dyDescent="0.2">
      <c r="A747" s="6" t="s">
        <v>106</v>
      </c>
      <c r="B747" s="6" t="s">
        <v>107</v>
      </c>
      <c r="C747" s="6" t="s">
        <v>485</v>
      </c>
      <c r="D747" s="6" t="s">
        <v>69</v>
      </c>
      <c r="E747" s="6" t="s">
        <v>52</v>
      </c>
      <c r="F747" s="6" t="s">
        <v>142</v>
      </c>
      <c r="G747" s="6" t="s">
        <v>118</v>
      </c>
      <c r="H747" t="s">
        <v>110</v>
      </c>
      <c r="I747" t="s">
        <v>111</v>
      </c>
      <c r="J747" t="s">
        <v>133</v>
      </c>
      <c r="K747" t="s">
        <v>146</v>
      </c>
      <c r="L747" t="s">
        <v>147</v>
      </c>
      <c r="M747" t="s">
        <v>191</v>
      </c>
      <c r="P747" s="44" t="s">
        <v>386</v>
      </c>
      <c r="Q747" s="9">
        <v>29.379652605459</v>
      </c>
      <c r="R747" s="9">
        <v>29.975186104218299</v>
      </c>
      <c r="S747" s="8">
        <f t="shared" si="28"/>
        <v>2.0270270270270077E-2</v>
      </c>
      <c r="U747" s="9">
        <f t="shared" si="29"/>
        <v>2.895137369612899E-2</v>
      </c>
      <c r="V747" s="6" t="s">
        <v>116</v>
      </c>
    </row>
    <row r="748" spans="1:22" x14ac:dyDescent="0.2">
      <c r="A748" s="6" t="s">
        <v>106</v>
      </c>
      <c r="B748" s="6" t="s">
        <v>107</v>
      </c>
      <c r="C748" s="6" t="s">
        <v>489</v>
      </c>
      <c r="D748" s="6" t="s">
        <v>69</v>
      </c>
      <c r="E748" s="6" t="s">
        <v>52</v>
      </c>
      <c r="F748" s="6" t="s">
        <v>108</v>
      </c>
      <c r="G748" s="6" t="s">
        <v>129</v>
      </c>
      <c r="H748" s="6" t="s">
        <v>110</v>
      </c>
      <c r="I748" s="12" t="s">
        <v>123</v>
      </c>
      <c r="J748" s="6" t="s">
        <v>124</v>
      </c>
      <c r="K748" s="6" t="s">
        <v>125</v>
      </c>
      <c r="L748" s="6" t="s">
        <v>126</v>
      </c>
      <c r="M748" s="6" t="s">
        <v>127</v>
      </c>
      <c r="N748" s="6" t="s">
        <v>155</v>
      </c>
      <c r="P748" s="44" t="s">
        <v>386</v>
      </c>
      <c r="Q748" s="9">
        <v>42.273307790549097</v>
      </c>
      <c r="R748" s="9">
        <v>43.039591315453301</v>
      </c>
      <c r="S748" s="8">
        <f t="shared" si="28"/>
        <v>1.8126888217522421E-2</v>
      </c>
      <c r="U748" s="9">
        <f t="shared" si="29"/>
        <v>2.5917374374640555E-2</v>
      </c>
      <c r="V748" s="6" t="s">
        <v>116</v>
      </c>
    </row>
    <row r="749" spans="1:22" x14ac:dyDescent="0.2">
      <c r="A749" s="6" t="s">
        <v>106</v>
      </c>
      <c r="B749" s="6" t="s">
        <v>107</v>
      </c>
      <c r="C749" s="6" t="s">
        <v>466</v>
      </c>
      <c r="D749" s="6" t="s">
        <v>69</v>
      </c>
      <c r="E749" s="6" t="s">
        <v>52</v>
      </c>
      <c r="F749" s="6" t="s">
        <v>108</v>
      </c>
      <c r="G749" s="6" t="s">
        <v>109</v>
      </c>
      <c r="H749" t="s">
        <v>110</v>
      </c>
      <c r="I749" t="s">
        <v>163</v>
      </c>
      <c r="J749" t="s">
        <v>163</v>
      </c>
      <c r="K749" t="s">
        <v>164</v>
      </c>
      <c r="L749" t="s">
        <v>165</v>
      </c>
      <c r="M749" t="s">
        <v>166</v>
      </c>
      <c r="P749" s="44" t="s">
        <v>386</v>
      </c>
      <c r="Q749" s="9">
        <v>0.96855345911949497</v>
      </c>
      <c r="R749" s="9">
        <v>0.98113207547169601</v>
      </c>
      <c r="S749" s="8">
        <f t="shared" si="28"/>
        <v>1.298701298701278E-2</v>
      </c>
      <c r="U749" s="9">
        <f t="shared" si="29"/>
        <v>1.8615678167346827E-2</v>
      </c>
      <c r="V749" s="6" t="s">
        <v>116</v>
      </c>
    </row>
    <row r="750" spans="1:22" x14ac:dyDescent="0.2">
      <c r="A750" s="6" t="s">
        <v>106</v>
      </c>
      <c r="B750" s="6" t="s">
        <v>120</v>
      </c>
      <c r="C750" s="6" t="s">
        <v>459</v>
      </c>
      <c r="D750" s="6" t="s">
        <v>77</v>
      </c>
      <c r="E750" s="6" t="s">
        <v>121</v>
      </c>
      <c r="F750" s="6" t="s">
        <v>132</v>
      </c>
      <c r="G750" s="13">
        <v>1.0000000000000001E-5</v>
      </c>
      <c r="H750" t="s">
        <v>110</v>
      </c>
      <c r="I750" t="s">
        <v>111</v>
      </c>
      <c r="J750" t="s">
        <v>133</v>
      </c>
      <c r="K750" t="s">
        <v>146</v>
      </c>
      <c r="L750" t="s">
        <v>147</v>
      </c>
      <c r="M750" t="s">
        <v>191</v>
      </c>
      <c r="P750" s="44" t="s">
        <v>386</v>
      </c>
      <c r="Q750" s="9">
        <v>2444369.0681733</v>
      </c>
      <c r="R750" s="9">
        <v>2468914.33950856</v>
      </c>
      <c r="S750" s="8">
        <f t="shared" si="28"/>
        <v>1.0041557003338667E-2</v>
      </c>
      <c r="U750" s="9">
        <f t="shared" si="29"/>
        <v>1.4414652233746347E-2</v>
      </c>
      <c r="V750" s="6" t="s">
        <v>119</v>
      </c>
    </row>
    <row r="751" spans="1:22" x14ac:dyDescent="0.2">
      <c r="A751" s="6" t="s">
        <v>106</v>
      </c>
      <c r="B751" s="6" t="s">
        <v>120</v>
      </c>
      <c r="C751" s="6" t="s">
        <v>462</v>
      </c>
      <c r="D751" s="6" t="s">
        <v>77</v>
      </c>
      <c r="E751" s="6" t="s">
        <v>121</v>
      </c>
      <c r="F751" s="6" t="s">
        <v>132</v>
      </c>
      <c r="G751" s="11">
        <v>1E-3</v>
      </c>
      <c r="H751" t="s">
        <v>110</v>
      </c>
      <c r="I751" t="s">
        <v>111</v>
      </c>
      <c r="J751" t="s">
        <v>204</v>
      </c>
      <c r="K751" t="s">
        <v>205</v>
      </c>
      <c r="L751" t="s">
        <v>206</v>
      </c>
      <c r="M751" t="s">
        <v>215</v>
      </c>
      <c r="P751" s="44" t="s">
        <v>386</v>
      </c>
      <c r="Q751" s="9">
        <v>1855236.69445552</v>
      </c>
      <c r="R751" s="9">
        <v>1864702.69932027</v>
      </c>
      <c r="S751" s="8">
        <f t="shared" si="28"/>
        <v>5.1023165362347866E-3</v>
      </c>
      <c r="U751" s="9">
        <f t="shared" si="29"/>
        <v>7.3423711016714676E-3</v>
      </c>
      <c r="V751" s="6" t="s">
        <v>119</v>
      </c>
    </row>
    <row r="752" spans="1:22" x14ac:dyDescent="0.2">
      <c r="A752" s="6" t="s">
        <v>106</v>
      </c>
      <c r="B752" s="6" t="s">
        <v>107</v>
      </c>
      <c r="C752" s="6" t="s">
        <v>489</v>
      </c>
      <c r="D752" s="6" t="s">
        <v>69</v>
      </c>
      <c r="E752" s="6" t="s">
        <v>52</v>
      </c>
      <c r="F752" s="6" t="s">
        <v>142</v>
      </c>
      <c r="G752" s="6" t="s">
        <v>118</v>
      </c>
      <c r="H752" s="6" t="s">
        <v>110</v>
      </c>
      <c r="I752" s="12" t="s">
        <v>123</v>
      </c>
      <c r="J752" s="6" t="s">
        <v>124</v>
      </c>
      <c r="K752" s="6" t="s">
        <v>125</v>
      </c>
      <c r="L752" s="6" t="s">
        <v>126</v>
      </c>
      <c r="M752" s="6" t="s">
        <v>127</v>
      </c>
      <c r="N752" s="6" t="s">
        <v>155</v>
      </c>
      <c r="P752" s="44" t="s">
        <v>386</v>
      </c>
      <c r="Q752" s="9">
        <v>36.015325670498001</v>
      </c>
      <c r="R752" s="9">
        <v>36.1430395913154</v>
      </c>
      <c r="S752" s="8">
        <f t="shared" si="28"/>
        <v>3.5460992907809857E-3</v>
      </c>
      <c r="U752" s="9">
        <f t="shared" si="29"/>
        <v>5.1068904330899721E-3</v>
      </c>
      <c r="V752" s="6" t="s">
        <v>116</v>
      </c>
    </row>
    <row r="753" spans="1:22" x14ac:dyDescent="0.2">
      <c r="A753" s="6" t="s">
        <v>106</v>
      </c>
      <c r="B753" s="6" t="s">
        <v>107</v>
      </c>
      <c r="C753" s="6" t="s">
        <v>467</v>
      </c>
      <c r="D753" s="6" t="s">
        <v>69</v>
      </c>
      <c r="E753" s="6" t="s">
        <v>52</v>
      </c>
      <c r="F753" s="6" t="s">
        <v>108</v>
      </c>
      <c r="G753" s="6" t="s">
        <v>118</v>
      </c>
      <c r="H753" t="s">
        <v>110</v>
      </c>
      <c r="I753" t="s">
        <v>163</v>
      </c>
      <c r="J753" t="s">
        <v>163</v>
      </c>
      <c r="K753" t="s">
        <v>164</v>
      </c>
      <c r="L753" t="s">
        <v>165</v>
      </c>
      <c r="M753" t="s">
        <v>166</v>
      </c>
      <c r="P753" s="44" t="s">
        <v>386</v>
      </c>
      <c r="Q753" s="9">
        <v>493552.47413947899</v>
      </c>
      <c r="R753" s="9">
        <v>493552.47413948103</v>
      </c>
      <c r="S753" s="8">
        <f t="shared" si="28"/>
        <v>4.1277639941394008E-15</v>
      </c>
      <c r="U753" s="9">
        <f t="shared" si="29"/>
        <v>6.0865103572483312E-15</v>
      </c>
      <c r="V753" s="6" t="s">
        <v>119</v>
      </c>
    </row>
    <row r="754" spans="1:22" x14ac:dyDescent="0.2">
      <c r="A754" s="6" t="s">
        <v>106</v>
      </c>
      <c r="B754" s="6" t="s">
        <v>107</v>
      </c>
      <c r="C754" s="6" t="s">
        <v>467</v>
      </c>
      <c r="D754" s="6" t="s">
        <v>69</v>
      </c>
      <c r="E754" s="6" t="s">
        <v>52</v>
      </c>
      <c r="F754" s="6" t="s">
        <v>117</v>
      </c>
      <c r="G754" s="6" t="s">
        <v>129</v>
      </c>
      <c r="H754" t="s">
        <v>110</v>
      </c>
      <c r="I754" t="s">
        <v>163</v>
      </c>
      <c r="J754" t="s">
        <v>163</v>
      </c>
      <c r="K754" t="s">
        <v>164</v>
      </c>
      <c r="L754" t="s">
        <v>165</v>
      </c>
      <c r="M754" t="s">
        <v>166</v>
      </c>
      <c r="P754" s="44" t="s">
        <v>386</v>
      </c>
      <c r="Q754" s="9">
        <v>75857.757502918495</v>
      </c>
      <c r="R754" s="9">
        <v>75857.757502918495</v>
      </c>
      <c r="S754" s="8">
        <f t="shared" ref="S754:S817" si="30">((R754-Q754)/Q754)</f>
        <v>0</v>
      </c>
      <c r="U754" s="9">
        <f t="shared" si="29"/>
        <v>0</v>
      </c>
      <c r="V754" s="6" t="s">
        <v>119</v>
      </c>
    </row>
    <row r="755" spans="1:22" x14ac:dyDescent="0.2">
      <c r="A755" s="6" t="s">
        <v>106</v>
      </c>
      <c r="B755" s="6" t="s">
        <v>107</v>
      </c>
      <c r="C755" s="6" t="s">
        <v>464</v>
      </c>
      <c r="D755" s="6" t="s">
        <v>69</v>
      </c>
      <c r="E755" s="6" t="s">
        <v>52</v>
      </c>
      <c r="F755" s="6" t="s">
        <v>194</v>
      </c>
      <c r="G755" s="6" t="s">
        <v>131</v>
      </c>
      <c r="H755" t="s">
        <v>110</v>
      </c>
      <c r="I755" t="s">
        <v>111</v>
      </c>
      <c r="J755" t="s">
        <v>112</v>
      </c>
      <c r="K755" t="s">
        <v>139</v>
      </c>
      <c r="L755" t="s">
        <v>140</v>
      </c>
      <c r="M755" t="s">
        <v>141</v>
      </c>
      <c r="P755" s="44" t="s">
        <v>385</v>
      </c>
      <c r="Q755" s="9">
        <v>3471686.81892655</v>
      </c>
      <c r="R755" s="9">
        <v>3471686.81892655</v>
      </c>
      <c r="S755" s="8">
        <f t="shared" si="30"/>
        <v>0</v>
      </c>
      <c r="U755" s="9">
        <f t="shared" si="29"/>
        <v>0</v>
      </c>
      <c r="V755" s="6" t="s">
        <v>119</v>
      </c>
    </row>
    <row r="756" spans="1:22" x14ac:dyDescent="0.2">
      <c r="A756" s="6" t="s">
        <v>106</v>
      </c>
      <c r="B756" s="6" t="s">
        <v>107</v>
      </c>
      <c r="C756" s="6" t="s">
        <v>468</v>
      </c>
      <c r="D756" s="6" t="s">
        <v>69</v>
      </c>
      <c r="E756" s="6" t="s">
        <v>52</v>
      </c>
      <c r="F756" s="6" t="s">
        <v>108</v>
      </c>
      <c r="G756" s="6" t="s">
        <v>130</v>
      </c>
      <c r="H756" s="6" t="s">
        <v>110</v>
      </c>
      <c r="I756" s="6" t="s">
        <v>111</v>
      </c>
      <c r="J756" s="6" t="s">
        <v>112</v>
      </c>
      <c r="K756" s="6" t="s">
        <v>113</v>
      </c>
      <c r="L756" s="6" t="s">
        <v>114</v>
      </c>
      <c r="M756" s="6" t="s">
        <v>115</v>
      </c>
      <c r="P756" s="44" t="s">
        <v>385</v>
      </c>
      <c r="Q756" s="9">
        <v>1.10091743119265</v>
      </c>
      <c r="R756" s="9">
        <v>1.10091743119265</v>
      </c>
      <c r="S756" s="8">
        <f t="shared" si="30"/>
        <v>0</v>
      </c>
      <c r="U756" s="9">
        <f t="shared" si="29"/>
        <v>0</v>
      </c>
      <c r="V756" s="6" t="s">
        <v>116</v>
      </c>
    </row>
    <row r="757" spans="1:22" x14ac:dyDescent="0.2">
      <c r="A757" s="6" t="s">
        <v>106</v>
      </c>
      <c r="B757" s="6" t="s">
        <v>107</v>
      </c>
      <c r="C757" s="6" t="s">
        <v>481</v>
      </c>
      <c r="D757" s="6" t="s">
        <v>69</v>
      </c>
      <c r="E757" s="6" t="s">
        <v>52</v>
      </c>
      <c r="F757" s="6" t="s">
        <v>108</v>
      </c>
      <c r="G757" s="6" t="s">
        <v>118</v>
      </c>
      <c r="H757" s="6" t="s">
        <v>110</v>
      </c>
      <c r="I757" s="6" t="s">
        <v>111</v>
      </c>
      <c r="J757" s="6" t="s">
        <v>112</v>
      </c>
      <c r="K757" s="6" t="s">
        <v>113</v>
      </c>
      <c r="L757" s="6" t="s">
        <v>114</v>
      </c>
      <c r="M757" s="6" t="s">
        <v>115</v>
      </c>
      <c r="P757" s="44" t="s">
        <v>385</v>
      </c>
      <c r="Q757" s="19">
        <v>6.5921528090639399E-15</v>
      </c>
      <c r="R757" s="19">
        <v>6.5921528090639399E-15</v>
      </c>
      <c r="S757" s="8">
        <f t="shared" si="30"/>
        <v>0</v>
      </c>
      <c r="U757" s="9">
        <f t="shared" si="29"/>
        <v>0</v>
      </c>
      <c r="V757" s="6" t="s">
        <v>116</v>
      </c>
    </row>
    <row r="758" spans="1:22" x14ac:dyDescent="0.2">
      <c r="A758" s="6" t="s">
        <v>106</v>
      </c>
      <c r="B758" s="6" t="s">
        <v>107</v>
      </c>
      <c r="C758" s="6" t="s">
        <v>481</v>
      </c>
      <c r="D758" s="6" t="s">
        <v>69</v>
      </c>
      <c r="E758" s="6" t="s">
        <v>52</v>
      </c>
      <c r="F758" s="6" t="s">
        <v>108</v>
      </c>
      <c r="G758" s="6" t="s">
        <v>129</v>
      </c>
      <c r="H758" s="6" t="s">
        <v>110</v>
      </c>
      <c r="I758" s="6" t="s">
        <v>111</v>
      </c>
      <c r="J758" s="6" t="s">
        <v>112</v>
      </c>
      <c r="K758" s="6" t="s">
        <v>113</v>
      </c>
      <c r="L758" s="6" t="s">
        <v>114</v>
      </c>
      <c r="M758" s="6" t="s">
        <v>115</v>
      </c>
      <c r="P758" s="44" t="s">
        <v>385</v>
      </c>
      <c r="Q758" s="19">
        <v>6.5921528090639399E-15</v>
      </c>
      <c r="R758" s="19">
        <v>6.5921528090639399E-15</v>
      </c>
      <c r="S758" s="8">
        <f t="shared" si="30"/>
        <v>0</v>
      </c>
      <c r="U758" s="9">
        <f t="shared" si="29"/>
        <v>0</v>
      </c>
      <c r="V758" s="6" t="s">
        <v>116</v>
      </c>
    </row>
    <row r="759" spans="1:22" x14ac:dyDescent="0.2">
      <c r="A759" s="6" t="s">
        <v>106</v>
      </c>
      <c r="B759" s="6" t="s">
        <v>107</v>
      </c>
      <c r="C759" s="6" t="s">
        <v>482</v>
      </c>
      <c r="D759" s="6" t="s">
        <v>69</v>
      </c>
      <c r="E759" s="6" t="s">
        <v>52</v>
      </c>
      <c r="F759" s="6" t="s">
        <v>108</v>
      </c>
      <c r="G759" s="6" t="s">
        <v>131</v>
      </c>
      <c r="H759" s="6" t="s">
        <v>110</v>
      </c>
      <c r="I759" s="6" t="s">
        <v>111</v>
      </c>
      <c r="J759" s="6" t="s">
        <v>112</v>
      </c>
      <c r="K759" s="6" t="s">
        <v>113</v>
      </c>
      <c r="L759" s="6" t="s">
        <v>114</v>
      </c>
      <c r="M759" s="6" t="s">
        <v>115</v>
      </c>
      <c r="P759" s="44" t="s">
        <v>385</v>
      </c>
      <c r="Q759" s="9">
        <v>1</v>
      </c>
      <c r="R759" s="9">
        <v>1</v>
      </c>
      <c r="S759" s="8">
        <f t="shared" si="30"/>
        <v>0</v>
      </c>
      <c r="U759" s="9">
        <f t="shared" si="29"/>
        <v>0</v>
      </c>
      <c r="V759" s="6" t="s">
        <v>119</v>
      </c>
    </row>
    <row r="760" spans="1:22" x14ac:dyDescent="0.2">
      <c r="A760" s="6" t="s">
        <v>106</v>
      </c>
      <c r="B760" s="6" t="s">
        <v>107</v>
      </c>
      <c r="C760" s="6" t="s">
        <v>482</v>
      </c>
      <c r="D760" s="6" t="s">
        <v>69</v>
      </c>
      <c r="E760" s="6" t="s">
        <v>52</v>
      </c>
      <c r="F760" s="6" t="s">
        <v>108</v>
      </c>
      <c r="G760" s="6" t="s">
        <v>118</v>
      </c>
      <c r="H760" s="6" t="s">
        <v>110</v>
      </c>
      <c r="I760" s="6" t="s">
        <v>111</v>
      </c>
      <c r="J760" s="6" t="s">
        <v>112</v>
      </c>
      <c r="K760" s="6" t="s">
        <v>113</v>
      </c>
      <c r="L760" s="6" t="s">
        <v>114</v>
      </c>
      <c r="M760" s="6" t="s">
        <v>115</v>
      </c>
      <c r="P760" s="44" t="s">
        <v>385</v>
      </c>
      <c r="Q760" s="9">
        <v>1</v>
      </c>
      <c r="R760" s="9">
        <v>1</v>
      </c>
      <c r="S760" s="8">
        <f t="shared" si="30"/>
        <v>0</v>
      </c>
      <c r="U760" s="9">
        <f t="shared" si="29"/>
        <v>0</v>
      </c>
      <c r="V760" s="6" t="s">
        <v>119</v>
      </c>
    </row>
    <row r="761" spans="1:22" x14ac:dyDescent="0.2">
      <c r="A761" s="6" t="s">
        <v>106</v>
      </c>
      <c r="B761" s="6" t="s">
        <v>107</v>
      </c>
      <c r="C761" s="6" t="s">
        <v>482</v>
      </c>
      <c r="D761" s="6" t="s">
        <v>69</v>
      </c>
      <c r="E761" s="6" t="s">
        <v>52</v>
      </c>
      <c r="F761" s="6" t="s">
        <v>108</v>
      </c>
      <c r="G761" s="6" t="s">
        <v>129</v>
      </c>
      <c r="H761" s="6" t="s">
        <v>110</v>
      </c>
      <c r="I761" s="6" t="s">
        <v>111</v>
      </c>
      <c r="J761" s="6" t="s">
        <v>112</v>
      </c>
      <c r="K761" s="6" t="s">
        <v>113</v>
      </c>
      <c r="L761" s="6" t="s">
        <v>114</v>
      </c>
      <c r="M761" s="6" t="s">
        <v>115</v>
      </c>
      <c r="P761" s="44" t="s">
        <v>385</v>
      </c>
      <c r="Q761" s="9">
        <v>1</v>
      </c>
      <c r="R761" s="9">
        <v>1</v>
      </c>
      <c r="S761" s="8">
        <f t="shared" si="30"/>
        <v>0</v>
      </c>
      <c r="U761" s="9">
        <f t="shared" si="29"/>
        <v>0</v>
      </c>
      <c r="V761" s="6" t="s">
        <v>119</v>
      </c>
    </row>
    <row r="762" spans="1:22" x14ac:dyDescent="0.2">
      <c r="A762" s="6" t="s">
        <v>106</v>
      </c>
      <c r="B762" s="6" t="s">
        <v>120</v>
      </c>
      <c r="C762" s="6" t="s">
        <v>456</v>
      </c>
      <c r="D762" s="6" t="s">
        <v>77</v>
      </c>
      <c r="E762" s="6" t="s">
        <v>121</v>
      </c>
      <c r="F762" s="6" t="s">
        <v>132</v>
      </c>
      <c r="G762" s="11">
        <v>1E-3</v>
      </c>
      <c r="H762" t="s">
        <v>110</v>
      </c>
      <c r="I762" t="s">
        <v>111</v>
      </c>
      <c r="J762" t="s">
        <v>112</v>
      </c>
      <c r="K762" t="s">
        <v>139</v>
      </c>
      <c r="L762" t="s">
        <v>140</v>
      </c>
      <c r="M762" t="s">
        <v>141</v>
      </c>
      <c r="P762" s="44" t="s">
        <v>385</v>
      </c>
      <c r="Q762" s="9">
        <v>1564028.2901548101</v>
      </c>
      <c r="R762" s="9">
        <v>1564028.2901548101</v>
      </c>
      <c r="S762" s="8">
        <f t="shared" si="30"/>
        <v>0</v>
      </c>
      <c r="U762" s="9">
        <f t="shared" si="29"/>
        <v>0</v>
      </c>
      <c r="V762" s="6" t="s">
        <v>119</v>
      </c>
    </row>
    <row r="763" spans="1:22" x14ac:dyDescent="0.2">
      <c r="A763" s="6" t="s">
        <v>106</v>
      </c>
      <c r="B763" s="6" t="s">
        <v>120</v>
      </c>
      <c r="C763" s="6" t="s">
        <v>459</v>
      </c>
      <c r="D763" s="6" t="s">
        <v>77</v>
      </c>
      <c r="E763" s="6" t="s">
        <v>121</v>
      </c>
      <c r="F763" s="6" t="s">
        <v>132</v>
      </c>
      <c r="G763" s="13">
        <v>1.0000000000000001E-5</v>
      </c>
      <c r="H763" t="s">
        <v>110</v>
      </c>
      <c r="I763" t="s">
        <v>111</v>
      </c>
      <c r="J763" t="s">
        <v>133</v>
      </c>
      <c r="K763" t="s">
        <v>146</v>
      </c>
      <c r="L763" t="s">
        <v>147</v>
      </c>
      <c r="M763" t="s">
        <v>191</v>
      </c>
      <c r="P763" s="44" t="s">
        <v>386</v>
      </c>
      <c r="Q763" s="9">
        <v>4341834.1940446198</v>
      </c>
      <c r="R763" s="9">
        <v>4341834.1940446198</v>
      </c>
      <c r="S763" s="8">
        <f t="shared" si="30"/>
        <v>0</v>
      </c>
      <c r="U763" s="9">
        <f t="shared" si="29"/>
        <v>0</v>
      </c>
      <c r="V763" s="6" t="s">
        <v>119</v>
      </c>
    </row>
    <row r="764" spans="1:22" x14ac:dyDescent="0.2">
      <c r="A764" s="6" t="s">
        <v>106</v>
      </c>
      <c r="B764" s="6" t="s">
        <v>120</v>
      </c>
      <c r="C764" s="6" t="s">
        <v>457</v>
      </c>
      <c r="D764" s="6" t="s">
        <v>77</v>
      </c>
      <c r="E764" s="6" t="s">
        <v>121</v>
      </c>
      <c r="F764" s="6" t="s">
        <v>138</v>
      </c>
      <c r="G764" s="13">
        <v>1.0000000000000001E-5</v>
      </c>
      <c r="H764" t="s">
        <v>110</v>
      </c>
      <c r="I764" t="s">
        <v>163</v>
      </c>
      <c r="J764" t="s">
        <v>163</v>
      </c>
      <c r="K764" t="s">
        <v>164</v>
      </c>
      <c r="L764" t="s">
        <v>165</v>
      </c>
      <c r="M764" t="s">
        <v>166</v>
      </c>
      <c r="P764" s="44" t="s">
        <v>386</v>
      </c>
      <c r="Q764" s="9">
        <v>3127574.5301396102</v>
      </c>
      <c r="R764" s="9">
        <v>3127574.5301396102</v>
      </c>
      <c r="S764" s="8">
        <f t="shared" si="30"/>
        <v>0</v>
      </c>
      <c r="U764" s="9">
        <f t="shared" si="29"/>
        <v>0</v>
      </c>
      <c r="V764" s="6" t="s">
        <v>119</v>
      </c>
    </row>
    <row r="765" spans="1:22" x14ac:dyDescent="0.2">
      <c r="A765" s="6" t="s">
        <v>106</v>
      </c>
      <c r="B765" s="6" t="s">
        <v>120</v>
      </c>
      <c r="C765" s="6" t="s">
        <v>459</v>
      </c>
      <c r="D765" s="6" t="s">
        <v>77</v>
      </c>
      <c r="E765" s="6" t="s">
        <v>121</v>
      </c>
      <c r="F765" s="6" t="s">
        <v>138</v>
      </c>
      <c r="G765" s="11">
        <v>1E-3</v>
      </c>
      <c r="H765" t="s">
        <v>110</v>
      </c>
      <c r="I765" t="s">
        <v>111</v>
      </c>
      <c r="J765" t="s">
        <v>133</v>
      </c>
      <c r="K765" t="s">
        <v>146</v>
      </c>
      <c r="L765" t="s">
        <v>147</v>
      </c>
      <c r="M765" t="s">
        <v>191</v>
      </c>
      <c r="P765" s="44" t="s">
        <v>386</v>
      </c>
      <c r="Q765" s="9">
        <v>4192623.70166755</v>
      </c>
      <c r="R765" s="9">
        <v>4192623.70166755</v>
      </c>
      <c r="S765" s="8">
        <f t="shared" si="30"/>
        <v>0</v>
      </c>
      <c r="U765" s="9">
        <f t="shared" si="29"/>
        <v>0</v>
      </c>
      <c r="V765" s="6" t="s">
        <v>119</v>
      </c>
    </row>
    <row r="766" spans="1:22" x14ac:dyDescent="0.2">
      <c r="A766" s="6" t="s">
        <v>106</v>
      </c>
      <c r="B766" s="6">
        <v>2018</v>
      </c>
      <c r="C766" s="6" t="s">
        <v>492</v>
      </c>
      <c r="D766" s="6" t="s">
        <v>69</v>
      </c>
      <c r="E766" s="6" t="s">
        <v>52</v>
      </c>
      <c r="F766" s="6" t="s">
        <v>108</v>
      </c>
      <c r="G766" s="6" t="s">
        <v>227</v>
      </c>
      <c r="H766" t="s">
        <v>110</v>
      </c>
      <c r="I766" t="s">
        <v>111</v>
      </c>
      <c r="J766" t="s">
        <v>112</v>
      </c>
      <c r="K766" t="s">
        <v>113</v>
      </c>
      <c r="L766" t="s">
        <v>114</v>
      </c>
      <c r="N766" s="6" t="s">
        <v>234</v>
      </c>
      <c r="P766" s="44" t="s">
        <v>385</v>
      </c>
      <c r="Q766" s="9">
        <v>3.49462365591394E-3</v>
      </c>
      <c r="R766" s="9">
        <v>3.49462365591394E-3</v>
      </c>
      <c r="S766" s="8">
        <f t="shared" si="30"/>
        <v>0</v>
      </c>
      <c r="U766" s="9">
        <f t="shared" si="29"/>
        <v>0</v>
      </c>
      <c r="V766" s="6" t="s">
        <v>116</v>
      </c>
    </row>
    <row r="767" spans="1:22" x14ac:dyDescent="0.2">
      <c r="A767" s="6" t="s">
        <v>106</v>
      </c>
      <c r="B767" s="6" t="s">
        <v>107</v>
      </c>
      <c r="C767" s="6" t="s">
        <v>482</v>
      </c>
      <c r="D767" s="6" t="s">
        <v>69</v>
      </c>
      <c r="E767" s="6" t="s">
        <v>52</v>
      </c>
      <c r="F767" s="6" t="s">
        <v>108</v>
      </c>
      <c r="G767" s="6" t="s">
        <v>130</v>
      </c>
      <c r="H767" s="6" t="s">
        <v>110</v>
      </c>
      <c r="I767" s="6" t="s">
        <v>111</v>
      </c>
      <c r="J767" s="6" t="s">
        <v>112</v>
      </c>
      <c r="K767" s="6" t="s">
        <v>113</v>
      </c>
      <c r="L767" s="6" t="s">
        <v>114</v>
      </c>
      <c r="M767" s="6" t="s">
        <v>115</v>
      </c>
      <c r="P767" s="44" t="s">
        <v>385</v>
      </c>
      <c r="Q767" s="9">
        <v>1</v>
      </c>
      <c r="R767" s="9">
        <v>0.999999999999995</v>
      </c>
      <c r="S767" s="8">
        <f t="shared" si="30"/>
        <v>-4.9960036108132044E-15</v>
      </c>
      <c r="U767" s="9">
        <f t="shared" si="29"/>
        <v>-7.2077096335835827E-15</v>
      </c>
      <c r="V767" s="6" t="s">
        <v>119</v>
      </c>
    </row>
    <row r="768" spans="1:22" x14ac:dyDescent="0.2">
      <c r="A768" s="6" t="s">
        <v>106</v>
      </c>
      <c r="B768" s="6" t="s">
        <v>120</v>
      </c>
      <c r="C768" s="6" t="s">
        <v>459</v>
      </c>
      <c r="D768" s="6" t="s">
        <v>77</v>
      </c>
      <c r="E768" s="6" t="s">
        <v>121</v>
      </c>
      <c r="F768" s="6" t="s">
        <v>132</v>
      </c>
      <c r="G768" s="13">
        <v>1.0000000000000001E-5</v>
      </c>
      <c r="H768" t="s">
        <v>110</v>
      </c>
      <c r="I768" t="s">
        <v>111</v>
      </c>
      <c r="J768" t="s">
        <v>133</v>
      </c>
      <c r="K768" t="s">
        <v>146</v>
      </c>
      <c r="L768" t="s">
        <v>147</v>
      </c>
      <c r="M768" t="s">
        <v>191</v>
      </c>
      <c r="P768" s="44" t="s">
        <v>386</v>
      </c>
      <c r="Q768" s="9">
        <v>7013856.6289138095</v>
      </c>
      <c r="R768" s="9">
        <v>6978904.6186199402</v>
      </c>
      <c r="S768" s="8">
        <f t="shared" si="30"/>
        <v>-4.9832798334918478E-3</v>
      </c>
      <c r="U768" s="9">
        <f t="shared" si="29"/>
        <v>-7.2073261168746549E-3</v>
      </c>
      <c r="V768" s="6" t="s">
        <v>119</v>
      </c>
    </row>
    <row r="769" spans="1:23" x14ac:dyDescent="0.2">
      <c r="A769" s="6" t="s">
        <v>106</v>
      </c>
      <c r="B769" s="6" t="s">
        <v>107</v>
      </c>
      <c r="C769" s="6" t="s">
        <v>424</v>
      </c>
      <c r="D769" s="6" t="s">
        <v>69</v>
      </c>
      <c r="E769" s="6" t="s">
        <v>52</v>
      </c>
      <c r="F769" s="6" t="s">
        <v>142</v>
      </c>
      <c r="G769" s="6" t="s">
        <v>109</v>
      </c>
      <c r="H769" s="6" t="s">
        <v>110</v>
      </c>
      <c r="I769" s="12" t="s">
        <v>123</v>
      </c>
      <c r="J769" s="6" t="s">
        <v>124</v>
      </c>
      <c r="K769" s="6" t="s">
        <v>125</v>
      </c>
      <c r="L769" s="6" t="s">
        <v>126</v>
      </c>
      <c r="M769" s="6" t="s">
        <v>127</v>
      </c>
      <c r="N769" s="6" t="s">
        <v>155</v>
      </c>
      <c r="P769" s="44" t="s">
        <v>386</v>
      </c>
      <c r="Q769" s="9">
        <v>46.104928457869597</v>
      </c>
      <c r="R769" s="9">
        <v>45.786963434022198</v>
      </c>
      <c r="S769" s="8">
        <f t="shared" si="30"/>
        <v>-6.8965517241384323E-3</v>
      </c>
      <c r="U769" s="9">
        <f t="shared" si="29"/>
        <v>-9.9840885726227725E-3</v>
      </c>
      <c r="V769" s="6" t="s">
        <v>116</v>
      </c>
    </row>
    <row r="770" spans="1:23" x14ac:dyDescent="0.2">
      <c r="A770" s="6" t="s">
        <v>106</v>
      </c>
      <c r="B770" s="6" t="s">
        <v>120</v>
      </c>
      <c r="C770" s="6" t="s">
        <v>461</v>
      </c>
      <c r="D770" s="6" t="s">
        <v>77</v>
      </c>
      <c r="E770" s="6" t="s">
        <v>121</v>
      </c>
      <c r="F770" s="6" t="s">
        <v>138</v>
      </c>
      <c r="G770" s="13">
        <v>1.0000000000000001E-5</v>
      </c>
      <c r="H770" s="6" t="s">
        <v>110</v>
      </c>
      <c r="I770" s="12" t="s">
        <v>123</v>
      </c>
      <c r="J770" s="6" t="s">
        <v>124</v>
      </c>
      <c r="K770" s="6" t="s">
        <v>125</v>
      </c>
      <c r="L770" s="6" t="s">
        <v>126</v>
      </c>
      <c r="M770" s="6" t="s">
        <v>127</v>
      </c>
      <c r="N770" s="6" t="s">
        <v>155</v>
      </c>
      <c r="P770" s="44" t="s">
        <v>386</v>
      </c>
      <c r="Q770" s="9">
        <v>4565740.1602376904</v>
      </c>
      <c r="R770" s="9">
        <v>4532799.7971242797</v>
      </c>
      <c r="S770" s="8">
        <f t="shared" si="30"/>
        <v>-7.214681948018678E-3</v>
      </c>
      <c r="U770" s="9">
        <f t="shared" si="29"/>
        <v>-1.0446314763794318E-2</v>
      </c>
      <c r="V770" s="6" t="s">
        <v>119</v>
      </c>
    </row>
    <row r="771" spans="1:23" x14ac:dyDescent="0.2">
      <c r="A771" s="6" t="s">
        <v>106</v>
      </c>
      <c r="B771" s="6" t="s">
        <v>107</v>
      </c>
      <c r="C771" s="6" t="s">
        <v>485</v>
      </c>
      <c r="D771" s="6" t="s">
        <v>69</v>
      </c>
      <c r="E771" s="6" t="s">
        <v>52</v>
      </c>
      <c r="F771" s="6" t="s">
        <v>142</v>
      </c>
      <c r="G771" s="6" t="s">
        <v>131</v>
      </c>
      <c r="H771" t="s">
        <v>110</v>
      </c>
      <c r="I771" t="s">
        <v>111</v>
      </c>
      <c r="J771" t="s">
        <v>133</v>
      </c>
      <c r="K771" t="s">
        <v>146</v>
      </c>
      <c r="L771" t="s">
        <v>147</v>
      </c>
      <c r="M771" t="s">
        <v>191</v>
      </c>
      <c r="P771" s="44" t="s">
        <v>386</v>
      </c>
      <c r="Q771" s="9">
        <v>29.379652605459</v>
      </c>
      <c r="R771" s="9">
        <v>29.081885856079399</v>
      </c>
      <c r="S771" s="8">
        <f t="shared" si="30"/>
        <v>-1.0135135135133406E-2</v>
      </c>
      <c r="U771" s="9">
        <f t="shared" si="29"/>
        <v>-1.469651120669941E-2</v>
      </c>
      <c r="V771" s="6" t="s">
        <v>116</v>
      </c>
    </row>
    <row r="772" spans="1:23" x14ac:dyDescent="0.2">
      <c r="A772" s="6" t="s">
        <v>106</v>
      </c>
      <c r="B772" s="6" t="s">
        <v>107</v>
      </c>
      <c r="C772" s="6" t="s">
        <v>424</v>
      </c>
      <c r="D772" s="6" t="s">
        <v>69</v>
      </c>
      <c r="E772" s="6" t="s">
        <v>52</v>
      </c>
      <c r="F772" s="6" t="s">
        <v>142</v>
      </c>
      <c r="G772" s="6" t="s">
        <v>118</v>
      </c>
      <c r="H772" s="6" t="s">
        <v>110</v>
      </c>
      <c r="I772" s="12" t="s">
        <v>123</v>
      </c>
      <c r="J772" s="6" t="s">
        <v>124</v>
      </c>
      <c r="K772" s="6" t="s">
        <v>125</v>
      </c>
      <c r="L772" s="6" t="s">
        <v>126</v>
      </c>
      <c r="M772" s="6" t="s">
        <v>127</v>
      </c>
      <c r="N772" s="6" t="s">
        <v>155</v>
      </c>
      <c r="P772" s="44" t="s">
        <v>386</v>
      </c>
      <c r="Q772" s="9">
        <v>46.104928457869597</v>
      </c>
      <c r="R772" s="9">
        <v>45.627980922098502</v>
      </c>
      <c r="S772" s="8">
        <f t="shared" si="30"/>
        <v>-1.0344827586207571E-2</v>
      </c>
      <c r="U772" s="9">
        <f t="shared" si="29"/>
        <v>-1.5002163339247669E-2</v>
      </c>
      <c r="V772" s="6" t="s">
        <v>116</v>
      </c>
    </row>
    <row r="773" spans="1:23" x14ac:dyDescent="0.2">
      <c r="A773" s="6" t="s">
        <v>106</v>
      </c>
      <c r="B773" s="6" t="s">
        <v>107</v>
      </c>
      <c r="C773" s="6" t="s">
        <v>489</v>
      </c>
      <c r="D773" s="6" t="s">
        <v>69</v>
      </c>
      <c r="E773" s="6" t="s">
        <v>52</v>
      </c>
      <c r="F773" s="6" t="s">
        <v>117</v>
      </c>
      <c r="G773" s="6" t="s">
        <v>109</v>
      </c>
      <c r="H773" s="6" t="s">
        <v>110</v>
      </c>
      <c r="I773" s="12" t="s">
        <v>123</v>
      </c>
      <c r="J773" s="6" t="s">
        <v>124</v>
      </c>
      <c r="K773" s="6" t="s">
        <v>125</v>
      </c>
      <c r="L773" s="6" t="s">
        <v>126</v>
      </c>
      <c r="M773" s="6" t="s">
        <v>127</v>
      </c>
      <c r="N773" s="6" t="s">
        <v>155</v>
      </c>
      <c r="P773" s="44" t="s">
        <v>386</v>
      </c>
      <c r="Q773" s="9">
        <v>37.164750957854402</v>
      </c>
      <c r="R773" s="9">
        <v>36.653895274584897</v>
      </c>
      <c r="S773" s="8">
        <f t="shared" si="30"/>
        <v>-1.3745704467354706E-2</v>
      </c>
      <c r="U773" s="9">
        <f t="shared" ref="U773:U836" si="31">IF(T773="",(LOG((R773/Q773),2)),T773)</f>
        <v>-1.9968416232597125E-2</v>
      </c>
      <c r="V773" s="6" t="s">
        <v>116</v>
      </c>
    </row>
    <row r="774" spans="1:23" s="45" customFormat="1" x14ac:dyDescent="0.2">
      <c r="A774" s="45" t="s">
        <v>106</v>
      </c>
      <c r="B774" s="45" t="s">
        <v>120</v>
      </c>
      <c r="C774" s="45" t="s">
        <v>459</v>
      </c>
      <c r="D774" s="45" t="s">
        <v>77</v>
      </c>
      <c r="E774" s="45" t="s">
        <v>121</v>
      </c>
      <c r="F774" s="45" t="s">
        <v>138</v>
      </c>
      <c r="G774" s="69">
        <v>1.0000000000000001E-5</v>
      </c>
      <c r="H774" s="67" t="s">
        <v>110</v>
      </c>
      <c r="I774" s="67" t="s">
        <v>111</v>
      </c>
      <c r="J774" s="67" t="s">
        <v>133</v>
      </c>
      <c r="K774" s="67" t="s">
        <v>146</v>
      </c>
      <c r="L774" s="67" t="s">
        <v>147</v>
      </c>
      <c r="M774" s="67" t="s">
        <v>191</v>
      </c>
      <c r="P774" s="70" t="s">
        <v>386</v>
      </c>
      <c r="Q774" s="71">
        <v>4341834.1940446198</v>
      </c>
      <c r="R774" s="71">
        <v>4277247.3957235403</v>
      </c>
      <c r="S774" s="72">
        <f t="shared" si="30"/>
        <v>-1.4875464016951294E-2</v>
      </c>
      <c r="T774" s="71"/>
      <c r="U774" s="71">
        <f t="shared" si="31"/>
        <v>-2.1621978350618049E-2</v>
      </c>
      <c r="V774" s="45" t="s">
        <v>119</v>
      </c>
      <c r="W774" s="73"/>
    </row>
    <row r="775" spans="1:23" x14ac:dyDescent="0.2">
      <c r="A775" s="6" t="s">
        <v>106</v>
      </c>
      <c r="B775" s="6" t="s">
        <v>120</v>
      </c>
      <c r="C775" s="6" t="s">
        <v>440</v>
      </c>
      <c r="D775" s="6" t="s">
        <v>77</v>
      </c>
      <c r="E775" s="6" t="s">
        <v>121</v>
      </c>
      <c r="F775" s="6" t="s">
        <v>122</v>
      </c>
      <c r="G775" s="11">
        <v>1E-3</v>
      </c>
      <c r="H775" t="s">
        <v>110</v>
      </c>
      <c r="I775" t="s">
        <v>111</v>
      </c>
      <c r="J775" t="s">
        <v>133</v>
      </c>
      <c r="K775" t="s">
        <v>146</v>
      </c>
      <c r="L775" t="s">
        <v>147</v>
      </c>
      <c r="M775" t="s">
        <v>191</v>
      </c>
      <c r="P775" s="44" t="s">
        <v>386</v>
      </c>
      <c r="Q775" s="9">
        <v>4380460.9404799603</v>
      </c>
      <c r="R775" s="9">
        <v>4311911.8347658301</v>
      </c>
      <c r="S775" s="8">
        <f t="shared" si="30"/>
        <v>-1.5648833911670355E-2</v>
      </c>
      <c r="U775" s="9">
        <f t="shared" si="31"/>
        <v>-2.2755007783840316E-2</v>
      </c>
      <c r="V775" s="6" t="s">
        <v>119</v>
      </c>
    </row>
    <row r="776" spans="1:23" x14ac:dyDescent="0.2">
      <c r="A776" s="6" t="s">
        <v>106</v>
      </c>
      <c r="B776" s="6" t="s">
        <v>107</v>
      </c>
      <c r="C776" s="6" t="s">
        <v>485</v>
      </c>
      <c r="D776" s="6" t="s">
        <v>69</v>
      </c>
      <c r="E776" s="6" t="s">
        <v>52</v>
      </c>
      <c r="F776" s="6" t="s">
        <v>108</v>
      </c>
      <c r="G776" s="6" t="s">
        <v>129</v>
      </c>
      <c r="H776" t="s">
        <v>110</v>
      </c>
      <c r="I776" t="s">
        <v>111</v>
      </c>
      <c r="J776" t="s">
        <v>133</v>
      </c>
      <c r="K776" t="s">
        <v>146</v>
      </c>
      <c r="L776" t="s">
        <v>147</v>
      </c>
      <c r="M776" t="s">
        <v>191</v>
      </c>
      <c r="P776" s="44" t="s">
        <v>386</v>
      </c>
      <c r="Q776" s="9">
        <v>24.813895781637701</v>
      </c>
      <c r="R776" s="9">
        <v>24.317617866004898</v>
      </c>
      <c r="S776" s="8">
        <f t="shared" si="30"/>
        <v>-2.0000000000001957E-2</v>
      </c>
      <c r="U776" s="9">
        <f t="shared" si="31"/>
        <v>-2.9146345659519284E-2</v>
      </c>
      <c r="V776" s="6" t="s">
        <v>116</v>
      </c>
    </row>
    <row r="777" spans="1:23" x14ac:dyDescent="0.2">
      <c r="A777" s="6" t="s">
        <v>106</v>
      </c>
      <c r="B777" s="6" t="s">
        <v>120</v>
      </c>
      <c r="C777" s="6" t="s">
        <v>461</v>
      </c>
      <c r="D777" s="6" t="s">
        <v>77</v>
      </c>
      <c r="E777" s="6" t="s">
        <v>121</v>
      </c>
      <c r="F777" s="6" t="s">
        <v>138</v>
      </c>
      <c r="G777" s="11">
        <v>1E-3</v>
      </c>
      <c r="H777" s="6" t="s">
        <v>110</v>
      </c>
      <c r="I777" s="12" t="s">
        <v>123</v>
      </c>
      <c r="J777" s="6" t="s">
        <v>124</v>
      </c>
      <c r="K777" s="6" t="s">
        <v>125</v>
      </c>
      <c r="L777" s="6" t="s">
        <v>126</v>
      </c>
      <c r="M777" s="6" t="s">
        <v>127</v>
      </c>
      <c r="N777" s="6" t="s">
        <v>155</v>
      </c>
      <c r="P777" s="44" t="s">
        <v>386</v>
      </c>
      <c r="Q777" s="9">
        <v>6370379.1292457599</v>
      </c>
      <c r="R777" s="9">
        <v>6233490.7249810603</v>
      </c>
      <c r="S777" s="8">
        <f t="shared" si="30"/>
        <v>-2.148826647322433E-2</v>
      </c>
      <c r="U777" s="9">
        <f t="shared" si="31"/>
        <v>-3.1338944291391398E-2</v>
      </c>
      <c r="V777" s="6" t="s">
        <v>119</v>
      </c>
    </row>
    <row r="778" spans="1:23" x14ac:dyDescent="0.2">
      <c r="A778" s="6" t="s">
        <v>106</v>
      </c>
      <c r="B778" s="6" t="s">
        <v>107</v>
      </c>
      <c r="C778" s="6" t="s">
        <v>488</v>
      </c>
      <c r="D778" s="6" t="s">
        <v>69</v>
      </c>
      <c r="E778" s="6" t="s">
        <v>52</v>
      </c>
      <c r="F778" s="6" t="s">
        <v>117</v>
      </c>
      <c r="G778" s="6" t="s">
        <v>130</v>
      </c>
      <c r="H778" s="6" t="s">
        <v>110</v>
      </c>
      <c r="I778" s="12" t="s">
        <v>123</v>
      </c>
      <c r="J778" s="6" t="s">
        <v>124</v>
      </c>
      <c r="K778" s="6" t="s">
        <v>125</v>
      </c>
      <c r="L778" s="6" t="s">
        <v>126</v>
      </c>
      <c r="M778" s="6" t="s">
        <v>127</v>
      </c>
      <c r="N778" s="6" t="s">
        <v>150</v>
      </c>
      <c r="P778" s="44" t="s">
        <v>386</v>
      </c>
      <c r="Q778" s="9">
        <v>1098017.1844238599</v>
      </c>
      <c r="R778" s="9">
        <v>1072647.07492789</v>
      </c>
      <c r="S778" s="8">
        <f t="shared" si="30"/>
        <v>-2.3105384738838941E-2</v>
      </c>
      <c r="U778" s="9">
        <f t="shared" si="31"/>
        <v>-3.3725158323731422E-2</v>
      </c>
      <c r="V778" s="6" t="s">
        <v>119</v>
      </c>
    </row>
    <row r="779" spans="1:23" x14ac:dyDescent="0.2">
      <c r="A779" s="6" t="s">
        <v>106</v>
      </c>
      <c r="B779" s="6" t="s">
        <v>120</v>
      </c>
      <c r="C779" s="6" t="s">
        <v>441</v>
      </c>
      <c r="D779" s="6" t="s">
        <v>77</v>
      </c>
      <c r="E779" s="6" t="s">
        <v>121</v>
      </c>
      <c r="F779" s="6" t="s">
        <v>122</v>
      </c>
      <c r="G779" s="11">
        <v>1E-3</v>
      </c>
      <c r="H779" t="s">
        <v>110</v>
      </c>
      <c r="I779" t="s">
        <v>111</v>
      </c>
      <c r="J779" t="s">
        <v>133</v>
      </c>
      <c r="K779" t="s">
        <v>146</v>
      </c>
      <c r="L779" t="s">
        <v>147</v>
      </c>
      <c r="M779" t="s">
        <v>191</v>
      </c>
      <c r="P779" s="44" t="s">
        <v>386</v>
      </c>
      <c r="Q779" s="9">
        <v>4013366.04423706</v>
      </c>
      <c r="R779" s="9">
        <v>3917260.5253256001</v>
      </c>
      <c r="S779" s="8">
        <f t="shared" si="30"/>
        <v>-2.3946362692100164E-2</v>
      </c>
      <c r="U779" s="9">
        <f t="shared" si="31"/>
        <v>-3.4967664156709558E-2</v>
      </c>
      <c r="V779" s="6" t="s">
        <v>119</v>
      </c>
    </row>
    <row r="780" spans="1:23" x14ac:dyDescent="0.2">
      <c r="A780" s="6" t="s">
        <v>106</v>
      </c>
      <c r="B780" s="6" t="s">
        <v>107</v>
      </c>
      <c r="C780" s="6" t="s">
        <v>489</v>
      </c>
      <c r="D780" s="6" t="s">
        <v>69</v>
      </c>
      <c r="E780" s="6" t="s">
        <v>52</v>
      </c>
      <c r="F780" s="6" t="s">
        <v>142</v>
      </c>
      <c r="G780" s="6" t="s">
        <v>129</v>
      </c>
      <c r="H780" s="6" t="s">
        <v>110</v>
      </c>
      <c r="I780" s="12" t="s">
        <v>123</v>
      </c>
      <c r="J780" s="6" t="s">
        <v>124</v>
      </c>
      <c r="K780" s="6" t="s">
        <v>125</v>
      </c>
      <c r="L780" s="6" t="s">
        <v>126</v>
      </c>
      <c r="M780" s="6" t="s">
        <v>127</v>
      </c>
      <c r="N780" s="6" t="s">
        <v>155</v>
      </c>
      <c r="P780" s="44" t="s">
        <v>386</v>
      </c>
      <c r="Q780" s="9">
        <v>36.015325670498001</v>
      </c>
      <c r="R780" s="9">
        <v>35.121328224776498</v>
      </c>
      <c r="S780" s="8">
        <f t="shared" si="30"/>
        <v>-2.4822695035458812E-2</v>
      </c>
      <c r="U780" s="9">
        <f t="shared" si="31"/>
        <v>-3.6263543986768454E-2</v>
      </c>
      <c r="V780" s="6" t="s">
        <v>116</v>
      </c>
    </row>
    <row r="781" spans="1:23" x14ac:dyDescent="0.2">
      <c r="A781" s="6" t="s">
        <v>106</v>
      </c>
      <c r="B781" s="6" t="s">
        <v>107</v>
      </c>
      <c r="C781" s="6" t="s">
        <v>487</v>
      </c>
      <c r="D781" s="6" t="s">
        <v>69</v>
      </c>
      <c r="E781" s="6" t="s">
        <v>52</v>
      </c>
      <c r="F781" s="6" t="s">
        <v>117</v>
      </c>
      <c r="G781" s="6" t="s">
        <v>130</v>
      </c>
      <c r="H781" s="6" t="s">
        <v>110</v>
      </c>
      <c r="I781" s="12" t="s">
        <v>123</v>
      </c>
      <c r="J781" s="6" t="s">
        <v>124</v>
      </c>
      <c r="K781" s="6" t="s">
        <v>125</v>
      </c>
      <c r="L781" s="6" t="s">
        <v>126</v>
      </c>
      <c r="M781" s="6" t="s">
        <v>127</v>
      </c>
      <c r="N781" s="6" t="s">
        <v>150</v>
      </c>
      <c r="P781" s="44" t="s">
        <v>386</v>
      </c>
      <c r="Q781" s="9">
        <v>2.15798045602605</v>
      </c>
      <c r="R781" s="9">
        <v>2.0969055374592802</v>
      </c>
      <c r="S781" s="8">
        <f t="shared" si="30"/>
        <v>-2.8301886792450433E-2</v>
      </c>
      <c r="U781" s="9">
        <f t="shared" si="31"/>
        <v>-4.1419927379977163E-2</v>
      </c>
      <c r="V781" s="6" t="s">
        <v>116</v>
      </c>
    </row>
    <row r="782" spans="1:23" x14ac:dyDescent="0.2">
      <c r="A782" s="6" t="s">
        <v>106</v>
      </c>
      <c r="B782" s="6">
        <v>2018</v>
      </c>
      <c r="C782" s="6" t="s">
        <v>492</v>
      </c>
      <c r="D782" s="6" t="s">
        <v>69</v>
      </c>
      <c r="E782" s="6" t="s">
        <v>52</v>
      </c>
      <c r="F782" s="6" t="s">
        <v>108</v>
      </c>
      <c r="G782" s="6" t="s">
        <v>193</v>
      </c>
      <c r="H782" t="s">
        <v>110</v>
      </c>
      <c r="I782" t="s">
        <v>163</v>
      </c>
      <c r="J782" t="s">
        <v>163</v>
      </c>
      <c r="K782" t="s">
        <v>164</v>
      </c>
      <c r="L782" t="s">
        <v>165</v>
      </c>
      <c r="M782" t="s">
        <v>166</v>
      </c>
      <c r="N782"/>
      <c r="O782"/>
      <c r="P782" s="44" t="s">
        <v>386</v>
      </c>
      <c r="Q782" s="9">
        <v>6.7156862745097995E-2</v>
      </c>
      <c r="R782" s="9">
        <v>6.5196078431372498E-2</v>
      </c>
      <c r="S782" s="8">
        <f t="shared" si="30"/>
        <v>-2.9197080291970923E-2</v>
      </c>
      <c r="U782" s="9">
        <f t="shared" si="31"/>
        <v>-4.274964745933723E-2</v>
      </c>
      <c r="V782" s="6" t="s">
        <v>116</v>
      </c>
    </row>
    <row r="783" spans="1:23" x14ac:dyDescent="0.2">
      <c r="A783" s="6" t="s">
        <v>106</v>
      </c>
      <c r="B783" s="6" t="s">
        <v>120</v>
      </c>
      <c r="C783" s="6" t="s">
        <v>458</v>
      </c>
      <c r="D783" s="6" t="s">
        <v>77</v>
      </c>
      <c r="E783" s="6" t="s">
        <v>121</v>
      </c>
      <c r="F783" s="6" t="s">
        <v>132</v>
      </c>
      <c r="G783" s="13">
        <v>1.0000000000000001E-5</v>
      </c>
      <c r="H783" t="s">
        <v>110</v>
      </c>
      <c r="I783" t="s">
        <v>111</v>
      </c>
      <c r="J783" t="s">
        <v>133</v>
      </c>
      <c r="K783" t="s">
        <v>146</v>
      </c>
      <c r="L783" t="s">
        <v>147</v>
      </c>
      <c r="M783" t="s">
        <v>148</v>
      </c>
      <c r="P783" s="44" t="s">
        <v>385</v>
      </c>
      <c r="Q783" s="9">
        <v>1145047.5699382799</v>
      </c>
      <c r="R783" s="9">
        <v>1111096.1275905699</v>
      </c>
      <c r="S783" s="8">
        <f t="shared" si="30"/>
        <v>-2.9650682852887994E-2</v>
      </c>
      <c r="U783" s="9">
        <f t="shared" si="31"/>
        <v>-4.3423896665201848E-2</v>
      </c>
      <c r="V783" s="6" t="s">
        <v>119</v>
      </c>
    </row>
    <row r="784" spans="1:23" x14ac:dyDescent="0.2">
      <c r="A784" s="6" t="s">
        <v>106</v>
      </c>
      <c r="B784" s="6" t="s">
        <v>107</v>
      </c>
      <c r="C784" s="6" t="s">
        <v>471</v>
      </c>
      <c r="D784" s="6" t="s">
        <v>69</v>
      </c>
      <c r="E784" s="6" t="s">
        <v>52</v>
      </c>
      <c r="F784" s="6" t="s">
        <v>108</v>
      </c>
      <c r="G784" s="6" t="s">
        <v>129</v>
      </c>
      <c r="H784" t="s">
        <v>110</v>
      </c>
      <c r="I784" t="s">
        <v>111</v>
      </c>
      <c r="J784" t="s">
        <v>133</v>
      </c>
      <c r="K784" t="s">
        <v>146</v>
      </c>
      <c r="L784" t="s">
        <v>147</v>
      </c>
      <c r="M784" t="s">
        <v>148</v>
      </c>
      <c r="P784" s="44" t="s">
        <v>385</v>
      </c>
      <c r="Q784" s="9">
        <v>10103789.8555196</v>
      </c>
      <c r="R784" s="9">
        <v>9795607.8399092294</v>
      </c>
      <c r="S784" s="8">
        <f t="shared" si="30"/>
        <v>-3.0501625629319084E-2</v>
      </c>
      <c r="U784" s="9">
        <f t="shared" si="31"/>
        <v>-4.4689615626283041E-2</v>
      </c>
      <c r="V784" s="6" t="s">
        <v>119</v>
      </c>
    </row>
    <row r="785" spans="1:22" x14ac:dyDescent="0.2">
      <c r="A785" s="6" t="s">
        <v>106</v>
      </c>
      <c r="B785" s="6" t="s">
        <v>120</v>
      </c>
      <c r="C785" s="6" t="s">
        <v>440</v>
      </c>
      <c r="D785" s="6" t="s">
        <v>77</v>
      </c>
      <c r="E785" s="6" t="s">
        <v>121</v>
      </c>
      <c r="F785" s="6" t="s">
        <v>122</v>
      </c>
      <c r="G785" s="11">
        <v>1E-3</v>
      </c>
      <c r="H785" t="s">
        <v>110</v>
      </c>
      <c r="I785" t="s">
        <v>111</v>
      </c>
      <c r="J785" t="s">
        <v>133</v>
      </c>
      <c r="K785" t="s">
        <v>146</v>
      </c>
      <c r="L785" t="s">
        <v>147</v>
      </c>
      <c r="M785" t="s">
        <v>191</v>
      </c>
      <c r="P785" s="44" t="s">
        <v>386</v>
      </c>
      <c r="Q785" s="9">
        <v>3943243.0471037598</v>
      </c>
      <c r="R785" s="9">
        <v>3820794.38109669</v>
      </c>
      <c r="S785" s="8">
        <f t="shared" si="30"/>
        <v>-3.1052781820538854E-2</v>
      </c>
      <c r="U785" s="9">
        <f t="shared" si="31"/>
        <v>-4.5510015567670391E-2</v>
      </c>
      <c r="V785" s="6" t="s">
        <v>119</v>
      </c>
    </row>
    <row r="786" spans="1:22" x14ac:dyDescent="0.2">
      <c r="A786" s="6" t="s">
        <v>106</v>
      </c>
      <c r="B786" s="6" t="s">
        <v>107</v>
      </c>
      <c r="C786" s="6" t="s">
        <v>475</v>
      </c>
      <c r="D786" s="6" t="s">
        <v>69</v>
      </c>
      <c r="E786" s="6" t="s">
        <v>52</v>
      </c>
      <c r="F786" s="6" t="s">
        <v>194</v>
      </c>
      <c r="G786" s="6" t="s">
        <v>129</v>
      </c>
      <c r="H786" s="6" t="s">
        <v>110</v>
      </c>
      <c r="I786" s="12" t="s">
        <v>123</v>
      </c>
      <c r="J786" s="6" t="s">
        <v>124</v>
      </c>
      <c r="K786" s="6" t="s">
        <v>125</v>
      </c>
      <c r="L786" s="6" t="s">
        <v>126</v>
      </c>
      <c r="M786" s="6" t="s">
        <v>127</v>
      </c>
      <c r="N786" s="6" t="s">
        <v>155</v>
      </c>
      <c r="P786" s="44" t="s">
        <v>386</v>
      </c>
      <c r="Q786" s="9">
        <v>15485718.1340618</v>
      </c>
      <c r="R786" s="9">
        <v>15003803.683007</v>
      </c>
      <c r="S786" s="8">
        <f t="shared" si="30"/>
        <v>-3.1119929142633656E-2</v>
      </c>
      <c r="U786" s="9">
        <f t="shared" si="31"/>
        <v>-4.5609996726137865E-2</v>
      </c>
      <c r="V786" s="6" t="s">
        <v>119</v>
      </c>
    </row>
    <row r="787" spans="1:22" x14ac:dyDescent="0.2">
      <c r="A787" s="6" t="s">
        <v>106</v>
      </c>
      <c r="B787" s="6" t="s">
        <v>120</v>
      </c>
      <c r="C787" s="6" t="s">
        <v>437</v>
      </c>
      <c r="D787" s="6" t="s">
        <v>77</v>
      </c>
      <c r="E787" s="6" t="s">
        <v>121</v>
      </c>
      <c r="F787" s="6" t="s">
        <v>122</v>
      </c>
      <c r="G787" s="11">
        <v>1E-3</v>
      </c>
      <c r="H787" t="s">
        <v>110</v>
      </c>
      <c r="I787" t="s">
        <v>111</v>
      </c>
      <c r="J787" t="s">
        <v>133</v>
      </c>
      <c r="K787" t="s">
        <v>146</v>
      </c>
      <c r="L787" t="s">
        <v>147</v>
      </c>
      <c r="M787" t="s">
        <v>148</v>
      </c>
      <c r="P787" s="44" t="s">
        <v>385</v>
      </c>
      <c r="Q787" s="9">
        <v>975545.01004687406</v>
      </c>
      <c r="R787" s="9">
        <v>943866.11317986494</v>
      </c>
      <c r="S787" s="8">
        <f t="shared" si="30"/>
        <v>-3.2473024351266963E-2</v>
      </c>
      <c r="U787" s="9">
        <f t="shared" si="31"/>
        <v>-4.7626209245699429E-2</v>
      </c>
      <c r="V787" s="6" t="s">
        <v>119</v>
      </c>
    </row>
    <row r="788" spans="1:22" x14ac:dyDescent="0.2">
      <c r="A788" s="6" t="s">
        <v>106</v>
      </c>
      <c r="B788" s="6" t="s">
        <v>120</v>
      </c>
      <c r="C788" s="6" t="s">
        <v>456</v>
      </c>
      <c r="D788" s="6" t="s">
        <v>77</v>
      </c>
      <c r="E788" s="6" t="s">
        <v>121</v>
      </c>
      <c r="F788" s="6" t="s">
        <v>132</v>
      </c>
      <c r="G788" s="13">
        <v>1.0000000000000001E-5</v>
      </c>
      <c r="H788" t="s">
        <v>110</v>
      </c>
      <c r="I788" t="s">
        <v>111</v>
      </c>
      <c r="J788" t="s">
        <v>112</v>
      </c>
      <c r="K788" t="s">
        <v>139</v>
      </c>
      <c r="L788" t="s">
        <v>140</v>
      </c>
      <c r="M788" t="s">
        <v>141</v>
      </c>
      <c r="P788" s="44" t="s">
        <v>385</v>
      </c>
      <c r="Q788" s="9">
        <v>507032.702432764</v>
      </c>
      <c r="R788" s="9">
        <v>490509.56660069298</v>
      </c>
      <c r="S788" s="8">
        <f t="shared" si="30"/>
        <v>-3.2587909522980116E-2</v>
      </c>
      <c r="U788" s="9">
        <f t="shared" si="31"/>
        <v>-4.7797526545141619E-2</v>
      </c>
      <c r="V788" s="6" t="s">
        <v>119</v>
      </c>
    </row>
    <row r="789" spans="1:22" x14ac:dyDescent="0.2">
      <c r="A789" s="6" t="s">
        <v>106</v>
      </c>
      <c r="B789" s="6" t="s">
        <v>120</v>
      </c>
      <c r="C789" s="6" t="s">
        <v>435</v>
      </c>
      <c r="D789" s="6" t="s">
        <v>77</v>
      </c>
      <c r="E789" s="6" t="s">
        <v>121</v>
      </c>
      <c r="F789" s="6" t="s">
        <v>122</v>
      </c>
      <c r="G789" s="11">
        <v>1E-3</v>
      </c>
      <c r="H789" t="s">
        <v>110</v>
      </c>
      <c r="I789" t="s">
        <v>163</v>
      </c>
      <c r="J789" t="s">
        <v>163</v>
      </c>
      <c r="K789" t="s">
        <v>164</v>
      </c>
      <c r="L789" t="s">
        <v>165</v>
      </c>
      <c r="M789" t="s">
        <v>166</v>
      </c>
      <c r="P789" s="44" t="s">
        <v>386</v>
      </c>
      <c r="Q789" s="9">
        <v>8937893.0486626308</v>
      </c>
      <c r="R789" s="9">
        <v>8625174.9973306209</v>
      </c>
      <c r="S789" s="8">
        <f t="shared" si="30"/>
        <v>-3.4987893637729493E-2</v>
      </c>
      <c r="U789" s="9">
        <f t="shared" si="31"/>
        <v>-5.1381053357158583E-2</v>
      </c>
      <c r="V789" s="6" t="s">
        <v>119</v>
      </c>
    </row>
    <row r="790" spans="1:22" x14ac:dyDescent="0.2">
      <c r="A790" s="6" t="s">
        <v>106</v>
      </c>
      <c r="B790" s="6" t="s">
        <v>107</v>
      </c>
      <c r="C790" s="6" t="s">
        <v>491</v>
      </c>
      <c r="D790" s="6" t="s">
        <v>69</v>
      </c>
      <c r="E790" s="6" t="s">
        <v>52</v>
      </c>
      <c r="F790" s="6" t="s">
        <v>142</v>
      </c>
      <c r="G790" s="6" t="s">
        <v>131</v>
      </c>
      <c r="H790" t="s">
        <v>110</v>
      </c>
      <c r="I790" t="s">
        <v>111</v>
      </c>
      <c r="J790" t="s">
        <v>204</v>
      </c>
      <c r="K790" t="s">
        <v>205</v>
      </c>
      <c r="L790" t="s">
        <v>206</v>
      </c>
      <c r="M790" t="s">
        <v>215</v>
      </c>
      <c r="N790" s="6" t="s">
        <v>225</v>
      </c>
      <c r="P790" s="44" t="s">
        <v>386</v>
      </c>
      <c r="Q790" s="9">
        <v>9.5306859205776195</v>
      </c>
      <c r="R790" s="9">
        <v>9.1335740072202096</v>
      </c>
      <c r="S790" s="8">
        <f t="shared" si="30"/>
        <v>-4.1666666666667622E-2</v>
      </c>
      <c r="U790" s="9">
        <f t="shared" si="31"/>
        <v>-6.1400544664144754E-2</v>
      </c>
      <c r="V790" s="6" t="s">
        <v>116</v>
      </c>
    </row>
    <row r="791" spans="1:22" x14ac:dyDescent="0.2">
      <c r="A791" s="6" t="s">
        <v>106</v>
      </c>
      <c r="B791" s="6" t="s">
        <v>120</v>
      </c>
      <c r="C791" s="6" t="s">
        <v>448</v>
      </c>
      <c r="D791" s="6" t="s">
        <v>77</v>
      </c>
      <c r="E791" s="6" t="s">
        <v>121</v>
      </c>
      <c r="F791" s="6" t="s">
        <v>122</v>
      </c>
      <c r="G791" s="14">
        <v>1.0000000000000001E-5</v>
      </c>
      <c r="H791" s="6" t="s">
        <v>110</v>
      </c>
      <c r="I791" s="12" t="s">
        <v>123</v>
      </c>
      <c r="J791" s="6" t="s">
        <v>124</v>
      </c>
      <c r="K791" s="6" t="s">
        <v>125</v>
      </c>
      <c r="L791" s="6" t="s">
        <v>126</v>
      </c>
      <c r="M791" s="6" t="s">
        <v>127</v>
      </c>
      <c r="N791" s="6" t="s">
        <v>128</v>
      </c>
      <c r="P791" s="44" t="s">
        <v>385</v>
      </c>
      <c r="Q791" s="9">
        <v>2329233.9669802701</v>
      </c>
      <c r="R791" s="9">
        <v>2226081.10624074</v>
      </c>
      <c r="S791" s="8">
        <f t="shared" si="30"/>
        <v>-4.4286173996192557E-2</v>
      </c>
      <c r="U791" s="9">
        <f t="shared" si="31"/>
        <v>-6.5349405145323308E-2</v>
      </c>
      <c r="V791" s="6" t="s">
        <v>119</v>
      </c>
    </row>
    <row r="792" spans="1:22" x14ac:dyDescent="0.2">
      <c r="A792" s="6" t="s">
        <v>106</v>
      </c>
      <c r="B792" s="6" t="s">
        <v>107</v>
      </c>
      <c r="C792" s="6" t="s">
        <v>489</v>
      </c>
      <c r="D792" s="6" t="s">
        <v>69</v>
      </c>
      <c r="E792" s="6" t="s">
        <v>52</v>
      </c>
      <c r="F792" s="6" t="s">
        <v>108</v>
      </c>
      <c r="G792" s="6" t="s">
        <v>109</v>
      </c>
      <c r="H792" s="6" t="s">
        <v>110</v>
      </c>
      <c r="I792" s="12" t="s">
        <v>123</v>
      </c>
      <c r="J792" s="6" t="s">
        <v>124</v>
      </c>
      <c r="K792" s="6" t="s">
        <v>125</v>
      </c>
      <c r="L792" s="6" t="s">
        <v>126</v>
      </c>
      <c r="M792" s="6" t="s">
        <v>127</v>
      </c>
      <c r="N792" s="6" t="s">
        <v>155</v>
      </c>
      <c r="P792" s="44" t="s">
        <v>386</v>
      </c>
      <c r="Q792" s="9">
        <v>42.273307790549097</v>
      </c>
      <c r="R792" s="9">
        <v>40.3575989782886</v>
      </c>
      <c r="S792" s="8">
        <f t="shared" si="30"/>
        <v>-4.5317220543805804E-2</v>
      </c>
      <c r="U792" s="9">
        <f t="shared" si="31"/>
        <v>-6.6906658630113539E-2</v>
      </c>
      <c r="V792" s="6" t="s">
        <v>116</v>
      </c>
    </row>
    <row r="793" spans="1:22" x14ac:dyDescent="0.2">
      <c r="A793" s="6" t="s">
        <v>106</v>
      </c>
      <c r="B793" s="6" t="s">
        <v>107</v>
      </c>
      <c r="C793" s="6" t="s">
        <v>488</v>
      </c>
      <c r="D793" s="6" t="s">
        <v>69</v>
      </c>
      <c r="E793" s="6" t="s">
        <v>52</v>
      </c>
      <c r="F793" s="6" t="s">
        <v>108</v>
      </c>
      <c r="G793" s="6" t="s">
        <v>109</v>
      </c>
      <c r="H793" s="6" t="s">
        <v>110</v>
      </c>
      <c r="I793" s="12" t="s">
        <v>123</v>
      </c>
      <c r="J793" s="6" t="s">
        <v>124</v>
      </c>
      <c r="K793" s="6" t="s">
        <v>125</v>
      </c>
      <c r="L793" s="6" t="s">
        <v>126</v>
      </c>
      <c r="M793" s="6" t="s">
        <v>127</v>
      </c>
      <c r="N793" s="6" t="s">
        <v>150</v>
      </c>
      <c r="P793" s="44" t="s">
        <v>386</v>
      </c>
      <c r="Q793" s="9">
        <v>245959.12771301801</v>
      </c>
      <c r="R793" s="9">
        <v>234724.47460707801</v>
      </c>
      <c r="S793" s="8">
        <f t="shared" si="30"/>
        <v>-4.567691067374597E-2</v>
      </c>
      <c r="U793" s="9">
        <f t="shared" si="31"/>
        <v>-6.7450316647459679E-2</v>
      </c>
      <c r="V793" s="6" t="s">
        <v>119</v>
      </c>
    </row>
    <row r="794" spans="1:22" x14ac:dyDescent="0.2">
      <c r="A794" s="6" t="s">
        <v>106</v>
      </c>
      <c r="B794" s="6" t="s">
        <v>107</v>
      </c>
      <c r="C794" s="6" t="s">
        <v>478</v>
      </c>
      <c r="D794" s="6" t="s">
        <v>69</v>
      </c>
      <c r="E794" s="6" t="s">
        <v>52</v>
      </c>
      <c r="F794" s="6" t="s">
        <v>108</v>
      </c>
      <c r="G794" s="6" t="s">
        <v>118</v>
      </c>
      <c r="H794" t="s">
        <v>110</v>
      </c>
      <c r="I794" t="s">
        <v>111</v>
      </c>
      <c r="J794" t="s">
        <v>112</v>
      </c>
      <c r="K794" t="s">
        <v>139</v>
      </c>
      <c r="L794" t="s">
        <v>140</v>
      </c>
      <c r="M794" t="s">
        <v>141</v>
      </c>
      <c r="P794" s="44" t="s">
        <v>385</v>
      </c>
      <c r="Q794" s="9">
        <v>1142672.13119247</v>
      </c>
      <c r="R794" s="9">
        <v>1090131.0387859</v>
      </c>
      <c r="S794" s="8">
        <f t="shared" si="30"/>
        <v>-4.5980899483160705E-2</v>
      </c>
      <c r="U794" s="9">
        <f t="shared" si="31"/>
        <v>-6.7909944018139906E-2</v>
      </c>
      <c r="V794" s="6" t="s">
        <v>119</v>
      </c>
    </row>
    <row r="795" spans="1:22" x14ac:dyDescent="0.2">
      <c r="A795" s="6" t="s">
        <v>106</v>
      </c>
      <c r="B795" s="6" t="s">
        <v>107</v>
      </c>
      <c r="C795" s="6" t="s">
        <v>486</v>
      </c>
      <c r="D795" s="6" t="s">
        <v>69</v>
      </c>
      <c r="E795" s="6" t="s">
        <v>52</v>
      </c>
      <c r="F795" s="6" t="s">
        <v>117</v>
      </c>
      <c r="G795" s="6" t="s">
        <v>129</v>
      </c>
      <c r="H795" t="s">
        <v>110</v>
      </c>
      <c r="I795" t="s">
        <v>111</v>
      </c>
      <c r="J795" t="s">
        <v>133</v>
      </c>
      <c r="K795" t="s">
        <v>146</v>
      </c>
      <c r="L795" t="s">
        <v>147</v>
      </c>
      <c r="M795" t="s">
        <v>191</v>
      </c>
      <c r="P795" s="44" t="s">
        <v>386</v>
      </c>
      <c r="Q795" s="9">
        <v>14687895.6425537</v>
      </c>
      <c r="R795" s="9">
        <v>13991682.684502499</v>
      </c>
      <c r="S795" s="8">
        <f t="shared" si="30"/>
        <v>-4.7400456470710221E-2</v>
      </c>
      <c r="U795" s="9">
        <f t="shared" si="31"/>
        <v>-7.0058237502021545E-2</v>
      </c>
      <c r="V795" s="6" t="s">
        <v>119</v>
      </c>
    </row>
    <row r="796" spans="1:22" x14ac:dyDescent="0.2">
      <c r="A796" s="6" t="s">
        <v>106</v>
      </c>
      <c r="B796" s="6">
        <v>2018</v>
      </c>
      <c r="C796" s="6" t="s">
        <v>493</v>
      </c>
      <c r="D796" s="6" t="s">
        <v>69</v>
      </c>
      <c r="E796" s="6" t="s">
        <v>52</v>
      </c>
      <c r="F796" s="6" t="s">
        <v>108</v>
      </c>
      <c r="G796" s="6" t="s">
        <v>227</v>
      </c>
      <c r="H796" t="s">
        <v>110</v>
      </c>
      <c r="I796" t="s">
        <v>123</v>
      </c>
      <c r="J796" t="s">
        <v>124</v>
      </c>
      <c r="K796" t="s">
        <v>125</v>
      </c>
      <c r="L796" t="s">
        <v>126</v>
      </c>
      <c r="M796" t="s">
        <v>127</v>
      </c>
      <c r="N796" s="6" t="s">
        <v>150</v>
      </c>
      <c r="P796" s="44" t="s">
        <v>386</v>
      </c>
      <c r="Q796" s="9">
        <v>2355140.1869158801</v>
      </c>
      <c r="R796" s="9">
        <v>2242990.6542055998</v>
      </c>
      <c r="S796" s="8">
        <f t="shared" si="30"/>
        <v>-4.7619047619047734E-2</v>
      </c>
      <c r="U796" s="9">
        <f t="shared" si="31"/>
        <v>-7.0389327891398193E-2</v>
      </c>
      <c r="V796" s="6" t="s">
        <v>119</v>
      </c>
    </row>
    <row r="797" spans="1:22" x14ac:dyDescent="0.2">
      <c r="A797" s="6" t="s">
        <v>106</v>
      </c>
      <c r="B797" s="6" t="s">
        <v>107</v>
      </c>
      <c r="C797" s="6" t="s">
        <v>468</v>
      </c>
      <c r="D797" s="6" t="s">
        <v>69</v>
      </c>
      <c r="E797" s="6" t="s">
        <v>52</v>
      </c>
      <c r="F797" s="6" t="s">
        <v>194</v>
      </c>
      <c r="G797" s="6" t="s">
        <v>129</v>
      </c>
      <c r="H797" s="6" t="s">
        <v>110</v>
      </c>
      <c r="I797" s="6" t="s">
        <v>111</v>
      </c>
      <c r="J797" s="6" t="s">
        <v>112</v>
      </c>
      <c r="K797" s="6" t="s">
        <v>113</v>
      </c>
      <c r="L797" s="6" t="s">
        <v>114</v>
      </c>
      <c r="M797" s="6" t="s">
        <v>115</v>
      </c>
      <c r="P797" s="44" t="s">
        <v>385</v>
      </c>
      <c r="Q797" s="9">
        <v>2.3119266055045702</v>
      </c>
      <c r="R797" s="9">
        <v>2.2018348623852999</v>
      </c>
      <c r="S797" s="8">
        <f t="shared" si="30"/>
        <v>-4.7619047619049795E-2</v>
      </c>
      <c r="U797" s="9">
        <f t="shared" si="31"/>
        <v>-7.0389327891401218E-2</v>
      </c>
      <c r="V797" s="6" t="s">
        <v>116</v>
      </c>
    </row>
    <row r="798" spans="1:22" x14ac:dyDescent="0.2">
      <c r="A798" s="6" t="s">
        <v>106</v>
      </c>
      <c r="B798" s="6" t="s">
        <v>107</v>
      </c>
      <c r="C798" s="6" t="s">
        <v>474</v>
      </c>
      <c r="D798" s="6" t="s">
        <v>69</v>
      </c>
      <c r="E798" s="6" t="s">
        <v>52</v>
      </c>
      <c r="F798" s="6" t="s">
        <v>117</v>
      </c>
      <c r="G798" s="6" t="s">
        <v>130</v>
      </c>
      <c r="H798" s="6" t="s">
        <v>110</v>
      </c>
      <c r="I798" s="12" t="s">
        <v>123</v>
      </c>
      <c r="J798" s="6" t="s">
        <v>124</v>
      </c>
      <c r="K798" s="6" t="s">
        <v>125</v>
      </c>
      <c r="L798" s="6" t="s">
        <v>126</v>
      </c>
      <c r="M798" s="6" t="s">
        <v>127</v>
      </c>
      <c r="N798" s="6" t="s">
        <v>150</v>
      </c>
      <c r="P798" s="44" t="s">
        <v>386</v>
      </c>
      <c r="Q798" s="9">
        <v>287726.62024910498</v>
      </c>
      <c r="R798" s="9">
        <v>270627.86136455799</v>
      </c>
      <c r="S798" s="8">
        <f t="shared" si="30"/>
        <v>-5.9427100870066876E-2</v>
      </c>
      <c r="U798" s="9">
        <f t="shared" si="31"/>
        <v>-8.8388330684362026E-2</v>
      </c>
      <c r="V798" s="6" t="s">
        <v>119</v>
      </c>
    </row>
    <row r="799" spans="1:22" x14ac:dyDescent="0.2">
      <c r="A799" s="6" t="s">
        <v>106</v>
      </c>
      <c r="B799" s="6" t="s">
        <v>107</v>
      </c>
      <c r="C799" s="6" t="s">
        <v>474</v>
      </c>
      <c r="D799" s="6" t="s">
        <v>69</v>
      </c>
      <c r="E799" s="6" t="s">
        <v>52</v>
      </c>
      <c r="F799" s="6" t="s">
        <v>117</v>
      </c>
      <c r="G799" s="6" t="s">
        <v>131</v>
      </c>
      <c r="H799" s="6" t="s">
        <v>110</v>
      </c>
      <c r="I799" s="12" t="s">
        <v>123</v>
      </c>
      <c r="J799" s="6" t="s">
        <v>124</v>
      </c>
      <c r="K799" s="6" t="s">
        <v>125</v>
      </c>
      <c r="L799" s="6" t="s">
        <v>126</v>
      </c>
      <c r="M799" s="6" t="s">
        <v>127</v>
      </c>
      <c r="N799" s="6" t="s">
        <v>150</v>
      </c>
      <c r="P799" s="44" t="s">
        <v>386</v>
      </c>
      <c r="Q799" s="9">
        <v>287726.62024910498</v>
      </c>
      <c r="R799" s="9">
        <v>270627.861364557</v>
      </c>
      <c r="S799" s="8">
        <f t="shared" si="30"/>
        <v>-5.9427100870070311E-2</v>
      </c>
      <c r="U799" s="9">
        <f t="shared" si="31"/>
        <v>-8.83883306843673E-2</v>
      </c>
      <c r="V799" s="6" t="s">
        <v>119</v>
      </c>
    </row>
    <row r="800" spans="1:22" x14ac:dyDescent="0.2">
      <c r="A800" s="6" t="s">
        <v>106</v>
      </c>
      <c r="B800" s="6" t="s">
        <v>107</v>
      </c>
      <c r="C800" s="6" t="s">
        <v>467</v>
      </c>
      <c r="D800" s="6" t="s">
        <v>69</v>
      </c>
      <c r="E800" s="6" t="s">
        <v>52</v>
      </c>
      <c r="F800" s="6" t="s">
        <v>194</v>
      </c>
      <c r="G800" s="6" t="s">
        <v>129</v>
      </c>
      <c r="H800" t="s">
        <v>110</v>
      </c>
      <c r="I800" t="s">
        <v>163</v>
      </c>
      <c r="J800" t="s">
        <v>163</v>
      </c>
      <c r="K800" t="s">
        <v>164</v>
      </c>
      <c r="L800" t="s">
        <v>165</v>
      </c>
      <c r="M800" t="s">
        <v>166</v>
      </c>
      <c r="P800" s="44" t="s">
        <v>386</v>
      </c>
      <c r="Q800" s="9">
        <v>884436.51913859998</v>
      </c>
      <c r="R800" s="9">
        <v>831763.77110267198</v>
      </c>
      <c r="S800" s="8">
        <f t="shared" si="30"/>
        <v>-5.9555148273647503E-2</v>
      </c>
      <c r="U800" s="9">
        <f t="shared" si="31"/>
        <v>-8.8584749196995133E-2</v>
      </c>
      <c r="V800" s="6" t="s">
        <v>119</v>
      </c>
    </row>
    <row r="801" spans="1:22" x14ac:dyDescent="0.2">
      <c r="A801" s="6" t="s">
        <v>106</v>
      </c>
      <c r="B801" s="6" t="s">
        <v>107</v>
      </c>
      <c r="C801" s="6" t="s">
        <v>464</v>
      </c>
      <c r="D801" s="6" t="s">
        <v>69</v>
      </c>
      <c r="E801" s="6" t="s">
        <v>52</v>
      </c>
      <c r="F801" s="6" t="s">
        <v>194</v>
      </c>
      <c r="G801" s="6" t="s">
        <v>109</v>
      </c>
      <c r="H801" t="s">
        <v>110</v>
      </c>
      <c r="I801" t="s">
        <v>111</v>
      </c>
      <c r="J801" t="s">
        <v>112</v>
      </c>
      <c r="K801" t="s">
        <v>139</v>
      </c>
      <c r="L801" t="s">
        <v>140</v>
      </c>
      <c r="M801" t="s">
        <v>141</v>
      </c>
      <c r="P801" s="44" t="s">
        <v>385</v>
      </c>
      <c r="Q801" s="9">
        <v>3471686.81892655</v>
      </c>
      <c r="R801" s="9">
        <v>3262222.00971166</v>
      </c>
      <c r="S801" s="8">
        <f t="shared" si="30"/>
        <v>-6.0335168504530252E-2</v>
      </c>
      <c r="U801" s="9">
        <f t="shared" si="31"/>
        <v>-8.978184040236066E-2</v>
      </c>
      <c r="V801" s="6" t="s">
        <v>119</v>
      </c>
    </row>
    <row r="802" spans="1:22" x14ac:dyDescent="0.2">
      <c r="A802" s="6" t="s">
        <v>106</v>
      </c>
      <c r="B802" s="6" t="s">
        <v>107</v>
      </c>
      <c r="C802" s="6" t="s">
        <v>464</v>
      </c>
      <c r="D802" s="6" t="s">
        <v>69</v>
      </c>
      <c r="E802" s="6" t="s">
        <v>52</v>
      </c>
      <c r="F802" s="6" t="s">
        <v>108</v>
      </c>
      <c r="G802" s="6" t="s">
        <v>109</v>
      </c>
      <c r="H802" t="s">
        <v>110</v>
      </c>
      <c r="I802" t="s">
        <v>111</v>
      </c>
      <c r="J802" t="s">
        <v>112</v>
      </c>
      <c r="K802" t="s">
        <v>139</v>
      </c>
      <c r="L802" t="s">
        <v>140</v>
      </c>
      <c r="M802" t="s">
        <v>141</v>
      </c>
      <c r="P802" s="44" t="s">
        <v>385</v>
      </c>
      <c r="Q802" s="9">
        <v>3471686.81892655</v>
      </c>
      <c r="R802" s="9">
        <v>3262222.00971166</v>
      </c>
      <c r="S802" s="8">
        <f t="shared" si="30"/>
        <v>-6.0335168504530252E-2</v>
      </c>
      <c r="U802" s="9">
        <f t="shared" si="31"/>
        <v>-8.978184040236066E-2</v>
      </c>
      <c r="V802" s="6" t="s">
        <v>119</v>
      </c>
    </row>
    <row r="803" spans="1:22" x14ac:dyDescent="0.2">
      <c r="A803" s="6" t="s">
        <v>106</v>
      </c>
      <c r="B803" s="6" t="s">
        <v>107</v>
      </c>
      <c r="C803" s="6" t="s">
        <v>424</v>
      </c>
      <c r="D803" s="6" t="s">
        <v>69</v>
      </c>
      <c r="E803" s="6" t="s">
        <v>52</v>
      </c>
      <c r="F803" s="6" t="s">
        <v>142</v>
      </c>
      <c r="G803" s="6" t="s">
        <v>129</v>
      </c>
      <c r="H803" s="6" t="s">
        <v>110</v>
      </c>
      <c r="I803" s="12" t="s">
        <v>123</v>
      </c>
      <c r="J803" s="6" t="s">
        <v>124</v>
      </c>
      <c r="K803" s="6" t="s">
        <v>125</v>
      </c>
      <c r="L803" s="6" t="s">
        <v>126</v>
      </c>
      <c r="M803" s="6" t="s">
        <v>127</v>
      </c>
      <c r="N803" s="6" t="s">
        <v>155</v>
      </c>
      <c r="P803" s="44" t="s">
        <v>386</v>
      </c>
      <c r="Q803" s="9">
        <v>46.104928457869597</v>
      </c>
      <c r="R803" s="9">
        <v>43.243243243243199</v>
      </c>
      <c r="S803" s="8">
        <f t="shared" si="30"/>
        <v>-6.206896551724158E-2</v>
      </c>
      <c r="U803" s="9">
        <f t="shared" si="31"/>
        <v>-9.2446248764595437E-2</v>
      </c>
      <c r="V803" s="6" t="s">
        <v>116</v>
      </c>
    </row>
    <row r="804" spans="1:22" x14ac:dyDescent="0.2">
      <c r="A804" s="6" t="s">
        <v>106</v>
      </c>
      <c r="B804" s="6" t="s">
        <v>107</v>
      </c>
      <c r="C804" s="6" t="s">
        <v>479</v>
      </c>
      <c r="D804" s="6" t="s">
        <v>69</v>
      </c>
      <c r="E804" s="6" t="s">
        <v>52</v>
      </c>
      <c r="F804" s="6" t="s">
        <v>108</v>
      </c>
      <c r="G804" s="6" t="s">
        <v>129</v>
      </c>
      <c r="H804" t="s">
        <v>110</v>
      </c>
      <c r="I804" t="s">
        <v>163</v>
      </c>
      <c r="J804" t="s">
        <v>163</v>
      </c>
      <c r="K804" t="s">
        <v>164</v>
      </c>
      <c r="L804" t="s">
        <v>165</v>
      </c>
      <c r="M804" t="s">
        <v>166</v>
      </c>
      <c r="P804" s="44" t="s">
        <v>386</v>
      </c>
      <c r="Q804" s="9">
        <v>0.23952095808383</v>
      </c>
      <c r="R804" s="9">
        <v>0.224550898203593</v>
      </c>
      <c r="S804" s="8">
        <f t="shared" si="30"/>
        <v>-6.2499999999990091E-2</v>
      </c>
      <c r="U804" s="9">
        <f t="shared" si="31"/>
        <v>-9.3109404391466269E-2</v>
      </c>
      <c r="V804" s="6" t="s">
        <v>116</v>
      </c>
    </row>
    <row r="805" spans="1:22" x14ac:dyDescent="0.2">
      <c r="A805" s="6" t="s">
        <v>106</v>
      </c>
      <c r="B805" s="6" t="s">
        <v>107</v>
      </c>
      <c r="C805" s="6" t="s">
        <v>424</v>
      </c>
      <c r="D805" s="6" t="s">
        <v>69</v>
      </c>
      <c r="E805" s="6" t="s">
        <v>52</v>
      </c>
      <c r="F805" s="6" t="s">
        <v>117</v>
      </c>
      <c r="G805" s="6" t="s">
        <v>131</v>
      </c>
      <c r="H805" s="6" t="s">
        <v>110</v>
      </c>
      <c r="I805" s="12" t="s">
        <v>123</v>
      </c>
      <c r="J805" s="6" t="s">
        <v>124</v>
      </c>
      <c r="K805" s="6" t="s">
        <v>125</v>
      </c>
      <c r="L805" s="6" t="s">
        <v>126</v>
      </c>
      <c r="M805" s="6" t="s">
        <v>127</v>
      </c>
      <c r="N805" s="6" t="s">
        <v>155</v>
      </c>
      <c r="P805" s="44" t="s">
        <v>386</v>
      </c>
      <c r="Q805" s="9">
        <v>41.335453100158901</v>
      </c>
      <c r="R805" s="9">
        <v>38.632750397456199</v>
      </c>
      <c r="S805" s="8">
        <f t="shared" si="30"/>
        <v>-6.5384615384615485E-2</v>
      </c>
      <c r="U805" s="9">
        <f t="shared" si="31"/>
        <v>-9.755530942267375E-2</v>
      </c>
      <c r="V805" s="6" t="s">
        <v>116</v>
      </c>
    </row>
    <row r="806" spans="1:22" x14ac:dyDescent="0.2">
      <c r="A806" s="6" t="s">
        <v>106</v>
      </c>
      <c r="B806" s="6" t="s">
        <v>107</v>
      </c>
      <c r="C806" s="6" t="s">
        <v>483</v>
      </c>
      <c r="D806" s="6" t="s">
        <v>69</v>
      </c>
      <c r="E806" s="6" t="s">
        <v>52</v>
      </c>
      <c r="F806" s="6" t="s">
        <v>117</v>
      </c>
      <c r="G806" s="6" t="s">
        <v>131</v>
      </c>
      <c r="H806" t="s">
        <v>110</v>
      </c>
      <c r="I806" t="s">
        <v>111</v>
      </c>
      <c r="J806" t="s">
        <v>133</v>
      </c>
      <c r="K806" t="s">
        <v>146</v>
      </c>
      <c r="L806" t="s">
        <v>147</v>
      </c>
      <c r="M806" t="s">
        <v>148</v>
      </c>
      <c r="P806" s="44" t="s">
        <v>385</v>
      </c>
      <c r="Q806" s="9">
        <v>5.1135005973715604</v>
      </c>
      <c r="R806" s="9">
        <v>4.7789725209080096</v>
      </c>
      <c r="S806" s="8">
        <f t="shared" si="30"/>
        <v>-6.5420560747661741E-2</v>
      </c>
      <c r="U806" s="9">
        <f t="shared" si="31"/>
        <v>-9.7610796626419513E-2</v>
      </c>
      <c r="V806" s="6" t="s">
        <v>116</v>
      </c>
    </row>
    <row r="807" spans="1:22" x14ac:dyDescent="0.2">
      <c r="A807" s="6" t="s">
        <v>106</v>
      </c>
      <c r="B807" s="6" t="s">
        <v>107</v>
      </c>
      <c r="C807" s="6" t="s">
        <v>476</v>
      </c>
      <c r="D807" s="6" t="s">
        <v>69</v>
      </c>
      <c r="E807" s="6" t="s">
        <v>52</v>
      </c>
      <c r="F807" s="6" t="s">
        <v>142</v>
      </c>
      <c r="G807" s="6" t="s">
        <v>131</v>
      </c>
      <c r="H807" t="s">
        <v>110</v>
      </c>
      <c r="I807" t="s">
        <v>111</v>
      </c>
      <c r="J807" t="s">
        <v>204</v>
      </c>
      <c r="K807" t="s">
        <v>205</v>
      </c>
      <c r="L807" t="s">
        <v>206</v>
      </c>
      <c r="M807" t="s">
        <v>215</v>
      </c>
      <c r="N807" s="6" t="s">
        <v>225</v>
      </c>
      <c r="P807" s="44" t="s">
        <v>386</v>
      </c>
      <c r="Q807" s="9">
        <v>2822655.6183662498</v>
      </c>
      <c r="R807" s="9">
        <v>2636650.89873036</v>
      </c>
      <c r="S807" s="8">
        <f t="shared" si="30"/>
        <v>-6.5897064603137531E-2</v>
      </c>
      <c r="U807" s="9">
        <f t="shared" si="31"/>
        <v>-9.8346555440742542E-2</v>
      </c>
      <c r="V807" s="6" t="s">
        <v>119</v>
      </c>
    </row>
    <row r="808" spans="1:22" x14ac:dyDescent="0.2">
      <c r="A808" s="6" t="s">
        <v>106</v>
      </c>
      <c r="B808" s="6" t="s">
        <v>120</v>
      </c>
      <c r="C808" s="6" t="s">
        <v>454</v>
      </c>
      <c r="D808" s="6" t="s">
        <v>77</v>
      </c>
      <c r="E808" s="6" t="s">
        <v>121</v>
      </c>
      <c r="F808" s="6" t="s">
        <v>224</v>
      </c>
      <c r="G808" s="11">
        <v>5.0000000000000001E-4</v>
      </c>
      <c r="H808" t="s">
        <v>110</v>
      </c>
      <c r="I808" t="s">
        <v>111</v>
      </c>
      <c r="J808" t="s">
        <v>204</v>
      </c>
      <c r="K808" t="s">
        <v>205</v>
      </c>
      <c r="L808" t="s">
        <v>206</v>
      </c>
      <c r="M808" t="s">
        <v>215</v>
      </c>
      <c r="P808" s="44" t="s">
        <v>386</v>
      </c>
      <c r="Q808" s="9">
        <v>1337352.35613722</v>
      </c>
      <c r="R808" s="9">
        <v>1248376.29945908</v>
      </c>
      <c r="S808" s="8">
        <f t="shared" si="30"/>
        <v>-6.653149880046319E-2</v>
      </c>
      <c r="U808" s="9">
        <f t="shared" si="31"/>
        <v>-9.9326753667729362E-2</v>
      </c>
      <c r="V808" s="6" t="s">
        <v>119</v>
      </c>
    </row>
    <row r="809" spans="1:22" x14ac:dyDescent="0.2">
      <c r="A809" s="6" t="s">
        <v>106</v>
      </c>
      <c r="B809" s="6" t="s">
        <v>107</v>
      </c>
      <c r="C809" s="6" t="s">
        <v>466</v>
      </c>
      <c r="D809" s="6" t="s">
        <v>69</v>
      </c>
      <c r="E809" s="6" t="s">
        <v>52</v>
      </c>
      <c r="F809" s="6" t="s">
        <v>142</v>
      </c>
      <c r="G809" s="6" t="s">
        <v>129</v>
      </c>
      <c r="H809" t="s">
        <v>110</v>
      </c>
      <c r="I809" t="s">
        <v>163</v>
      </c>
      <c r="J809" t="s">
        <v>163</v>
      </c>
      <c r="K809" t="s">
        <v>164</v>
      </c>
      <c r="L809" t="s">
        <v>165</v>
      </c>
      <c r="M809" t="s">
        <v>166</v>
      </c>
      <c r="P809" s="44" t="s">
        <v>386</v>
      </c>
      <c r="Q809" s="9">
        <v>0.72955974842767202</v>
      </c>
      <c r="R809" s="9">
        <v>0.679245283018866</v>
      </c>
      <c r="S809" s="8">
        <f t="shared" si="30"/>
        <v>-6.8965517241380753E-2</v>
      </c>
      <c r="U809" s="9">
        <f t="shared" si="31"/>
        <v>-0.10309349296410586</v>
      </c>
      <c r="V809" s="6" t="s">
        <v>116</v>
      </c>
    </row>
    <row r="810" spans="1:22" x14ac:dyDescent="0.2">
      <c r="A810" s="6" t="s">
        <v>106</v>
      </c>
      <c r="B810" s="6" t="s">
        <v>107</v>
      </c>
      <c r="C810" s="6" t="s">
        <v>470</v>
      </c>
      <c r="D810" s="6" t="s">
        <v>69</v>
      </c>
      <c r="E810" s="6" t="s">
        <v>52</v>
      </c>
      <c r="F810" s="6" t="s">
        <v>108</v>
      </c>
      <c r="G810" s="6" t="s">
        <v>131</v>
      </c>
      <c r="H810" t="s">
        <v>110</v>
      </c>
      <c r="I810" t="s">
        <v>111</v>
      </c>
      <c r="J810" t="s">
        <v>133</v>
      </c>
      <c r="K810" t="s">
        <v>146</v>
      </c>
      <c r="L810" t="s">
        <v>147</v>
      </c>
      <c r="M810" t="s">
        <v>148</v>
      </c>
      <c r="P810" s="44" t="s">
        <v>385</v>
      </c>
      <c r="Q810" s="9">
        <v>12.730627306273</v>
      </c>
      <c r="R810" s="9">
        <v>11.845018450184501</v>
      </c>
      <c r="S810" s="8">
        <f t="shared" si="30"/>
        <v>-6.9565217391299838E-2</v>
      </c>
      <c r="U810" s="9">
        <f t="shared" si="31"/>
        <v>-0.10402306454322129</v>
      </c>
      <c r="V810" s="6" t="s">
        <v>116</v>
      </c>
    </row>
    <row r="811" spans="1:22" x14ac:dyDescent="0.2">
      <c r="A811" s="6" t="s">
        <v>106</v>
      </c>
      <c r="B811" s="6" t="s">
        <v>120</v>
      </c>
      <c r="C811" s="6" t="s">
        <v>461</v>
      </c>
      <c r="D811" s="6" t="s">
        <v>77</v>
      </c>
      <c r="E811" s="6" t="s">
        <v>121</v>
      </c>
      <c r="F811" s="6" t="s">
        <v>132</v>
      </c>
      <c r="G811" s="11">
        <v>1E-3</v>
      </c>
      <c r="H811" s="6" t="s">
        <v>110</v>
      </c>
      <c r="I811" s="12" t="s">
        <v>123</v>
      </c>
      <c r="J811" s="6" t="s">
        <v>124</v>
      </c>
      <c r="K811" s="6" t="s">
        <v>125</v>
      </c>
      <c r="L811" s="6" t="s">
        <v>126</v>
      </c>
      <c r="M811" s="6" t="s">
        <v>127</v>
      </c>
      <c r="N811" s="6" t="s">
        <v>155</v>
      </c>
      <c r="P811" s="44" t="s">
        <v>386</v>
      </c>
      <c r="Q811" s="9">
        <v>6370379.1292457599</v>
      </c>
      <c r="R811" s="9">
        <v>5925414.5421301499</v>
      </c>
      <c r="S811" s="8">
        <f t="shared" si="30"/>
        <v>-6.9848996125336252E-2</v>
      </c>
      <c r="U811" s="9">
        <f t="shared" si="31"/>
        <v>-0.10446314763796802</v>
      </c>
      <c r="V811" s="6" t="s">
        <v>119</v>
      </c>
    </row>
    <row r="812" spans="1:22" x14ac:dyDescent="0.2">
      <c r="A812" s="6" t="s">
        <v>106</v>
      </c>
      <c r="B812" s="6" t="s">
        <v>120</v>
      </c>
      <c r="C812" s="6" t="s">
        <v>459</v>
      </c>
      <c r="D812" s="6" t="s">
        <v>77</v>
      </c>
      <c r="E812" s="6" t="s">
        <v>121</v>
      </c>
      <c r="F812" s="6" t="s">
        <v>132</v>
      </c>
      <c r="G812" s="11">
        <v>1E-3</v>
      </c>
      <c r="H812" t="s">
        <v>110</v>
      </c>
      <c r="I812" t="s">
        <v>111</v>
      </c>
      <c r="J812" t="s">
        <v>133</v>
      </c>
      <c r="K812" t="s">
        <v>146</v>
      </c>
      <c r="L812" t="s">
        <v>147</v>
      </c>
      <c r="M812" t="s">
        <v>191</v>
      </c>
      <c r="P812" s="44" t="s">
        <v>386</v>
      </c>
      <c r="Q812" s="9">
        <v>4919418.4810958197</v>
      </c>
      <c r="R812" s="9">
        <v>4564250.2507993896</v>
      </c>
      <c r="S812" s="8">
        <f t="shared" si="30"/>
        <v>-7.2197198034942345E-2</v>
      </c>
      <c r="U812" s="9">
        <f t="shared" si="31"/>
        <v>-0.10810989175308466</v>
      </c>
      <c r="V812" s="6" t="s">
        <v>119</v>
      </c>
    </row>
    <row r="813" spans="1:22" x14ac:dyDescent="0.2">
      <c r="A813" s="6" t="s">
        <v>106</v>
      </c>
      <c r="B813" s="6" t="s">
        <v>107</v>
      </c>
      <c r="C813" s="6" t="s">
        <v>489</v>
      </c>
      <c r="D813" s="6" t="s">
        <v>69</v>
      </c>
      <c r="E813" s="6" t="s">
        <v>52</v>
      </c>
      <c r="F813" s="6" t="s">
        <v>108</v>
      </c>
      <c r="G813" s="6" t="s">
        <v>131</v>
      </c>
      <c r="H813" s="6" t="s">
        <v>110</v>
      </c>
      <c r="I813" s="12" t="s">
        <v>123</v>
      </c>
      <c r="J813" s="6" t="s">
        <v>124</v>
      </c>
      <c r="K813" s="6" t="s">
        <v>125</v>
      </c>
      <c r="L813" s="6" t="s">
        <v>126</v>
      </c>
      <c r="M813" s="6" t="s">
        <v>127</v>
      </c>
      <c r="N813" s="6" t="s">
        <v>155</v>
      </c>
      <c r="P813" s="44" t="s">
        <v>386</v>
      </c>
      <c r="Q813" s="9">
        <v>42.273307790549097</v>
      </c>
      <c r="R813" s="9">
        <v>39.208173690932298</v>
      </c>
      <c r="S813" s="8">
        <f t="shared" si="30"/>
        <v>-7.2507552870089351E-2</v>
      </c>
      <c r="U813" s="9">
        <f t="shared" si="31"/>
        <v>-0.10859256143703633</v>
      </c>
      <c r="V813" s="6" t="s">
        <v>116</v>
      </c>
    </row>
    <row r="814" spans="1:22" x14ac:dyDescent="0.2">
      <c r="A814" s="6" t="s">
        <v>106</v>
      </c>
      <c r="B814" s="6" t="s">
        <v>107</v>
      </c>
      <c r="C814" s="6" t="s">
        <v>489</v>
      </c>
      <c r="D814" s="6" t="s">
        <v>69</v>
      </c>
      <c r="E814" s="6" t="s">
        <v>52</v>
      </c>
      <c r="F814" s="6" t="s">
        <v>117</v>
      </c>
      <c r="G814" s="6" t="s">
        <v>131</v>
      </c>
      <c r="H814" s="6" t="s">
        <v>110</v>
      </c>
      <c r="I814" s="12" t="s">
        <v>123</v>
      </c>
      <c r="J814" s="6" t="s">
        <v>124</v>
      </c>
      <c r="K814" s="6" t="s">
        <v>125</v>
      </c>
      <c r="L814" s="6" t="s">
        <v>126</v>
      </c>
      <c r="M814" s="6" t="s">
        <v>127</v>
      </c>
      <c r="N814" s="6" t="s">
        <v>155</v>
      </c>
      <c r="P814" s="44" t="s">
        <v>386</v>
      </c>
      <c r="Q814" s="9">
        <v>37.164750957854402</v>
      </c>
      <c r="R814" s="9">
        <v>34.355044699872202</v>
      </c>
      <c r="S814" s="8">
        <f t="shared" si="30"/>
        <v>-7.5601374570448882E-2</v>
      </c>
      <c r="U814" s="9">
        <f t="shared" si="31"/>
        <v>-0.11341298035166311</v>
      </c>
      <c r="V814" s="6" t="s">
        <v>116</v>
      </c>
    </row>
    <row r="815" spans="1:22" x14ac:dyDescent="0.2">
      <c r="A815" s="6" t="s">
        <v>106</v>
      </c>
      <c r="B815" s="6">
        <v>2018</v>
      </c>
      <c r="C815" s="6" t="s">
        <v>492</v>
      </c>
      <c r="D815" s="6" t="s">
        <v>69</v>
      </c>
      <c r="E815" s="6" t="s">
        <v>52</v>
      </c>
      <c r="F815" s="6" t="s">
        <v>108</v>
      </c>
      <c r="G815" s="6" t="s">
        <v>193</v>
      </c>
      <c r="H815" t="s">
        <v>110</v>
      </c>
      <c r="I815" t="s">
        <v>111</v>
      </c>
      <c r="J815" t="s">
        <v>112</v>
      </c>
      <c r="K815" t="s">
        <v>113</v>
      </c>
      <c r="L815" t="s">
        <v>114</v>
      </c>
      <c r="N815" s="6" t="s">
        <v>234</v>
      </c>
      <c r="P815" s="44" t="s">
        <v>385</v>
      </c>
      <c r="Q815" s="9">
        <v>3.49462365591394E-3</v>
      </c>
      <c r="R815" s="9">
        <v>3.2258064516128399E-3</v>
      </c>
      <c r="S815" s="8">
        <f t="shared" si="30"/>
        <v>-7.6923076923084879E-2</v>
      </c>
      <c r="U815" s="9">
        <f t="shared" si="31"/>
        <v>-0.1154772174199484</v>
      </c>
      <c r="V815" s="6" t="s">
        <v>116</v>
      </c>
    </row>
    <row r="816" spans="1:22" x14ac:dyDescent="0.2">
      <c r="A816" s="6" t="s">
        <v>106</v>
      </c>
      <c r="B816" s="6" t="s">
        <v>107</v>
      </c>
      <c r="C816" s="6" t="s">
        <v>465</v>
      </c>
      <c r="D816" s="6" t="s">
        <v>69</v>
      </c>
      <c r="E816" s="6" t="s">
        <v>52</v>
      </c>
      <c r="F816" s="6" t="s">
        <v>117</v>
      </c>
      <c r="G816" s="6" t="s">
        <v>131</v>
      </c>
      <c r="H816" t="s">
        <v>110</v>
      </c>
      <c r="I816" t="s">
        <v>111</v>
      </c>
      <c r="J816" t="s">
        <v>112</v>
      </c>
      <c r="K816" t="s">
        <v>139</v>
      </c>
      <c r="L816" t="s">
        <v>140</v>
      </c>
      <c r="M816" t="s">
        <v>141</v>
      </c>
      <c r="P816" s="44" t="s">
        <v>385</v>
      </c>
      <c r="Q816" s="9">
        <v>4.8037676609105002</v>
      </c>
      <c r="R816" s="9">
        <v>4.4270015698587004</v>
      </c>
      <c r="S816" s="8">
        <f t="shared" si="30"/>
        <v>-7.8431372549018746E-2</v>
      </c>
      <c r="U816" s="9">
        <f t="shared" si="31"/>
        <v>-0.11783649029385691</v>
      </c>
      <c r="V816" s="6" t="s">
        <v>116</v>
      </c>
    </row>
    <row r="817" spans="1:22" x14ac:dyDescent="0.2">
      <c r="A817" s="6" t="s">
        <v>106</v>
      </c>
      <c r="B817" s="6" t="s">
        <v>120</v>
      </c>
      <c r="C817" s="6" t="s">
        <v>459</v>
      </c>
      <c r="D817" s="6" t="s">
        <v>77</v>
      </c>
      <c r="E817" s="6" t="s">
        <v>121</v>
      </c>
      <c r="F817" s="6" t="s">
        <v>132</v>
      </c>
      <c r="G817" s="13">
        <v>1.0000000000000001E-5</v>
      </c>
      <c r="H817" t="s">
        <v>110</v>
      </c>
      <c r="I817" t="s">
        <v>111</v>
      </c>
      <c r="J817" t="s">
        <v>133</v>
      </c>
      <c r="K817" t="s">
        <v>146</v>
      </c>
      <c r="L817" t="s">
        <v>147</v>
      </c>
      <c r="M817" t="s">
        <v>191</v>
      </c>
      <c r="P817" s="44" t="s">
        <v>386</v>
      </c>
      <c r="Q817" s="9">
        <v>4919418.4810958197</v>
      </c>
      <c r="R817" s="9">
        <v>4518873.7227218002</v>
      </c>
      <c r="S817" s="8">
        <f t="shared" si="30"/>
        <v>-8.1421159820661698E-2</v>
      </c>
      <c r="U817" s="9">
        <f t="shared" si="31"/>
        <v>-0.12252454398682736</v>
      </c>
      <c r="V817" s="6" t="s">
        <v>119</v>
      </c>
    </row>
    <row r="818" spans="1:22" x14ac:dyDescent="0.2">
      <c r="A818" s="6" t="s">
        <v>106</v>
      </c>
      <c r="B818" s="6" t="s">
        <v>107</v>
      </c>
      <c r="C818" s="6" t="s">
        <v>426</v>
      </c>
      <c r="D818" s="6" t="s">
        <v>69</v>
      </c>
      <c r="E818" s="6" t="s">
        <v>52</v>
      </c>
      <c r="F818" s="6" t="s">
        <v>117</v>
      </c>
      <c r="G818" s="6" t="s">
        <v>131</v>
      </c>
      <c r="H818" t="s">
        <v>110</v>
      </c>
      <c r="I818" t="s">
        <v>111</v>
      </c>
      <c r="J818" t="s">
        <v>204</v>
      </c>
      <c r="K818" t="s">
        <v>205</v>
      </c>
      <c r="L818" t="s">
        <v>206</v>
      </c>
      <c r="M818" t="s">
        <v>215</v>
      </c>
      <c r="N818" s="6" t="s">
        <v>225</v>
      </c>
      <c r="P818" s="44" t="s">
        <v>386</v>
      </c>
      <c r="Q818" s="9">
        <v>17.293934681181899</v>
      </c>
      <c r="R818" s="9">
        <v>15.8631415241057</v>
      </c>
      <c r="S818" s="8">
        <f t="shared" ref="S818:S881" si="32">((R818-Q818)/Q818)</f>
        <v>-8.2733812949640204E-2</v>
      </c>
      <c r="U818" s="9">
        <f t="shared" si="31"/>
        <v>-0.12458763586464938</v>
      </c>
      <c r="V818" s="6" t="s">
        <v>116</v>
      </c>
    </row>
    <row r="819" spans="1:22" x14ac:dyDescent="0.2">
      <c r="A819" s="6" t="s">
        <v>106</v>
      </c>
      <c r="B819" s="6" t="s">
        <v>107</v>
      </c>
      <c r="C819" s="6" t="s">
        <v>424</v>
      </c>
      <c r="D819" s="6" t="s">
        <v>69</v>
      </c>
      <c r="E819" s="6" t="s">
        <v>52</v>
      </c>
      <c r="F819" s="6" t="s">
        <v>142</v>
      </c>
      <c r="G819" s="6" t="s">
        <v>131</v>
      </c>
      <c r="H819" s="6" t="s">
        <v>110</v>
      </c>
      <c r="I819" s="12" t="s">
        <v>123</v>
      </c>
      <c r="J819" s="6" t="s">
        <v>124</v>
      </c>
      <c r="K819" s="6" t="s">
        <v>125</v>
      </c>
      <c r="L819" s="6" t="s">
        <v>126</v>
      </c>
      <c r="M819" s="6" t="s">
        <v>127</v>
      </c>
      <c r="N819" s="6" t="s">
        <v>155</v>
      </c>
      <c r="P819" s="44" t="s">
        <v>386</v>
      </c>
      <c r="Q819" s="9">
        <v>46.104928457869597</v>
      </c>
      <c r="R819" s="9">
        <v>42.2893481717011</v>
      </c>
      <c r="S819" s="8">
        <f t="shared" si="32"/>
        <v>-8.2758620689654713E-2</v>
      </c>
      <c r="U819" s="9">
        <f t="shared" si="31"/>
        <v>-0.12462665451374408</v>
      </c>
      <c r="V819" s="6" t="s">
        <v>116</v>
      </c>
    </row>
    <row r="820" spans="1:22" x14ac:dyDescent="0.2">
      <c r="A820" s="6" t="s">
        <v>106</v>
      </c>
      <c r="B820" s="6" t="s">
        <v>120</v>
      </c>
      <c r="C820" s="6" t="s">
        <v>461</v>
      </c>
      <c r="D820" s="6" t="s">
        <v>77</v>
      </c>
      <c r="E820" s="6" t="s">
        <v>121</v>
      </c>
      <c r="F820" s="6" t="s">
        <v>132</v>
      </c>
      <c r="G820" s="13">
        <v>1.0000000000000001E-5</v>
      </c>
      <c r="H820" s="6" t="s">
        <v>110</v>
      </c>
      <c r="I820" s="12" t="s">
        <v>123</v>
      </c>
      <c r="J820" s="6" t="s">
        <v>124</v>
      </c>
      <c r="K820" s="6" t="s">
        <v>125</v>
      </c>
      <c r="L820" s="6" t="s">
        <v>126</v>
      </c>
      <c r="M820" s="6" t="s">
        <v>127</v>
      </c>
      <c r="N820" s="6" t="s">
        <v>155</v>
      </c>
      <c r="P820" s="44" t="s">
        <v>386</v>
      </c>
      <c r="Q820" s="9">
        <v>5925414.5421301601</v>
      </c>
      <c r="R820" s="9">
        <v>5432289.29279943</v>
      </c>
      <c r="S820" s="8">
        <f t="shared" si="32"/>
        <v>-8.3222067557395543E-2</v>
      </c>
      <c r="U820" s="9">
        <f t="shared" si="31"/>
        <v>-0.12535577716556351</v>
      </c>
      <c r="V820" s="6" t="s">
        <v>119</v>
      </c>
    </row>
    <row r="821" spans="1:22" x14ac:dyDescent="0.2">
      <c r="A821" s="6" t="s">
        <v>106</v>
      </c>
      <c r="B821" s="6" t="s">
        <v>120</v>
      </c>
      <c r="C821" s="6" t="s">
        <v>447</v>
      </c>
      <c r="D821" s="6" t="s">
        <v>77</v>
      </c>
      <c r="E821" s="6" t="s">
        <v>121</v>
      </c>
      <c r="F821" s="6" t="s">
        <v>122</v>
      </c>
      <c r="G821" s="11">
        <v>1E-3</v>
      </c>
      <c r="H821" s="6" t="s">
        <v>110</v>
      </c>
      <c r="I821" s="12" t="s">
        <v>123</v>
      </c>
      <c r="J821" s="6" t="s">
        <v>124</v>
      </c>
      <c r="K821" s="6" t="s">
        <v>125</v>
      </c>
      <c r="L821" s="6" t="s">
        <v>126</v>
      </c>
      <c r="M821" s="6" t="s">
        <v>127</v>
      </c>
      <c r="N821" s="6" t="s">
        <v>155</v>
      </c>
      <c r="O821" s="6" t="s">
        <v>175</v>
      </c>
      <c r="P821" s="44" t="s">
        <v>386</v>
      </c>
      <c r="Q821" s="9">
        <v>381018.78809535602</v>
      </c>
      <c r="R821" s="9">
        <v>348895.22459976102</v>
      </c>
      <c r="S821" s="8">
        <f t="shared" si="32"/>
        <v>-8.4309657421816092E-2</v>
      </c>
      <c r="U821" s="9">
        <f t="shared" si="31"/>
        <v>-0.12706828778257739</v>
      </c>
      <c r="V821" s="6" t="s">
        <v>119</v>
      </c>
    </row>
    <row r="822" spans="1:22" x14ac:dyDescent="0.2">
      <c r="A822" s="6" t="s">
        <v>106</v>
      </c>
      <c r="B822" s="6" t="s">
        <v>120</v>
      </c>
      <c r="C822" s="6" t="s">
        <v>440</v>
      </c>
      <c r="D822" s="6" t="s">
        <v>77</v>
      </c>
      <c r="E822" s="6" t="s">
        <v>121</v>
      </c>
      <c r="F822" s="6" t="s">
        <v>122</v>
      </c>
      <c r="G822" s="14">
        <v>1.0000000000000001E-5</v>
      </c>
      <c r="H822" t="s">
        <v>110</v>
      </c>
      <c r="I822" t="s">
        <v>111</v>
      </c>
      <c r="J822" t="s">
        <v>133</v>
      </c>
      <c r="K822" t="s">
        <v>146</v>
      </c>
      <c r="L822" t="s">
        <v>147</v>
      </c>
      <c r="M822" t="s">
        <v>191</v>
      </c>
      <c r="P822" s="44" t="s">
        <v>386</v>
      </c>
      <c r="Q822" s="9">
        <v>4380460.9404799603</v>
      </c>
      <c r="R822" s="9">
        <v>4005931.1991000501</v>
      </c>
      <c r="S822" s="8">
        <f t="shared" si="32"/>
        <v>-8.5500075555718466E-2</v>
      </c>
      <c r="U822" s="9">
        <f t="shared" si="31"/>
        <v>-0.12894504410841143</v>
      </c>
      <c r="V822" s="6" t="s">
        <v>119</v>
      </c>
    </row>
    <row r="823" spans="1:22" x14ac:dyDescent="0.2">
      <c r="A823" s="6" t="s">
        <v>106</v>
      </c>
      <c r="B823" s="6" t="s">
        <v>120</v>
      </c>
      <c r="C823" s="6" t="s">
        <v>448</v>
      </c>
      <c r="D823" s="6" t="s">
        <v>77</v>
      </c>
      <c r="E823" s="6" t="s">
        <v>121</v>
      </c>
      <c r="F823" s="6" t="s">
        <v>122</v>
      </c>
      <c r="G823" s="11">
        <v>1E-3</v>
      </c>
      <c r="H823" s="6" t="s">
        <v>110</v>
      </c>
      <c r="I823" s="12" t="s">
        <v>123</v>
      </c>
      <c r="J823" s="6" t="s">
        <v>124</v>
      </c>
      <c r="K823" s="6" t="s">
        <v>125</v>
      </c>
      <c r="L823" s="6" t="s">
        <v>126</v>
      </c>
      <c r="M823" s="6" t="s">
        <v>127</v>
      </c>
      <c r="N823" s="6" t="s">
        <v>128</v>
      </c>
      <c r="P823" s="44" t="s">
        <v>385</v>
      </c>
      <c r="Q823" s="9">
        <v>2791911.4469695901</v>
      </c>
      <c r="R823" s="9">
        <v>2550100.9735072502</v>
      </c>
      <c r="S823" s="8">
        <f t="shared" si="32"/>
        <v>-8.6611082785167506E-2</v>
      </c>
      <c r="U823" s="9">
        <f t="shared" si="31"/>
        <v>-0.1306988102906522</v>
      </c>
      <c r="V823" s="6" t="s">
        <v>119</v>
      </c>
    </row>
    <row r="824" spans="1:22" x14ac:dyDescent="0.2">
      <c r="A824" s="6" t="s">
        <v>106</v>
      </c>
      <c r="B824" s="6" t="s">
        <v>107</v>
      </c>
      <c r="C824" s="6" t="s">
        <v>474</v>
      </c>
      <c r="D824" s="6" t="s">
        <v>69</v>
      </c>
      <c r="E824" s="6" t="s">
        <v>52</v>
      </c>
      <c r="F824" s="6" t="s">
        <v>117</v>
      </c>
      <c r="G824" s="6" t="s">
        <v>109</v>
      </c>
      <c r="H824" s="6" t="s">
        <v>110</v>
      </c>
      <c r="I824" s="12" t="s">
        <v>123</v>
      </c>
      <c r="J824" s="6" t="s">
        <v>124</v>
      </c>
      <c r="K824" s="6" t="s">
        <v>125</v>
      </c>
      <c r="L824" s="6" t="s">
        <v>126</v>
      </c>
      <c r="M824" s="6" t="s">
        <v>127</v>
      </c>
      <c r="N824" s="6" t="s">
        <v>150</v>
      </c>
      <c r="P824" s="44" t="s">
        <v>386</v>
      </c>
      <c r="Q824" s="9">
        <v>287726.62024910498</v>
      </c>
      <c r="R824" s="9">
        <v>262463.39134635002</v>
      </c>
      <c r="S824" s="8">
        <f t="shared" si="32"/>
        <v>-8.7802890399514721E-2</v>
      </c>
      <c r="U824" s="9">
        <f t="shared" si="31"/>
        <v>-0.13258249602654743</v>
      </c>
      <c r="V824" s="6" t="s">
        <v>119</v>
      </c>
    </row>
    <row r="825" spans="1:22" x14ac:dyDescent="0.2">
      <c r="A825" s="6" t="s">
        <v>106</v>
      </c>
      <c r="B825" s="6" t="s">
        <v>107</v>
      </c>
      <c r="C825" s="6" t="s">
        <v>472</v>
      </c>
      <c r="D825" s="6" t="s">
        <v>69</v>
      </c>
      <c r="E825" s="6" t="s">
        <v>52</v>
      </c>
      <c r="F825" s="6" t="s">
        <v>108</v>
      </c>
      <c r="G825" s="6" t="s">
        <v>131</v>
      </c>
      <c r="H825" t="s">
        <v>110</v>
      </c>
      <c r="I825" t="s">
        <v>111</v>
      </c>
      <c r="J825" t="s">
        <v>133</v>
      </c>
      <c r="K825" t="s">
        <v>146</v>
      </c>
      <c r="L825" t="s">
        <v>147</v>
      </c>
      <c r="M825" t="s">
        <v>191</v>
      </c>
      <c r="P825" s="44" t="s">
        <v>386</v>
      </c>
      <c r="Q825" s="9">
        <v>10964781.961431799</v>
      </c>
      <c r="R825" s="19">
        <v>10000000</v>
      </c>
      <c r="S825" s="8">
        <f t="shared" si="32"/>
        <v>-8.7989160644086045E-2</v>
      </c>
      <c r="U825" s="9">
        <f t="shared" si="31"/>
        <v>-0.13287712379548777</v>
      </c>
      <c r="V825" s="6" t="s">
        <v>119</v>
      </c>
    </row>
    <row r="826" spans="1:22" x14ac:dyDescent="0.2">
      <c r="A826" s="6" t="s">
        <v>106</v>
      </c>
      <c r="B826" s="6" t="s">
        <v>107</v>
      </c>
      <c r="C826" s="6" t="s">
        <v>467</v>
      </c>
      <c r="D826" s="6" t="s">
        <v>69</v>
      </c>
      <c r="E826" s="6" t="s">
        <v>52</v>
      </c>
      <c r="F826" s="6" t="s">
        <v>142</v>
      </c>
      <c r="G826" s="6" t="s">
        <v>129</v>
      </c>
      <c r="H826" t="s">
        <v>110</v>
      </c>
      <c r="I826" t="s">
        <v>163</v>
      </c>
      <c r="J826" t="s">
        <v>163</v>
      </c>
      <c r="K826" t="s">
        <v>164</v>
      </c>
      <c r="L826" t="s">
        <v>165</v>
      </c>
      <c r="M826" t="s">
        <v>166</v>
      </c>
      <c r="P826" s="44" t="s">
        <v>386</v>
      </c>
      <c r="Q826" s="9">
        <v>190546.07179632399</v>
      </c>
      <c r="R826" s="9">
        <v>173780.08287493701</v>
      </c>
      <c r="S826" s="8">
        <f t="shared" si="32"/>
        <v>-8.798916064408957E-2</v>
      </c>
      <c r="U826" s="9">
        <f t="shared" si="31"/>
        <v>-0.13287712379549341</v>
      </c>
      <c r="V826" s="6" t="s">
        <v>119</v>
      </c>
    </row>
    <row r="827" spans="1:22" x14ac:dyDescent="0.2">
      <c r="A827" s="6" t="s">
        <v>106</v>
      </c>
      <c r="B827" s="6" t="s">
        <v>107</v>
      </c>
      <c r="C827" s="6" t="s">
        <v>466</v>
      </c>
      <c r="D827" s="6" t="s">
        <v>69</v>
      </c>
      <c r="E827" s="6" t="s">
        <v>52</v>
      </c>
      <c r="F827" s="6" t="s">
        <v>194</v>
      </c>
      <c r="G827" s="6" t="s">
        <v>118</v>
      </c>
      <c r="H827" t="s">
        <v>110</v>
      </c>
      <c r="I827" t="s">
        <v>163</v>
      </c>
      <c r="J827" t="s">
        <v>163</v>
      </c>
      <c r="K827" t="s">
        <v>164</v>
      </c>
      <c r="L827" t="s">
        <v>165</v>
      </c>
      <c r="M827" t="s">
        <v>166</v>
      </c>
      <c r="P827" s="44" t="s">
        <v>386</v>
      </c>
      <c r="Q827" s="9">
        <v>1.57232704402515</v>
      </c>
      <c r="R827" s="9">
        <v>1.43396226415094</v>
      </c>
      <c r="S827" s="8">
        <f t="shared" si="32"/>
        <v>-8.7999999999997983E-2</v>
      </c>
      <c r="U827" s="9">
        <f t="shared" si="31"/>
        <v>-0.13289427049734215</v>
      </c>
      <c r="V827" s="6" t="s">
        <v>116</v>
      </c>
    </row>
    <row r="828" spans="1:22" x14ac:dyDescent="0.2">
      <c r="A828" s="6" t="s">
        <v>106</v>
      </c>
      <c r="B828" s="6" t="s">
        <v>107</v>
      </c>
      <c r="C828" s="6" t="s">
        <v>469</v>
      </c>
      <c r="D828" s="6" t="s">
        <v>69</v>
      </c>
      <c r="E828" s="6" t="s">
        <v>52</v>
      </c>
      <c r="F828" s="6" t="s">
        <v>108</v>
      </c>
      <c r="G828" s="6" t="s">
        <v>130</v>
      </c>
      <c r="H828" s="6" t="s">
        <v>110</v>
      </c>
      <c r="I828" s="6" t="s">
        <v>111</v>
      </c>
      <c r="J828" s="6" t="s">
        <v>112</v>
      </c>
      <c r="K828" s="6" t="s">
        <v>113</v>
      </c>
      <c r="L828" s="6" t="s">
        <v>114</v>
      </c>
      <c r="M828" s="6" t="s">
        <v>115</v>
      </c>
      <c r="P828" s="44" t="s">
        <v>385</v>
      </c>
      <c r="Q828" s="9">
        <v>959804.160298642</v>
      </c>
      <c r="R828" s="9">
        <v>875172.25528664398</v>
      </c>
      <c r="S828" s="8">
        <f t="shared" si="32"/>
        <v>-8.8176222309418725E-2</v>
      </c>
      <c r="U828" s="9">
        <f t="shared" si="31"/>
        <v>-0.1331730639375816</v>
      </c>
      <c r="V828" s="6" t="s">
        <v>119</v>
      </c>
    </row>
    <row r="829" spans="1:22" x14ac:dyDescent="0.2">
      <c r="A829" s="6" t="s">
        <v>106</v>
      </c>
      <c r="B829" s="6" t="s">
        <v>107</v>
      </c>
      <c r="C829" s="6" t="s">
        <v>478</v>
      </c>
      <c r="D829" s="6" t="s">
        <v>69</v>
      </c>
      <c r="E829" s="6" t="s">
        <v>52</v>
      </c>
      <c r="F829" s="6" t="s">
        <v>142</v>
      </c>
      <c r="G829" s="6" t="s">
        <v>129</v>
      </c>
      <c r="H829" t="s">
        <v>110</v>
      </c>
      <c r="I829" t="s">
        <v>111</v>
      </c>
      <c r="J829" t="s">
        <v>112</v>
      </c>
      <c r="K829" t="s">
        <v>139</v>
      </c>
      <c r="L829" t="s">
        <v>140</v>
      </c>
      <c r="M829" t="s">
        <v>141</v>
      </c>
      <c r="P829" s="44" t="s">
        <v>385</v>
      </c>
      <c r="Q829" s="9">
        <v>1873149.33321309</v>
      </c>
      <c r="R829" s="9">
        <v>1704851.44388364</v>
      </c>
      <c r="S829" s="8">
        <f t="shared" si="32"/>
        <v>-8.9847555849037239E-2</v>
      </c>
      <c r="U829" s="9">
        <f t="shared" si="31"/>
        <v>-0.13581988803627393</v>
      </c>
      <c r="V829" s="6" t="s">
        <v>119</v>
      </c>
    </row>
    <row r="830" spans="1:22" x14ac:dyDescent="0.2">
      <c r="A830" s="6" t="s">
        <v>106</v>
      </c>
      <c r="B830" s="6" t="s">
        <v>107</v>
      </c>
      <c r="C830" s="6" t="s">
        <v>490</v>
      </c>
      <c r="D830" s="6" t="s">
        <v>69</v>
      </c>
      <c r="E830" s="6" t="s">
        <v>52</v>
      </c>
      <c r="F830" s="6" t="s">
        <v>142</v>
      </c>
      <c r="G830" s="6" t="s">
        <v>109</v>
      </c>
      <c r="H830" s="6" t="s">
        <v>110</v>
      </c>
      <c r="I830" s="12" t="s">
        <v>123</v>
      </c>
      <c r="J830" s="6" t="s">
        <v>124</v>
      </c>
      <c r="K830" s="6" t="s">
        <v>125</v>
      </c>
      <c r="L830" s="6" t="s">
        <v>126</v>
      </c>
      <c r="M830" s="6" t="s">
        <v>127</v>
      </c>
      <c r="N830" s="6" t="s">
        <v>155</v>
      </c>
      <c r="P830" s="44" t="s">
        <v>386</v>
      </c>
      <c r="Q830" s="9">
        <v>11471632.163508501</v>
      </c>
      <c r="R830" s="9">
        <v>10440934.052018</v>
      </c>
      <c r="S830" s="8">
        <f t="shared" si="32"/>
        <v>-8.9847555849042401E-2</v>
      </c>
      <c r="U830" s="9">
        <f t="shared" si="31"/>
        <v>-0.13581988803628203</v>
      </c>
      <c r="V830" s="6" t="s">
        <v>119</v>
      </c>
    </row>
    <row r="831" spans="1:22" x14ac:dyDescent="0.2">
      <c r="A831" s="6" t="s">
        <v>106</v>
      </c>
      <c r="B831" s="6" t="s">
        <v>107</v>
      </c>
      <c r="C831" s="6" t="s">
        <v>484</v>
      </c>
      <c r="D831" s="6" t="s">
        <v>69</v>
      </c>
      <c r="E831" s="6" t="s">
        <v>52</v>
      </c>
      <c r="F831" s="6" t="s">
        <v>108</v>
      </c>
      <c r="G831" s="6" t="s">
        <v>109</v>
      </c>
      <c r="H831" t="s">
        <v>110</v>
      </c>
      <c r="I831" t="s">
        <v>111</v>
      </c>
      <c r="J831" t="s">
        <v>133</v>
      </c>
      <c r="K831" t="s">
        <v>146</v>
      </c>
      <c r="L831" t="s">
        <v>147</v>
      </c>
      <c r="M831" t="s">
        <v>148</v>
      </c>
      <c r="P831" s="44" t="s">
        <v>385</v>
      </c>
      <c r="Q831" s="9">
        <v>1653598.3646958801</v>
      </c>
      <c r="R831" s="9">
        <v>1504784.8243344999</v>
      </c>
      <c r="S831" s="8">
        <f t="shared" si="32"/>
        <v>-8.999376362394329E-2</v>
      </c>
      <c r="U831" s="9">
        <f t="shared" si="31"/>
        <v>-0.13605166258923646</v>
      </c>
      <c r="V831" s="6" t="s">
        <v>119</v>
      </c>
    </row>
    <row r="832" spans="1:22" x14ac:dyDescent="0.2">
      <c r="A832" s="6" t="s">
        <v>106</v>
      </c>
      <c r="B832" s="6" t="s">
        <v>107</v>
      </c>
      <c r="C832" s="6" t="s">
        <v>475</v>
      </c>
      <c r="D832" s="6" t="s">
        <v>69</v>
      </c>
      <c r="E832" s="6" t="s">
        <v>52</v>
      </c>
      <c r="F832" s="6" t="s">
        <v>117</v>
      </c>
      <c r="G832" s="6" t="s">
        <v>109</v>
      </c>
      <c r="H832" s="6" t="s">
        <v>110</v>
      </c>
      <c r="I832" s="12" t="s">
        <v>123</v>
      </c>
      <c r="J832" s="6" t="s">
        <v>124</v>
      </c>
      <c r="K832" s="6" t="s">
        <v>125</v>
      </c>
      <c r="L832" s="6" t="s">
        <v>126</v>
      </c>
      <c r="M832" s="6" t="s">
        <v>127</v>
      </c>
      <c r="N832" s="6" t="s">
        <v>155</v>
      </c>
      <c r="P832" s="44" t="s">
        <v>386</v>
      </c>
      <c r="Q832" s="9">
        <v>15485718.1340618</v>
      </c>
      <c r="R832" s="9">
        <v>14084499.501560999</v>
      </c>
      <c r="S832" s="8">
        <f t="shared" si="32"/>
        <v>-9.0484575553440666E-2</v>
      </c>
      <c r="U832" s="9">
        <f t="shared" si="31"/>
        <v>-0.1368299901784221</v>
      </c>
      <c r="V832" s="6" t="s">
        <v>119</v>
      </c>
    </row>
    <row r="833" spans="1:22" x14ac:dyDescent="0.2">
      <c r="A833" s="6" t="s">
        <v>106</v>
      </c>
      <c r="B833" s="6" t="s">
        <v>107</v>
      </c>
      <c r="C833" s="6" t="s">
        <v>475</v>
      </c>
      <c r="D833" s="6" t="s">
        <v>69</v>
      </c>
      <c r="E833" s="6" t="s">
        <v>52</v>
      </c>
      <c r="F833" s="6" t="s">
        <v>194</v>
      </c>
      <c r="G833" s="6" t="s">
        <v>130</v>
      </c>
      <c r="H833" s="6" t="s">
        <v>110</v>
      </c>
      <c r="I833" s="12" t="s">
        <v>123</v>
      </c>
      <c r="J833" s="6" t="s">
        <v>124</v>
      </c>
      <c r="K833" s="6" t="s">
        <v>125</v>
      </c>
      <c r="L833" s="6" t="s">
        <v>126</v>
      </c>
      <c r="M833" s="6" t="s">
        <v>127</v>
      </c>
      <c r="N833" s="6" t="s">
        <v>155</v>
      </c>
      <c r="P833" s="44" t="s">
        <v>386</v>
      </c>
      <c r="Q833" s="9">
        <v>15485718.1340618</v>
      </c>
      <c r="R833" s="9">
        <v>14084499.501560999</v>
      </c>
      <c r="S833" s="8">
        <f t="shared" si="32"/>
        <v>-9.0484575553440666E-2</v>
      </c>
      <c r="U833" s="9">
        <f t="shared" si="31"/>
        <v>-0.1368299901784221</v>
      </c>
      <c r="V833" s="6" t="s">
        <v>119</v>
      </c>
    </row>
    <row r="834" spans="1:22" x14ac:dyDescent="0.2">
      <c r="A834" s="6" t="s">
        <v>106</v>
      </c>
      <c r="B834" s="6" t="s">
        <v>107</v>
      </c>
      <c r="C834" s="6" t="s">
        <v>475</v>
      </c>
      <c r="D834" s="6" t="s">
        <v>69</v>
      </c>
      <c r="E834" s="6" t="s">
        <v>52</v>
      </c>
      <c r="F834" s="6" t="s">
        <v>142</v>
      </c>
      <c r="G834" s="6" t="s">
        <v>129</v>
      </c>
      <c r="H834" s="6" t="s">
        <v>110</v>
      </c>
      <c r="I834" s="12" t="s">
        <v>123</v>
      </c>
      <c r="J834" s="6" t="s">
        <v>124</v>
      </c>
      <c r="K834" s="6" t="s">
        <v>125</v>
      </c>
      <c r="L834" s="6" t="s">
        <v>126</v>
      </c>
      <c r="M834" s="6" t="s">
        <v>127</v>
      </c>
      <c r="N834" s="6" t="s">
        <v>155</v>
      </c>
      <c r="P834" s="44" t="s">
        <v>386</v>
      </c>
      <c r="Q834" s="9">
        <v>7724526.2532729497</v>
      </c>
      <c r="R834" s="9">
        <v>7025575.7738941098</v>
      </c>
      <c r="S834" s="8">
        <f t="shared" si="32"/>
        <v>-9.048457555344426E-2</v>
      </c>
      <c r="U834" s="9">
        <f t="shared" si="31"/>
        <v>-0.13682999017842773</v>
      </c>
      <c r="V834" s="6" t="s">
        <v>119</v>
      </c>
    </row>
    <row r="835" spans="1:22" x14ac:dyDescent="0.2">
      <c r="A835" s="6" t="s">
        <v>106</v>
      </c>
      <c r="B835" s="6" t="s">
        <v>120</v>
      </c>
      <c r="C835" s="6" t="s">
        <v>456</v>
      </c>
      <c r="D835" s="6" t="s">
        <v>77</v>
      </c>
      <c r="E835" s="6" t="s">
        <v>121</v>
      </c>
      <c r="F835" s="6" t="s">
        <v>132</v>
      </c>
      <c r="G835" s="11">
        <v>1E-3</v>
      </c>
      <c r="H835" t="s">
        <v>110</v>
      </c>
      <c r="I835" t="s">
        <v>111</v>
      </c>
      <c r="J835" t="s">
        <v>112</v>
      </c>
      <c r="K835" t="s">
        <v>139</v>
      </c>
      <c r="L835" t="s">
        <v>140</v>
      </c>
      <c r="M835" t="s">
        <v>141</v>
      </c>
      <c r="P835" s="44" t="s">
        <v>385</v>
      </c>
      <c r="Q835" s="9">
        <v>2251738.6669699498</v>
      </c>
      <c r="R835" s="9">
        <v>2038696.2214216399</v>
      </c>
      <c r="S835" s="8">
        <f t="shared" si="32"/>
        <v>-9.4612420470173972E-2</v>
      </c>
      <c r="U835" s="9">
        <f t="shared" si="31"/>
        <v>-0.14339257963542323</v>
      </c>
      <c r="V835" s="6" t="s">
        <v>119</v>
      </c>
    </row>
    <row r="836" spans="1:22" x14ac:dyDescent="0.2">
      <c r="A836" s="6" t="s">
        <v>106</v>
      </c>
      <c r="B836" s="6" t="s">
        <v>120</v>
      </c>
      <c r="C836" s="6" t="s">
        <v>461</v>
      </c>
      <c r="D836" s="6" t="s">
        <v>77</v>
      </c>
      <c r="E836" s="6" t="s">
        <v>121</v>
      </c>
      <c r="F836" s="6" t="s">
        <v>138</v>
      </c>
      <c r="G836" s="13">
        <v>1.0000000000000001E-5</v>
      </c>
      <c r="H836" s="6" t="s">
        <v>110</v>
      </c>
      <c r="I836" s="12" t="s">
        <v>123</v>
      </c>
      <c r="J836" s="6" t="s">
        <v>124</v>
      </c>
      <c r="K836" s="6" t="s">
        <v>125</v>
      </c>
      <c r="L836" s="6" t="s">
        <v>126</v>
      </c>
      <c r="M836" s="6" t="s">
        <v>127</v>
      </c>
      <c r="N836" s="6" t="s">
        <v>155</v>
      </c>
      <c r="P836" s="44" t="s">
        <v>386</v>
      </c>
      <c r="Q836" s="9">
        <v>5201336.6686900798</v>
      </c>
      <c r="R836" s="9">
        <v>4699912.8851308301</v>
      </c>
      <c r="S836" s="8">
        <f t="shared" si="32"/>
        <v>-9.640287016558953E-2</v>
      </c>
      <c r="U836" s="9">
        <f t="shared" si="31"/>
        <v>-0.14624840669315006</v>
      </c>
      <c r="V836" s="6" t="s">
        <v>119</v>
      </c>
    </row>
    <row r="837" spans="1:22" x14ac:dyDescent="0.2">
      <c r="A837" s="6" t="s">
        <v>106</v>
      </c>
      <c r="B837" s="6" t="s">
        <v>107</v>
      </c>
      <c r="C837" s="6" t="s">
        <v>489</v>
      </c>
      <c r="D837" s="6" t="s">
        <v>69</v>
      </c>
      <c r="E837" s="6" t="s">
        <v>52</v>
      </c>
      <c r="F837" s="6" t="s">
        <v>108</v>
      </c>
      <c r="G837" s="6" t="s">
        <v>118</v>
      </c>
      <c r="H837" s="6" t="s">
        <v>110</v>
      </c>
      <c r="I837" s="12" t="s">
        <v>123</v>
      </c>
      <c r="J837" s="6" t="s">
        <v>124</v>
      </c>
      <c r="K837" s="6" t="s">
        <v>125</v>
      </c>
      <c r="L837" s="6" t="s">
        <v>126</v>
      </c>
      <c r="M837" s="6" t="s">
        <v>127</v>
      </c>
      <c r="N837" s="6" t="s">
        <v>155</v>
      </c>
      <c r="P837" s="44" t="s">
        <v>386</v>
      </c>
      <c r="Q837" s="9">
        <v>42.273307790549097</v>
      </c>
      <c r="R837" s="9">
        <v>38.186462324393297</v>
      </c>
      <c r="S837" s="8">
        <f t="shared" si="32"/>
        <v>-9.6676737160120763E-2</v>
      </c>
      <c r="U837" s="9">
        <f t="shared" ref="U837:U900" si="33">IF(T837="",(LOG((R837/Q837),2)),T837)</f>
        <v>-0.14668573260911263</v>
      </c>
      <c r="V837" s="6" t="s">
        <v>116</v>
      </c>
    </row>
    <row r="838" spans="1:22" x14ac:dyDescent="0.2">
      <c r="A838" s="6" t="s">
        <v>106</v>
      </c>
      <c r="B838" s="6" t="s">
        <v>107</v>
      </c>
      <c r="C838" s="6" t="s">
        <v>425</v>
      </c>
      <c r="D838" s="6" t="s">
        <v>69</v>
      </c>
      <c r="E838" s="6" t="s">
        <v>52</v>
      </c>
      <c r="F838" s="6" t="s">
        <v>194</v>
      </c>
      <c r="G838" s="6" t="s">
        <v>131</v>
      </c>
      <c r="H838" t="s">
        <v>110</v>
      </c>
      <c r="I838" t="s">
        <v>111</v>
      </c>
      <c r="J838" t="s">
        <v>133</v>
      </c>
      <c r="K838" t="s">
        <v>146</v>
      </c>
      <c r="L838" t="s">
        <v>147</v>
      </c>
      <c r="M838" t="s">
        <v>191</v>
      </c>
      <c r="P838" s="44" t="s">
        <v>386</v>
      </c>
      <c r="Q838" s="9">
        <v>28.75</v>
      </c>
      <c r="R838" s="9">
        <v>25.9615384615384</v>
      </c>
      <c r="S838" s="8">
        <f t="shared" si="32"/>
        <v>-9.6989966555186102E-2</v>
      </c>
      <c r="U838" s="9">
        <f t="shared" si="33"/>
        <v>-0.14718607714727758</v>
      </c>
      <c r="V838" s="6" t="s">
        <v>116</v>
      </c>
    </row>
    <row r="839" spans="1:22" x14ac:dyDescent="0.2">
      <c r="A839" s="6" t="s">
        <v>106</v>
      </c>
      <c r="B839" s="6" t="s">
        <v>107</v>
      </c>
      <c r="C839" s="6" t="s">
        <v>425</v>
      </c>
      <c r="D839" s="6" t="s">
        <v>69</v>
      </c>
      <c r="E839" s="6" t="s">
        <v>52</v>
      </c>
      <c r="F839" s="6" t="s">
        <v>142</v>
      </c>
      <c r="G839" s="6" t="s">
        <v>129</v>
      </c>
      <c r="H839" t="s">
        <v>110</v>
      </c>
      <c r="I839" t="s">
        <v>111</v>
      </c>
      <c r="J839" t="s">
        <v>133</v>
      </c>
      <c r="K839" t="s">
        <v>146</v>
      </c>
      <c r="L839" t="s">
        <v>147</v>
      </c>
      <c r="M839" t="s">
        <v>191</v>
      </c>
      <c r="P839" s="44" t="s">
        <v>386</v>
      </c>
      <c r="Q839" s="9">
        <v>24.615384615384599</v>
      </c>
      <c r="R839" s="9">
        <v>22.2115384615384</v>
      </c>
      <c r="S839" s="8">
        <f t="shared" si="32"/>
        <v>-9.7656250000001915E-2</v>
      </c>
      <c r="U839" s="9">
        <f t="shared" si="33"/>
        <v>-0.14825095858394546</v>
      </c>
      <c r="V839" s="6" t="s">
        <v>116</v>
      </c>
    </row>
    <row r="840" spans="1:22" x14ac:dyDescent="0.2">
      <c r="A840" s="6" t="s">
        <v>106</v>
      </c>
      <c r="B840" s="6" t="s">
        <v>107</v>
      </c>
      <c r="C840" s="6" t="s">
        <v>465</v>
      </c>
      <c r="D840" s="6" t="s">
        <v>69</v>
      </c>
      <c r="E840" s="6" t="s">
        <v>52</v>
      </c>
      <c r="F840" s="6" t="s">
        <v>117</v>
      </c>
      <c r="G840" s="6" t="s">
        <v>109</v>
      </c>
      <c r="H840" t="s">
        <v>110</v>
      </c>
      <c r="I840" t="s">
        <v>111</v>
      </c>
      <c r="J840" t="s">
        <v>112</v>
      </c>
      <c r="K840" t="s">
        <v>139</v>
      </c>
      <c r="L840" t="s">
        <v>140</v>
      </c>
      <c r="M840" t="s">
        <v>141</v>
      </c>
      <c r="P840" s="44" t="s">
        <v>385</v>
      </c>
      <c r="Q840" s="9">
        <v>4.8037676609105002</v>
      </c>
      <c r="R840" s="9">
        <v>4.3328100470957498</v>
      </c>
      <c r="S840" s="8">
        <f t="shared" si="32"/>
        <v>-9.8039215686273579E-2</v>
      </c>
      <c r="U840" s="9">
        <f t="shared" si="33"/>
        <v>-0.14886338591448128</v>
      </c>
      <c r="V840" s="6" t="s">
        <v>116</v>
      </c>
    </row>
    <row r="841" spans="1:22" x14ac:dyDescent="0.2">
      <c r="A841" s="6" t="s">
        <v>106</v>
      </c>
      <c r="B841" s="6">
        <v>2018</v>
      </c>
      <c r="C841" s="6" t="s">
        <v>493</v>
      </c>
      <c r="D841" s="6" t="s">
        <v>69</v>
      </c>
      <c r="E841" s="6" t="s">
        <v>52</v>
      </c>
      <c r="F841" s="6" t="s">
        <v>108</v>
      </c>
      <c r="G841" s="6" t="s">
        <v>227</v>
      </c>
      <c r="H841" t="s">
        <v>110</v>
      </c>
      <c r="I841" t="s">
        <v>163</v>
      </c>
      <c r="J841" t="s">
        <v>163</v>
      </c>
      <c r="K841" t="s">
        <v>164</v>
      </c>
      <c r="L841" t="s">
        <v>165</v>
      </c>
      <c r="M841" t="s">
        <v>166</v>
      </c>
      <c r="N841"/>
      <c r="O841"/>
      <c r="P841" s="44" t="s">
        <v>386</v>
      </c>
      <c r="Q841" s="9">
        <v>2847896.4401294398</v>
      </c>
      <c r="R841" s="9">
        <v>2556634.3042071098</v>
      </c>
      <c r="S841" s="8">
        <f t="shared" si="32"/>
        <v>-0.10227272727272758</v>
      </c>
      <c r="U841" s="9">
        <f t="shared" si="33"/>
        <v>-0.15565087046019491</v>
      </c>
      <c r="V841" s="6" t="s">
        <v>119</v>
      </c>
    </row>
    <row r="842" spans="1:22" x14ac:dyDescent="0.2">
      <c r="A842" s="6" t="s">
        <v>106</v>
      </c>
      <c r="B842" s="6" t="s">
        <v>120</v>
      </c>
      <c r="C842" s="6" t="s">
        <v>462</v>
      </c>
      <c r="D842" s="6" t="s">
        <v>77</v>
      </c>
      <c r="E842" s="6" t="s">
        <v>121</v>
      </c>
      <c r="F842" s="6" t="s">
        <v>132</v>
      </c>
      <c r="G842" s="13">
        <v>1.0000000000000001E-5</v>
      </c>
      <c r="H842" t="s">
        <v>110</v>
      </c>
      <c r="I842" t="s">
        <v>111</v>
      </c>
      <c r="J842" t="s">
        <v>204</v>
      </c>
      <c r="K842" t="s">
        <v>205</v>
      </c>
      <c r="L842" t="s">
        <v>206</v>
      </c>
      <c r="M842" t="s">
        <v>215</v>
      </c>
      <c r="P842" s="44" t="s">
        <v>386</v>
      </c>
      <c r="Q842" s="9">
        <v>2635774.3508803602</v>
      </c>
      <c r="R842" s="9">
        <v>2356580.07176936</v>
      </c>
      <c r="S842" s="8">
        <f t="shared" si="32"/>
        <v>-0.10592495484970028</v>
      </c>
      <c r="U842" s="9">
        <f t="shared" si="33"/>
        <v>-0.16153216423683611</v>
      </c>
      <c r="V842" s="6" t="s">
        <v>119</v>
      </c>
    </row>
    <row r="843" spans="1:22" x14ac:dyDescent="0.2">
      <c r="A843" s="6" t="s">
        <v>106</v>
      </c>
      <c r="B843" s="6">
        <v>2018</v>
      </c>
      <c r="C843" s="6" t="s">
        <v>493</v>
      </c>
      <c r="D843" s="6" t="s">
        <v>69</v>
      </c>
      <c r="E843" s="6" t="s">
        <v>52</v>
      </c>
      <c r="F843" s="6" t="s">
        <v>108</v>
      </c>
      <c r="G843" s="6" t="s">
        <v>227</v>
      </c>
      <c r="H843" t="s">
        <v>110</v>
      </c>
      <c r="I843" t="s">
        <v>111</v>
      </c>
      <c r="J843" t="s">
        <v>133</v>
      </c>
      <c r="K843" t="s">
        <v>146</v>
      </c>
      <c r="L843" t="s">
        <v>147</v>
      </c>
      <c r="M843" t="s">
        <v>191</v>
      </c>
      <c r="N843" s="6" t="s">
        <v>228</v>
      </c>
      <c r="P843" s="44" t="s">
        <v>386</v>
      </c>
      <c r="Q843" s="9">
        <v>1212903.22580645</v>
      </c>
      <c r="R843" s="9">
        <v>1083870.9677419299</v>
      </c>
      <c r="S843" s="8">
        <f t="shared" si="32"/>
        <v>-0.10638297872340766</v>
      </c>
      <c r="U843" s="9">
        <f t="shared" si="33"/>
        <v>-0.16227142889888255</v>
      </c>
      <c r="V843" s="6" t="s">
        <v>119</v>
      </c>
    </row>
    <row r="844" spans="1:22" x14ac:dyDescent="0.2">
      <c r="A844" s="6" t="s">
        <v>106</v>
      </c>
      <c r="B844" s="6" t="s">
        <v>120</v>
      </c>
      <c r="C844" s="6" t="s">
        <v>446</v>
      </c>
      <c r="D844" s="6" t="s">
        <v>77</v>
      </c>
      <c r="E844" s="6" t="s">
        <v>121</v>
      </c>
      <c r="F844" s="6" t="s">
        <v>122</v>
      </c>
      <c r="G844" s="11">
        <v>1E-3</v>
      </c>
      <c r="H844" s="6" t="s">
        <v>110</v>
      </c>
      <c r="I844" s="12" t="s">
        <v>123</v>
      </c>
      <c r="J844" s="6" t="s">
        <v>124</v>
      </c>
      <c r="K844" s="6" t="s">
        <v>125</v>
      </c>
      <c r="L844" s="6" t="s">
        <v>126</v>
      </c>
      <c r="M844" s="6" t="s">
        <v>127</v>
      </c>
      <c r="N844" s="6" t="s">
        <v>155</v>
      </c>
      <c r="P844" s="44" t="s">
        <v>386</v>
      </c>
      <c r="Q844" s="9">
        <v>5398348.0731691802</v>
      </c>
      <c r="R844" s="9">
        <v>4806876.1443389198</v>
      </c>
      <c r="S844" s="8">
        <f t="shared" si="32"/>
        <v>-0.10956535607068184</v>
      </c>
      <c r="U844" s="9">
        <f t="shared" si="33"/>
        <v>-0.16741837052204581</v>
      </c>
      <c r="V844" s="6" t="s">
        <v>119</v>
      </c>
    </row>
    <row r="845" spans="1:22" x14ac:dyDescent="0.2">
      <c r="A845" s="6" t="s">
        <v>106</v>
      </c>
      <c r="B845" s="6" t="s">
        <v>120</v>
      </c>
      <c r="C845" s="6" t="s">
        <v>442</v>
      </c>
      <c r="D845" s="6" t="s">
        <v>77</v>
      </c>
      <c r="E845" s="6" t="s">
        <v>121</v>
      </c>
      <c r="F845" s="6" t="s">
        <v>122</v>
      </c>
      <c r="G845" s="11">
        <v>1E-3</v>
      </c>
      <c r="H845" s="6" t="s">
        <v>110</v>
      </c>
      <c r="I845" s="12" t="s">
        <v>123</v>
      </c>
      <c r="J845" s="6" t="s">
        <v>124</v>
      </c>
      <c r="K845" s="6" t="s">
        <v>125</v>
      </c>
      <c r="L845" s="6" t="s">
        <v>126</v>
      </c>
      <c r="M845" s="6" t="s">
        <v>127</v>
      </c>
      <c r="N845" s="6" t="s">
        <v>155</v>
      </c>
      <c r="O845" s="6" t="s">
        <v>218</v>
      </c>
      <c r="P845" s="44" t="s">
        <v>386</v>
      </c>
      <c r="Q845" s="9">
        <v>1378108.51739321</v>
      </c>
      <c r="R845" s="9">
        <v>1226331.0972031399</v>
      </c>
      <c r="S845" s="8">
        <f t="shared" si="32"/>
        <v>-0.1101345926496179</v>
      </c>
      <c r="U845" s="9">
        <f t="shared" si="33"/>
        <v>-0.16834095075442809</v>
      </c>
      <c r="V845" s="6" t="s">
        <v>119</v>
      </c>
    </row>
    <row r="846" spans="1:22" x14ac:dyDescent="0.2">
      <c r="A846" s="6" t="s">
        <v>106</v>
      </c>
      <c r="B846" s="6" t="s">
        <v>107</v>
      </c>
      <c r="C846" s="6" t="s">
        <v>482</v>
      </c>
      <c r="D846" s="6" t="s">
        <v>69</v>
      </c>
      <c r="E846" s="6" t="s">
        <v>52</v>
      </c>
      <c r="F846" s="6" t="s">
        <v>117</v>
      </c>
      <c r="G846" s="6" t="s">
        <v>129</v>
      </c>
      <c r="H846" s="6" t="s">
        <v>110</v>
      </c>
      <c r="I846" s="6" t="s">
        <v>111</v>
      </c>
      <c r="J846" s="6" t="s">
        <v>112</v>
      </c>
      <c r="K846" s="6" t="s">
        <v>113</v>
      </c>
      <c r="L846" s="6" t="s">
        <v>114</v>
      </c>
      <c r="M846" s="6" t="s">
        <v>115</v>
      </c>
      <c r="P846" s="44" t="s">
        <v>385</v>
      </c>
      <c r="Q846" s="9">
        <v>1263347.5505043799</v>
      </c>
      <c r="R846" s="9">
        <v>1123987.34445917</v>
      </c>
      <c r="S846" s="8">
        <f t="shared" si="32"/>
        <v>-0.11031026734454158</v>
      </c>
      <c r="U846" s="9">
        <f t="shared" si="33"/>
        <v>-0.16862579161864391</v>
      </c>
      <c r="V846" s="6" t="s">
        <v>119</v>
      </c>
    </row>
    <row r="847" spans="1:22" x14ac:dyDescent="0.2">
      <c r="A847" s="6" t="s">
        <v>106</v>
      </c>
      <c r="B847" s="6" t="s">
        <v>107</v>
      </c>
      <c r="C847" s="6" t="s">
        <v>486</v>
      </c>
      <c r="D847" s="6" t="s">
        <v>69</v>
      </c>
      <c r="E847" s="6" t="s">
        <v>52</v>
      </c>
      <c r="F847" s="6" t="s">
        <v>108</v>
      </c>
      <c r="G847" s="6" t="s">
        <v>118</v>
      </c>
      <c r="H847" t="s">
        <v>110</v>
      </c>
      <c r="I847" t="s">
        <v>111</v>
      </c>
      <c r="J847" t="s">
        <v>133</v>
      </c>
      <c r="K847" t="s">
        <v>146</v>
      </c>
      <c r="L847" t="s">
        <v>147</v>
      </c>
      <c r="M847" t="s">
        <v>191</v>
      </c>
      <c r="P847" s="44" t="s">
        <v>386</v>
      </c>
      <c r="Q847" s="9">
        <v>6591445.5346533898</v>
      </c>
      <c r="R847" s="9">
        <v>5837899.1802690104</v>
      </c>
      <c r="S847" s="8">
        <f t="shared" si="32"/>
        <v>-0.11432186618591313</v>
      </c>
      <c r="U847" s="9">
        <f t="shared" si="33"/>
        <v>-0.17514559375504188</v>
      </c>
      <c r="V847" s="6" t="s">
        <v>119</v>
      </c>
    </row>
    <row r="848" spans="1:22" x14ac:dyDescent="0.2">
      <c r="A848" s="6" t="s">
        <v>106</v>
      </c>
      <c r="B848" s="6" t="s">
        <v>120</v>
      </c>
      <c r="C848" s="6" t="s">
        <v>462</v>
      </c>
      <c r="D848" s="6" t="s">
        <v>77</v>
      </c>
      <c r="E848" s="6" t="s">
        <v>121</v>
      </c>
      <c r="F848" s="6" t="s">
        <v>138</v>
      </c>
      <c r="G848" s="13">
        <v>1.0000000000000001E-5</v>
      </c>
      <c r="H848" t="s">
        <v>110</v>
      </c>
      <c r="I848" t="s">
        <v>111</v>
      </c>
      <c r="J848" t="s">
        <v>204</v>
      </c>
      <c r="K848" t="s">
        <v>205</v>
      </c>
      <c r="L848" t="s">
        <v>206</v>
      </c>
      <c r="M848" t="s">
        <v>215</v>
      </c>
      <c r="P848" s="44" t="s">
        <v>386</v>
      </c>
      <c r="Q848" s="9">
        <v>2635774.3508803602</v>
      </c>
      <c r="R848" s="9">
        <v>2332714.8436823199</v>
      </c>
      <c r="S848" s="8">
        <f t="shared" si="32"/>
        <v>-0.1149793065923178</v>
      </c>
      <c r="U848" s="9">
        <f t="shared" si="33"/>
        <v>-0.17621690644018423</v>
      </c>
      <c r="V848" s="6" t="s">
        <v>119</v>
      </c>
    </row>
    <row r="849" spans="1:22" x14ac:dyDescent="0.2">
      <c r="A849" s="6" t="s">
        <v>106</v>
      </c>
      <c r="B849" s="6" t="s">
        <v>120</v>
      </c>
      <c r="C849" s="6" t="s">
        <v>461</v>
      </c>
      <c r="D849" s="6" t="s">
        <v>77</v>
      </c>
      <c r="E849" s="6" t="s">
        <v>121</v>
      </c>
      <c r="F849" s="6" t="s">
        <v>138</v>
      </c>
      <c r="G849" s="13">
        <v>1.0000000000000001E-5</v>
      </c>
      <c r="H849" s="6" t="s">
        <v>110</v>
      </c>
      <c r="I849" s="12" t="s">
        <v>123</v>
      </c>
      <c r="J849" s="6" t="s">
        <v>124</v>
      </c>
      <c r="K849" s="6" t="s">
        <v>125</v>
      </c>
      <c r="L849" s="6" t="s">
        <v>126</v>
      </c>
      <c r="M849" s="6" t="s">
        <v>127</v>
      </c>
      <c r="N849" s="6" t="s">
        <v>155</v>
      </c>
      <c r="P849" s="44" t="s">
        <v>386</v>
      </c>
      <c r="Q849" s="9">
        <v>6370379.1292457599</v>
      </c>
      <c r="R849" s="9">
        <v>5632564.3279422997</v>
      </c>
      <c r="S849" s="8">
        <f t="shared" si="32"/>
        <v>-0.1158196060759128</v>
      </c>
      <c r="U849" s="9">
        <f t="shared" si="33"/>
        <v>-0.17758735098454262</v>
      </c>
      <c r="V849" s="6" t="s">
        <v>119</v>
      </c>
    </row>
    <row r="850" spans="1:22" x14ac:dyDescent="0.2">
      <c r="A850" s="6" t="s">
        <v>106</v>
      </c>
      <c r="B850" s="6" t="s">
        <v>120</v>
      </c>
      <c r="C850" s="6" t="s">
        <v>461</v>
      </c>
      <c r="D850" s="6" t="s">
        <v>77</v>
      </c>
      <c r="E850" s="6" t="s">
        <v>121</v>
      </c>
      <c r="F850" s="6" t="s">
        <v>132</v>
      </c>
      <c r="G850" s="13">
        <v>1.0000000000000001E-5</v>
      </c>
      <c r="H850" s="6" t="s">
        <v>110</v>
      </c>
      <c r="I850" s="12" t="s">
        <v>123</v>
      </c>
      <c r="J850" s="6" t="s">
        <v>124</v>
      </c>
      <c r="K850" s="6" t="s">
        <v>125</v>
      </c>
      <c r="L850" s="6" t="s">
        <v>126</v>
      </c>
      <c r="M850" s="6" t="s">
        <v>127</v>
      </c>
      <c r="N850" s="6" t="s">
        <v>155</v>
      </c>
      <c r="P850" s="44" t="s">
        <v>386</v>
      </c>
      <c r="Q850" s="9">
        <v>6370379.1292457599</v>
      </c>
      <c r="R850" s="9">
        <v>5632564.3279422903</v>
      </c>
      <c r="S850" s="8">
        <f t="shared" si="32"/>
        <v>-0.11581960607591425</v>
      </c>
      <c r="U850" s="9">
        <f t="shared" si="33"/>
        <v>-0.17758735098454498</v>
      </c>
      <c r="V850" s="6" t="s">
        <v>119</v>
      </c>
    </row>
    <row r="851" spans="1:22" x14ac:dyDescent="0.2">
      <c r="A851" s="6" t="s">
        <v>106</v>
      </c>
      <c r="B851" s="6" t="s">
        <v>107</v>
      </c>
      <c r="C851" s="6" t="s">
        <v>471</v>
      </c>
      <c r="D851" s="6" t="s">
        <v>69</v>
      </c>
      <c r="E851" s="6" t="s">
        <v>52</v>
      </c>
      <c r="F851" s="6" t="s">
        <v>194</v>
      </c>
      <c r="G851" s="6" t="s">
        <v>130</v>
      </c>
      <c r="H851" t="s">
        <v>110</v>
      </c>
      <c r="I851" t="s">
        <v>111</v>
      </c>
      <c r="J851" t="s">
        <v>133</v>
      </c>
      <c r="K851" t="s">
        <v>146</v>
      </c>
      <c r="L851" t="s">
        <v>147</v>
      </c>
      <c r="M851" t="s">
        <v>148</v>
      </c>
      <c r="P851" s="44" t="s">
        <v>385</v>
      </c>
      <c r="Q851" s="9">
        <v>1728495.1346595199</v>
      </c>
      <c r="R851" s="19">
        <v>1527061.40965631</v>
      </c>
      <c r="S851" s="8">
        <f t="shared" si="32"/>
        <v>-0.11653705061940393</v>
      </c>
      <c r="U851" s="9">
        <f t="shared" si="33"/>
        <v>-0.17875846250516095</v>
      </c>
      <c r="V851" s="6" t="s">
        <v>119</v>
      </c>
    </row>
    <row r="852" spans="1:22" x14ac:dyDescent="0.2">
      <c r="A852" s="6" t="s">
        <v>106</v>
      </c>
      <c r="B852" s="6" t="s">
        <v>107</v>
      </c>
      <c r="C852" s="6" t="s">
        <v>464</v>
      </c>
      <c r="D852" s="6" t="s">
        <v>69</v>
      </c>
      <c r="E852" s="6" t="s">
        <v>52</v>
      </c>
      <c r="F852" s="6" t="s">
        <v>117</v>
      </c>
      <c r="G852" s="6" t="s">
        <v>118</v>
      </c>
      <c r="H852" t="s">
        <v>110</v>
      </c>
      <c r="I852" t="s">
        <v>111</v>
      </c>
      <c r="J852" t="s">
        <v>112</v>
      </c>
      <c r="K852" t="s">
        <v>139</v>
      </c>
      <c r="L852" t="s">
        <v>140</v>
      </c>
      <c r="M852" t="s">
        <v>141</v>
      </c>
      <c r="P852" s="44" t="s">
        <v>385</v>
      </c>
      <c r="Q852" s="9">
        <v>1323188.2072236401</v>
      </c>
      <c r="R852" s="9">
        <v>1168335.4854432901</v>
      </c>
      <c r="S852" s="8">
        <f t="shared" si="32"/>
        <v>-0.11703000445058936</v>
      </c>
      <c r="U852" s="9">
        <f t="shared" si="33"/>
        <v>-0.17956368080471966</v>
      </c>
      <c r="V852" s="6" t="s">
        <v>119</v>
      </c>
    </row>
    <row r="853" spans="1:22" x14ac:dyDescent="0.2">
      <c r="A853" s="6" t="s">
        <v>106</v>
      </c>
      <c r="B853" s="6" t="s">
        <v>107</v>
      </c>
      <c r="C853" s="6" t="s">
        <v>475</v>
      </c>
      <c r="D853" s="6" t="s">
        <v>69</v>
      </c>
      <c r="E853" s="6" t="s">
        <v>52</v>
      </c>
      <c r="F853" s="6" t="s">
        <v>117</v>
      </c>
      <c r="G853" s="6" t="s">
        <v>130</v>
      </c>
      <c r="H853" s="6" t="s">
        <v>110</v>
      </c>
      <c r="I853" s="12" t="s">
        <v>123</v>
      </c>
      <c r="J853" s="6" t="s">
        <v>124</v>
      </c>
      <c r="K853" s="6" t="s">
        <v>125</v>
      </c>
      <c r="L853" s="6" t="s">
        <v>126</v>
      </c>
      <c r="M853" s="6" t="s">
        <v>127</v>
      </c>
      <c r="N853" s="6" t="s">
        <v>155</v>
      </c>
      <c r="P853" s="44" t="s">
        <v>386</v>
      </c>
      <c r="Q853" s="9">
        <v>15485718.1340618</v>
      </c>
      <c r="R853" s="9">
        <v>13646190.8750629</v>
      </c>
      <c r="S853" s="8">
        <f t="shared" si="32"/>
        <v>-0.11878863111635397</v>
      </c>
      <c r="U853" s="9">
        <f t="shared" si="33"/>
        <v>-0.1824399869045665</v>
      </c>
      <c r="V853" s="6" t="s">
        <v>119</v>
      </c>
    </row>
    <row r="854" spans="1:22" x14ac:dyDescent="0.2">
      <c r="A854" s="6" t="s">
        <v>106</v>
      </c>
      <c r="B854" s="6" t="s">
        <v>107</v>
      </c>
      <c r="C854" s="6" t="s">
        <v>466</v>
      </c>
      <c r="D854" s="6" t="s">
        <v>69</v>
      </c>
      <c r="E854" s="6" t="s">
        <v>52</v>
      </c>
      <c r="F854" s="6" t="s">
        <v>194</v>
      </c>
      <c r="G854" s="6" t="s">
        <v>131</v>
      </c>
      <c r="H854" t="s">
        <v>110</v>
      </c>
      <c r="I854" t="s">
        <v>163</v>
      </c>
      <c r="J854" t="s">
        <v>163</v>
      </c>
      <c r="K854" t="s">
        <v>164</v>
      </c>
      <c r="L854" t="s">
        <v>165</v>
      </c>
      <c r="M854" t="s">
        <v>166</v>
      </c>
      <c r="P854" s="44" t="s">
        <v>386</v>
      </c>
      <c r="Q854" s="9">
        <v>1.57232704402515</v>
      </c>
      <c r="R854" s="9">
        <v>1.3836477987421301</v>
      </c>
      <c r="S854" s="8">
        <f t="shared" si="32"/>
        <v>-0.12000000000000123</v>
      </c>
      <c r="U854" s="9">
        <f t="shared" si="33"/>
        <v>-0.18442457113742944</v>
      </c>
      <c r="V854" s="6" t="s">
        <v>116</v>
      </c>
    </row>
    <row r="855" spans="1:22" x14ac:dyDescent="0.2">
      <c r="A855" s="6" t="s">
        <v>106</v>
      </c>
      <c r="B855" s="6" t="s">
        <v>120</v>
      </c>
      <c r="C855" s="6" t="s">
        <v>448</v>
      </c>
      <c r="D855" s="6" t="s">
        <v>77</v>
      </c>
      <c r="E855" s="6" t="s">
        <v>121</v>
      </c>
      <c r="F855" s="6" t="s">
        <v>122</v>
      </c>
      <c r="G855" s="14">
        <v>1.0000000000000001E-5</v>
      </c>
      <c r="H855" s="6" t="s">
        <v>110</v>
      </c>
      <c r="I855" s="12" t="s">
        <v>123</v>
      </c>
      <c r="J855" s="6" t="s">
        <v>124</v>
      </c>
      <c r="K855" s="6" t="s">
        <v>125</v>
      </c>
      <c r="L855" s="6" t="s">
        <v>126</v>
      </c>
      <c r="M855" s="6" t="s">
        <v>127</v>
      </c>
      <c r="N855" s="6" t="s">
        <v>128</v>
      </c>
      <c r="P855" s="44" t="s">
        <v>385</v>
      </c>
      <c r="Q855" s="9">
        <v>2791911.4469695901</v>
      </c>
      <c r="R855" s="9">
        <v>2437166.7580866399</v>
      </c>
      <c r="S855" s="8">
        <f t="shared" si="32"/>
        <v>-0.12706158329914041</v>
      </c>
      <c r="U855" s="9">
        <f t="shared" si="33"/>
        <v>-0.19604821543598042</v>
      </c>
      <c r="V855" s="6" t="s">
        <v>119</v>
      </c>
    </row>
    <row r="856" spans="1:22" x14ac:dyDescent="0.2">
      <c r="A856" s="6" t="s">
        <v>106</v>
      </c>
      <c r="B856" s="6" t="s">
        <v>107</v>
      </c>
      <c r="C856" s="6" t="s">
        <v>489</v>
      </c>
      <c r="D856" s="6" t="s">
        <v>69</v>
      </c>
      <c r="E856" s="6" t="s">
        <v>52</v>
      </c>
      <c r="F856" s="6" t="s">
        <v>117</v>
      </c>
      <c r="G856" s="6" t="s">
        <v>118</v>
      </c>
      <c r="H856" s="6" t="s">
        <v>110</v>
      </c>
      <c r="I856" s="12" t="s">
        <v>123</v>
      </c>
      <c r="J856" s="6" t="s">
        <v>124</v>
      </c>
      <c r="K856" s="6" t="s">
        <v>125</v>
      </c>
      <c r="L856" s="6" t="s">
        <v>126</v>
      </c>
      <c r="M856" s="6" t="s">
        <v>127</v>
      </c>
      <c r="N856" s="6" t="s">
        <v>155</v>
      </c>
      <c r="P856" s="44" t="s">
        <v>386</v>
      </c>
      <c r="Q856" s="9">
        <v>37.164750957854402</v>
      </c>
      <c r="R856" s="9">
        <v>32.439335887611698</v>
      </c>
      <c r="S856" s="8">
        <f t="shared" si="32"/>
        <v>-0.12714776632302535</v>
      </c>
      <c r="U856" s="9">
        <f t="shared" si="33"/>
        <v>-0.19619065613612022</v>
      </c>
      <c r="V856" s="6" t="s">
        <v>116</v>
      </c>
    </row>
    <row r="857" spans="1:22" x14ac:dyDescent="0.2">
      <c r="A857" s="6" t="s">
        <v>106</v>
      </c>
      <c r="B857" s="6" t="s">
        <v>120</v>
      </c>
      <c r="C857" s="6" t="s">
        <v>446</v>
      </c>
      <c r="D857" s="6" t="s">
        <v>77</v>
      </c>
      <c r="E857" s="6" t="s">
        <v>121</v>
      </c>
      <c r="F857" s="6" t="s">
        <v>122</v>
      </c>
      <c r="G857" s="11">
        <v>1E-3</v>
      </c>
      <c r="H857" s="6" t="s">
        <v>110</v>
      </c>
      <c r="I857" s="12" t="s">
        <v>123</v>
      </c>
      <c r="J857" s="6" t="s">
        <v>124</v>
      </c>
      <c r="K857" s="6" t="s">
        <v>125</v>
      </c>
      <c r="L857" s="6" t="s">
        <v>126</v>
      </c>
      <c r="M857" s="6" t="s">
        <v>127</v>
      </c>
      <c r="N857" s="6" t="s">
        <v>155</v>
      </c>
      <c r="P857" s="44" t="s">
        <v>386</v>
      </c>
      <c r="Q857" s="9">
        <v>5679498.4735544501</v>
      </c>
      <c r="R857" s="9">
        <v>4948372.9014526503</v>
      </c>
      <c r="S857" s="8">
        <f t="shared" si="32"/>
        <v>-0.12873065738218836</v>
      </c>
      <c r="U857" s="9">
        <f t="shared" si="33"/>
        <v>-0.19880931499492793</v>
      </c>
      <c r="V857" s="6" t="s">
        <v>119</v>
      </c>
    </row>
    <row r="858" spans="1:22" x14ac:dyDescent="0.2">
      <c r="A858" s="6" t="s">
        <v>106</v>
      </c>
      <c r="B858" s="6" t="s">
        <v>107</v>
      </c>
      <c r="C858" s="6" t="s">
        <v>426</v>
      </c>
      <c r="D858" s="6" t="s">
        <v>69</v>
      </c>
      <c r="E858" s="6" t="s">
        <v>52</v>
      </c>
      <c r="F858" s="6" t="s">
        <v>194</v>
      </c>
      <c r="G858" s="6" t="s">
        <v>131</v>
      </c>
      <c r="H858" t="s">
        <v>110</v>
      </c>
      <c r="I858" t="s">
        <v>111</v>
      </c>
      <c r="J858" t="s">
        <v>204</v>
      </c>
      <c r="K858" t="s">
        <v>205</v>
      </c>
      <c r="L858" t="s">
        <v>206</v>
      </c>
      <c r="M858" t="s">
        <v>215</v>
      </c>
      <c r="N858" s="6" t="s">
        <v>225</v>
      </c>
      <c r="P858" s="44" t="s">
        <v>386</v>
      </c>
      <c r="Q858" s="9">
        <v>13.499222395023301</v>
      </c>
      <c r="R858" s="9">
        <v>11.757387247278301</v>
      </c>
      <c r="S858" s="8">
        <f t="shared" si="32"/>
        <v>-0.12903225806452046</v>
      </c>
      <c r="U858" s="9">
        <f t="shared" si="33"/>
        <v>-0.19930880822341385</v>
      </c>
      <c r="V858" s="6" t="s">
        <v>116</v>
      </c>
    </row>
    <row r="859" spans="1:22" x14ac:dyDescent="0.2">
      <c r="A859" s="6" t="s">
        <v>106</v>
      </c>
      <c r="B859" s="6" t="s">
        <v>107</v>
      </c>
      <c r="C859" s="6" t="s">
        <v>465</v>
      </c>
      <c r="D859" s="6" t="s">
        <v>69</v>
      </c>
      <c r="E859" s="6" t="s">
        <v>52</v>
      </c>
      <c r="F859" s="6" t="s">
        <v>108</v>
      </c>
      <c r="G859" s="6" t="s">
        <v>129</v>
      </c>
      <c r="H859" t="s">
        <v>110</v>
      </c>
      <c r="I859" t="s">
        <v>111</v>
      </c>
      <c r="J859" t="s">
        <v>112</v>
      </c>
      <c r="K859" t="s">
        <v>139</v>
      </c>
      <c r="L859" t="s">
        <v>140</v>
      </c>
      <c r="M859" t="s">
        <v>141</v>
      </c>
      <c r="P859" s="44" t="s">
        <v>385</v>
      </c>
      <c r="Q859" s="9">
        <v>5.0863422291993601</v>
      </c>
      <c r="R859" s="9">
        <v>4.4270015698587102</v>
      </c>
      <c r="S859" s="8">
        <f t="shared" si="32"/>
        <v>-0.12962962962962807</v>
      </c>
      <c r="U859" s="9">
        <f t="shared" si="33"/>
        <v>-0.20029865048582865</v>
      </c>
      <c r="V859" s="6" t="s">
        <v>116</v>
      </c>
    </row>
    <row r="860" spans="1:22" x14ac:dyDescent="0.2">
      <c r="A860" s="6" t="s">
        <v>106</v>
      </c>
      <c r="B860" s="6" t="s">
        <v>107</v>
      </c>
      <c r="C860" s="6" t="s">
        <v>465</v>
      </c>
      <c r="D860" s="6" t="s">
        <v>69</v>
      </c>
      <c r="E860" s="6" t="s">
        <v>52</v>
      </c>
      <c r="F860" s="6" t="s">
        <v>108</v>
      </c>
      <c r="G860" s="6" t="s">
        <v>109</v>
      </c>
      <c r="H860" t="s">
        <v>110</v>
      </c>
      <c r="I860" t="s">
        <v>111</v>
      </c>
      <c r="J860" t="s">
        <v>112</v>
      </c>
      <c r="K860" t="s">
        <v>139</v>
      </c>
      <c r="L860" t="s">
        <v>140</v>
      </c>
      <c r="M860" t="s">
        <v>141</v>
      </c>
      <c r="P860" s="44" t="s">
        <v>385</v>
      </c>
      <c r="Q860" s="9">
        <v>5.0863422291993601</v>
      </c>
      <c r="R860" s="9">
        <v>4.4270015698587004</v>
      </c>
      <c r="S860" s="8">
        <f t="shared" si="32"/>
        <v>-0.12962962962963001</v>
      </c>
      <c r="U860" s="9">
        <f t="shared" si="33"/>
        <v>-0.20029865048583176</v>
      </c>
      <c r="V860" s="6" t="s">
        <v>116</v>
      </c>
    </row>
    <row r="861" spans="1:22" x14ac:dyDescent="0.2">
      <c r="A861" s="6" t="s">
        <v>106</v>
      </c>
      <c r="B861" s="6" t="s">
        <v>120</v>
      </c>
      <c r="C861" s="6" t="s">
        <v>463</v>
      </c>
      <c r="D861" s="6" t="s">
        <v>77</v>
      </c>
      <c r="E861" s="6" t="s">
        <v>121</v>
      </c>
      <c r="F861" s="6" t="s">
        <v>132</v>
      </c>
      <c r="G861" s="13">
        <v>1.0000000000000001E-5</v>
      </c>
      <c r="H861" s="6" t="s">
        <v>110</v>
      </c>
      <c r="I861" s="6" t="s">
        <v>111</v>
      </c>
      <c r="J861" s="6" t="s">
        <v>133</v>
      </c>
      <c r="K861" s="6" t="s">
        <v>134</v>
      </c>
      <c r="L861" s="6" t="s">
        <v>135</v>
      </c>
      <c r="P861" s="44" t="s">
        <v>385</v>
      </c>
      <c r="Q861" s="9">
        <v>27.717119330647201</v>
      </c>
      <c r="R861" s="9">
        <v>24.081270125596301</v>
      </c>
      <c r="S861" s="8">
        <f t="shared" si="32"/>
        <v>-0.13117702318475394</v>
      </c>
      <c r="U861" s="9">
        <f t="shared" si="33"/>
        <v>-0.20286583785571691</v>
      </c>
      <c r="V861" s="6" t="s">
        <v>119</v>
      </c>
    </row>
    <row r="862" spans="1:22" x14ac:dyDescent="0.2">
      <c r="A862" s="6" t="s">
        <v>106</v>
      </c>
      <c r="B862" s="6" t="s">
        <v>120</v>
      </c>
      <c r="C862" s="6" t="s">
        <v>463</v>
      </c>
      <c r="D862" s="6" t="s">
        <v>77</v>
      </c>
      <c r="E862" s="6" t="s">
        <v>121</v>
      </c>
      <c r="F862" s="6" t="s">
        <v>138</v>
      </c>
      <c r="G862" s="11">
        <v>1E-3</v>
      </c>
      <c r="H862" s="6" t="s">
        <v>110</v>
      </c>
      <c r="I862" s="6" t="s">
        <v>111</v>
      </c>
      <c r="J862" s="6" t="s">
        <v>133</v>
      </c>
      <c r="K862" s="6" t="s">
        <v>134</v>
      </c>
      <c r="L862" s="6" t="s">
        <v>135</v>
      </c>
      <c r="P862" s="44" t="s">
        <v>385</v>
      </c>
      <c r="Q862" s="9">
        <v>27.717119330647201</v>
      </c>
      <c r="R862" s="9">
        <v>24.081270125596301</v>
      </c>
      <c r="S862" s="8">
        <f t="shared" si="32"/>
        <v>-0.13117702318475394</v>
      </c>
      <c r="U862" s="9">
        <f t="shared" si="33"/>
        <v>-0.20286583785571691</v>
      </c>
      <c r="V862" s="6" t="s">
        <v>119</v>
      </c>
    </row>
    <row r="863" spans="1:22" x14ac:dyDescent="0.2">
      <c r="A863" s="6" t="s">
        <v>106</v>
      </c>
      <c r="B863" s="6" t="s">
        <v>107</v>
      </c>
      <c r="C863" s="6" t="s">
        <v>478</v>
      </c>
      <c r="D863" s="6" t="s">
        <v>69</v>
      </c>
      <c r="E863" s="6" t="s">
        <v>52</v>
      </c>
      <c r="F863" s="6" t="s">
        <v>117</v>
      </c>
      <c r="G863" s="6" t="s">
        <v>130</v>
      </c>
      <c r="H863" t="s">
        <v>110</v>
      </c>
      <c r="I863" t="s">
        <v>111</v>
      </c>
      <c r="J863" t="s">
        <v>112</v>
      </c>
      <c r="K863" t="s">
        <v>139</v>
      </c>
      <c r="L863" t="s">
        <v>140</v>
      </c>
      <c r="M863" t="s">
        <v>141</v>
      </c>
      <c r="P863" s="44" t="s">
        <v>385</v>
      </c>
      <c r="Q863" s="9">
        <v>2794713.5999592501</v>
      </c>
      <c r="R863" s="9">
        <v>2426657.6890434502</v>
      </c>
      <c r="S863" s="8">
        <f t="shared" si="32"/>
        <v>-0.13169718389790158</v>
      </c>
      <c r="U863" s="9">
        <f t="shared" si="33"/>
        <v>-0.20372983205442341</v>
      </c>
      <c r="V863" s="6" t="s">
        <v>119</v>
      </c>
    </row>
    <row r="864" spans="1:22" x14ac:dyDescent="0.2">
      <c r="A864" s="6" t="s">
        <v>106</v>
      </c>
      <c r="B864" s="6">
        <v>2018</v>
      </c>
      <c r="C864" s="6" t="s">
        <v>492</v>
      </c>
      <c r="D864" s="6" t="s">
        <v>69</v>
      </c>
      <c r="E864" s="6" t="s">
        <v>52</v>
      </c>
      <c r="F864" s="6" t="s">
        <v>108</v>
      </c>
      <c r="G864" s="6" t="s">
        <v>193</v>
      </c>
      <c r="H864" t="s">
        <v>110</v>
      </c>
      <c r="I864" t="s">
        <v>123</v>
      </c>
      <c r="J864" t="s">
        <v>124</v>
      </c>
      <c r="K864" t="s">
        <v>125</v>
      </c>
      <c r="L864" t="s">
        <v>126</v>
      </c>
      <c r="M864" t="s">
        <v>127</v>
      </c>
      <c r="N864" s="6" t="s">
        <v>155</v>
      </c>
      <c r="P864" s="44" t="s">
        <v>386</v>
      </c>
      <c r="Q864" s="9">
        <v>0.35599022004889902</v>
      </c>
      <c r="R864" s="9">
        <v>0.30904645476772602</v>
      </c>
      <c r="S864" s="8">
        <f t="shared" si="32"/>
        <v>-0.13186813186813048</v>
      </c>
      <c r="U864" s="9">
        <f t="shared" si="33"/>
        <v>-0.20401389202159109</v>
      </c>
      <c r="V864" s="6" t="s">
        <v>116</v>
      </c>
    </row>
    <row r="865" spans="1:22" x14ac:dyDescent="0.2">
      <c r="A865" s="6" t="s">
        <v>106</v>
      </c>
      <c r="B865" s="6" t="s">
        <v>107</v>
      </c>
      <c r="C865" s="6" t="s">
        <v>484</v>
      </c>
      <c r="D865" s="6" t="s">
        <v>69</v>
      </c>
      <c r="E865" s="6" t="s">
        <v>52</v>
      </c>
      <c r="F865" s="6" t="s">
        <v>108</v>
      </c>
      <c r="G865" s="6" t="s">
        <v>131</v>
      </c>
      <c r="H865" t="s">
        <v>110</v>
      </c>
      <c r="I865" t="s">
        <v>111</v>
      </c>
      <c r="J865" t="s">
        <v>133</v>
      </c>
      <c r="K865" t="s">
        <v>146</v>
      </c>
      <c r="L865" t="s">
        <v>147</v>
      </c>
      <c r="M865" t="s">
        <v>148</v>
      </c>
      <c r="P865" s="44" t="s">
        <v>385</v>
      </c>
      <c r="Q865" s="9">
        <v>1653598.3646958801</v>
      </c>
      <c r="R865" s="9">
        <v>1435478.1523857899</v>
      </c>
      <c r="S865" s="8">
        <f t="shared" si="32"/>
        <v>-0.13190640300990233</v>
      </c>
      <c r="U865" s="9">
        <f t="shared" si="33"/>
        <v>-0.20407749388386234</v>
      </c>
      <c r="V865" s="6" t="s">
        <v>119</v>
      </c>
    </row>
    <row r="866" spans="1:22" x14ac:dyDescent="0.2">
      <c r="A866" s="6" t="s">
        <v>106</v>
      </c>
      <c r="B866" s="6">
        <v>2018</v>
      </c>
      <c r="C866" s="6" t="s">
        <v>493</v>
      </c>
      <c r="D866" s="6" t="s">
        <v>69</v>
      </c>
      <c r="E866" s="6" t="s">
        <v>52</v>
      </c>
      <c r="F866" s="6" t="s">
        <v>108</v>
      </c>
      <c r="G866" s="6" t="s">
        <v>193</v>
      </c>
      <c r="H866" t="s">
        <v>110</v>
      </c>
      <c r="I866" t="s">
        <v>111</v>
      </c>
      <c r="J866" t="s">
        <v>133</v>
      </c>
      <c r="K866" t="s">
        <v>146</v>
      </c>
      <c r="L866" t="s">
        <v>147</v>
      </c>
      <c r="M866" t="s">
        <v>148</v>
      </c>
      <c r="N866" s="6" t="s">
        <v>199</v>
      </c>
      <c r="P866" s="44" t="s">
        <v>385</v>
      </c>
      <c r="Q866" s="9">
        <v>1161290.32258064</v>
      </c>
      <c r="R866" s="9">
        <v>1006451.61290322</v>
      </c>
      <c r="S866" s="8">
        <f t="shared" si="32"/>
        <v>-0.13333333333333447</v>
      </c>
      <c r="U866" s="9">
        <f t="shared" si="33"/>
        <v>-0.20645087746742818</v>
      </c>
      <c r="V866" s="6" t="s">
        <v>119</v>
      </c>
    </row>
    <row r="867" spans="1:22" x14ac:dyDescent="0.2">
      <c r="A867" s="6" t="s">
        <v>106</v>
      </c>
      <c r="B867" s="6" t="s">
        <v>120</v>
      </c>
      <c r="C867" s="6" t="s">
        <v>444</v>
      </c>
      <c r="D867" s="6" t="s">
        <v>77</v>
      </c>
      <c r="E867" s="6" t="s">
        <v>121</v>
      </c>
      <c r="F867" s="6" t="s">
        <v>122</v>
      </c>
      <c r="G867" s="11">
        <v>1E-3</v>
      </c>
      <c r="H867" s="6" t="s">
        <v>110</v>
      </c>
      <c r="I867" s="12" t="s">
        <v>123</v>
      </c>
      <c r="J867" s="6" t="s">
        <v>124</v>
      </c>
      <c r="K867" s="6" t="s">
        <v>125</v>
      </c>
      <c r="L867" s="6" t="s">
        <v>126</v>
      </c>
      <c r="M867" s="6" t="s">
        <v>127</v>
      </c>
      <c r="N867" s="6" t="s">
        <v>150</v>
      </c>
      <c r="P867" s="44" t="s">
        <v>386</v>
      </c>
      <c r="Q867" s="9">
        <v>855918.53749145998</v>
      </c>
      <c r="R867" s="9">
        <v>740234.58017713996</v>
      </c>
      <c r="S867" s="8">
        <f t="shared" si="32"/>
        <v>-0.1351576724268275</v>
      </c>
      <c r="U867" s="9">
        <f t="shared" si="33"/>
        <v>-0.20949096093884231</v>
      </c>
      <c r="V867" s="6" t="s">
        <v>119</v>
      </c>
    </row>
    <row r="868" spans="1:22" x14ac:dyDescent="0.2">
      <c r="A868" s="6" t="s">
        <v>106</v>
      </c>
      <c r="B868" s="6">
        <v>2018</v>
      </c>
      <c r="C868" s="6" t="s">
        <v>502</v>
      </c>
      <c r="D868" s="6" t="s">
        <v>69</v>
      </c>
      <c r="E868" s="6" t="s">
        <v>52</v>
      </c>
      <c r="F868" s="6" t="s">
        <v>108</v>
      </c>
      <c r="G868" s="6" t="s">
        <v>227</v>
      </c>
      <c r="H868" t="s">
        <v>110</v>
      </c>
      <c r="I868" t="s">
        <v>111</v>
      </c>
      <c r="J868" t="s">
        <v>204</v>
      </c>
      <c r="K868" t="s">
        <v>205</v>
      </c>
      <c r="L868" t="s">
        <v>206</v>
      </c>
      <c r="M868" t="s">
        <v>215</v>
      </c>
      <c r="N868" s="6" t="s">
        <v>225</v>
      </c>
      <c r="P868" s="44" t="s">
        <v>386</v>
      </c>
      <c r="Q868" s="9">
        <v>2677824.2677824199</v>
      </c>
      <c r="R868" s="9">
        <v>2315202.2315202202</v>
      </c>
      <c r="S868" s="8">
        <f t="shared" si="32"/>
        <v>-0.13541666666666557</v>
      </c>
      <c r="U868" s="9">
        <f t="shared" si="33"/>
        <v>-0.2099230693742295</v>
      </c>
      <c r="V868" s="6" t="s">
        <v>119</v>
      </c>
    </row>
    <row r="869" spans="1:22" x14ac:dyDescent="0.2">
      <c r="A869" s="6" t="s">
        <v>106</v>
      </c>
      <c r="B869" s="6" t="s">
        <v>107</v>
      </c>
      <c r="C869" s="6" t="s">
        <v>486</v>
      </c>
      <c r="D869" s="6" t="s">
        <v>69</v>
      </c>
      <c r="E869" s="6" t="s">
        <v>52</v>
      </c>
      <c r="F869" s="6" t="s">
        <v>142</v>
      </c>
      <c r="G869" s="6" t="s">
        <v>129</v>
      </c>
      <c r="H869" t="s">
        <v>110</v>
      </c>
      <c r="I869" t="s">
        <v>111</v>
      </c>
      <c r="J869" t="s">
        <v>133</v>
      </c>
      <c r="K869" t="s">
        <v>146</v>
      </c>
      <c r="L869" t="s">
        <v>147</v>
      </c>
      <c r="M869" t="s">
        <v>191</v>
      </c>
      <c r="P869" s="44" t="s">
        <v>386</v>
      </c>
      <c r="Q869" s="9">
        <v>7442258.4040411804</v>
      </c>
      <c r="R869" s="9">
        <v>6433330.34229925</v>
      </c>
      <c r="S869" s="8">
        <f t="shared" si="32"/>
        <v>-0.13556745909199791</v>
      </c>
      <c r="U869" s="9">
        <f t="shared" si="33"/>
        <v>-0.21017471250605183</v>
      </c>
      <c r="V869" s="6" t="s">
        <v>119</v>
      </c>
    </row>
    <row r="870" spans="1:22" x14ac:dyDescent="0.2">
      <c r="A870" s="6" t="s">
        <v>106</v>
      </c>
      <c r="B870" s="6" t="s">
        <v>107</v>
      </c>
      <c r="C870" s="6" t="s">
        <v>486</v>
      </c>
      <c r="D870" s="6" t="s">
        <v>69</v>
      </c>
      <c r="E870" s="6" t="s">
        <v>52</v>
      </c>
      <c r="F870" s="6" t="s">
        <v>108</v>
      </c>
      <c r="G870" s="6" t="s">
        <v>109</v>
      </c>
      <c r="H870" t="s">
        <v>110</v>
      </c>
      <c r="I870" t="s">
        <v>111</v>
      </c>
      <c r="J870" t="s">
        <v>133</v>
      </c>
      <c r="K870" t="s">
        <v>146</v>
      </c>
      <c r="L870" t="s">
        <v>147</v>
      </c>
      <c r="M870" t="s">
        <v>191</v>
      </c>
      <c r="P870" s="44" t="s">
        <v>386</v>
      </c>
      <c r="Q870" s="9">
        <v>6591445.5346533898</v>
      </c>
      <c r="R870" s="9">
        <v>5697860.0117771197</v>
      </c>
      <c r="S870" s="8">
        <f t="shared" si="32"/>
        <v>-0.1355674590920001</v>
      </c>
      <c r="U870" s="9">
        <f t="shared" si="33"/>
        <v>-0.21017471250605535</v>
      </c>
      <c r="V870" s="6" t="s">
        <v>119</v>
      </c>
    </row>
    <row r="871" spans="1:22" x14ac:dyDescent="0.2">
      <c r="A871" s="6" t="s">
        <v>106</v>
      </c>
      <c r="B871" s="6" t="s">
        <v>107</v>
      </c>
      <c r="C871" s="6" t="s">
        <v>472</v>
      </c>
      <c r="D871" s="6" t="s">
        <v>69</v>
      </c>
      <c r="E871" s="6" t="s">
        <v>52</v>
      </c>
      <c r="F871" s="6" t="s">
        <v>142</v>
      </c>
      <c r="G871" s="6" t="s">
        <v>118</v>
      </c>
      <c r="H871" t="s">
        <v>110</v>
      </c>
      <c r="I871" t="s">
        <v>111</v>
      </c>
      <c r="J871" t="s">
        <v>133</v>
      </c>
      <c r="K871" t="s">
        <v>146</v>
      </c>
      <c r="L871" t="s">
        <v>147</v>
      </c>
      <c r="M871" t="s">
        <v>191</v>
      </c>
      <c r="P871" s="44" t="s">
        <v>386</v>
      </c>
      <c r="Q871" s="9">
        <v>2590200.2045313199</v>
      </c>
      <c r="R871" s="9">
        <v>2221604.0919558099</v>
      </c>
      <c r="S871" s="8">
        <f t="shared" si="32"/>
        <v>-0.14230410140910524</v>
      </c>
      <c r="U871" s="9">
        <f t="shared" si="33"/>
        <v>-0.22146187299248971</v>
      </c>
      <c r="V871" s="6" t="s">
        <v>119</v>
      </c>
    </row>
    <row r="872" spans="1:22" x14ac:dyDescent="0.2">
      <c r="A872" s="6" t="s">
        <v>106</v>
      </c>
      <c r="B872" s="6" t="s">
        <v>107</v>
      </c>
      <c r="C872" s="6" t="s">
        <v>469</v>
      </c>
      <c r="D872" s="6" t="s">
        <v>69</v>
      </c>
      <c r="E872" s="6" t="s">
        <v>52</v>
      </c>
      <c r="F872" s="6" t="s">
        <v>194</v>
      </c>
      <c r="G872" s="6" t="s">
        <v>131</v>
      </c>
      <c r="H872" s="6" t="s">
        <v>110</v>
      </c>
      <c r="I872" s="6" t="s">
        <v>111</v>
      </c>
      <c r="J872" s="6" t="s">
        <v>112</v>
      </c>
      <c r="K872" s="6" t="s">
        <v>113</v>
      </c>
      <c r="L872" s="6" t="s">
        <v>114</v>
      </c>
      <c r="M872" s="6" t="s">
        <v>115</v>
      </c>
      <c r="P872" s="44" t="s">
        <v>385</v>
      </c>
      <c r="Q872" s="9">
        <v>989795.91481616104</v>
      </c>
      <c r="R872" s="9">
        <v>848653.70631286199</v>
      </c>
      <c r="S872" s="8">
        <f t="shared" si="32"/>
        <v>-0.14259728332937602</v>
      </c>
      <c r="U872" s="9">
        <f t="shared" si="33"/>
        <v>-0.22195510656262871</v>
      </c>
      <c r="V872" s="6" t="s">
        <v>119</v>
      </c>
    </row>
    <row r="873" spans="1:22" x14ac:dyDescent="0.2">
      <c r="A873" s="6" t="s">
        <v>106</v>
      </c>
      <c r="B873" s="6" t="s">
        <v>107</v>
      </c>
      <c r="C873" s="6" t="s">
        <v>424</v>
      </c>
      <c r="D873" s="6" t="s">
        <v>69</v>
      </c>
      <c r="E873" s="6" t="s">
        <v>52</v>
      </c>
      <c r="F873" s="6" t="s">
        <v>194</v>
      </c>
      <c r="G873" s="6" t="s">
        <v>131</v>
      </c>
      <c r="H873" s="6" t="s">
        <v>110</v>
      </c>
      <c r="I873" s="12" t="s">
        <v>123</v>
      </c>
      <c r="J873" s="6" t="s">
        <v>124</v>
      </c>
      <c r="K873" s="6" t="s">
        <v>125</v>
      </c>
      <c r="L873" s="6" t="s">
        <v>126</v>
      </c>
      <c r="M873" s="6" t="s">
        <v>127</v>
      </c>
      <c r="N873" s="6" t="s">
        <v>155</v>
      </c>
      <c r="P873" s="44" t="s">
        <v>386</v>
      </c>
      <c r="Q873" s="9">
        <v>34.499205087440302</v>
      </c>
      <c r="R873" s="9">
        <v>29.570747217806002</v>
      </c>
      <c r="S873" s="8">
        <f t="shared" si="32"/>
        <v>-0.14285714285714204</v>
      </c>
      <c r="U873" s="9">
        <f t="shared" si="33"/>
        <v>-0.22239242133644652</v>
      </c>
      <c r="V873" s="6" t="s">
        <v>116</v>
      </c>
    </row>
    <row r="874" spans="1:22" x14ac:dyDescent="0.2">
      <c r="A874" s="6" t="s">
        <v>106</v>
      </c>
      <c r="B874" s="6" t="s">
        <v>107</v>
      </c>
      <c r="C874" s="6" t="s">
        <v>485</v>
      </c>
      <c r="D874" s="6" t="s">
        <v>69</v>
      </c>
      <c r="E874" s="6" t="s">
        <v>52</v>
      </c>
      <c r="F874" s="6" t="s">
        <v>108</v>
      </c>
      <c r="G874" s="6" t="s">
        <v>130</v>
      </c>
      <c r="H874" t="s">
        <v>110</v>
      </c>
      <c r="I874" t="s">
        <v>111</v>
      </c>
      <c r="J874" t="s">
        <v>133</v>
      </c>
      <c r="K874" t="s">
        <v>146</v>
      </c>
      <c r="L874" t="s">
        <v>147</v>
      </c>
      <c r="M874" t="s">
        <v>191</v>
      </c>
      <c r="P874" s="44" t="s">
        <v>386</v>
      </c>
      <c r="Q874" s="9">
        <v>24.813895781637701</v>
      </c>
      <c r="R874" s="9">
        <v>21.2406947890818</v>
      </c>
      <c r="S874" s="8">
        <f t="shared" si="32"/>
        <v>-0.14400000000000288</v>
      </c>
      <c r="U874" s="9">
        <f t="shared" si="33"/>
        <v>-0.22431729826094499</v>
      </c>
      <c r="V874" s="6" t="s">
        <v>116</v>
      </c>
    </row>
    <row r="875" spans="1:22" x14ac:dyDescent="0.2">
      <c r="A875" s="6" t="s">
        <v>106</v>
      </c>
      <c r="B875" s="6" t="s">
        <v>107</v>
      </c>
      <c r="C875" s="6" t="s">
        <v>464</v>
      </c>
      <c r="D875" s="6" t="s">
        <v>69</v>
      </c>
      <c r="E875" s="6" t="s">
        <v>52</v>
      </c>
      <c r="F875" s="6" t="s">
        <v>194</v>
      </c>
      <c r="G875" s="6" t="s">
        <v>118</v>
      </c>
      <c r="H875" t="s">
        <v>110</v>
      </c>
      <c r="I875" t="s">
        <v>111</v>
      </c>
      <c r="J875" t="s">
        <v>112</v>
      </c>
      <c r="K875" t="s">
        <v>139</v>
      </c>
      <c r="L875" t="s">
        <v>140</v>
      </c>
      <c r="M875" t="s">
        <v>141</v>
      </c>
      <c r="P875" s="44" t="s">
        <v>385</v>
      </c>
      <c r="Q875" s="9">
        <v>3471686.81892655</v>
      </c>
      <c r="R875" s="9">
        <v>2971481.1046839799</v>
      </c>
      <c r="S875" s="8">
        <f t="shared" si="32"/>
        <v>-0.14408146250854342</v>
      </c>
      <c r="U875" s="9">
        <f t="shared" si="33"/>
        <v>-0.22445460100591183</v>
      </c>
      <c r="V875" s="6" t="s">
        <v>119</v>
      </c>
    </row>
    <row r="876" spans="1:22" x14ac:dyDescent="0.2">
      <c r="A876" s="6" t="s">
        <v>106</v>
      </c>
      <c r="B876" s="6" t="s">
        <v>120</v>
      </c>
      <c r="C876" s="6" t="s">
        <v>460</v>
      </c>
      <c r="D876" s="6" t="s">
        <v>77</v>
      </c>
      <c r="E876" s="6" t="s">
        <v>121</v>
      </c>
      <c r="F876" s="6" t="s">
        <v>138</v>
      </c>
      <c r="G876" s="13">
        <v>1.0000000000000001E-5</v>
      </c>
      <c r="H876" s="6" t="s">
        <v>110</v>
      </c>
      <c r="I876" s="12" t="s">
        <v>123</v>
      </c>
      <c r="J876" s="6" t="s">
        <v>124</v>
      </c>
      <c r="K876" s="6" t="s">
        <v>125</v>
      </c>
      <c r="L876" s="6" t="s">
        <v>126</v>
      </c>
      <c r="M876" s="6" t="s">
        <v>127</v>
      </c>
      <c r="N876" s="6" t="s">
        <v>150</v>
      </c>
      <c r="P876" s="44" t="s">
        <v>386</v>
      </c>
      <c r="Q876" s="9">
        <v>1141804.16545099</v>
      </c>
      <c r="R876" s="9">
        <v>970311.08924681996</v>
      </c>
      <c r="S876" s="8">
        <f t="shared" si="32"/>
        <v>-0.15019482446574683</v>
      </c>
      <c r="U876" s="9">
        <f t="shared" si="33"/>
        <v>-0.23479596482187298</v>
      </c>
      <c r="V876" s="6" t="s">
        <v>119</v>
      </c>
    </row>
    <row r="877" spans="1:22" x14ac:dyDescent="0.2">
      <c r="A877" s="6" t="s">
        <v>106</v>
      </c>
      <c r="B877" s="6" t="s">
        <v>107</v>
      </c>
      <c r="C877" s="6" t="s">
        <v>470</v>
      </c>
      <c r="D877" s="6" t="s">
        <v>69</v>
      </c>
      <c r="E877" s="6" t="s">
        <v>52</v>
      </c>
      <c r="F877" s="6" t="s">
        <v>194</v>
      </c>
      <c r="G877" s="6" t="s">
        <v>131</v>
      </c>
      <c r="H877" t="s">
        <v>110</v>
      </c>
      <c r="I877" t="s">
        <v>111</v>
      </c>
      <c r="J877" t="s">
        <v>133</v>
      </c>
      <c r="K877" t="s">
        <v>146</v>
      </c>
      <c r="L877" t="s">
        <v>147</v>
      </c>
      <c r="M877" t="s">
        <v>148</v>
      </c>
      <c r="P877" s="44" t="s">
        <v>385</v>
      </c>
      <c r="Q877" s="9">
        <v>2.8782287822878101</v>
      </c>
      <c r="R877" s="9">
        <v>2.4354243542435601</v>
      </c>
      <c r="S877" s="8">
        <f t="shared" si="32"/>
        <v>-0.15384615384614395</v>
      </c>
      <c r="U877" s="9">
        <f t="shared" si="33"/>
        <v>-0.24100809950377808</v>
      </c>
      <c r="V877" s="6" t="s">
        <v>116</v>
      </c>
    </row>
    <row r="878" spans="1:22" x14ac:dyDescent="0.2">
      <c r="A878" s="6" t="s">
        <v>106</v>
      </c>
      <c r="B878" s="6" t="s">
        <v>120</v>
      </c>
      <c r="C878" s="6" t="s">
        <v>435</v>
      </c>
      <c r="D878" s="6" t="s">
        <v>77</v>
      </c>
      <c r="E878" s="6" t="s">
        <v>121</v>
      </c>
      <c r="F878" s="6" t="s">
        <v>122</v>
      </c>
      <c r="G878" s="14">
        <v>1.0000000000000001E-5</v>
      </c>
      <c r="H878" t="s">
        <v>110</v>
      </c>
      <c r="I878" t="s">
        <v>163</v>
      </c>
      <c r="J878" t="s">
        <v>163</v>
      </c>
      <c r="K878" t="s">
        <v>164</v>
      </c>
      <c r="L878" t="s">
        <v>165</v>
      </c>
      <c r="M878" t="s">
        <v>166</v>
      </c>
      <c r="P878" s="44" t="s">
        <v>386</v>
      </c>
      <c r="Q878" s="9">
        <v>5829459.5662042396</v>
      </c>
      <c r="R878" s="9">
        <v>4922196.1065065796</v>
      </c>
      <c r="S878" s="8">
        <f t="shared" si="32"/>
        <v>-0.15563423150877265</v>
      </c>
      <c r="U878" s="9">
        <f t="shared" si="33"/>
        <v>-0.24406000344650058</v>
      </c>
      <c r="V878" s="6" t="s">
        <v>119</v>
      </c>
    </row>
    <row r="879" spans="1:22" x14ac:dyDescent="0.2">
      <c r="A879" s="6" t="s">
        <v>106</v>
      </c>
      <c r="B879" s="6" t="s">
        <v>120</v>
      </c>
      <c r="C879" s="6" t="s">
        <v>445</v>
      </c>
      <c r="D879" s="6" t="s">
        <v>77</v>
      </c>
      <c r="E879" s="6" t="s">
        <v>121</v>
      </c>
      <c r="F879" s="6" t="s">
        <v>122</v>
      </c>
      <c r="G879" s="14">
        <v>1.0000000000000001E-5</v>
      </c>
      <c r="H879" s="6" t="s">
        <v>110</v>
      </c>
      <c r="I879" s="12" t="s">
        <v>123</v>
      </c>
      <c r="J879" s="6" t="s">
        <v>124</v>
      </c>
      <c r="K879" s="6" t="s">
        <v>125</v>
      </c>
      <c r="L879" s="6" t="s">
        <v>126</v>
      </c>
      <c r="M879" s="6" t="s">
        <v>127</v>
      </c>
      <c r="N879" s="6" t="s">
        <v>155</v>
      </c>
      <c r="P879" s="44" t="s">
        <v>386</v>
      </c>
      <c r="Q879" s="9">
        <v>12424076.357226901</v>
      </c>
      <c r="R879" s="9">
        <v>10470764.636878701</v>
      </c>
      <c r="S879" s="8">
        <f t="shared" si="32"/>
        <v>-0.1572198740723279</v>
      </c>
      <c r="U879" s="9">
        <f t="shared" si="33"/>
        <v>-0.24677180133448676</v>
      </c>
      <c r="V879" s="6" t="s">
        <v>119</v>
      </c>
    </row>
    <row r="880" spans="1:22" x14ac:dyDescent="0.2">
      <c r="A880" s="6" t="s">
        <v>106</v>
      </c>
      <c r="B880" s="6">
        <v>2018</v>
      </c>
      <c r="C880" s="6" t="s">
        <v>415</v>
      </c>
      <c r="D880" s="6" t="s">
        <v>69</v>
      </c>
      <c r="E880" s="6" t="s">
        <v>52</v>
      </c>
      <c r="F880" s="6" t="s">
        <v>216</v>
      </c>
      <c r="G880" s="6" t="s">
        <v>217</v>
      </c>
      <c r="H880" t="s">
        <v>110</v>
      </c>
      <c r="I880" t="s">
        <v>111</v>
      </c>
      <c r="J880" t="s">
        <v>133</v>
      </c>
      <c r="K880" t="s">
        <v>146</v>
      </c>
      <c r="L880" t="s">
        <v>147</v>
      </c>
      <c r="M880" t="s">
        <v>148</v>
      </c>
      <c r="N880" s="6" t="s">
        <v>199</v>
      </c>
      <c r="P880" s="44" t="s">
        <v>385</v>
      </c>
      <c r="Q880" s="9">
        <v>1115241</v>
      </c>
      <c r="R880" s="9">
        <v>936802</v>
      </c>
      <c r="S880" s="8">
        <f t="shared" si="32"/>
        <v>-0.16000039453355822</v>
      </c>
      <c r="U880" s="9">
        <f t="shared" si="33"/>
        <v>-0.25153944460518052</v>
      </c>
      <c r="V880" s="6" t="s">
        <v>119</v>
      </c>
    </row>
    <row r="881" spans="1:22" x14ac:dyDescent="0.2">
      <c r="A881" s="6" t="s">
        <v>106</v>
      </c>
      <c r="B881" s="6" t="s">
        <v>120</v>
      </c>
      <c r="C881" s="6" t="s">
        <v>430</v>
      </c>
      <c r="D881" s="6" t="s">
        <v>77</v>
      </c>
      <c r="E881" s="6" t="s">
        <v>121</v>
      </c>
      <c r="F881" s="6" t="s">
        <v>144</v>
      </c>
      <c r="G881" s="11">
        <v>1E-3</v>
      </c>
      <c r="H881" s="6" t="s">
        <v>110</v>
      </c>
      <c r="I881" s="12" t="s">
        <v>123</v>
      </c>
      <c r="J881" s="6" t="s">
        <v>124</v>
      </c>
      <c r="K881" s="6" t="s">
        <v>125</v>
      </c>
      <c r="L881" s="6" t="s">
        <v>126</v>
      </c>
      <c r="M881" s="6" t="s">
        <v>127</v>
      </c>
      <c r="N881" s="6" t="s">
        <v>155</v>
      </c>
      <c r="P881" s="44" t="s">
        <v>386</v>
      </c>
      <c r="Q881" s="9">
        <v>13232653.213512899</v>
      </c>
      <c r="R881" s="9">
        <v>11092652.652432499</v>
      </c>
      <c r="S881" s="8">
        <f t="shared" si="32"/>
        <v>-0.16172120031794363</v>
      </c>
      <c r="U881" s="9">
        <f t="shared" si="33"/>
        <v>-0.25449795117221208</v>
      </c>
      <c r="V881" s="6" t="s">
        <v>119</v>
      </c>
    </row>
    <row r="882" spans="1:22" x14ac:dyDescent="0.2">
      <c r="A882" s="6" t="s">
        <v>106</v>
      </c>
      <c r="B882" s="6" t="s">
        <v>120</v>
      </c>
      <c r="C882" s="6" t="s">
        <v>436</v>
      </c>
      <c r="D882" s="6" t="s">
        <v>77</v>
      </c>
      <c r="E882" s="6" t="s">
        <v>121</v>
      </c>
      <c r="F882" s="6" t="s">
        <v>122</v>
      </c>
      <c r="G882" s="11">
        <v>1E-3</v>
      </c>
      <c r="H882" s="6" t="s">
        <v>110</v>
      </c>
      <c r="I882" s="6" t="s">
        <v>111</v>
      </c>
      <c r="J882" s="6" t="s">
        <v>112</v>
      </c>
      <c r="K882" s="6" t="s">
        <v>113</v>
      </c>
      <c r="L882" s="6" t="s">
        <v>114</v>
      </c>
      <c r="M882" s="6" t="s">
        <v>115</v>
      </c>
      <c r="P882" s="44" t="s">
        <v>385</v>
      </c>
      <c r="Q882" s="9">
        <v>5.6234132519034899E-4</v>
      </c>
      <c r="R882" s="9">
        <v>4.7106075419833202E-4</v>
      </c>
      <c r="S882" s="8">
        <f t="shared" ref="S882:S945" si="34">((R882-Q882)/Q882)</f>
        <v>-0.16232235993169997</v>
      </c>
      <c r="U882" s="9">
        <f t="shared" si="33"/>
        <v>-0.25553293037593694</v>
      </c>
      <c r="V882" s="6" t="s">
        <v>119</v>
      </c>
    </row>
    <row r="883" spans="1:22" x14ac:dyDescent="0.2">
      <c r="A883" s="6" t="s">
        <v>106</v>
      </c>
      <c r="B883" s="6" t="s">
        <v>107</v>
      </c>
      <c r="C883" s="6" t="s">
        <v>487</v>
      </c>
      <c r="D883" s="6" t="s">
        <v>69</v>
      </c>
      <c r="E883" s="6" t="s">
        <v>52</v>
      </c>
      <c r="F883" s="6" t="s">
        <v>117</v>
      </c>
      <c r="G883" s="6" t="s">
        <v>109</v>
      </c>
      <c r="H883" s="6" t="s">
        <v>110</v>
      </c>
      <c r="I883" s="12" t="s">
        <v>123</v>
      </c>
      <c r="J883" s="6" t="s">
        <v>124</v>
      </c>
      <c r="K883" s="6" t="s">
        <v>125</v>
      </c>
      <c r="L883" s="6" t="s">
        <v>126</v>
      </c>
      <c r="M883" s="6" t="s">
        <v>127</v>
      </c>
      <c r="N883" s="6" t="s">
        <v>150</v>
      </c>
      <c r="P883" s="44" t="s">
        <v>386</v>
      </c>
      <c r="Q883" s="9">
        <v>2.15798045602605</v>
      </c>
      <c r="R883" s="9">
        <v>1.80374592833876</v>
      </c>
      <c r="S883" s="8">
        <f t="shared" si="34"/>
        <v>-0.1641509433962241</v>
      </c>
      <c r="U883" s="9">
        <f t="shared" si="33"/>
        <v>-0.25868566089553929</v>
      </c>
      <c r="V883" s="6" t="s">
        <v>116</v>
      </c>
    </row>
    <row r="884" spans="1:22" x14ac:dyDescent="0.2">
      <c r="A884" s="6" t="s">
        <v>106</v>
      </c>
      <c r="B884" s="6" t="s">
        <v>120</v>
      </c>
      <c r="C884" s="6" t="s">
        <v>437</v>
      </c>
      <c r="D884" s="6" t="s">
        <v>77</v>
      </c>
      <c r="E884" s="6" t="s">
        <v>121</v>
      </c>
      <c r="F884" s="6" t="s">
        <v>122</v>
      </c>
      <c r="G884" s="14">
        <v>1.0000000000000001E-5</v>
      </c>
      <c r="H884" t="s">
        <v>110</v>
      </c>
      <c r="I884" t="s">
        <v>111</v>
      </c>
      <c r="J884" t="s">
        <v>133</v>
      </c>
      <c r="K884" t="s">
        <v>146</v>
      </c>
      <c r="L884" t="s">
        <v>147</v>
      </c>
      <c r="M884" t="s">
        <v>148</v>
      </c>
      <c r="P884" s="44" t="s">
        <v>385</v>
      </c>
      <c r="Q884" s="9">
        <v>1379700.8956979699</v>
      </c>
      <c r="R884" s="9">
        <v>1150619.94968472</v>
      </c>
      <c r="S884" s="8">
        <f t="shared" si="34"/>
        <v>-0.1660366726785093</v>
      </c>
      <c r="U884" s="9">
        <f t="shared" si="33"/>
        <v>-0.2619441508513331</v>
      </c>
      <c r="V884" s="6" t="s">
        <v>119</v>
      </c>
    </row>
    <row r="885" spans="1:22" x14ac:dyDescent="0.2">
      <c r="A885" s="6" t="s">
        <v>106</v>
      </c>
      <c r="B885" s="6" t="s">
        <v>107</v>
      </c>
      <c r="C885" s="6" t="s">
        <v>471</v>
      </c>
      <c r="D885" s="6" t="s">
        <v>69</v>
      </c>
      <c r="E885" s="6" t="s">
        <v>52</v>
      </c>
      <c r="F885" s="6" t="s">
        <v>108</v>
      </c>
      <c r="G885" s="6" t="s">
        <v>118</v>
      </c>
      <c r="H885" t="s">
        <v>110</v>
      </c>
      <c r="I885" t="s">
        <v>111</v>
      </c>
      <c r="J885" t="s">
        <v>133</v>
      </c>
      <c r="K885" t="s">
        <v>146</v>
      </c>
      <c r="L885" t="s">
        <v>147</v>
      </c>
      <c r="M885" t="s">
        <v>148</v>
      </c>
      <c r="P885" s="44" t="s">
        <v>385</v>
      </c>
      <c r="Q885" s="9">
        <v>10103789.8555196</v>
      </c>
      <c r="R885" s="9">
        <v>8390093.7988405395</v>
      </c>
      <c r="S885" s="8">
        <f t="shared" si="34"/>
        <v>-0.16960923387998667</v>
      </c>
      <c r="U885" s="9">
        <f t="shared" si="33"/>
        <v>-0.26813769375772067</v>
      </c>
      <c r="V885" s="6" t="s">
        <v>119</v>
      </c>
    </row>
    <row r="886" spans="1:22" x14ac:dyDescent="0.2">
      <c r="A886" s="6" t="s">
        <v>106</v>
      </c>
      <c r="B886" s="6" t="s">
        <v>107</v>
      </c>
      <c r="C886" s="6" t="s">
        <v>471</v>
      </c>
      <c r="D886" s="6" t="s">
        <v>69</v>
      </c>
      <c r="E886" s="6" t="s">
        <v>52</v>
      </c>
      <c r="F886" s="6" t="s">
        <v>108</v>
      </c>
      <c r="G886" s="6" t="s">
        <v>130</v>
      </c>
      <c r="H886" t="s">
        <v>110</v>
      </c>
      <c r="I886" t="s">
        <v>111</v>
      </c>
      <c r="J886" t="s">
        <v>133</v>
      </c>
      <c r="K886" t="s">
        <v>146</v>
      </c>
      <c r="L886" t="s">
        <v>147</v>
      </c>
      <c r="M886" t="s">
        <v>148</v>
      </c>
      <c r="P886" s="44" t="s">
        <v>385</v>
      </c>
      <c r="Q886" s="9">
        <v>10103789.8555196</v>
      </c>
      <c r="R886" s="9">
        <v>8390093.7988405395</v>
      </c>
      <c r="S886" s="8">
        <f t="shared" si="34"/>
        <v>-0.16960923387998667</v>
      </c>
      <c r="U886" s="9">
        <f t="shared" si="33"/>
        <v>-0.26813769375772067</v>
      </c>
      <c r="V886" s="6" t="s">
        <v>119</v>
      </c>
    </row>
    <row r="887" spans="1:22" x14ac:dyDescent="0.2">
      <c r="A887" s="6" t="s">
        <v>106</v>
      </c>
      <c r="B887" s="6" t="s">
        <v>107</v>
      </c>
      <c r="C887" s="6" t="s">
        <v>464</v>
      </c>
      <c r="D887" s="6" t="s">
        <v>69</v>
      </c>
      <c r="E887" s="6" t="s">
        <v>52</v>
      </c>
      <c r="F887" s="6" t="s">
        <v>117</v>
      </c>
      <c r="G887" s="6" t="s">
        <v>109</v>
      </c>
      <c r="H887" t="s">
        <v>110</v>
      </c>
      <c r="I887" t="s">
        <v>111</v>
      </c>
      <c r="J887" t="s">
        <v>112</v>
      </c>
      <c r="K887" t="s">
        <v>139</v>
      </c>
      <c r="L887" t="s">
        <v>140</v>
      </c>
      <c r="M887" t="s">
        <v>141</v>
      </c>
      <c r="P887" s="44" t="s">
        <v>385</v>
      </c>
      <c r="Q887" s="9">
        <v>1323188.2072236401</v>
      </c>
      <c r="R887" s="9">
        <v>1097843.76705924</v>
      </c>
      <c r="S887" s="8">
        <f t="shared" si="34"/>
        <v>-0.17030414791651269</v>
      </c>
      <c r="U887" s="9">
        <f t="shared" si="33"/>
        <v>-0.26934552120708954</v>
      </c>
      <c r="V887" s="6" t="s">
        <v>119</v>
      </c>
    </row>
    <row r="888" spans="1:22" x14ac:dyDescent="0.2">
      <c r="A888" s="6" t="s">
        <v>106</v>
      </c>
      <c r="B888" s="6" t="s">
        <v>107</v>
      </c>
      <c r="C888" s="6" t="s">
        <v>475</v>
      </c>
      <c r="D888" s="6" t="s">
        <v>69</v>
      </c>
      <c r="E888" s="6" t="s">
        <v>52</v>
      </c>
      <c r="F888" s="6" t="s">
        <v>142</v>
      </c>
      <c r="G888" s="6" t="s">
        <v>131</v>
      </c>
      <c r="H888" s="6" t="s">
        <v>110</v>
      </c>
      <c r="I888" s="12" t="s">
        <v>123</v>
      </c>
      <c r="J888" s="6" t="s">
        <v>124</v>
      </c>
      <c r="K888" s="6" t="s">
        <v>125</v>
      </c>
      <c r="L888" s="6" t="s">
        <v>126</v>
      </c>
      <c r="M888" s="6" t="s">
        <v>127</v>
      </c>
      <c r="N888" s="6" t="s">
        <v>155</v>
      </c>
      <c r="P888" s="44" t="s">
        <v>386</v>
      </c>
      <c r="Q888" s="9">
        <v>7724526.2532729497</v>
      </c>
      <c r="R888" s="9">
        <v>6389869.5319747701</v>
      </c>
      <c r="S888" s="8">
        <f t="shared" si="34"/>
        <v>-0.17278169269379773</v>
      </c>
      <c r="U888" s="9">
        <f t="shared" si="33"/>
        <v>-0.27365998035684885</v>
      </c>
      <c r="V888" s="6" t="s">
        <v>119</v>
      </c>
    </row>
    <row r="889" spans="1:22" x14ac:dyDescent="0.2">
      <c r="A889" s="6" t="s">
        <v>106</v>
      </c>
      <c r="B889" s="6">
        <v>2018</v>
      </c>
      <c r="C889" s="6" t="s">
        <v>493</v>
      </c>
      <c r="D889" s="6" t="s">
        <v>69</v>
      </c>
      <c r="E889" s="6" t="s">
        <v>52</v>
      </c>
      <c r="F889" s="6" t="s">
        <v>108</v>
      </c>
      <c r="G889" s="6" t="s">
        <v>193</v>
      </c>
      <c r="H889" t="s">
        <v>110</v>
      </c>
      <c r="I889" t="s">
        <v>123</v>
      </c>
      <c r="J889" t="s">
        <v>124</v>
      </c>
      <c r="K889" t="s">
        <v>125</v>
      </c>
      <c r="L889" t="s">
        <v>126</v>
      </c>
      <c r="M889" t="s">
        <v>127</v>
      </c>
      <c r="N889" s="6" t="s">
        <v>150</v>
      </c>
      <c r="P889" s="44" t="s">
        <v>386</v>
      </c>
      <c r="Q889" s="9">
        <v>2355140.1869158801</v>
      </c>
      <c r="R889" s="9">
        <v>1943925.2336448501</v>
      </c>
      <c r="S889" s="8">
        <f t="shared" si="34"/>
        <v>-0.17460317460317601</v>
      </c>
      <c r="U889" s="9">
        <f t="shared" si="33"/>
        <v>-0.27684020535882675</v>
      </c>
      <c r="V889" s="6" t="s">
        <v>119</v>
      </c>
    </row>
    <row r="890" spans="1:22" x14ac:dyDescent="0.2">
      <c r="A890" s="6" t="s">
        <v>106</v>
      </c>
      <c r="B890" s="6">
        <v>2018</v>
      </c>
      <c r="C890" s="6" t="s">
        <v>492</v>
      </c>
      <c r="D890" s="6" t="s">
        <v>69</v>
      </c>
      <c r="E890" s="6" t="s">
        <v>52</v>
      </c>
      <c r="F890" s="6" t="s">
        <v>108</v>
      </c>
      <c r="G890" s="6" t="s">
        <v>227</v>
      </c>
      <c r="H890" t="s">
        <v>110</v>
      </c>
      <c r="I890" t="s">
        <v>111</v>
      </c>
      <c r="J890" t="s">
        <v>204</v>
      </c>
      <c r="K890" t="s">
        <v>205</v>
      </c>
      <c r="L890" t="s">
        <v>206</v>
      </c>
      <c r="M890" t="s">
        <v>215</v>
      </c>
      <c r="N890" s="6" t="s">
        <v>225</v>
      </c>
      <c r="P890" s="44" t="s">
        <v>386</v>
      </c>
      <c r="Q890" s="9">
        <v>4.8517520215633402E-2</v>
      </c>
      <c r="R890" s="9">
        <v>3.9892183288409697E-2</v>
      </c>
      <c r="S890" s="8">
        <f t="shared" si="34"/>
        <v>-0.17777777777777756</v>
      </c>
      <c r="U890" s="9">
        <f t="shared" si="33"/>
        <v>-0.2823997307007246</v>
      </c>
      <c r="V890" s="6" t="s">
        <v>116</v>
      </c>
    </row>
    <row r="891" spans="1:22" x14ac:dyDescent="0.2">
      <c r="A891" s="6" t="s">
        <v>106</v>
      </c>
      <c r="B891" s="6" t="s">
        <v>120</v>
      </c>
      <c r="C891" s="6" t="s">
        <v>428</v>
      </c>
      <c r="D891" s="6" t="s">
        <v>77</v>
      </c>
      <c r="E891" s="6" t="s">
        <v>121</v>
      </c>
      <c r="F891" s="6" t="s">
        <v>144</v>
      </c>
      <c r="G891" s="11">
        <v>1E-3</v>
      </c>
      <c r="H891" t="s">
        <v>110</v>
      </c>
      <c r="I891" t="s">
        <v>163</v>
      </c>
      <c r="J891" t="s">
        <v>163</v>
      </c>
      <c r="K891" t="s">
        <v>164</v>
      </c>
      <c r="L891" t="s">
        <v>165</v>
      </c>
      <c r="M891" t="s">
        <v>166</v>
      </c>
      <c r="P891" s="44" t="s">
        <v>386</v>
      </c>
      <c r="Q891" s="9">
        <v>7533030.1733831596</v>
      </c>
      <c r="R891" s="9">
        <v>6170058.3801862197</v>
      </c>
      <c r="S891" s="8">
        <f t="shared" si="34"/>
        <v>-0.18093274045453817</v>
      </c>
      <c r="U891" s="9">
        <f t="shared" si="33"/>
        <v>-0.28794616801685713</v>
      </c>
      <c r="V891" s="6" t="s">
        <v>119</v>
      </c>
    </row>
    <row r="892" spans="1:22" x14ac:dyDescent="0.2">
      <c r="A892" s="6" t="s">
        <v>106</v>
      </c>
      <c r="B892" s="6" t="s">
        <v>120</v>
      </c>
      <c r="C892" s="6" t="s">
        <v>443</v>
      </c>
      <c r="D892" s="6" t="s">
        <v>77</v>
      </c>
      <c r="E892" s="6" t="s">
        <v>121</v>
      </c>
      <c r="F892" s="6" t="s">
        <v>122</v>
      </c>
      <c r="G892" s="11">
        <v>1E-3</v>
      </c>
      <c r="H892" s="6" t="s">
        <v>110</v>
      </c>
      <c r="I892" s="12" t="s">
        <v>123</v>
      </c>
      <c r="J892" s="6" t="s">
        <v>124</v>
      </c>
      <c r="K892" s="6" t="s">
        <v>125</v>
      </c>
      <c r="L892" s="6" t="s">
        <v>126</v>
      </c>
      <c r="M892" s="6" t="s">
        <v>127</v>
      </c>
      <c r="N892" s="6" t="s">
        <v>150</v>
      </c>
      <c r="P892" s="44" t="s">
        <v>386</v>
      </c>
      <c r="Q892" s="9">
        <v>522165.55412493501</v>
      </c>
      <c r="R892" s="9">
        <v>426714.09285185602</v>
      </c>
      <c r="S892" s="8">
        <f t="shared" si="34"/>
        <v>-0.1827992300890858</v>
      </c>
      <c r="U892" s="9">
        <f t="shared" si="33"/>
        <v>-0.29123753160656157</v>
      </c>
      <c r="V892" s="6" t="s">
        <v>119</v>
      </c>
    </row>
    <row r="893" spans="1:22" x14ac:dyDescent="0.2">
      <c r="A893" s="6" t="s">
        <v>106</v>
      </c>
      <c r="B893" s="6" t="s">
        <v>120</v>
      </c>
      <c r="C893" s="6" t="s">
        <v>442</v>
      </c>
      <c r="D893" s="6" t="s">
        <v>77</v>
      </c>
      <c r="E893" s="6" t="s">
        <v>121</v>
      </c>
      <c r="F893" s="6" t="s">
        <v>122</v>
      </c>
      <c r="G893" s="11">
        <v>1E-3</v>
      </c>
      <c r="H893" s="6" t="s">
        <v>110</v>
      </c>
      <c r="I893" s="12" t="s">
        <v>123</v>
      </c>
      <c r="J893" s="6" t="s">
        <v>124</v>
      </c>
      <c r="K893" s="6" t="s">
        <v>125</v>
      </c>
      <c r="L893" s="6" t="s">
        <v>126</v>
      </c>
      <c r="M893" s="6" t="s">
        <v>127</v>
      </c>
      <c r="N893" s="6" t="s">
        <v>155</v>
      </c>
      <c r="O893" s="6" t="s">
        <v>218</v>
      </c>
      <c r="P893" s="44" t="s">
        <v>386</v>
      </c>
      <c r="Q893" s="9">
        <v>2394133.04892661</v>
      </c>
      <c r="R893" s="9">
        <v>1955736.9630040601</v>
      </c>
      <c r="S893" s="8">
        <f t="shared" si="34"/>
        <v>-0.18311266624012448</v>
      </c>
      <c r="U893" s="9">
        <f t="shared" si="33"/>
        <v>-0.29179098130767445</v>
      </c>
      <c r="V893" s="6" t="s">
        <v>119</v>
      </c>
    </row>
    <row r="894" spans="1:22" x14ac:dyDescent="0.2">
      <c r="A894" s="6" t="s">
        <v>106</v>
      </c>
      <c r="B894" s="6" t="s">
        <v>120</v>
      </c>
      <c r="C894" s="6" t="s">
        <v>459</v>
      </c>
      <c r="D894" s="6" t="s">
        <v>77</v>
      </c>
      <c r="E894" s="6" t="s">
        <v>121</v>
      </c>
      <c r="F894" s="6" t="s">
        <v>138</v>
      </c>
      <c r="G894" s="13">
        <v>1.0000000000000001E-5</v>
      </c>
      <c r="H894" t="s">
        <v>110</v>
      </c>
      <c r="I894" t="s">
        <v>111</v>
      </c>
      <c r="J894" t="s">
        <v>133</v>
      </c>
      <c r="K894" t="s">
        <v>146</v>
      </c>
      <c r="L894" t="s">
        <v>147</v>
      </c>
      <c r="M894" t="s">
        <v>191</v>
      </c>
      <c r="P894" s="44" t="s">
        <v>386</v>
      </c>
      <c r="Q894" s="9">
        <v>4192623.70166755</v>
      </c>
      <c r="R894" s="9">
        <v>3399083.14866796</v>
      </c>
      <c r="S894" s="8">
        <f t="shared" si="34"/>
        <v>-0.18927063563657567</v>
      </c>
      <c r="U894" s="9">
        <f t="shared" si="33"/>
        <v>-0.30270769690863325</v>
      </c>
      <c r="V894" s="6" t="s">
        <v>119</v>
      </c>
    </row>
    <row r="895" spans="1:22" x14ac:dyDescent="0.2">
      <c r="A895" s="6" t="s">
        <v>106</v>
      </c>
      <c r="B895" s="6" t="s">
        <v>120</v>
      </c>
      <c r="C895" s="6" t="s">
        <v>440</v>
      </c>
      <c r="D895" s="6" t="s">
        <v>77</v>
      </c>
      <c r="E895" s="6" t="s">
        <v>121</v>
      </c>
      <c r="F895" s="6" t="s">
        <v>122</v>
      </c>
      <c r="G895" s="11">
        <v>1E-3</v>
      </c>
      <c r="H895" t="s">
        <v>110</v>
      </c>
      <c r="I895" t="s">
        <v>111</v>
      </c>
      <c r="J895" t="s">
        <v>133</v>
      </c>
      <c r="K895" t="s">
        <v>146</v>
      </c>
      <c r="L895" t="s">
        <v>147</v>
      </c>
      <c r="M895" t="s">
        <v>191</v>
      </c>
      <c r="P895" s="44" t="s">
        <v>386</v>
      </c>
      <c r="Q895" s="9">
        <v>6362606.3761617504</v>
      </c>
      <c r="R895" s="9">
        <v>5155876.7183155399</v>
      </c>
      <c r="S895" s="8">
        <f t="shared" si="34"/>
        <v>-0.18965964362770649</v>
      </c>
      <c r="U895" s="9">
        <f t="shared" si="33"/>
        <v>-0.30340010378449378</v>
      </c>
      <c r="V895" s="6" t="s">
        <v>119</v>
      </c>
    </row>
    <row r="896" spans="1:22" x14ac:dyDescent="0.2">
      <c r="A896" s="6" t="s">
        <v>106</v>
      </c>
      <c r="B896" s="6" t="s">
        <v>120</v>
      </c>
      <c r="C896" s="6" t="s">
        <v>446</v>
      </c>
      <c r="D896" s="6" t="s">
        <v>77</v>
      </c>
      <c r="E896" s="6" t="s">
        <v>121</v>
      </c>
      <c r="F896" s="6" t="s">
        <v>122</v>
      </c>
      <c r="G896" s="11">
        <v>1E-3</v>
      </c>
      <c r="H896" s="6" t="s">
        <v>110</v>
      </c>
      <c r="I896" s="12" t="s">
        <v>123</v>
      </c>
      <c r="J896" s="6" t="s">
        <v>124</v>
      </c>
      <c r="K896" s="6" t="s">
        <v>125</v>
      </c>
      <c r="L896" s="6" t="s">
        <v>126</v>
      </c>
      <c r="M896" s="6" t="s">
        <v>127</v>
      </c>
      <c r="N896" s="6" t="s">
        <v>155</v>
      </c>
      <c r="P896" s="44" t="s">
        <v>386</v>
      </c>
      <c r="Q896" s="9">
        <v>8341673.7653454104</v>
      </c>
      <c r="R896" s="9">
        <v>6759380.8064265205</v>
      </c>
      <c r="S896" s="8">
        <f t="shared" si="34"/>
        <v>-0.18968530818027871</v>
      </c>
      <c r="U896" s="9">
        <f t="shared" si="33"/>
        <v>-0.30344579657120624</v>
      </c>
      <c r="V896" s="6" t="s">
        <v>119</v>
      </c>
    </row>
    <row r="897" spans="1:22" x14ac:dyDescent="0.2">
      <c r="A897" s="6" t="s">
        <v>106</v>
      </c>
      <c r="B897" s="6" t="s">
        <v>120</v>
      </c>
      <c r="C897" s="6" t="s">
        <v>463</v>
      </c>
      <c r="D897" s="6" t="s">
        <v>77</v>
      </c>
      <c r="E897" s="6" t="s">
        <v>121</v>
      </c>
      <c r="F897" s="6" t="s">
        <v>138</v>
      </c>
      <c r="G897" s="13">
        <v>1.0000000000000001E-5</v>
      </c>
      <c r="H897" s="6" t="s">
        <v>110</v>
      </c>
      <c r="I897" s="6" t="s">
        <v>111</v>
      </c>
      <c r="J897" s="6" t="s">
        <v>133</v>
      </c>
      <c r="K897" s="6" t="s">
        <v>134</v>
      </c>
      <c r="L897" s="6" t="s">
        <v>135</v>
      </c>
      <c r="P897" s="44" t="s">
        <v>385</v>
      </c>
      <c r="Q897" s="9">
        <v>27.717119330647201</v>
      </c>
      <c r="R897" s="9">
        <v>22.446314218462799</v>
      </c>
      <c r="S897" s="8">
        <f t="shared" si="34"/>
        <v>-0.19016424648272881</v>
      </c>
      <c r="U897" s="9">
        <f t="shared" si="33"/>
        <v>-0.30429875678357693</v>
      </c>
      <c r="V897" s="6" t="s">
        <v>119</v>
      </c>
    </row>
    <row r="898" spans="1:22" x14ac:dyDescent="0.2">
      <c r="A898" s="6" t="s">
        <v>106</v>
      </c>
      <c r="B898" s="6" t="s">
        <v>107</v>
      </c>
      <c r="C898" s="6" t="s">
        <v>490</v>
      </c>
      <c r="D898" s="6" t="s">
        <v>69</v>
      </c>
      <c r="E898" s="6" t="s">
        <v>52</v>
      </c>
      <c r="F898" s="6" t="s">
        <v>108</v>
      </c>
      <c r="G898" s="6" t="s">
        <v>131</v>
      </c>
      <c r="H898" s="6" t="s">
        <v>110</v>
      </c>
      <c r="I898" s="12" t="s">
        <v>123</v>
      </c>
      <c r="J898" s="6" t="s">
        <v>124</v>
      </c>
      <c r="K898" s="6" t="s">
        <v>125</v>
      </c>
      <c r="L898" s="6" t="s">
        <v>126</v>
      </c>
      <c r="M898" s="6" t="s">
        <v>127</v>
      </c>
      <c r="N898" s="6" t="s">
        <v>155</v>
      </c>
      <c r="P898" s="44" t="s">
        <v>386</v>
      </c>
      <c r="Q898" s="9">
        <v>10198067.6261143</v>
      </c>
      <c r="R898" s="9">
        <v>8251344.1627699696</v>
      </c>
      <c r="S898" s="8">
        <f t="shared" si="34"/>
        <v>-0.19089140557955653</v>
      </c>
      <c r="U898" s="9">
        <f t="shared" si="33"/>
        <v>-0.30559474808162729</v>
      </c>
      <c r="V898" s="6" t="s">
        <v>119</v>
      </c>
    </row>
    <row r="899" spans="1:22" x14ac:dyDescent="0.2">
      <c r="A899" s="6" t="s">
        <v>106</v>
      </c>
      <c r="B899" s="6" t="s">
        <v>120</v>
      </c>
      <c r="C899" s="6" t="s">
        <v>452</v>
      </c>
      <c r="D899" s="6" t="s">
        <v>77</v>
      </c>
      <c r="E899" s="6" t="s">
        <v>121</v>
      </c>
      <c r="F899" s="6" t="s">
        <v>122</v>
      </c>
      <c r="G899" s="14">
        <v>1.0000000000000001E-5</v>
      </c>
      <c r="H899" t="s">
        <v>110</v>
      </c>
      <c r="I899" t="s">
        <v>111</v>
      </c>
      <c r="J899" t="s">
        <v>204</v>
      </c>
      <c r="K899" t="s">
        <v>205</v>
      </c>
      <c r="L899" t="s">
        <v>206</v>
      </c>
      <c r="M899" t="s">
        <v>215</v>
      </c>
      <c r="P899" s="44" t="s">
        <v>386</v>
      </c>
      <c r="Q899" s="9">
        <v>1972563.7868470901</v>
      </c>
      <c r="R899" s="9">
        <v>1591707.83496249</v>
      </c>
      <c r="S899" s="8">
        <f t="shared" si="34"/>
        <v>-0.193076621615037</v>
      </c>
      <c r="U899" s="9">
        <f t="shared" si="33"/>
        <v>-0.30949640635596321</v>
      </c>
      <c r="V899" s="6" t="s">
        <v>119</v>
      </c>
    </row>
    <row r="900" spans="1:22" x14ac:dyDescent="0.2">
      <c r="A900" s="6" t="s">
        <v>106</v>
      </c>
      <c r="B900" s="6" t="s">
        <v>107</v>
      </c>
      <c r="C900" s="6" t="s">
        <v>467</v>
      </c>
      <c r="D900" s="6" t="s">
        <v>69</v>
      </c>
      <c r="E900" s="6" t="s">
        <v>52</v>
      </c>
      <c r="F900" s="6" t="s">
        <v>142</v>
      </c>
      <c r="G900" s="6" t="s">
        <v>118</v>
      </c>
      <c r="H900" t="s">
        <v>110</v>
      </c>
      <c r="I900" t="s">
        <v>163</v>
      </c>
      <c r="J900" t="s">
        <v>163</v>
      </c>
      <c r="K900" t="s">
        <v>164</v>
      </c>
      <c r="L900" t="s">
        <v>165</v>
      </c>
      <c r="M900" t="s">
        <v>166</v>
      </c>
      <c r="P900" s="44" t="s">
        <v>386</v>
      </c>
      <c r="Q900" s="9">
        <v>190546.07179632399</v>
      </c>
      <c r="R900" s="9">
        <v>153697.45159352699</v>
      </c>
      <c r="S900" s="8">
        <f t="shared" si="34"/>
        <v>-0.19338430782338428</v>
      </c>
      <c r="U900" s="9">
        <f t="shared" si="33"/>
        <v>-0.31004662218948298</v>
      </c>
      <c r="V900" s="6" t="s">
        <v>119</v>
      </c>
    </row>
    <row r="901" spans="1:22" x14ac:dyDescent="0.2">
      <c r="A901" s="6" t="s">
        <v>106</v>
      </c>
      <c r="B901" s="6" t="s">
        <v>107</v>
      </c>
      <c r="C901" s="6" t="s">
        <v>472</v>
      </c>
      <c r="D901" s="6" t="s">
        <v>69</v>
      </c>
      <c r="E901" s="6" t="s">
        <v>52</v>
      </c>
      <c r="F901" s="6" t="s">
        <v>117</v>
      </c>
      <c r="G901" s="6" t="s">
        <v>131</v>
      </c>
      <c r="H901" t="s">
        <v>110</v>
      </c>
      <c r="I901" t="s">
        <v>111</v>
      </c>
      <c r="J901" t="s">
        <v>133</v>
      </c>
      <c r="K901" t="s">
        <v>146</v>
      </c>
      <c r="L901" t="s">
        <v>147</v>
      </c>
      <c r="M901" t="s">
        <v>191</v>
      </c>
      <c r="P901" s="44" t="s">
        <v>386</v>
      </c>
      <c r="Q901" s="9">
        <v>6118805.7575182002</v>
      </c>
      <c r="R901" s="9">
        <v>4935524.7413948001</v>
      </c>
      <c r="S901" s="8">
        <f t="shared" si="34"/>
        <v>-0.193384307823385</v>
      </c>
      <c r="U901" s="9">
        <f t="shared" ref="U901:U964" si="35">IF(T901="",(LOG((R901/Q901),2)),T901)</f>
        <v>-0.31004662218948431</v>
      </c>
      <c r="V901" s="6" t="s">
        <v>119</v>
      </c>
    </row>
    <row r="902" spans="1:22" x14ac:dyDescent="0.2">
      <c r="A902" s="6" t="s">
        <v>106</v>
      </c>
      <c r="B902" s="6" t="s">
        <v>107</v>
      </c>
      <c r="C902" s="6" t="s">
        <v>472</v>
      </c>
      <c r="D902" s="6" t="s">
        <v>69</v>
      </c>
      <c r="E902" s="6" t="s">
        <v>52</v>
      </c>
      <c r="F902" s="6" t="s">
        <v>142</v>
      </c>
      <c r="G902" s="6" t="s">
        <v>131</v>
      </c>
      <c r="H902" t="s">
        <v>110</v>
      </c>
      <c r="I902" t="s">
        <v>111</v>
      </c>
      <c r="J902" t="s">
        <v>133</v>
      </c>
      <c r="K902" t="s">
        <v>146</v>
      </c>
      <c r="L902" t="s">
        <v>147</v>
      </c>
      <c r="M902" t="s">
        <v>191</v>
      </c>
      <c r="P902" s="44" t="s">
        <v>386</v>
      </c>
      <c r="Q902" s="9">
        <v>2590200.2045313199</v>
      </c>
      <c r="R902" s="9">
        <v>2089296.1308540299</v>
      </c>
      <c r="S902" s="8">
        <f t="shared" si="34"/>
        <v>-0.19338430782338903</v>
      </c>
      <c r="U902" s="9">
        <f t="shared" si="35"/>
        <v>-0.31004662218949147</v>
      </c>
      <c r="V902" s="6" t="s">
        <v>119</v>
      </c>
    </row>
    <row r="903" spans="1:22" x14ac:dyDescent="0.2">
      <c r="A903" s="6" t="s">
        <v>106</v>
      </c>
      <c r="B903" s="6" t="s">
        <v>107</v>
      </c>
      <c r="C903" s="6" t="s">
        <v>425</v>
      </c>
      <c r="D903" s="6" t="s">
        <v>69</v>
      </c>
      <c r="E903" s="6" t="s">
        <v>52</v>
      </c>
      <c r="F903" s="6" t="s">
        <v>108</v>
      </c>
      <c r="G903" s="6" t="s">
        <v>129</v>
      </c>
      <c r="H903" t="s">
        <v>110</v>
      </c>
      <c r="I903" t="s">
        <v>111</v>
      </c>
      <c r="J903" t="s">
        <v>133</v>
      </c>
      <c r="K903" t="s">
        <v>146</v>
      </c>
      <c r="L903" t="s">
        <v>147</v>
      </c>
      <c r="M903" t="s">
        <v>191</v>
      </c>
      <c r="P903" s="44" t="s">
        <v>386</v>
      </c>
      <c r="Q903" s="9">
        <v>15.3846153846153</v>
      </c>
      <c r="R903" s="9">
        <v>12.4038461538461</v>
      </c>
      <c r="S903" s="8">
        <f t="shared" si="34"/>
        <v>-0.19374999999999906</v>
      </c>
      <c r="U903" s="9">
        <f t="shared" si="35"/>
        <v>-0.31070083946410659</v>
      </c>
      <c r="V903" s="6" t="s">
        <v>116</v>
      </c>
    </row>
    <row r="904" spans="1:22" x14ac:dyDescent="0.2">
      <c r="A904" s="6" t="s">
        <v>106</v>
      </c>
      <c r="B904" s="6" t="s">
        <v>107</v>
      </c>
      <c r="C904" s="6" t="s">
        <v>489</v>
      </c>
      <c r="D904" s="6" t="s">
        <v>69</v>
      </c>
      <c r="E904" s="6" t="s">
        <v>52</v>
      </c>
      <c r="F904" s="6" t="s">
        <v>142</v>
      </c>
      <c r="G904" s="6" t="s">
        <v>131</v>
      </c>
      <c r="H904" s="6" t="s">
        <v>110</v>
      </c>
      <c r="I904" s="12" t="s">
        <v>123</v>
      </c>
      <c r="J904" s="6" t="s">
        <v>124</v>
      </c>
      <c r="K904" s="6" t="s">
        <v>125</v>
      </c>
      <c r="L904" s="6" t="s">
        <v>126</v>
      </c>
      <c r="M904" s="6" t="s">
        <v>127</v>
      </c>
      <c r="N904" s="6" t="s">
        <v>155</v>
      </c>
      <c r="P904" s="44" t="s">
        <v>386</v>
      </c>
      <c r="Q904" s="9">
        <v>36.015325670498001</v>
      </c>
      <c r="R904" s="9">
        <v>28.991060025542701</v>
      </c>
      <c r="S904" s="8">
        <f t="shared" si="34"/>
        <v>-0.19503546099290825</v>
      </c>
      <c r="U904" s="9">
        <f t="shared" si="35"/>
        <v>-0.31300286510787939</v>
      </c>
      <c r="V904" s="6" t="s">
        <v>116</v>
      </c>
    </row>
    <row r="905" spans="1:22" x14ac:dyDescent="0.2">
      <c r="A905" s="6" t="s">
        <v>106</v>
      </c>
      <c r="B905" s="6" t="s">
        <v>107</v>
      </c>
      <c r="C905" s="6" t="s">
        <v>479</v>
      </c>
      <c r="D905" s="6" t="s">
        <v>69</v>
      </c>
      <c r="E905" s="6" t="s">
        <v>52</v>
      </c>
      <c r="F905" s="6" t="s">
        <v>117</v>
      </c>
      <c r="G905" s="6" t="s">
        <v>130</v>
      </c>
      <c r="H905" t="s">
        <v>110</v>
      </c>
      <c r="I905" t="s">
        <v>163</v>
      </c>
      <c r="J905" t="s">
        <v>163</v>
      </c>
      <c r="K905" t="s">
        <v>164</v>
      </c>
      <c r="L905" t="s">
        <v>165</v>
      </c>
      <c r="M905" t="s">
        <v>166</v>
      </c>
      <c r="P905" s="44" t="s">
        <v>386</v>
      </c>
      <c r="Q905" s="9">
        <v>1.91616766467066</v>
      </c>
      <c r="R905" s="9">
        <v>1.54191616766467</v>
      </c>
      <c r="S905" s="8">
        <f t="shared" si="34"/>
        <v>-0.19531250000000092</v>
      </c>
      <c r="U905" s="9">
        <f t="shared" si="35"/>
        <v>-0.31349947281678325</v>
      </c>
      <c r="V905" s="6" t="s">
        <v>116</v>
      </c>
    </row>
    <row r="906" spans="1:22" x14ac:dyDescent="0.2">
      <c r="A906" s="6" t="s">
        <v>106</v>
      </c>
      <c r="B906" s="6" t="s">
        <v>107</v>
      </c>
      <c r="C906" s="6" t="s">
        <v>487</v>
      </c>
      <c r="D906" s="6" t="s">
        <v>69</v>
      </c>
      <c r="E906" s="6" t="s">
        <v>52</v>
      </c>
      <c r="F906" s="6" t="s">
        <v>108</v>
      </c>
      <c r="G906" s="6" t="s">
        <v>129</v>
      </c>
      <c r="H906" s="6" t="s">
        <v>110</v>
      </c>
      <c r="I906" s="12" t="s">
        <v>123</v>
      </c>
      <c r="J906" s="6" t="s">
        <v>124</v>
      </c>
      <c r="K906" s="6" t="s">
        <v>125</v>
      </c>
      <c r="L906" s="6" t="s">
        <v>126</v>
      </c>
      <c r="M906" s="6" t="s">
        <v>127</v>
      </c>
      <c r="N906" s="6" t="s">
        <v>150</v>
      </c>
      <c r="P906" s="44" t="s">
        <v>386</v>
      </c>
      <c r="Q906" s="9">
        <v>0.875407166123778</v>
      </c>
      <c r="R906" s="9">
        <v>0.70439739413680602</v>
      </c>
      <c r="S906" s="8">
        <f t="shared" si="34"/>
        <v>-0.19534883720930393</v>
      </c>
      <c r="U906" s="9">
        <f t="shared" si="35"/>
        <v>-0.3135646219527386</v>
      </c>
      <c r="V906" s="6" t="s">
        <v>116</v>
      </c>
    </row>
    <row r="907" spans="1:22" x14ac:dyDescent="0.2">
      <c r="A907" s="6" t="s">
        <v>106</v>
      </c>
      <c r="B907" s="6" t="s">
        <v>107</v>
      </c>
      <c r="C907" s="6" t="s">
        <v>475</v>
      </c>
      <c r="D907" s="6" t="s">
        <v>69</v>
      </c>
      <c r="E907" s="6" t="s">
        <v>52</v>
      </c>
      <c r="F907" s="6" t="s">
        <v>194</v>
      </c>
      <c r="G907" s="6" t="s">
        <v>131</v>
      </c>
      <c r="H907" s="6" t="s">
        <v>110</v>
      </c>
      <c r="I907" s="12" t="s">
        <v>123</v>
      </c>
      <c r="J907" s="6" t="s">
        <v>124</v>
      </c>
      <c r="K907" s="6" t="s">
        <v>125</v>
      </c>
      <c r="L907" s="6" t="s">
        <v>126</v>
      </c>
      <c r="M907" s="6" t="s">
        <v>127</v>
      </c>
      <c r="N907" s="6" t="s">
        <v>155</v>
      </c>
      <c r="P907" s="44" t="s">
        <v>386</v>
      </c>
      <c r="Q907" s="9">
        <v>15485718.1340618</v>
      </c>
      <c r="R907" s="9">
        <v>12411421.0858116</v>
      </c>
      <c r="S907" s="8">
        <f t="shared" si="34"/>
        <v>-0.19852466780265698</v>
      </c>
      <c r="U907" s="9">
        <f t="shared" si="35"/>
        <v>-0.31926997708298838</v>
      </c>
      <c r="V907" s="6" t="s">
        <v>119</v>
      </c>
    </row>
    <row r="908" spans="1:22" x14ac:dyDescent="0.2">
      <c r="A908" s="6" t="s">
        <v>106</v>
      </c>
      <c r="B908" s="6" t="s">
        <v>107</v>
      </c>
      <c r="C908" s="6" t="s">
        <v>483</v>
      </c>
      <c r="D908" s="6" t="s">
        <v>69</v>
      </c>
      <c r="E908" s="6" t="s">
        <v>52</v>
      </c>
      <c r="F908" s="6" t="s">
        <v>142</v>
      </c>
      <c r="G908" s="6" t="s">
        <v>118</v>
      </c>
      <c r="H908" t="s">
        <v>110</v>
      </c>
      <c r="I908" t="s">
        <v>111</v>
      </c>
      <c r="J908" t="s">
        <v>133</v>
      </c>
      <c r="K908" t="s">
        <v>146</v>
      </c>
      <c r="L908" t="s">
        <v>147</v>
      </c>
      <c r="M908" t="s">
        <v>148</v>
      </c>
      <c r="P908" s="44" t="s">
        <v>385</v>
      </c>
      <c r="Q908" s="9">
        <v>6.4516129032258096</v>
      </c>
      <c r="R908" s="9">
        <v>5.1612903225806299</v>
      </c>
      <c r="S908" s="8">
        <f t="shared" si="34"/>
        <v>-0.20000000000000276</v>
      </c>
      <c r="U908" s="9">
        <f t="shared" si="35"/>
        <v>-0.32192809488736729</v>
      </c>
      <c r="V908" s="6" t="s">
        <v>116</v>
      </c>
    </row>
    <row r="909" spans="1:22" x14ac:dyDescent="0.2">
      <c r="A909" s="6" t="s">
        <v>106</v>
      </c>
      <c r="B909" s="6" t="s">
        <v>107</v>
      </c>
      <c r="C909" s="6" t="s">
        <v>425</v>
      </c>
      <c r="D909" s="6" t="s">
        <v>69</v>
      </c>
      <c r="E909" s="6" t="s">
        <v>52</v>
      </c>
      <c r="F909" s="6" t="s">
        <v>117</v>
      </c>
      <c r="G909" s="6" t="s">
        <v>129</v>
      </c>
      <c r="H909" t="s">
        <v>110</v>
      </c>
      <c r="I909" t="s">
        <v>111</v>
      </c>
      <c r="J909" t="s">
        <v>133</v>
      </c>
      <c r="K909" t="s">
        <v>146</v>
      </c>
      <c r="L909" t="s">
        <v>147</v>
      </c>
      <c r="M909" t="s">
        <v>191</v>
      </c>
      <c r="P909" s="44" t="s">
        <v>386</v>
      </c>
      <c r="Q909" s="9">
        <v>21.442307692307601</v>
      </c>
      <c r="R909" s="9">
        <v>17.019230769230699</v>
      </c>
      <c r="S909" s="8">
        <f t="shared" si="34"/>
        <v>-0.2062780269058295</v>
      </c>
      <c r="U909" s="9">
        <f t="shared" si="35"/>
        <v>-0.33329434983730716</v>
      </c>
      <c r="V909" s="6" t="s">
        <v>116</v>
      </c>
    </row>
    <row r="910" spans="1:22" x14ac:dyDescent="0.2">
      <c r="A910" s="6" t="s">
        <v>106</v>
      </c>
      <c r="B910" s="6" t="s">
        <v>120</v>
      </c>
      <c r="C910" s="6" t="s">
        <v>461</v>
      </c>
      <c r="D910" s="6" t="s">
        <v>77</v>
      </c>
      <c r="E910" s="6" t="s">
        <v>121</v>
      </c>
      <c r="F910" s="6" t="s">
        <v>132</v>
      </c>
      <c r="G910" s="13">
        <v>1.0000000000000001E-5</v>
      </c>
      <c r="H910" s="47" t="s">
        <v>110</v>
      </c>
      <c r="I910" s="48" t="s">
        <v>123</v>
      </c>
      <c r="J910" s="6" t="s">
        <v>124</v>
      </c>
      <c r="K910" s="6" t="s">
        <v>125</v>
      </c>
      <c r="L910" s="6" t="s">
        <v>126</v>
      </c>
      <c r="M910" s="6" t="s">
        <v>127</v>
      </c>
      <c r="N910" s="6" t="s">
        <v>155</v>
      </c>
      <c r="P910" s="44" t="s">
        <v>386</v>
      </c>
      <c r="Q910" s="9">
        <v>4565740.1602376904</v>
      </c>
      <c r="R910" s="9">
        <v>3621448.0618508998</v>
      </c>
      <c r="S910" s="8">
        <f t="shared" si="34"/>
        <v>-0.20682125246865365</v>
      </c>
      <c r="T910" s="43"/>
      <c r="U910" s="9">
        <f t="shared" si="35"/>
        <v>-0.33428207244149605</v>
      </c>
      <c r="V910" s="6" t="s">
        <v>119</v>
      </c>
    </row>
    <row r="911" spans="1:22" x14ac:dyDescent="0.2">
      <c r="A911" s="6" t="s">
        <v>106</v>
      </c>
      <c r="B911" s="6" t="s">
        <v>107</v>
      </c>
      <c r="C911" s="6" t="s">
        <v>478</v>
      </c>
      <c r="D911" s="6" t="s">
        <v>69</v>
      </c>
      <c r="E911" s="6" t="s">
        <v>52</v>
      </c>
      <c r="F911" s="6" t="s">
        <v>117</v>
      </c>
      <c r="G911" s="6" t="s">
        <v>109</v>
      </c>
      <c r="H911" t="s">
        <v>110</v>
      </c>
      <c r="I911" t="s">
        <v>111</v>
      </c>
      <c r="J911" t="s">
        <v>112</v>
      </c>
      <c r="K911" t="s">
        <v>139</v>
      </c>
      <c r="L911" t="s">
        <v>140</v>
      </c>
      <c r="M911" t="s">
        <v>141</v>
      </c>
      <c r="P911" s="44" t="s">
        <v>385</v>
      </c>
      <c r="Q911" s="9">
        <v>2794713.5999592501</v>
      </c>
      <c r="R911" s="9">
        <v>2208628.42680061</v>
      </c>
      <c r="S911" s="8">
        <f t="shared" si="34"/>
        <v>-0.20971206966151587</v>
      </c>
      <c r="U911" s="9">
        <f t="shared" si="35"/>
        <v>-0.339549720090706</v>
      </c>
      <c r="V911" s="6" t="s">
        <v>119</v>
      </c>
    </row>
    <row r="912" spans="1:22" x14ac:dyDescent="0.2">
      <c r="A912" s="6" t="s">
        <v>106</v>
      </c>
      <c r="B912" s="6" t="s">
        <v>120</v>
      </c>
      <c r="C912" s="6" t="s">
        <v>459</v>
      </c>
      <c r="D912" s="6" t="s">
        <v>77</v>
      </c>
      <c r="E912" s="6" t="s">
        <v>121</v>
      </c>
      <c r="F912" s="6" t="s">
        <v>138</v>
      </c>
      <c r="G912" s="11">
        <v>1E-3</v>
      </c>
      <c r="H912" t="s">
        <v>110</v>
      </c>
      <c r="I912" t="s">
        <v>111</v>
      </c>
      <c r="J912" t="s">
        <v>133</v>
      </c>
      <c r="K912" t="s">
        <v>146</v>
      </c>
      <c r="L912" t="s">
        <v>147</v>
      </c>
      <c r="M912" t="s">
        <v>191</v>
      </c>
      <c r="P912" s="44" t="s">
        <v>386</v>
      </c>
      <c r="Q912" s="9">
        <v>7013856.6289138095</v>
      </c>
      <c r="R912" s="9">
        <v>5518423.9184339996</v>
      </c>
      <c r="S912" s="8">
        <f t="shared" si="34"/>
        <v>-0.21321118887931959</v>
      </c>
      <c r="U912" s="9">
        <f t="shared" si="35"/>
        <v>-0.34595165360986824</v>
      </c>
      <c r="V912" s="6" t="s">
        <v>119</v>
      </c>
    </row>
    <row r="913" spans="1:22" x14ac:dyDescent="0.2">
      <c r="A913" s="6" t="s">
        <v>106</v>
      </c>
      <c r="B913" s="6" t="s">
        <v>120</v>
      </c>
      <c r="C913" s="6" t="s">
        <v>429</v>
      </c>
      <c r="D913" s="6" t="s">
        <v>77</v>
      </c>
      <c r="E913" s="6" t="s">
        <v>121</v>
      </c>
      <c r="F913" s="6" t="s">
        <v>144</v>
      </c>
      <c r="G913" s="11">
        <v>1E-3</v>
      </c>
      <c r="H913" t="s">
        <v>110</v>
      </c>
      <c r="I913" t="s">
        <v>111</v>
      </c>
      <c r="J913" t="s">
        <v>133</v>
      </c>
      <c r="K913" t="s">
        <v>146</v>
      </c>
      <c r="L913" t="s">
        <v>147</v>
      </c>
      <c r="M913" t="s">
        <v>191</v>
      </c>
      <c r="P913" s="44" t="s">
        <v>386</v>
      </c>
      <c r="Q913" s="9">
        <v>9548416.0391041599</v>
      </c>
      <c r="R913" s="9">
        <v>7501157.73766087</v>
      </c>
      <c r="S913" s="8">
        <f t="shared" si="34"/>
        <v>-0.21440815869972979</v>
      </c>
      <c r="U913" s="9">
        <f t="shared" si="35"/>
        <v>-0.34814814814814843</v>
      </c>
      <c r="V913" s="6" t="s">
        <v>119</v>
      </c>
    </row>
    <row r="914" spans="1:22" x14ac:dyDescent="0.2">
      <c r="A914" s="6" t="s">
        <v>106</v>
      </c>
      <c r="B914" s="6" t="s">
        <v>107</v>
      </c>
      <c r="C914" s="6" t="s">
        <v>472</v>
      </c>
      <c r="D914" s="6" t="s">
        <v>69</v>
      </c>
      <c r="E914" s="6" t="s">
        <v>52</v>
      </c>
      <c r="F914" s="6" t="s">
        <v>117</v>
      </c>
      <c r="G914" s="6" t="s">
        <v>129</v>
      </c>
      <c r="H914" t="s">
        <v>110</v>
      </c>
      <c r="I914" t="s">
        <v>111</v>
      </c>
      <c r="J914" t="s">
        <v>133</v>
      </c>
      <c r="K914" t="s">
        <v>146</v>
      </c>
      <c r="L914" t="s">
        <v>147</v>
      </c>
      <c r="M914" t="s">
        <v>191</v>
      </c>
      <c r="P914" s="44" t="s">
        <v>386</v>
      </c>
      <c r="Q914" s="9">
        <v>6118805.7575182002</v>
      </c>
      <c r="R914" s="9">
        <v>4786300.92322639</v>
      </c>
      <c r="S914" s="8">
        <f t="shared" si="34"/>
        <v>-0.21777204361399385</v>
      </c>
      <c r="U914" s="9">
        <f t="shared" si="35"/>
        <v>-0.3543389967879787</v>
      </c>
      <c r="V914" s="6" t="s">
        <v>119</v>
      </c>
    </row>
    <row r="915" spans="1:22" x14ac:dyDescent="0.2">
      <c r="A915" s="6" t="s">
        <v>106</v>
      </c>
      <c r="B915" s="6" t="s">
        <v>107</v>
      </c>
      <c r="C915" s="6" t="s">
        <v>476</v>
      </c>
      <c r="D915" s="6" t="s">
        <v>69</v>
      </c>
      <c r="E915" s="6" t="s">
        <v>52</v>
      </c>
      <c r="F915" s="6" t="s">
        <v>108</v>
      </c>
      <c r="G915" s="6" t="s">
        <v>131</v>
      </c>
      <c r="H915" t="s">
        <v>110</v>
      </c>
      <c r="I915" t="s">
        <v>111</v>
      </c>
      <c r="J915" t="s">
        <v>204</v>
      </c>
      <c r="K915" t="s">
        <v>205</v>
      </c>
      <c r="L915" t="s">
        <v>206</v>
      </c>
      <c r="M915" t="s">
        <v>215</v>
      </c>
      <c r="N915" s="6" t="s">
        <v>225</v>
      </c>
      <c r="P915" s="44" t="s">
        <v>386</v>
      </c>
      <c r="Q915" s="9">
        <v>8027961.1691173501</v>
      </c>
      <c r="R915" s="9">
        <v>6252484.61225833</v>
      </c>
      <c r="S915" s="8">
        <f t="shared" si="34"/>
        <v>-0.22116157757327923</v>
      </c>
      <c r="U915" s="9">
        <f t="shared" si="35"/>
        <v>-0.36060403661606122</v>
      </c>
      <c r="V915" s="6" t="s">
        <v>119</v>
      </c>
    </row>
    <row r="916" spans="1:22" x14ac:dyDescent="0.2">
      <c r="A916" s="6" t="s">
        <v>106</v>
      </c>
      <c r="B916" s="6" t="s">
        <v>120</v>
      </c>
      <c r="C916" s="6" t="s">
        <v>457</v>
      </c>
      <c r="D916" s="6" t="s">
        <v>77</v>
      </c>
      <c r="E916" s="6" t="s">
        <v>121</v>
      </c>
      <c r="F916" s="6" t="s">
        <v>138</v>
      </c>
      <c r="G916" s="13">
        <v>1.0000000000000001E-5</v>
      </c>
      <c r="H916" t="s">
        <v>110</v>
      </c>
      <c r="I916" t="s">
        <v>163</v>
      </c>
      <c r="J916" t="s">
        <v>163</v>
      </c>
      <c r="K916" t="s">
        <v>164</v>
      </c>
      <c r="L916" t="s">
        <v>165</v>
      </c>
      <c r="M916" t="s">
        <v>166</v>
      </c>
      <c r="P916" s="44" t="s">
        <v>386</v>
      </c>
      <c r="Q916" s="9">
        <v>4387049.3918457599</v>
      </c>
      <c r="R916" s="9">
        <v>3416223.89356018</v>
      </c>
      <c r="S916" s="8">
        <f t="shared" si="34"/>
        <v>-0.22129349628250375</v>
      </c>
      <c r="U916" s="9">
        <f t="shared" si="35"/>
        <v>-0.36084841925293948</v>
      </c>
      <c r="V916" s="6" t="s">
        <v>119</v>
      </c>
    </row>
    <row r="917" spans="1:22" x14ac:dyDescent="0.2">
      <c r="A917" s="6" t="s">
        <v>106</v>
      </c>
      <c r="B917" s="6" t="s">
        <v>107</v>
      </c>
      <c r="C917" s="6" t="s">
        <v>465</v>
      </c>
      <c r="D917" s="6" t="s">
        <v>69</v>
      </c>
      <c r="E917" s="6" t="s">
        <v>52</v>
      </c>
      <c r="F917" s="6" t="s">
        <v>108</v>
      </c>
      <c r="G917" s="6" t="s">
        <v>131</v>
      </c>
      <c r="H917" t="s">
        <v>110</v>
      </c>
      <c r="I917" t="s">
        <v>111</v>
      </c>
      <c r="J917" t="s">
        <v>112</v>
      </c>
      <c r="K917" t="s">
        <v>139</v>
      </c>
      <c r="L917" t="s">
        <v>140</v>
      </c>
      <c r="M917" t="s">
        <v>141</v>
      </c>
      <c r="P917" s="44" t="s">
        <v>385</v>
      </c>
      <c r="Q917" s="9">
        <v>5.0863422291993601</v>
      </c>
      <c r="R917" s="9">
        <v>3.95604395604395</v>
      </c>
      <c r="S917" s="8">
        <f t="shared" si="34"/>
        <v>-0.22222222222222157</v>
      </c>
      <c r="U917" s="9">
        <f t="shared" si="35"/>
        <v>-0.36257007938470703</v>
      </c>
      <c r="V917" s="6" t="s">
        <v>116</v>
      </c>
    </row>
    <row r="918" spans="1:22" x14ac:dyDescent="0.2">
      <c r="A918" s="6" t="s">
        <v>106</v>
      </c>
      <c r="B918" s="6" t="s">
        <v>120</v>
      </c>
      <c r="C918" s="6" t="s">
        <v>459</v>
      </c>
      <c r="D918" s="6" t="s">
        <v>77</v>
      </c>
      <c r="E918" s="6" t="s">
        <v>121</v>
      </c>
      <c r="F918" s="6" t="s">
        <v>138</v>
      </c>
      <c r="G918" s="11">
        <v>1E-3</v>
      </c>
      <c r="H918" t="s">
        <v>110</v>
      </c>
      <c r="I918" t="s">
        <v>111</v>
      </c>
      <c r="J918" t="s">
        <v>133</v>
      </c>
      <c r="K918" t="s">
        <v>146</v>
      </c>
      <c r="L918" t="s">
        <v>147</v>
      </c>
      <c r="M918" t="s">
        <v>191</v>
      </c>
      <c r="P918" s="44" t="s">
        <v>386</v>
      </c>
      <c r="Q918" s="9">
        <v>4341834.1940446198</v>
      </c>
      <c r="R918" s="9">
        <v>3365290.39335036</v>
      </c>
      <c r="S918" s="8">
        <f t="shared" si="34"/>
        <v>-0.22491503752808303</v>
      </c>
      <c r="U918" s="9">
        <f t="shared" si="35"/>
        <v>-0.36757363196048243</v>
      </c>
      <c r="V918" s="6" t="s">
        <v>119</v>
      </c>
    </row>
    <row r="919" spans="1:22" x14ac:dyDescent="0.2">
      <c r="A919" s="6" t="s">
        <v>106</v>
      </c>
      <c r="B919" s="6" t="s">
        <v>120</v>
      </c>
      <c r="C919" s="6" t="s">
        <v>437</v>
      </c>
      <c r="D919" s="6" t="s">
        <v>77</v>
      </c>
      <c r="E919" s="6" t="s">
        <v>121</v>
      </c>
      <c r="F919" s="6" t="s">
        <v>122</v>
      </c>
      <c r="G919" s="14">
        <v>1.0000000000000001E-5</v>
      </c>
      <c r="H919" t="s">
        <v>110</v>
      </c>
      <c r="I919" t="s">
        <v>111</v>
      </c>
      <c r="J919" t="s">
        <v>133</v>
      </c>
      <c r="K919" t="s">
        <v>146</v>
      </c>
      <c r="L919" t="s">
        <v>147</v>
      </c>
      <c r="M919" t="s">
        <v>148</v>
      </c>
      <c r="P919" s="44" t="s">
        <v>385</v>
      </c>
      <c r="Q919" s="9">
        <v>975545.01004687406</v>
      </c>
      <c r="R919" s="9">
        <v>749120.99925912195</v>
      </c>
      <c r="S919" s="8">
        <f t="shared" si="34"/>
        <v>-0.23210001430571886</v>
      </c>
      <c r="U919" s="9">
        <f t="shared" si="35"/>
        <v>-0.38100967396557622</v>
      </c>
      <c r="V919" s="6" t="s">
        <v>119</v>
      </c>
    </row>
    <row r="920" spans="1:22" x14ac:dyDescent="0.2">
      <c r="A920" s="6" t="s">
        <v>106</v>
      </c>
      <c r="B920" s="6">
        <v>2018</v>
      </c>
      <c r="C920" s="6" t="s">
        <v>493</v>
      </c>
      <c r="D920" s="6" t="s">
        <v>69</v>
      </c>
      <c r="E920" s="6" t="s">
        <v>52</v>
      </c>
      <c r="F920" s="6" t="s">
        <v>108</v>
      </c>
      <c r="G920" s="6" t="s">
        <v>193</v>
      </c>
      <c r="H920" t="s">
        <v>110</v>
      </c>
      <c r="I920" t="s">
        <v>123</v>
      </c>
      <c r="J920" t="s">
        <v>124</v>
      </c>
      <c r="K920" t="s">
        <v>125</v>
      </c>
      <c r="L920" t="s">
        <v>126</v>
      </c>
      <c r="M920" t="s">
        <v>127</v>
      </c>
      <c r="N920" s="6" t="s">
        <v>155</v>
      </c>
      <c r="P920" s="44" t="s">
        <v>386</v>
      </c>
      <c r="Q920" s="9">
        <v>7417218.5430463497</v>
      </c>
      <c r="R920" s="9">
        <v>5695364.2384105902</v>
      </c>
      <c r="S920" s="8">
        <f t="shared" si="34"/>
        <v>-0.2321428571428571</v>
      </c>
      <c r="U920" s="9">
        <f t="shared" si="35"/>
        <v>-0.3810901673555061</v>
      </c>
      <c r="V920" s="6" t="s">
        <v>119</v>
      </c>
    </row>
    <row r="921" spans="1:22" x14ac:dyDescent="0.2">
      <c r="A921" s="6" t="s">
        <v>106</v>
      </c>
      <c r="B921" s="6" t="s">
        <v>120</v>
      </c>
      <c r="C921" s="6" t="s">
        <v>456</v>
      </c>
      <c r="D921" s="6" t="s">
        <v>77</v>
      </c>
      <c r="E921" s="6" t="s">
        <v>121</v>
      </c>
      <c r="F921" s="6" t="s">
        <v>138</v>
      </c>
      <c r="G921" s="13">
        <v>1.0000000000000001E-5</v>
      </c>
      <c r="H921" t="s">
        <v>110</v>
      </c>
      <c r="I921" t="s">
        <v>111</v>
      </c>
      <c r="J921" t="s">
        <v>112</v>
      </c>
      <c r="K921" t="s">
        <v>139</v>
      </c>
      <c r="L921" t="s">
        <v>140</v>
      </c>
      <c r="M921" t="s">
        <v>141</v>
      </c>
      <c r="P921" s="44" t="s">
        <v>385</v>
      </c>
      <c r="Q921" s="9">
        <v>1845810.2373095399</v>
      </c>
      <c r="R921" s="9">
        <v>1416051.78793943</v>
      </c>
      <c r="S921" s="8">
        <f t="shared" si="34"/>
        <v>-0.23282916124494329</v>
      </c>
      <c r="U921" s="9">
        <f t="shared" si="35"/>
        <v>-0.38238021236114217</v>
      </c>
      <c r="V921" s="6" t="s">
        <v>119</v>
      </c>
    </row>
    <row r="922" spans="1:22" x14ac:dyDescent="0.2">
      <c r="A922" s="6" t="s">
        <v>106</v>
      </c>
      <c r="B922" s="6" t="s">
        <v>107</v>
      </c>
      <c r="C922" s="6" t="s">
        <v>486</v>
      </c>
      <c r="D922" s="6" t="s">
        <v>69</v>
      </c>
      <c r="E922" s="6" t="s">
        <v>52</v>
      </c>
      <c r="F922" s="6" t="s">
        <v>108</v>
      </c>
      <c r="G922" s="6" t="s">
        <v>129</v>
      </c>
      <c r="H922" t="s">
        <v>110</v>
      </c>
      <c r="I922" t="s">
        <v>111</v>
      </c>
      <c r="J922" t="s">
        <v>133</v>
      </c>
      <c r="K922" t="s">
        <v>146</v>
      </c>
      <c r="L922" t="s">
        <v>147</v>
      </c>
      <c r="M922" t="s">
        <v>191</v>
      </c>
      <c r="P922" s="44" t="s">
        <v>386</v>
      </c>
      <c r="Q922" s="9">
        <v>6591445.5346533898</v>
      </c>
      <c r="R922" s="9">
        <v>5046470.0219646497</v>
      </c>
      <c r="S922" s="8">
        <f t="shared" si="34"/>
        <v>-0.23439100036043647</v>
      </c>
      <c r="U922" s="9">
        <f t="shared" si="35"/>
        <v>-0.3853203062611032</v>
      </c>
      <c r="V922" s="6" t="s">
        <v>119</v>
      </c>
    </row>
    <row r="923" spans="1:22" x14ac:dyDescent="0.2">
      <c r="A923" s="6" t="s">
        <v>106</v>
      </c>
      <c r="B923" s="6">
        <v>2018</v>
      </c>
      <c r="C923" s="6" t="s">
        <v>497</v>
      </c>
      <c r="D923" s="6" t="s">
        <v>69</v>
      </c>
      <c r="E923" s="6" t="s">
        <v>52</v>
      </c>
      <c r="F923" s="6" t="s">
        <v>108</v>
      </c>
      <c r="G923" s="6" t="s">
        <v>193</v>
      </c>
      <c r="H923" t="s">
        <v>110</v>
      </c>
      <c r="I923" t="s">
        <v>123</v>
      </c>
      <c r="J923" t="s">
        <v>124</v>
      </c>
      <c r="K923" t="s">
        <v>125</v>
      </c>
      <c r="L923" t="s">
        <v>126</v>
      </c>
      <c r="M923" t="s">
        <v>127</v>
      </c>
      <c r="N923" s="6" t="s">
        <v>150</v>
      </c>
      <c r="P923" s="44" t="s">
        <v>386</v>
      </c>
      <c r="Q923" s="9">
        <v>3084772.3704866502</v>
      </c>
      <c r="R923" s="9">
        <v>2354788.06907378</v>
      </c>
      <c r="S923" s="8">
        <f t="shared" si="34"/>
        <v>-0.23664122137404539</v>
      </c>
      <c r="U923" s="9">
        <f t="shared" si="35"/>
        <v>-0.38956681176272484</v>
      </c>
      <c r="V923" s="6" t="s">
        <v>119</v>
      </c>
    </row>
    <row r="924" spans="1:22" x14ac:dyDescent="0.2">
      <c r="A924" s="6" t="s">
        <v>106</v>
      </c>
      <c r="B924" s="6" t="s">
        <v>120</v>
      </c>
      <c r="C924" s="6" t="s">
        <v>461</v>
      </c>
      <c r="D924" s="6" t="s">
        <v>77</v>
      </c>
      <c r="E924" s="6" t="s">
        <v>121</v>
      </c>
      <c r="F924" s="6" t="s">
        <v>132</v>
      </c>
      <c r="G924" s="13">
        <v>1.0000000000000001E-5</v>
      </c>
      <c r="H924" s="47" t="s">
        <v>110</v>
      </c>
      <c r="I924" s="48" t="s">
        <v>123</v>
      </c>
      <c r="J924" s="6" t="s">
        <v>124</v>
      </c>
      <c r="K924" s="6" t="s">
        <v>125</v>
      </c>
      <c r="L924" s="6" t="s">
        <v>126</v>
      </c>
      <c r="M924" s="6" t="s">
        <v>127</v>
      </c>
      <c r="N924" s="6" t="s">
        <v>155</v>
      </c>
      <c r="P924" s="44" t="s">
        <v>386</v>
      </c>
      <c r="Q924" s="9">
        <v>10498963.163200401</v>
      </c>
      <c r="R924" s="9">
        <v>7973510.2454822296</v>
      </c>
      <c r="S924" s="8">
        <f t="shared" si="34"/>
        <v>-0.24054307825081814</v>
      </c>
      <c r="T924" s="43"/>
      <c r="U924" s="9">
        <f t="shared" si="35"/>
        <v>-0.39695996102426612</v>
      </c>
      <c r="V924" s="6" t="s">
        <v>119</v>
      </c>
    </row>
    <row r="925" spans="1:22" x14ac:dyDescent="0.2">
      <c r="A925" s="6" t="s">
        <v>106</v>
      </c>
      <c r="B925" s="6" t="s">
        <v>120</v>
      </c>
      <c r="C925" s="6" t="s">
        <v>430</v>
      </c>
      <c r="D925" s="6" t="s">
        <v>77</v>
      </c>
      <c r="E925" s="6" t="s">
        <v>121</v>
      </c>
      <c r="F925" s="6" t="s">
        <v>144</v>
      </c>
      <c r="G925" s="11">
        <v>1E-3</v>
      </c>
      <c r="H925" s="6" t="s">
        <v>110</v>
      </c>
      <c r="I925" s="12" t="s">
        <v>123</v>
      </c>
      <c r="J925" s="6" t="s">
        <v>124</v>
      </c>
      <c r="K925" s="6" t="s">
        <v>125</v>
      </c>
      <c r="L925" s="6" t="s">
        <v>126</v>
      </c>
      <c r="M925" s="6" t="s">
        <v>127</v>
      </c>
      <c r="N925" s="6" t="s">
        <v>155</v>
      </c>
      <c r="P925" s="44" t="s">
        <v>386</v>
      </c>
      <c r="Q925" s="9">
        <v>10671322.664935799</v>
      </c>
      <c r="R925" s="9">
        <v>8102695.9410840701</v>
      </c>
      <c r="S925" s="8">
        <f t="shared" si="34"/>
        <v>-0.24070368824024144</v>
      </c>
      <c r="U925" s="9">
        <f t="shared" si="35"/>
        <v>-0.39726509451272196</v>
      </c>
      <c r="V925" s="6" t="s">
        <v>119</v>
      </c>
    </row>
    <row r="926" spans="1:22" x14ac:dyDescent="0.2">
      <c r="A926" s="6" t="s">
        <v>106</v>
      </c>
      <c r="B926" s="6" t="s">
        <v>120</v>
      </c>
      <c r="C926" s="6" t="s">
        <v>454</v>
      </c>
      <c r="D926" s="6" t="s">
        <v>77</v>
      </c>
      <c r="E926" s="6" t="s">
        <v>121</v>
      </c>
      <c r="F926" s="6" t="s">
        <v>224</v>
      </c>
      <c r="G926" s="11">
        <v>1E-3</v>
      </c>
      <c r="H926" t="s">
        <v>110</v>
      </c>
      <c r="I926" t="s">
        <v>111</v>
      </c>
      <c r="J926" t="s">
        <v>204</v>
      </c>
      <c r="K926" t="s">
        <v>205</v>
      </c>
      <c r="L926" t="s">
        <v>206</v>
      </c>
      <c r="M926" t="s">
        <v>215</v>
      </c>
      <c r="P926" s="44" t="s">
        <v>386</v>
      </c>
      <c r="Q926" s="9">
        <v>1337352.35613722</v>
      </c>
      <c r="R926" s="9">
        <v>1015417.2062948</v>
      </c>
      <c r="S926" s="8">
        <f t="shared" si="34"/>
        <v>-0.24072575067074367</v>
      </c>
      <c r="U926" s="9">
        <f t="shared" si="35"/>
        <v>-0.39730701467091978</v>
      </c>
      <c r="V926" s="6" t="s">
        <v>119</v>
      </c>
    </row>
    <row r="927" spans="1:22" x14ac:dyDescent="0.2">
      <c r="A927" s="6" t="s">
        <v>106</v>
      </c>
      <c r="B927" s="6" t="s">
        <v>107</v>
      </c>
      <c r="C927" s="6" t="s">
        <v>483</v>
      </c>
      <c r="D927" s="6" t="s">
        <v>69</v>
      </c>
      <c r="E927" s="6" t="s">
        <v>52</v>
      </c>
      <c r="F927" s="6" t="s">
        <v>117</v>
      </c>
      <c r="G927" s="6" t="s">
        <v>129</v>
      </c>
      <c r="H927" t="s">
        <v>110</v>
      </c>
      <c r="I927" t="s">
        <v>111</v>
      </c>
      <c r="J927" t="s">
        <v>133</v>
      </c>
      <c r="K927" t="s">
        <v>146</v>
      </c>
      <c r="L927" t="s">
        <v>147</v>
      </c>
      <c r="M927" t="s">
        <v>148</v>
      </c>
      <c r="P927" s="44" t="s">
        <v>385</v>
      </c>
      <c r="Q927" s="9">
        <v>5.1135005973715604</v>
      </c>
      <c r="R927" s="9">
        <v>3.87096774193548</v>
      </c>
      <c r="S927" s="8">
        <f t="shared" si="34"/>
        <v>-0.24299065420560753</v>
      </c>
      <c r="U927" s="9">
        <f t="shared" si="35"/>
        <v>-0.40161698351652225</v>
      </c>
      <c r="V927" s="6" t="s">
        <v>116</v>
      </c>
    </row>
    <row r="928" spans="1:22" x14ac:dyDescent="0.2">
      <c r="A928" s="6" t="s">
        <v>106</v>
      </c>
      <c r="B928" s="6" t="s">
        <v>120</v>
      </c>
      <c r="C928" s="6" t="s">
        <v>462</v>
      </c>
      <c r="D928" s="6" t="s">
        <v>77</v>
      </c>
      <c r="E928" s="6" t="s">
        <v>121</v>
      </c>
      <c r="F928" s="6" t="s">
        <v>138</v>
      </c>
      <c r="G928" s="13">
        <v>1.0000000000000001E-5</v>
      </c>
      <c r="H928" t="s">
        <v>110</v>
      </c>
      <c r="I928" t="s">
        <v>111</v>
      </c>
      <c r="J928" t="s">
        <v>204</v>
      </c>
      <c r="K928" t="s">
        <v>205</v>
      </c>
      <c r="L928" t="s">
        <v>206</v>
      </c>
      <c r="M928" t="s">
        <v>215</v>
      </c>
      <c r="P928" s="44" t="s">
        <v>386</v>
      </c>
      <c r="Q928" s="9">
        <v>2479618.91283635</v>
      </c>
      <c r="R928" s="9">
        <v>1874217.0027381801</v>
      </c>
      <c r="S928" s="8">
        <f t="shared" si="34"/>
        <v>-0.24415119071892855</v>
      </c>
      <c r="U928" s="9">
        <f t="shared" si="35"/>
        <v>-0.40383041059208075</v>
      </c>
      <c r="V928" s="6" t="s">
        <v>119</v>
      </c>
    </row>
    <row r="929" spans="1:22" x14ac:dyDescent="0.2">
      <c r="A929" s="6" t="s">
        <v>106</v>
      </c>
      <c r="B929" s="6" t="s">
        <v>107</v>
      </c>
      <c r="C929" s="6" t="s">
        <v>487</v>
      </c>
      <c r="D929" s="6" t="s">
        <v>69</v>
      </c>
      <c r="E929" s="6" t="s">
        <v>52</v>
      </c>
      <c r="F929" s="6" t="s">
        <v>117</v>
      </c>
      <c r="G929" s="6" t="s">
        <v>129</v>
      </c>
      <c r="H929" s="6" t="s">
        <v>110</v>
      </c>
      <c r="I929" s="12" t="s">
        <v>123</v>
      </c>
      <c r="J929" s="6" t="s">
        <v>124</v>
      </c>
      <c r="K929" s="6" t="s">
        <v>125</v>
      </c>
      <c r="L929" s="6" t="s">
        <v>126</v>
      </c>
      <c r="M929" s="6" t="s">
        <v>127</v>
      </c>
      <c r="N929" s="6" t="s">
        <v>150</v>
      </c>
      <c r="P929" s="44" t="s">
        <v>386</v>
      </c>
      <c r="Q929" s="9">
        <v>2.15798045602605</v>
      </c>
      <c r="R929" s="9">
        <v>1.6205211726384301</v>
      </c>
      <c r="S929" s="8">
        <f t="shared" si="34"/>
        <v>-0.24905660377358488</v>
      </c>
      <c r="U929" s="9">
        <f t="shared" si="35"/>
        <v>-0.41322392890691262</v>
      </c>
      <c r="V929" s="6" t="s">
        <v>116</v>
      </c>
    </row>
    <row r="930" spans="1:22" x14ac:dyDescent="0.2">
      <c r="A930" s="6" t="s">
        <v>106</v>
      </c>
      <c r="B930" s="6" t="s">
        <v>120</v>
      </c>
      <c r="C930" s="6" t="s">
        <v>449</v>
      </c>
      <c r="D930" s="6" t="s">
        <v>77</v>
      </c>
      <c r="E930" s="6" t="s">
        <v>121</v>
      </c>
      <c r="F930" s="6" t="s">
        <v>122</v>
      </c>
      <c r="G930" s="11">
        <v>1E-3</v>
      </c>
      <c r="H930" s="6" t="s">
        <v>110</v>
      </c>
      <c r="I930" s="12" t="s">
        <v>123</v>
      </c>
      <c r="J930" s="6" t="s">
        <v>124</v>
      </c>
      <c r="K930" s="6" t="s">
        <v>125</v>
      </c>
      <c r="L930" s="6" t="s">
        <v>126</v>
      </c>
      <c r="M930" s="6" t="s">
        <v>127</v>
      </c>
      <c r="N930" s="6" t="s">
        <v>128</v>
      </c>
      <c r="P930" s="44" t="s">
        <v>385</v>
      </c>
      <c r="Q930" s="9">
        <v>2.3285662984981999E-3</v>
      </c>
      <c r="R930" s="9">
        <v>1.7398280529303601E-3</v>
      </c>
      <c r="S930" s="8">
        <f t="shared" si="34"/>
        <v>-0.25283293241319532</v>
      </c>
      <c r="U930" s="9">
        <f t="shared" si="35"/>
        <v>-0.42049722720093818</v>
      </c>
      <c r="V930" s="6" t="s">
        <v>119</v>
      </c>
    </row>
    <row r="931" spans="1:22" x14ac:dyDescent="0.2">
      <c r="A931" s="6" t="s">
        <v>106</v>
      </c>
      <c r="B931" s="6" t="s">
        <v>107</v>
      </c>
      <c r="C931" s="6" t="s">
        <v>491</v>
      </c>
      <c r="D931" s="6" t="s">
        <v>69</v>
      </c>
      <c r="E931" s="6" t="s">
        <v>52</v>
      </c>
      <c r="F931" s="6" t="s">
        <v>117</v>
      </c>
      <c r="G931" s="6" t="s">
        <v>131</v>
      </c>
      <c r="H931" t="s">
        <v>110</v>
      </c>
      <c r="I931" t="s">
        <v>111</v>
      </c>
      <c r="J931" t="s">
        <v>204</v>
      </c>
      <c r="K931" t="s">
        <v>205</v>
      </c>
      <c r="L931" t="s">
        <v>206</v>
      </c>
      <c r="M931" t="s">
        <v>215</v>
      </c>
      <c r="N931" s="6" t="s">
        <v>225</v>
      </c>
      <c r="P931" s="44" t="s">
        <v>386</v>
      </c>
      <c r="Q931" s="9">
        <v>9.6028880866426007</v>
      </c>
      <c r="R931" s="9">
        <v>7.1480144404332098</v>
      </c>
      <c r="S931" s="8">
        <f t="shared" si="34"/>
        <v>-0.25563909774436133</v>
      </c>
      <c r="U931" s="9">
        <f t="shared" si="35"/>
        <v>-0.42592581542158087</v>
      </c>
      <c r="V931" s="6" t="s">
        <v>116</v>
      </c>
    </row>
    <row r="932" spans="1:22" x14ac:dyDescent="0.2">
      <c r="A932" s="6" t="s">
        <v>106</v>
      </c>
      <c r="B932" s="6" t="s">
        <v>107</v>
      </c>
      <c r="C932" s="6" t="s">
        <v>465</v>
      </c>
      <c r="D932" s="6" t="s">
        <v>69</v>
      </c>
      <c r="E932" s="6" t="s">
        <v>52</v>
      </c>
      <c r="F932" s="6" t="s">
        <v>108</v>
      </c>
      <c r="G932" s="6" t="s">
        <v>130</v>
      </c>
      <c r="H932" t="s">
        <v>110</v>
      </c>
      <c r="I932" t="s">
        <v>111</v>
      </c>
      <c r="J932" t="s">
        <v>112</v>
      </c>
      <c r="K932" t="s">
        <v>139</v>
      </c>
      <c r="L932" t="s">
        <v>140</v>
      </c>
      <c r="M932" t="s">
        <v>141</v>
      </c>
      <c r="P932" s="44" t="s">
        <v>385</v>
      </c>
      <c r="Q932" s="9">
        <v>5.0863422291993601</v>
      </c>
      <c r="R932" s="9">
        <v>3.7676609105180399</v>
      </c>
      <c r="S932" s="8">
        <f t="shared" si="34"/>
        <v>-0.25925925925926019</v>
      </c>
      <c r="U932" s="9">
        <f t="shared" si="35"/>
        <v>-0.43295940727610799</v>
      </c>
      <c r="V932" s="6" t="s">
        <v>116</v>
      </c>
    </row>
    <row r="933" spans="1:22" x14ac:dyDescent="0.2">
      <c r="A933" s="6" t="s">
        <v>106</v>
      </c>
      <c r="B933" s="6" t="s">
        <v>120</v>
      </c>
      <c r="C933" s="6" t="s">
        <v>452</v>
      </c>
      <c r="D933" s="6" t="s">
        <v>77</v>
      </c>
      <c r="E933" s="6" t="s">
        <v>121</v>
      </c>
      <c r="F933" s="6" t="s">
        <v>122</v>
      </c>
      <c r="G933" s="14">
        <v>1.0000000000000001E-5</v>
      </c>
      <c r="H933" t="s">
        <v>110</v>
      </c>
      <c r="I933" t="s">
        <v>111</v>
      </c>
      <c r="J933" t="s">
        <v>204</v>
      </c>
      <c r="K933" t="s">
        <v>205</v>
      </c>
      <c r="L933" t="s">
        <v>206</v>
      </c>
      <c r="M933" t="s">
        <v>215</v>
      </c>
      <c r="P933" s="44" t="s">
        <v>386</v>
      </c>
      <c r="Q933" s="9">
        <v>3095160.89532601</v>
      </c>
      <c r="R933" s="9">
        <v>2292178.5662605199</v>
      </c>
      <c r="S933" s="8">
        <f t="shared" si="34"/>
        <v>-0.25943153077375408</v>
      </c>
      <c r="U933" s="9">
        <f t="shared" si="35"/>
        <v>-0.43329496889834734</v>
      </c>
      <c r="V933" s="6" t="s">
        <v>119</v>
      </c>
    </row>
    <row r="934" spans="1:22" x14ac:dyDescent="0.2">
      <c r="A934" s="6" t="s">
        <v>106</v>
      </c>
      <c r="B934" s="6" t="s">
        <v>107</v>
      </c>
      <c r="C934" s="6" t="s">
        <v>466</v>
      </c>
      <c r="D934" s="6" t="s">
        <v>69</v>
      </c>
      <c r="E934" s="6" t="s">
        <v>52</v>
      </c>
      <c r="F934" s="6" t="s">
        <v>108</v>
      </c>
      <c r="G934" s="6" t="s">
        <v>129</v>
      </c>
      <c r="H934" t="s">
        <v>110</v>
      </c>
      <c r="I934" t="s">
        <v>163</v>
      </c>
      <c r="J934" t="s">
        <v>163</v>
      </c>
      <c r="K934" t="s">
        <v>164</v>
      </c>
      <c r="L934" t="s">
        <v>165</v>
      </c>
      <c r="M934" t="s">
        <v>166</v>
      </c>
      <c r="P934" s="44" t="s">
        <v>386</v>
      </c>
      <c r="Q934" s="9">
        <v>0.96855345911949497</v>
      </c>
      <c r="R934" s="9">
        <v>0.71698113207546998</v>
      </c>
      <c r="S934" s="8">
        <f t="shared" si="34"/>
        <v>-0.25974025974026005</v>
      </c>
      <c r="U934" s="9">
        <f t="shared" si="35"/>
        <v>-0.43389652653016031</v>
      </c>
      <c r="V934" s="6" t="s">
        <v>116</v>
      </c>
    </row>
    <row r="935" spans="1:22" x14ac:dyDescent="0.2">
      <c r="A935" s="6" t="s">
        <v>106</v>
      </c>
      <c r="B935" s="6" t="s">
        <v>120</v>
      </c>
      <c r="C935" s="6" t="s">
        <v>443</v>
      </c>
      <c r="D935" s="6" t="s">
        <v>77</v>
      </c>
      <c r="E935" s="6" t="s">
        <v>121</v>
      </c>
      <c r="F935" s="6" t="s">
        <v>122</v>
      </c>
      <c r="G935" s="14">
        <v>1.0000000000000001E-5</v>
      </c>
      <c r="H935" s="6" t="s">
        <v>110</v>
      </c>
      <c r="I935" s="12" t="s">
        <v>123</v>
      </c>
      <c r="J935" s="6" t="s">
        <v>124</v>
      </c>
      <c r="K935" s="6" t="s">
        <v>125</v>
      </c>
      <c r="L935" s="6" t="s">
        <v>126</v>
      </c>
      <c r="M935" s="6" t="s">
        <v>127</v>
      </c>
      <c r="N935" s="6" t="s">
        <v>150</v>
      </c>
      <c r="P935" s="44" t="s">
        <v>386</v>
      </c>
      <c r="Q935" s="9">
        <v>909712.38975309802</v>
      </c>
      <c r="R935" s="9">
        <v>672043.30706177105</v>
      </c>
      <c r="S935" s="8">
        <f t="shared" si="34"/>
        <v>-0.26125738790457931</v>
      </c>
      <c r="U935" s="9">
        <f t="shared" si="35"/>
        <v>-0.43685629740984189</v>
      </c>
      <c r="V935" s="6" t="s">
        <v>119</v>
      </c>
    </row>
    <row r="936" spans="1:22" x14ac:dyDescent="0.2">
      <c r="A936" s="6" t="s">
        <v>106</v>
      </c>
      <c r="B936" s="6" t="s">
        <v>107</v>
      </c>
      <c r="C936" s="6" t="s">
        <v>485</v>
      </c>
      <c r="D936" s="6" t="s">
        <v>69</v>
      </c>
      <c r="E936" s="6" t="s">
        <v>52</v>
      </c>
      <c r="F936" s="6" t="s">
        <v>142</v>
      </c>
      <c r="G936" s="6" t="s">
        <v>129</v>
      </c>
      <c r="H936" t="s">
        <v>110</v>
      </c>
      <c r="I936" t="s">
        <v>111</v>
      </c>
      <c r="J936" t="s">
        <v>133</v>
      </c>
      <c r="K936" t="s">
        <v>146</v>
      </c>
      <c r="L936" t="s">
        <v>147</v>
      </c>
      <c r="M936" t="s">
        <v>191</v>
      </c>
      <c r="P936" s="44" t="s">
        <v>386</v>
      </c>
      <c r="Q936" s="9">
        <v>29.379652605459</v>
      </c>
      <c r="R936" s="9">
        <v>21.637717121588</v>
      </c>
      <c r="S936" s="8">
        <f t="shared" si="34"/>
        <v>-0.2635135135135151</v>
      </c>
      <c r="U936" s="9">
        <f t="shared" si="35"/>
        <v>-0.44126904085202662</v>
      </c>
      <c r="V936" s="6" t="s">
        <v>116</v>
      </c>
    </row>
    <row r="937" spans="1:22" x14ac:dyDescent="0.2">
      <c r="A937" s="6" t="s">
        <v>106</v>
      </c>
      <c r="B937" s="6" t="s">
        <v>107</v>
      </c>
      <c r="C937" s="6" t="s">
        <v>490</v>
      </c>
      <c r="D937" s="6" t="s">
        <v>69</v>
      </c>
      <c r="E937" s="6" t="s">
        <v>52</v>
      </c>
      <c r="F937" s="6" t="s">
        <v>108</v>
      </c>
      <c r="G937" s="6" t="s">
        <v>109</v>
      </c>
      <c r="H937" s="6" t="s">
        <v>110</v>
      </c>
      <c r="I937" s="12" t="s">
        <v>123</v>
      </c>
      <c r="J937" s="6" t="s">
        <v>124</v>
      </c>
      <c r="K937" s="6" t="s">
        <v>125</v>
      </c>
      <c r="L937" s="6" t="s">
        <v>126</v>
      </c>
      <c r="M937" s="6" t="s">
        <v>127</v>
      </c>
      <c r="N937" s="6" t="s">
        <v>155</v>
      </c>
      <c r="P937" s="44" t="s">
        <v>386</v>
      </c>
      <c r="Q937" s="9">
        <v>10198067.6261143</v>
      </c>
      <c r="R937" s="9">
        <v>7509981.0572758401</v>
      </c>
      <c r="S937" s="8">
        <f t="shared" si="34"/>
        <v>-0.26358783520468598</v>
      </c>
      <c r="U937" s="9">
        <f t="shared" si="35"/>
        <v>-0.44141463611790638</v>
      </c>
      <c r="V937" s="6" t="s">
        <v>119</v>
      </c>
    </row>
    <row r="938" spans="1:22" x14ac:dyDescent="0.2">
      <c r="A938" s="6" t="s">
        <v>106</v>
      </c>
      <c r="B938" s="6" t="s">
        <v>120</v>
      </c>
      <c r="C938" s="6" t="s">
        <v>434</v>
      </c>
      <c r="D938" s="6" t="s">
        <v>77</v>
      </c>
      <c r="E938" s="6" t="s">
        <v>121</v>
      </c>
      <c r="F938" s="6" t="s">
        <v>122</v>
      </c>
      <c r="G938" s="11">
        <v>1E-3</v>
      </c>
      <c r="H938" t="s">
        <v>110</v>
      </c>
      <c r="I938" t="s">
        <v>163</v>
      </c>
      <c r="J938" t="s">
        <v>163</v>
      </c>
      <c r="K938" t="s">
        <v>164</v>
      </c>
      <c r="L938" t="s">
        <v>165</v>
      </c>
      <c r="M938" t="s">
        <v>166</v>
      </c>
      <c r="P938" s="44" t="s">
        <v>386</v>
      </c>
      <c r="Q938" s="9">
        <v>2610319.4321516799</v>
      </c>
      <c r="R938" s="9">
        <v>1915474.38156965</v>
      </c>
      <c r="S938" s="8">
        <f t="shared" si="34"/>
        <v>-0.26619157871007026</v>
      </c>
      <c r="U938" s="9">
        <f t="shared" si="35"/>
        <v>-0.44652463363218836</v>
      </c>
      <c r="V938" s="6" t="s">
        <v>119</v>
      </c>
    </row>
    <row r="939" spans="1:22" x14ac:dyDescent="0.2">
      <c r="A939" s="6" t="s">
        <v>106</v>
      </c>
      <c r="B939" s="6">
        <v>2018</v>
      </c>
      <c r="C939" s="6" t="s">
        <v>493</v>
      </c>
      <c r="D939" s="6" t="s">
        <v>69</v>
      </c>
      <c r="E939" s="6" t="s">
        <v>52</v>
      </c>
      <c r="F939" s="6" t="s">
        <v>108</v>
      </c>
      <c r="G939" s="6" t="s">
        <v>193</v>
      </c>
      <c r="H939" t="s">
        <v>110</v>
      </c>
      <c r="I939" t="s">
        <v>163</v>
      </c>
      <c r="J939" t="s">
        <v>163</v>
      </c>
      <c r="K939" t="s">
        <v>164</v>
      </c>
      <c r="L939" t="s">
        <v>165</v>
      </c>
      <c r="M939" t="s">
        <v>166</v>
      </c>
      <c r="N939"/>
      <c r="O939"/>
      <c r="P939" s="44" t="s">
        <v>386</v>
      </c>
      <c r="Q939" s="9">
        <v>3139158.57605178</v>
      </c>
      <c r="R939" s="9">
        <v>2297734.62783171</v>
      </c>
      <c r="S939" s="8">
        <f t="shared" si="34"/>
        <v>-0.26804123711340372</v>
      </c>
      <c r="U939" s="9">
        <f t="shared" si="35"/>
        <v>-0.45016572268244903</v>
      </c>
      <c r="V939" s="6" t="s">
        <v>119</v>
      </c>
    </row>
    <row r="940" spans="1:22" x14ac:dyDescent="0.2">
      <c r="A940" s="6" t="s">
        <v>106</v>
      </c>
      <c r="B940" s="6" t="s">
        <v>120</v>
      </c>
      <c r="C940" s="6" t="s">
        <v>441</v>
      </c>
      <c r="D940" s="6" t="s">
        <v>77</v>
      </c>
      <c r="E940" s="6" t="s">
        <v>121</v>
      </c>
      <c r="F940" s="6" t="s">
        <v>122</v>
      </c>
      <c r="G940" s="11">
        <v>1E-3</v>
      </c>
      <c r="H940" t="s">
        <v>110</v>
      </c>
      <c r="I940" t="s">
        <v>111</v>
      </c>
      <c r="J940" t="s">
        <v>133</v>
      </c>
      <c r="K940" t="s">
        <v>146</v>
      </c>
      <c r="L940" t="s">
        <v>147</v>
      </c>
      <c r="M940" t="s">
        <v>191</v>
      </c>
      <c r="P940" s="44" t="s">
        <v>386</v>
      </c>
      <c r="Q940" s="9">
        <v>1789087.4899232101</v>
      </c>
      <c r="R940" s="9">
        <v>1305537.8690230199</v>
      </c>
      <c r="S940" s="8">
        <f t="shared" si="34"/>
        <v>-0.27027723553136285</v>
      </c>
      <c r="U940" s="9">
        <f t="shared" si="35"/>
        <v>-0.45457963403722207</v>
      </c>
      <c r="V940" s="6" t="s">
        <v>119</v>
      </c>
    </row>
    <row r="941" spans="1:22" x14ac:dyDescent="0.2">
      <c r="A941" s="6" t="s">
        <v>106</v>
      </c>
      <c r="B941" s="6" t="s">
        <v>120</v>
      </c>
      <c r="C941" s="6" t="s">
        <v>462</v>
      </c>
      <c r="D941" s="6" t="s">
        <v>77</v>
      </c>
      <c r="E941" s="6" t="s">
        <v>121</v>
      </c>
      <c r="F941" s="6" t="s">
        <v>138</v>
      </c>
      <c r="G941" s="13">
        <v>1.0000000000000001E-5</v>
      </c>
      <c r="H941" t="s">
        <v>110</v>
      </c>
      <c r="I941" t="s">
        <v>111</v>
      </c>
      <c r="J941" t="s">
        <v>204</v>
      </c>
      <c r="K941" t="s">
        <v>205</v>
      </c>
      <c r="L941" t="s">
        <v>206</v>
      </c>
      <c r="M941" t="s">
        <v>215</v>
      </c>
      <c r="P941" s="44" t="s">
        <v>386</v>
      </c>
      <c r="Q941" s="9">
        <v>1855236.69445552</v>
      </c>
      <c r="R941" s="9">
        <v>1353201.09712594</v>
      </c>
      <c r="S941" s="8">
        <f t="shared" si="34"/>
        <v>-0.27060460739588743</v>
      </c>
      <c r="U941" s="9">
        <f t="shared" si="35"/>
        <v>-0.45522700830381152</v>
      </c>
      <c r="V941" s="6" t="s">
        <v>119</v>
      </c>
    </row>
    <row r="942" spans="1:22" x14ac:dyDescent="0.2">
      <c r="A942" s="6" t="s">
        <v>106</v>
      </c>
      <c r="B942" s="6">
        <v>2018</v>
      </c>
      <c r="C942" s="6" t="s">
        <v>492</v>
      </c>
      <c r="D942" s="6" t="s">
        <v>69</v>
      </c>
      <c r="E942" s="6" t="s">
        <v>52</v>
      </c>
      <c r="F942" s="6" t="s">
        <v>108</v>
      </c>
      <c r="G942" s="6" t="s">
        <v>227</v>
      </c>
      <c r="H942" t="s">
        <v>110</v>
      </c>
      <c r="I942" t="s">
        <v>123</v>
      </c>
      <c r="J942" t="s">
        <v>124</v>
      </c>
      <c r="K942" t="s">
        <v>125</v>
      </c>
      <c r="L942" t="s">
        <v>126</v>
      </c>
      <c r="M942" t="s">
        <v>127</v>
      </c>
      <c r="N942" s="6" t="s">
        <v>150</v>
      </c>
      <c r="P942" s="44" t="s">
        <v>386</v>
      </c>
      <c r="Q942" s="9">
        <v>0.194070080862533</v>
      </c>
      <c r="R942" s="9">
        <v>0.14150943396226401</v>
      </c>
      <c r="S942" s="8">
        <f t="shared" si="34"/>
        <v>-0.27083333333333143</v>
      </c>
      <c r="U942" s="9">
        <f t="shared" si="35"/>
        <v>-0.45567948377618606</v>
      </c>
      <c r="V942" s="6" t="s">
        <v>116</v>
      </c>
    </row>
    <row r="943" spans="1:22" x14ac:dyDescent="0.2">
      <c r="A943" s="6" t="s">
        <v>106</v>
      </c>
      <c r="B943" s="6" t="s">
        <v>120</v>
      </c>
      <c r="C943" s="6" t="s">
        <v>444</v>
      </c>
      <c r="D943" s="6" t="s">
        <v>77</v>
      </c>
      <c r="E943" s="6" t="s">
        <v>121</v>
      </c>
      <c r="F943" s="6" t="s">
        <v>122</v>
      </c>
      <c r="G943" s="11">
        <v>1E-3</v>
      </c>
      <c r="H943" s="6" t="s">
        <v>110</v>
      </c>
      <c r="I943" s="12" t="s">
        <v>123</v>
      </c>
      <c r="J943" s="6" t="s">
        <v>124</v>
      </c>
      <c r="K943" s="6" t="s">
        <v>125</v>
      </c>
      <c r="L943" s="6" t="s">
        <v>126</v>
      </c>
      <c r="M943" s="6" t="s">
        <v>127</v>
      </c>
      <c r="N943" s="6" t="s">
        <v>150</v>
      </c>
      <c r="P943" s="44" t="s">
        <v>386</v>
      </c>
      <c r="Q943" s="9">
        <v>640186.19727054797</v>
      </c>
      <c r="R943" s="9">
        <v>464158.883361277</v>
      </c>
      <c r="S943" s="8">
        <f t="shared" si="34"/>
        <v>-0.27496268220053544</v>
      </c>
      <c r="U943" s="9">
        <f t="shared" si="35"/>
        <v>-0.46387284207886659</v>
      </c>
      <c r="V943" s="6" t="s">
        <v>119</v>
      </c>
    </row>
    <row r="944" spans="1:22" x14ac:dyDescent="0.2">
      <c r="A944" s="6" t="s">
        <v>106</v>
      </c>
      <c r="B944" s="6">
        <v>2018</v>
      </c>
      <c r="C944" s="6" t="s">
        <v>492</v>
      </c>
      <c r="D944" s="6" t="s">
        <v>69</v>
      </c>
      <c r="E944" s="6" t="s">
        <v>52</v>
      </c>
      <c r="F944" s="6" t="s">
        <v>108</v>
      </c>
      <c r="G944" s="6" t="s">
        <v>227</v>
      </c>
      <c r="H944" t="s">
        <v>110</v>
      </c>
      <c r="I944" t="s">
        <v>111</v>
      </c>
      <c r="J944" t="s">
        <v>133</v>
      </c>
      <c r="K944" t="s">
        <v>146</v>
      </c>
      <c r="L944" t="s">
        <v>147</v>
      </c>
      <c r="M944" t="s">
        <v>148</v>
      </c>
      <c r="N944" s="6" t="s">
        <v>199</v>
      </c>
      <c r="P944" s="44" t="s">
        <v>385</v>
      </c>
      <c r="Q944" s="9">
        <v>6.4516129032257896E-2</v>
      </c>
      <c r="R944" s="9">
        <v>4.6774193548387001E-2</v>
      </c>
      <c r="S944" s="8">
        <f t="shared" si="34"/>
        <v>-0.27499999999999958</v>
      </c>
      <c r="U944" s="9">
        <f t="shared" si="35"/>
        <v>-0.46394709975978943</v>
      </c>
      <c r="V944" s="6" t="s">
        <v>116</v>
      </c>
    </row>
    <row r="945" spans="1:22" x14ac:dyDescent="0.2">
      <c r="A945" s="6" t="s">
        <v>106</v>
      </c>
      <c r="B945" s="6">
        <v>2018</v>
      </c>
      <c r="C945" s="6" t="s">
        <v>415</v>
      </c>
      <c r="D945" s="6" t="s">
        <v>69</v>
      </c>
      <c r="E945" s="6" t="s">
        <v>52</v>
      </c>
      <c r="F945" s="6" t="s">
        <v>216</v>
      </c>
      <c r="G945" s="6" t="s">
        <v>217</v>
      </c>
      <c r="H945" t="s">
        <v>110</v>
      </c>
      <c r="I945" t="s">
        <v>123</v>
      </c>
      <c r="J945" t="s">
        <v>124</v>
      </c>
      <c r="K945" t="s">
        <v>125</v>
      </c>
      <c r="L945" t="s">
        <v>126</v>
      </c>
      <c r="M945" t="s">
        <v>127</v>
      </c>
      <c r="N945" s="6" t="s">
        <v>155</v>
      </c>
      <c r="P945" s="44" t="s">
        <v>386</v>
      </c>
      <c r="Q945" s="9">
        <v>26865671</v>
      </c>
      <c r="R945" s="9">
        <v>19402985</v>
      </c>
      <c r="S945" s="8">
        <f t="shared" si="34"/>
        <v>-0.27777776330246878</v>
      </c>
      <c r="U945" s="9">
        <f t="shared" si="35"/>
        <v>-0.46948525438566546</v>
      </c>
      <c r="V945" s="6" t="s">
        <v>119</v>
      </c>
    </row>
    <row r="946" spans="1:22" x14ac:dyDescent="0.2">
      <c r="A946" s="6" t="s">
        <v>106</v>
      </c>
      <c r="B946" s="6" t="s">
        <v>107</v>
      </c>
      <c r="C946" s="6" t="s">
        <v>490</v>
      </c>
      <c r="D946" s="6" t="s">
        <v>69</v>
      </c>
      <c r="E946" s="6" t="s">
        <v>52</v>
      </c>
      <c r="F946" s="6" t="s">
        <v>108</v>
      </c>
      <c r="G946" s="6" t="s">
        <v>118</v>
      </c>
      <c r="H946" s="6" t="s">
        <v>110</v>
      </c>
      <c r="I946" s="12" t="s">
        <v>123</v>
      </c>
      <c r="J946" s="6" t="s">
        <v>124</v>
      </c>
      <c r="K946" s="6" t="s">
        <v>125</v>
      </c>
      <c r="L946" s="6" t="s">
        <v>126</v>
      </c>
      <c r="M946" s="6" t="s">
        <v>127</v>
      </c>
      <c r="N946" s="6" t="s">
        <v>155</v>
      </c>
      <c r="P946" s="44" t="s">
        <v>386</v>
      </c>
      <c r="Q946" s="9">
        <v>10198067.6261143</v>
      </c>
      <c r="R946" s="9">
        <v>7335291.4893791396</v>
      </c>
      <c r="S946" s="8">
        <f t="shared" ref="S946:S1009" si="36">((R946-Q946)/Q946)</f>
        <v>-0.28071750861941913</v>
      </c>
      <c r="U946" s="9">
        <f t="shared" si="35"/>
        <v>-0.47536960812697238</v>
      </c>
      <c r="V946" s="6" t="s">
        <v>119</v>
      </c>
    </row>
    <row r="947" spans="1:22" x14ac:dyDescent="0.2">
      <c r="A947" s="6" t="s">
        <v>106</v>
      </c>
      <c r="B947" s="6" t="s">
        <v>107</v>
      </c>
      <c r="C947" s="6" t="s">
        <v>489</v>
      </c>
      <c r="D947" s="6" t="s">
        <v>69</v>
      </c>
      <c r="E947" s="6" t="s">
        <v>52</v>
      </c>
      <c r="F947" s="6" t="s">
        <v>142</v>
      </c>
      <c r="G947" s="6" t="s">
        <v>109</v>
      </c>
      <c r="H947" s="6" t="s">
        <v>110</v>
      </c>
      <c r="I947" s="12" t="s">
        <v>123</v>
      </c>
      <c r="J947" s="6" t="s">
        <v>124</v>
      </c>
      <c r="K947" s="6" t="s">
        <v>125</v>
      </c>
      <c r="L947" s="6" t="s">
        <v>126</v>
      </c>
      <c r="M947" s="6" t="s">
        <v>127</v>
      </c>
      <c r="N947" s="6" t="s">
        <v>155</v>
      </c>
      <c r="P947" s="44" t="s">
        <v>386</v>
      </c>
      <c r="Q947" s="9">
        <v>36.015325670498001</v>
      </c>
      <c r="R947" s="9">
        <v>25.7982120051085</v>
      </c>
      <c r="S947" s="8">
        <f t="shared" si="36"/>
        <v>-0.28368794326241126</v>
      </c>
      <c r="U947" s="9">
        <f t="shared" si="35"/>
        <v>-0.48133986964699871</v>
      </c>
      <c r="V947" s="6" t="s">
        <v>116</v>
      </c>
    </row>
    <row r="948" spans="1:22" x14ac:dyDescent="0.2">
      <c r="A948" s="6" t="s">
        <v>106</v>
      </c>
      <c r="B948" s="6" t="s">
        <v>107</v>
      </c>
      <c r="C948" s="6" t="s">
        <v>469</v>
      </c>
      <c r="D948" s="6" t="s">
        <v>69</v>
      </c>
      <c r="E948" s="6" t="s">
        <v>52</v>
      </c>
      <c r="F948" s="6" t="s">
        <v>194</v>
      </c>
      <c r="G948" s="6" t="s">
        <v>129</v>
      </c>
      <c r="H948" s="6" t="s">
        <v>110</v>
      </c>
      <c r="I948" s="6" t="s">
        <v>111</v>
      </c>
      <c r="J948" s="6" t="s">
        <v>112</v>
      </c>
      <c r="K948" s="6" t="s">
        <v>113</v>
      </c>
      <c r="L948" s="6" t="s">
        <v>114</v>
      </c>
      <c r="M948" s="6" t="s">
        <v>115</v>
      </c>
      <c r="P948" s="44" t="s">
        <v>385</v>
      </c>
      <c r="Q948" s="9">
        <v>989795.91481616104</v>
      </c>
      <c r="R948" s="9">
        <v>705589.87232781202</v>
      </c>
      <c r="S948" s="8">
        <f t="shared" si="36"/>
        <v>-0.28713600271944528</v>
      </c>
      <c r="U948" s="9">
        <f t="shared" si="35"/>
        <v>-0.48830123443778289</v>
      </c>
      <c r="V948" s="6" t="s">
        <v>119</v>
      </c>
    </row>
    <row r="949" spans="1:22" x14ac:dyDescent="0.2">
      <c r="A949" s="6" t="s">
        <v>106</v>
      </c>
      <c r="B949" s="6" t="s">
        <v>107</v>
      </c>
      <c r="C949" s="6" t="s">
        <v>486</v>
      </c>
      <c r="D949" s="6" t="s">
        <v>69</v>
      </c>
      <c r="E949" s="6" t="s">
        <v>52</v>
      </c>
      <c r="F949" s="6" t="s">
        <v>142</v>
      </c>
      <c r="G949" s="6" t="s">
        <v>130</v>
      </c>
      <c r="H949" t="s">
        <v>110</v>
      </c>
      <c r="I949" t="s">
        <v>111</v>
      </c>
      <c r="J949" t="s">
        <v>133</v>
      </c>
      <c r="K949" t="s">
        <v>146</v>
      </c>
      <c r="L949" t="s">
        <v>147</v>
      </c>
      <c r="M949" t="s">
        <v>191</v>
      </c>
      <c r="P949" s="44" t="s">
        <v>386</v>
      </c>
      <c r="Q949" s="9">
        <v>7442258.4040411804</v>
      </c>
      <c r="R949" s="9">
        <v>5297577.6193089196</v>
      </c>
      <c r="S949" s="8">
        <f t="shared" si="36"/>
        <v>-0.28817607079696256</v>
      </c>
      <c r="U949" s="9">
        <f t="shared" si="35"/>
        <v>-0.49040766251412254</v>
      </c>
      <c r="V949" s="6" t="s">
        <v>119</v>
      </c>
    </row>
    <row r="950" spans="1:22" x14ac:dyDescent="0.2">
      <c r="A950" s="6" t="s">
        <v>106</v>
      </c>
      <c r="B950" s="6">
        <v>2018</v>
      </c>
      <c r="C950" s="6" t="s">
        <v>418</v>
      </c>
      <c r="D950" s="6" t="s">
        <v>69</v>
      </c>
      <c r="E950" s="6" t="s">
        <v>52</v>
      </c>
      <c r="F950" s="6" t="s">
        <v>216</v>
      </c>
      <c r="G950" s="6" t="s">
        <v>217</v>
      </c>
      <c r="H950" t="s">
        <v>110</v>
      </c>
      <c r="I950" t="s">
        <v>111</v>
      </c>
      <c r="J950" t="s">
        <v>133</v>
      </c>
      <c r="K950" t="s">
        <v>146</v>
      </c>
      <c r="L950" t="s">
        <v>147</v>
      </c>
      <c r="M950" t="s">
        <v>148</v>
      </c>
      <c r="N950" s="6" t="s">
        <v>199</v>
      </c>
      <c r="P950" s="44" t="s">
        <v>385</v>
      </c>
      <c r="Q950" s="9">
        <v>3.53</v>
      </c>
      <c r="R950" s="9">
        <v>2.5099999999999998</v>
      </c>
      <c r="S950" s="8">
        <f t="shared" si="36"/>
        <v>-0.28895184135977336</v>
      </c>
      <c r="U950" s="9">
        <f t="shared" si="35"/>
        <v>-0.49198081932040832</v>
      </c>
      <c r="V950" s="6" t="s">
        <v>116</v>
      </c>
    </row>
    <row r="951" spans="1:22" x14ac:dyDescent="0.2">
      <c r="A951" s="6" t="s">
        <v>106</v>
      </c>
      <c r="B951" s="6" t="s">
        <v>107</v>
      </c>
      <c r="C951" s="6" t="s">
        <v>479</v>
      </c>
      <c r="D951" s="6" t="s">
        <v>69</v>
      </c>
      <c r="E951" s="6" t="s">
        <v>52</v>
      </c>
      <c r="F951" s="6" t="s">
        <v>117</v>
      </c>
      <c r="G951" s="6" t="s">
        <v>129</v>
      </c>
      <c r="H951" t="s">
        <v>110</v>
      </c>
      <c r="I951" t="s">
        <v>163</v>
      </c>
      <c r="J951" t="s">
        <v>163</v>
      </c>
      <c r="K951" t="s">
        <v>164</v>
      </c>
      <c r="L951" t="s">
        <v>165</v>
      </c>
      <c r="M951" t="s">
        <v>166</v>
      </c>
      <c r="P951" s="44" t="s">
        <v>386</v>
      </c>
      <c r="Q951" s="9">
        <v>1.91616766467066</v>
      </c>
      <c r="R951" s="9">
        <v>1.3622754491017901</v>
      </c>
      <c r="S951" s="8">
        <f t="shared" si="36"/>
        <v>-0.28906250000000377</v>
      </c>
      <c r="U951" s="9">
        <f t="shared" si="35"/>
        <v>-0.49220535980131136</v>
      </c>
      <c r="V951" s="6" t="s">
        <v>116</v>
      </c>
    </row>
    <row r="952" spans="1:22" x14ac:dyDescent="0.2">
      <c r="A952" s="6" t="s">
        <v>106</v>
      </c>
      <c r="B952" s="6" t="s">
        <v>120</v>
      </c>
      <c r="C952" s="6" t="s">
        <v>452</v>
      </c>
      <c r="D952" s="6" t="s">
        <v>77</v>
      </c>
      <c r="E952" s="6" t="s">
        <v>121</v>
      </c>
      <c r="F952" s="6" t="s">
        <v>122</v>
      </c>
      <c r="G952" s="14">
        <v>1.0000000000000001E-5</v>
      </c>
      <c r="H952" t="s">
        <v>110</v>
      </c>
      <c r="I952" t="s">
        <v>111</v>
      </c>
      <c r="J952" t="s">
        <v>204</v>
      </c>
      <c r="K952" t="s">
        <v>205</v>
      </c>
      <c r="L952" t="s">
        <v>206</v>
      </c>
      <c r="M952" t="s">
        <v>215</v>
      </c>
      <c r="P952" s="44" t="s">
        <v>386</v>
      </c>
      <c r="Q952" s="9">
        <v>3754344.8488930999</v>
      </c>
      <c r="R952" s="9">
        <v>2663580.5719733699</v>
      </c>
      <c r="S952" s="8">
        <f t="shared" si="36"/>
        <v>-0.29053385366059858</v>
      </c>
      <c r="U952" s="9">
        <f t="shared" si="35"/>
        <v>-0.49519425016955043</v>
      </c>
      <c r="V952" s="6" t="s">
        <v>119</v>
      </c>
    </row>
    <row r="953" spans="1:22" x14ac:dyDescent="0.2">
      <c r="A953" s="6" t="s">
        <v>106</v>
      </c>
      <c r="B953" s="6" t="s">
        <v>120</v>
      </c>
      <c r="C953" s="6" t="s">
        <v>459</v>
      </c>
      <c r="D953" s="6" t="s">
        <v>77</v>
      </c>
      <c r="E953" s="6" t="s">
        <v>121</v>
      </c>
      <c r="F953" s="6" t="s">
        <v>138</v>
      </c>
      <c r="G953" s="13">
        <v>1.0000000000000001E-5</v>
      </c>
      <c r="H953" t="s">
        <v>110</v>
      </c>
      <c r="I953" t="s">
        <v>111</v>
      </c>
      <c r="J953" t="s">
        <v>133</v>
      </c>
      <c r="K953" t="s">
        <v>146</v>
      </c>
      <c r="L953" t="s">
        <v>147</v>
      </c>
      <c r="M953" t="s">
        <v>191</v>
      </c>
      <c r="P953" s="44" t="s">
        <v>386</v>
      </c>
      <c r="Q953" s="9">
        <v>4919418.4810958197</v>
      </c>
      <c r="R953" s="9">
        <v>3450409.5924034999</v>
      </c>
      <c r="S953" s="8">
        <f t="shared" si="36"/>
        <v>-0.29861433710861945</v>
      </c>
      <c r="U953" s="9">
        <f t="shared" si="35"/>
        <v>-0.51172015429793061</v>
      </c>
      <c r="V953" s="6" t="s">
        <v>119</v>
      </c>
    </row>
    <row r="954" spans="1:22" x14ac:dyDescent="0.2">
      <c r="A954" s="6" t="s">
        <v>106</v>
      </c>
      <c r="B954" s="6" t="s">
        <v>120</v>
      </c>
      <c r="C954" s="6" t="s">
        <v>433</v>
      </c>
      <c r="D954" s="6" t="s">
        <v>77</v>
      </c>
      <c r="E954" s="6" t="s">
        <v>121</v>
      </c>
      <c r="F954" s="6" t="s">
        <v>122</v>
      </c>
      <c r="G954" s="11">
        <v>1E-3</v>
      </c>
      <c r="H954" t="s">
        <v>110</v>
      </c>
      <c r="I954" t="s">
        <v>111</v>
      </c>
      <c r="J954" t="s">
        <v>112</v>
      </c>
      <c r="K954" t="s">
        <v>139</v>
      </c>
      <c r="L954" t="s">
        <v>140</v>
      </c>
      <c r="M954" s="6" t="s">
        <v>141</v>
      </c>
      <c r="P954" s="44" t="s">
        <v>385</v>
      </c>
      <c r="Q954" s="9">
        <v>8130408.3678879598</v>
      </c>
      <c r="R954" s="9">
        <v>5659903.00645772</v>
      </c>
      <c r="S954" s="8">
        <f t="shared" si="36"/>
        <v>-0.30385993539854683</v>
      </c>
      <c r="U954" s="9">
        <f t="shared" si="35"/>
        <v>-0.52255048683622218</v>
      </c>
      <c r="V954" s="6" t="s">
        <v>119</v>
      </c>
    </row>
    <row r="955" spans="1:22" x14ac:dyDescent="0.2">
      <c r="A955" s="6" t="s">
        <v>106</v>
      </c>
      <c r="B955" s="6" t="s">
        <v>107</v>
      </c>
      <c r="C955" s="6" t="s">
        <v>425</v>
      </c>
      <c r="D955" s="6" t="s">
        <v>69</v>
      </c>
      <c r="E955" s="6" t="s">
        <v>52</v>
      </c>
      <c r="F955" s="6" t="s">
        <v>194</v>
      </c>
      <c r="G955" s="6" t="s">
        <v>129</v>
      </c>
      <c r="H955" t="s">
        <v>110</v>
      </c>
      <c r="I955" t="s">
        <v>111</v>
      </c>
      <c r="J955" t="s">
        <v>133</v>
      </c>
      <c r="K955" t="s">
        <v>146</v>
      </c>
      <c r="L955" t="s">
        <v>147</v>
      </c>
      <c r="M955" t="s">
        <v>191</v>
      </c>
      <c r="P955" s="44" t="s">
        <v>386</v>
      </c>
      <c r="Q955" s="9">
        <v>28.75</v>
      </c>
      <c r="R955" s="9">
        <v>20</v>
      </c>
      <c r="S955" s="8">
        <f t="shared" si="36"/>
        <v>-0.30434782608695654</v>
      </c>
      <c r="U955" s="9">
        <f t="shared" si="35"/>
        <v>-0.52356195605701294</v>
      </c>
      <c r="V955" s="6" t="s">
        <v>116</v>
      </c>
    </row>
    <row r="956" spans="1:22" x14ac:dyDescent="0.2">
      <c r="A956" s="6" t="s">
        <v>106</v>
      </c>
      <c r="B956" s="6">
        <v>2018</v>
      </c>
      <c r="C956" s="6" t="s">
        <v>493</v>
      </c>
      <c r="D956" s="6" t="s">
        <v>69</v>
      </c>
      <c r="E956" s="6" t="s">
        <v>52</v>
      </c>
      <c r="F956" s="6" t="s">
        <v>108</v>
      </c>
      <c r="G956" s="6" t="s">
        <v>193</v>
      </c>
      <c r="H956" t="s">
        <v>110</v>
      </c>
      <c r="I956" t="s">
        <v>163</v>
      </c>
      <c r="J956" t="s">
        <v>163</v>
      </c>
      <c r="K956" t="s">
        <v>164</v>
      </c>
      <c r="L956" t="s">
        <v>165</v>
      </c>
      <c r="M956" t="s">
        <v>166</v>
      </c>
      <c r="N956"/>
      <c r="O956"/>
      <c r="P956" s="44" t="s">
        <v>386</v>
      </c>
      <c r="Q956" s="9">
        <v>2847896.4401294398</v>
      </c>
      <c r="R956" s="9">
        <v>1974110.0323624499</v>
      </c>
      <c r="S956" s="8">
        <f t="shared" si="36"/>
        <v>-0.30681818181818277</v>
      </c>
      <c r="U956" s="9">
        <f t="shared" si="35"/>
        <v>-0.52869428107441296</v>
      </c>
      <c r="V956" s="6" t="s">
        <v>119</v>
      </c>
    </row>
    <row r="957" spans="1:22" x14ac:dyDescent="0.2">
      <c r="A957" s="6" t="s">
        <v>106</v>
      </c>
      <c r="B957" s="6" t="s">
        <v>120</v>
      </c>
      <c r="C957" s="6" t="s">
        <v>445</v>
      </c>
      <c r="D957" s="6" t="s">
        <v>77</v>
      </c>
      <c r="E957" s="6" t="s">
        <v>121</v>
      </c>
      <c r="F957" s="6" t="s">
        <v>122</v>
      </c>
      <c r="G957" s="14">
        <v>1.0000000000000001E-5</v>
      </c>
      <c r="H957" s="6" t="s">
        <v>110</v>
      </c>
      <c r="I957" s="12" t="s">
        <v>123</v>
      </c>
      <c r="J957" s="6" t="s">
        <v>124</v>
      </c>
      <c r="K957" s="6" t="s">
        <v>125</v>
      </c>
      <c r="L957" s="6" t="s">
        <v>126</v>
      </c>
      <c r="M957" s="6" t="s">
        <v>127</v>
      </c>
      <c r="N957" s="6" t="s">
        <v>155</v>
      </c>
      <c r="P957" s="44" t="s">
        <v>386</v>
      </c>
      <c r="Q957" s="9">
        <v>18437103.058867201</v>
      </c>
      <c r="R957" s="9">
        <v>12755358.9101486</v>
      </c>
      <c r="S957" s="8">
        <f t="shared" si="36"/>
        <v>-0.30816902908106292</v>
      </c>
      <c r="U957" s="9">
        <f t="shared" si="35"/>
        <v>-0.53150849518197674</v>
      </c>
      <c r="V957" s="6" t="s">
        <v>119</v>
      </c>
    </row>
    <row r="958" spans="1:22" x14ac:dyDescent="0.2">
      <c r="A958" s="6" t="s">
        <v>106</v>
      </c>
      <c r="B958" s="6" t="s">
        <v>107</v>
      </c>
      <c r="C958" s="6" t="s">
        <v>425</v>
      </c>
      <c r="D958" s="6" t="s">
        <v>69</v>
      </c>
      <c r="E958" s="6" t="s">
        <v>52</v>
      </c>
      <c r="F958" s="6" t="s">
        <v>142</v>
      </c>
      <c r="G958" s="6" t="s">
        <v>131</v>
      </c>
      <c r="H958" t="s">
        <v>110</v>
      </c>
      <c r="I958" t="s">
        <v>111</v>
      </c>
      <c r="J958" t="s">
        <v>133</v>
      </c>
      <c r="K958" t="s">
        <v>146</v>
      </c>
      <c r="L958" t="s">
        <v>147</v>
      </c>
      <c r="M958" t="s">
        <v>191</v>
      </c>
      <c r="P958" s="44" t="s">
        <v>386</v>
      </c>
      <c r="Q958" s="9">
        <v>24.615384615384599</v>
      </c>
      <c r="R958" s="9">
        <v>17.019230769230699</v>
      </c>
      <c r="S958" s="8">
        <f t="shared" si="36"/>
        <v>-0.30859375000000239</v>
      </c>
      <c r="U958" s="9">
        <f t="shared" si="35"/>
        <v>-0.53239444991700768</v>
      </c>
      <c r="V958" s="6" t="s">
        <v>116</v>
      </c>
    </row>
    <row r="959" spans="1:22" x14ac:dyDescent="0.2">
      <c r="A959" s="6" t="s">
        <v>106</v>
      </c>
      <c r="B959" s="6" t="s">
        <v>120</v>
      </c>
      <c r="C959" s="6" t="s">
        <v>428</v>
      </c>
      <c r="D959" s="6" t="s">
        <v>77</v>
      </c>
      <c r="E959" s="6" t="s">
        <v>121</v>
      </c>
      <c r="F959" s="6" t="s">
        <v>144</v>
      </c>
      <c r="G959" s="11">
        <v>1E-3</v>
      </c>
      <c r="H959" t="s">
        <v>110</v>
      </c>
      <c r="I959" t="s">
        <v>163</v>
      </c>
      <c r="J959" t="s">
        <v>163</v>
      </c>
      <c r="K959" t="s">
        <v>164</v>
      </c>
      <c r="L959" t="s">
        <v>165</v>
      </c>
      <c r="M959" t="s">
        <v>166</v>
      </c>
      <c r="P959" s="44" t="s">
        <v>386</v>
      </c>
      <c r="Q959" s="9">
        <v>4247300.3942472199</v>
      </c>
      <c r="R959" s="9">
        <v>2923726.0861100899</v>
      </c>
      <c r="S959" s="8">
        <f t="shared" si="36"/>
        <v>-0.3116271949895168</v>
      </c>
      <c r="U959" s="9">
        <f t="shared" si="35"/>
        <v>-0.53873799177347781</v>
      </c>
      <c r="V959" s="6" t="s">
        <v>119</v>
      </c>
    </row>
    <row r="960" spans="1:22" x14ac:dyDescent="0.2">
      <c r="A960" s="6" t="s">
        <v>106</v>
      </c>
      <c r="B960" s="6">
        <v>2018</v>
      </c>
      <c r="C960" s="6" t="s">
        <v>444</v>
      </c>
      <c r="D960" s="6" t="s">
        <v>69</v>
      </c>
      <c r="E960" s="6" t="s">
        <v>52</v>
      </c>
      <c r="F960" s="6" t="s">
        <v>108</v>
      </c>
      <c r="G960" s="6" t="s">
        <v>239</v>
      </c>
      <c r="H960" t="s">
        <v>110</v>
      </c>
      <c r="I960" t="s">
        <v>123</v>
      </c>
      <c r="J960" t="s">
        <v>124</v>
      </c>
      <c r="K960" t="s">
        <v>125</v>
      </c>
      <c r="L960" t="s">
        <v>126</v>
      </c>
      <c r="M960" t="s">
        <v>127</v>
      </c>
      <c r="N960" s="6" t="s">
        <v>150</v>
      </c>
      <c r="P960" s="44" t="s">
        <v>386</v>
      </c>
      <c r="Q960" s="9">
        <v>119531</v>
      </c>
      <c r="R960" s="9">
        <v>82031</v>
      </c>
      <c r="S960" s="8">
        <f t="shared" si="36"/>
        <v>-0.3137261463553388</v>
      </c>
      <c r="U960" s="9">
        <f t="shared" si="35"/>
        <v>-0.54314370441356741</v>
      </c>
      <c r="V960" s="6" t="s">
        <v>119</v>
      </c>
    </row>
    <row r="961" spans="1:23" x14ac:dyDescent="0.2">
      <c r="A961" s="6" t="s">
        <v>106</v>
      </c>
      <c r="B961" s="6" t="s">
        <v>120</v>
      </c>
      <c r="C961" s="6" t="s">
        <v>450</v>
      </c>
      <c r="D961" s="6" t="s">
        <v>77</v>
      </c>
      <c r="E961" s="6" t="s">
        <v>121</v>
      </c>
      <c r="F961" s="6" t="s">
        <v>122</v>
      </c>
      <c r="G961" s="11">
        <v>1E-3</v>
      </c>
      <c r="H961" s="6" t="s">
        <v>110</v>
      </c>
      <c r="I961" s="12" t="s">
        <v>123</v>
      </c>
      <c r="J961" s="6" t="s">
        <v>124</v>
      </c>
      <c r="K961" s="6" t="s">
        <v>125</v>
      </c>
      <c r="L961" s="6" t="s">
        <v>126</v>
      </c>
      <c r="M961" s="6" t="s">
        <v>127</v>
      </c>
      <c r="N961" s="6" t="s">
        <v>150</v>
      </c>
      <c r="O961" s="6" t="s">
        <v>184</v>
      </c>
      <c r="P961" s="44" t="s">
        <v>386</v>
      </c>
      <c r="Q961" s="9">
        <v>117404.950873182</v>
      </c>
      <c r="R961" s="9">
        <v>79880.178080156998</v>
      </c>
      <c r="S961" s="8">
        <f t="shared" si="36"/>
        <v>-0.31961831689328291</v>
      </c>
      <c r="U961" s="9">
        <f t="shared" si="35"/>
        <v>-0.55558379287314574</v>
      </c>
      <c r="V961" s="6" t="s">
        <v>119</v>
      </c>
    </row>
    <row r="962" spans="1:23" x14ac:dyDescent="0.2">
      <c r="A962" s="6" t="s">
        <v>106</v>
      </c>
      <c r="B962" s="6" t="s">
        <v>107</v>
      </c>
      <c r="C962" s="6" t="s">
        <v>470</v>
      </c>
      <c r="D962" s="6" t="s">
        <v>69</v>
      </c>
      <c r="E962" s="6" t="s">
        <v>52</v>
      </c>
      <c r="F962" s="6" t="s">
        <v>108</v>
      </c>
      <c r="G962" s="6" t="s">
        <v>118</v>
      </c>
      <c r="H962" t="s">
        <v>110</v>
      </c>
      <c r="I962" t="s">
        <v>111</v>
      </c>
      <c r="J962" t="s">
        <v>133</v>
      </c>
      <c r="K962" t="s">
        <v>146</v>
      </c>
      <c r="L962" t="s">
        <v>147</v>
      </c>
      <c r="M962" t="s">
        <v>148</v>
      </c>
      <c r="P962" s="44" t="s">
        <v>385</v>
      </c>
      <c r="Q962" s="9">
        <v>12.730627306273</v>
      </c>
      <c r="R962" s="9">
        <v>8.6346863468634893</v>
      </c>
      <c r="S962" s="8">
        <f t="shared" si="36"/>
        <v>-0.32173913043477764</v>
      </c>
      <c r="U962" s="9">
        <f t="shared" si="35"/>
        <v>-0.56008783208211632</v>
      </c>
      <c r="V962" s="6" t="s">
        <v>116</v>
      </c>
    </row>
    <row r="963" spans="1:23" x14ac:dyDescent="0.2">
      <c r="A963" s="6" t="s">
        <v>106</v>
      </c>
      <c r="B963" s="6" t="s">
        <v>107</v>
      </c>
      <c r="C963" s="6" t="s">
        <v>466</v>
      </c>
      <c r="D963" s="6" t="s">
        <v>69</v>
      </c>
      <c r="E963" s="6" t="s">
        <v>52</v>
      </c>
      <c r="F963" s="6" t="s">
        <v>108</v>
      </c>
      <c r="G963" s="6" t="s">
        <v>118</v>
      </c>
      <c r="H963" t="s">
        <v>110</v>
      </c>
      <c r="I963" t="s">
        <v>163</v>
      </c>
      <c r="J963" t="s">
        <v>163</v>
      </c>
      <c r="K963" t="s">
        <v>164</v>
      </c>
      <c r="L963" t="s">
        <v>165</v>
      </c>
      <c r="M963" t="s">
        <v>166</v>
      </c>
      <c r="P963" s="44" t="s">
        <v>386</v>
      </c>
      <c r="Q963" s="9">
        <v>0.96855345911949497</v>
      </c>
      <c r="R963" s="9">
        <v>0.65408805031446504</v>
      </c>
      <c r="S963" s="8">
        <f t="shared" si="36"/>
        <v>-0.32467532467532373</v>
      </c>
      <c r="U963" s="9">
        <f t="shared" si="35"/>
        <v>-0.56634682255380731</v>
      </c>
      <c r="V963" s="6" t="s">
        <v>116</v>
      </c>
    </row>
    <row r="964" spans="1:23" x14ac:dyDescent="0.2">
      <c r="A964" s="6" t="s">
        <v>106</v>
      </c>
      <c r="B964" s="6" t="s">
        <v>120</v>
      </c>
      <c r="C964" s="6" t="s">
        <v>462</v>
      </c>
      <c r="D964" s="6" t="s">
        <v>77</v>
      </c>
      <c r="E964" s="6" t="s">
        <v>121</v>
      </c>
      <c r="F964" s="6" t="s">
        <v>132</v>
      </c>
      <c r="G964" s="13">
        <v>1.0000000000000001E-5</v>
      </c>
      <c r="H964" t="s">
        <v>110</v>
      </c>
      <c r="I964" t="s">
        <v>111</v>
      </c>
      <c r="J964" t="s">
        <v>204</v>
      </c>
      <c r="K964" t="s">
        <v>205</v>
      </c>
      <c r="L964" t="s">
        <v>206</v>
      </c>
      <c r="M964" t="s">
        <v>215</v>
      </c>
      <c r="P964" s="44" t="s">
        <v>386</v>
      </c>
      <c r="Q964" s="9">
        <v>3280575.2716536801</v>
      </c>
      <c r="R964" s="9">
        <v>2205711.1549496399</v>
      </c>
      <c r="S964" s="8">
        <f t="shared" si="36"/>
        <v>-0.32764500970045418</v>
      </c>
      <c r="U964" s="9">
        <f t="shared" si="35"/>
        <v>-0.57270494593059484</v>
      </c>
      <c r="V964" s="6" t="s">
        <v>119</v>
      </c>
    </row>
    <row r="965" spans="1:23" x14ac:dyDescent="0.2">
      <c r="A965" s="6" t="s">
        <v>106</v>
      </c>
      <c r="B965" s="6" t="s">
        <v>107</v>
      </c>
      <c r="C965" s="6" t="s">
        <v>488</v>
      </c>
      <c r="D965" s="6" t="s">
        <v>69</v>
      </c>
      <c r="E965" s="6" t="s">
        <v>52</v>
      </c>
      <c r="F965" s="6" t="s">
        <v>117</v>
      </c>
      <c r="G965" s="6" t="s">
        <v>129</v>
      </c>
      <c r="H965" s="6" t="s">
        <v>110</v>
      </c>
      <c r="I965" s="12" t="s">
        <v>123</v>
      </c>
      <c r="J965" s="6" t="s">
        <v>124</v>
      </c>
      <c r="K965" s="6" t="s">
        <v>125</v>
      </c>
      <c r="L965" s="6" t="s">
        <v>126</v>
      </c>
      <c r="M965" s="6" t="s">
        <v>127</v>
      </c>
      <c r="N965" s="6" t="s">
        <v>150</v>
      </c>
      <c r="P965" s="44" t="s">
        <v>386</v>
      </c>
      <c r="Q965" s="9">
        <v>1098017.1844238599</v>
      </c>
      <c r="R965" s="9">
        <v>737938.73016970395</v>
      </c>
      <c r="S965" s="8">
        <f t="shared" si="36"/>
        <v>-0.32793517201927269</v>
      </c>
      <c r="U965" s="9">
        <f t="shared" ref="U965:U1028" si="37">IF(T965="",(LOG((R965/Q965),2)),T965)</f>
        <v>-0.57332769150339924</v>
      </c>
      <c r="V965" s="6" t="s">
        <v>119</v>
      </c>
    </row>
    <row r="966" spans="1:23" x14ac:dyDescent="0.2">
      <c r="A966" s="6" t="s">
        <v>106</v>
      </c>
      <c r="B966" s="6" t="s">
        <v>107</v>
      </c>
      <c r="C966" s="6" t="s">
        <v>488</v>
      </c>
      <c r="D966" s="6" t="s">
        <v>69</v>
      </c>
      <c r="E966" s="6" t="s">
        <v>52</v>
      </c>
      <c r="F966" s="6" t="s">
        <v>108</v>
      </c>
      <c r="G966" s="6" t="s">
        <v>129</v>
      </c>
      <c r="H966" s="6" t="s">
        <v>110</v>
      </c>
      <c r="I966" s="12" t="s">
        <v>123</v>
      </c>
      <c r="J966" s="6" t="s">
        <v>124</v>
      </c>
      <c r="K966" s="6" t="s">
        <v>125</v>
      </c>
      <c r="L966" s="6" t="s">
        <v>126</v>
      </c>
      <c r="M966" s="6" t="s">
        <v>127</v>
      </c>
      <c r="N966" s="6" t="s">
        <v>150</v>
      </c>
      <c r="P966" s="44" t="s">
        <v>386</v>
      </c>
      <c r="Q966" s="9">
        <v>245959.12771301801</v>
      </c>
      <c r="R966" s="9">
        <v>165300.47885673901</v>
      </c>
      <c r="S966" s="8">
        <f t="shared" si="36"/>
        <v>-0.32793517201927341</v>
      </c>
      <c r="U966" s="9">
        <f t="shared" si="37"/>
        <v>-0.5733276915034009</v>
      </c>
      <c r="V966" s="6" t="s">
        <v>119</v>
      </c>
    </row>
    <row r="967" spans="1:23" x14ac:dyDescent="0.2">
      <c r="A967" s="6" t="s">
        <v>106</v>
      </c>
      <c r="B967" s="6" t="s">
        <v>107</v>
      </c>
      <c r="C967" s="6" t="s">
        <v>467</v>
      </c>
      <c r="D967" s="6" t="s">
        <v>69</v>
      </c>
      <c r="E967" s="6" t="s">
        <v>52</v>
      </c>
      <c r="F967" s="6" t="s">
        <v>194</v>
      </c>
      <c r="G967" s="6" t="s">
        <v>131</v>
      </c>
      <c r="H967" t="s">
        <v>110</v>
      </c>
      <c r="I967" t="s">
        <v>163</v>
      </c>
      <c r="J967" t="s">
        <v>163</v>
      </c>
      <c r="K967" t="s">
        <v>164</v>
      </c>
      <c r="L967" t="s">
        <v>165</v>
      </c>
      <c r="M967" t="s">
        <v>166</v>
      </c>
      <c r="P967" s="44" t="s">
        <v>386</v>
      </c>
      <c r="Q967" s="9">
        <v>884436.51913859998</v>
      </c>
      <c r="R967" s="9">
        <v>593380.58627532795</v>
      </c>
      <c r="S967" s="8">
        <f t="shared" si="36"/>
        <v>-0.329086290044589</v>
      </c>
      <c r="U967" s="9">
        <f t="shared" si="37"/>
        <v>-0.57580086978047662</v>
      </c>
      <c r="V967" s="6" t="s">
        <v>119</v>
      </c>
    </row>
    <row r="968" spans="1:23" x14ac:dyDescent="0.2">
      <c r="A968" s="6" t="s">
        <v>106</v>
      </c>
      <c r="B968" s="6" t="s">
        <v>120</v>
      </c>
      <c r="C968" s="6" t="s">
        <v>430</v>
      </c>
      <c r="D968" s="6" t="s">
        <v>77</v>
      </c>
      <c r="E968" s="6" t="s">
        <v>121</v>
      </c>
      <c r="F968" s="6" t="s">
        <v>144</v>
      </c>
      <c r="G968" s="11">
        <v>1E-3</v>
      </c>
      <c r="H968" s="6" t="s">
        <v>110</v>
      </c>
      <c r="I968" s="12" t="s">
        <v>123</v>
      </c>
      <c r="J968" s="6" t="s">
        <v>124</v>
      </c>
      <c r="K968" s="6" t="s">
        <v>125</v>
      </c>
      <c r="L968" s="6" t="s">
        <v>126</v>
      </c>
      <c r="M968" s="6" t="s">
        <v>127</v>
      </c>
      <c r="N968" s="6" t="s">
        <v>155</v>
      </c>
      <c r="P968" s="44" t="s">
        <v>386</v>
      </c>
      <c r="Q968" s="9">
        <v>19406623.507658899</v>
      </c>
      <c r="R968" s="9">
        <v>13006865.1235143</v>
      </c>
      <c r="S968" s="8">
        <f t="shared" si="36"/>
        <v>-0.32977186276731291</v>
      </c>
      <c r="U968" s="9">
        <f t="shared" si="37"/>
        <v>-0.57727584046380598</v>
      </c>
      <c r="V968" s="6" t="s">
        <v>119</v>
      </c>
      <c r="W968" s="10" t="s">
        <v>382</v>
      </c>
    </row>
    <row r="969" spans="1:23" x14ac:dyDescent="0.2">
      <c r="A969" s="6" t="s">
        <v>106</v>
      </c>
      <c r="B969" s="6" t="s">
        <v>120</v>
      </c>
      <c r="C969" s="6" t="s">
        <v>445</v>
      </c>
      <c r="D969" s="6" t="s">
        <v>77</v>
      </c>
      <c r="E969" s="6" t="s">
        <v>121</v>
      </c>
      <c r="F969" s="6" t="s">
        <v>122</v>
      </c>
      <c r="G969" s="11">
        <v>1E-3</v>
      </c>
      <c r="H969" s="6" t="s">
        <v>110</v>
      </c>
      <c r="I969" s="12" t="s">
        <v>123</v>
      </c>
      <c r="J969" s="6" t="s">
        <v>124</v>
      </c>
      <c r="K969" s="6" t="s">
        <v>125</v>
      </c>
      <c r="L969" s="6" t="s">
        <v>126</v>
      </c>
      <c r="M969" s="6" t="s">
        <v>127</v>
      </c>
      <c r="N969" s="6" t="s">
        <v>155</v>
      </c>
      <c r="P969" s="44" t="s">
        <v>386</v>
      </c>
      <c r="Q969" s="9">
        <v>12424076.357226901</v>
      </c>
      <c r="R969" s="9">
        <v>8317223.9902252899</v>
      </c>
      <c r="S969" s="8">
        <f t="shared" si="36"/>
        <v>-0.33055595031116464</v>
      </c>
      <c r="U969" s="9">
        <f t="shared" si="37"/>
        <v>-0.57896461082322315</v>
      </c>
      <c r="V969" s="6" t="s">
        <v>119</v>
      </c>
    </row>
    <row r="970" spans="1:23" x14ac:dyDescent="0.2">
      <c r="A970" s="6" t="s">
        <v>106</v>
      </c>
      <c r="B970" s="6" t="s">
        <v>107</v>
      </c>
      <c r="C970" s="6" t="s">
        <v>464</v>
      </c>
      <c r="D970" s="6" t="s">
        <v>69</v>
      </c>
      <c r="E970" s="6" t="s">
        <v>52</v>
      </c>
      <c r="F970" s="6" t="s">
        <v>108</v>
      </c>
      <c r="G970" s="6" t="s">
        <v>129</v>
      </c>
      <c r="H970" t="s">
        <v>110</v>
      </c>
      <c r="I970" t="s">
        <v>111</v>
      </c>
      <c r="J970" t="s">
        <v>112</v>
      </c>
      <c r="K970" t="s">
        <v>139</v>
      </c>
      <c r="L970" t="s">
        <v>140</v>
      </c>
      <c r="M970" t="s">
        <v>141</v>
      </c>
      <c r="P970" s="44" t="s">
        <v>385</v>
      </c>
      <c r="Q970" s="9">
        <v>3471686.81892655</v>
      </c>
      <c r="R970" s="9">
        <v>2316673.68128108</v>
      </c>
      <c r="S970" s="8">
        <f t="shared" si="36"/>
        <v>-0.33269508394268166</v>
      </c>
      <c r="U970" s="9">
        <f t="shared" si="37"/>
        <v>-0.58358196261534878</v>
      </c>
      <c r="V970" s="6" t="s">
        <v>119</v>
      </c>
    </row>
    <row r="971" spans="1:23" x14ac:dyDescent="0.2">
      <c r="A971" s="6" t="s">
        <v>106</v>
      </c>
      <c r="B971" s="6">
        <v>2018</v>
      </c>
      <c r="C971" s="6" t="s">
        <v>492</v>
      </c>
      <c r="D971" s="6" t="s">
        <v>69</v>
      </c>
      <c r="E971" s="6" t="s">
        <v>52</v>
      </c>
      <c r="F971" s="6" t="s">
        <v>108</v>
      </c>
      <c r="G971" s="6" t="s">
        <v>227</v>
      </c>
      <c r="H971" t="s">
        <v>110</v>
      </c>
      <c r="I971" t="s">
        <v>111</v>
      </c>
      <c r="J971" t="s">
        <v>133</v>
      </c>
      <c r="K971" t="s">
        <v>146</v>
      </c>
      <c r="L971" t="s">
        <v>147</v>
      </c>
      <c r="M971" t="s">
        <v>148</v>
      </c>
      <c r="N971" s="6" t="s">
        <v>199</v>
      </c>
      <c r="P971" s="44" t="s">
        <v>385</v>
      </c>
      <c r="Q971" s="9">
        <v>5.9677419354838702E-2</v>
      </c>
      <c r="R971" s="9">
        <v>3.9516129032258103E-2</v>
      </c>
      <c r="S971" s="8">
        <f t="shared" si="36"/>
        <v>-0.33783783783783711</v>
      </c>
      <c r="U971" s="9">
        <f t="shared" si="37"/>
        <v>-0.5947435215137401</v>
      </c>
      <c r="V971" s="6" t="s">
        <v>116</v>
      </c>
    </row>
    <row r="972" spans="1:23" x14ac:dyDescent="0.2">
      <c r="A972" s="6" t="s">
        <v>106</v>
      </c>
      <c r="B972" s="6" t="s">
        <v>107</v>
      </c>
      <c r="C972" s="6" t="s">
        <v>486</v>
      </c>
      <c r="D972" s="6" t="s">
        <v>69</v>
      </c>
      <c r="E972" s="6" t="s">
        <v>52</v>
      </c>
      <c r="F972" s="6" t="s">
        <v>117</v>
      </c>
      <c r="G972" s="6" t="s">
        <v>131</v>
      </c>
      <c r="H972" t="s">
        <v>110</v>
      </c>
      <c r="I972" t="s">
        <v>111</v>
      </c>
      <c r="J972" t="s">
        <v>133</v>
      </c>
      <c r="K972" t="s">
        <v>146</v>
      </c>
      <c r="L972" t="s">
        <v>147</v>
      </c>
      <c r="M972" t="s">
        <v>191</v>
      </c>
      <c r="P972" s="44" t="s">
        <v>386</v>
      </c>
      <c r="Q972" s="9">
        <v>14687895.6425537</v>
      </c>
      <c r="R972" s="9">
        <v>9720703.9200752396</v>
      </c>
      <c r="S972" s="8">
        <f t="shared" si="36"/>
        <v>-0.33818266709953582</v>
      </c>
      <c r="U972" s="9">
        <f t="shared" si="37"/>
        <v>-0.59549501876714928</v>
      </c>
      <c r="V972" s="6" t="s">
        <v>119</v>
      </c>
    </row>
    <row r="973" spans="1:23" x14ac:dyDescent="0.2">
      <c r="A973" s="6" t="s">
        <v>106</v>
      </c>
      <c r="B973" s="6" t="s">
        <v>120</v>
      </c>
      <c r="C973" s="6" t="s">
        <v>422</v>
      </c>
      <c r="D973" s="6" t="s">
        <v>77</v>
      </c>
      <c r="E973" s="6" t="s">
        <v>121</v>
      </c>
      <c r="F973" s="6" t="s">
        <v>108</v>
      </c>
      <c r="G973" s="6" t="s">
        <v>242</v>
      </c>
      <c r="H973" t="s">
        <v>110</v>
      </c>
      <c r="I973" t="s">
        <v>163</v>
      </c>
      <c r="J973" t="s">
        <v>163</v>
      </c>
      <c r="K973" t="s">
        <v>164</v>
      </c>
      <c r="L973" t="s">
        <v>165</v>
      </c>
      <c r="M973" t="s">
        <v>166</v>
      </c>
      <c r="P973" s="44" t="s">
        <v>386</v>
      </c>
      <c r="Q973" s="9">
        <v>3362877.4549330301</v>
      </c>
      <c r="R973" s="9">
        <v>2222390.4022456198</v>
      </c>
      <c r="S973" s="8">
        <f t="shared" si="36"/>
        <v>-0.33914023569738505</v>
      </c>
      <c r="U973" s="9">
        <f t="shared" si="37"/>
        <v>-0.59758393330525361</v>
      </c>
      <c r="V973" s="6" t="s">
        <v>119</v>
      </c>
      <c r="W973" s="10" t="s">
        <v>382</v>
      </c>
    </row>
    <row r="974" spans="1:23" x14ac:dyDescent="0.2">
      <c r="A974" s="6" t="s">
        <v>106</v>
      </c>
      <c r="B974" s="6" t="s">
        <v>107</v>
      </c>
      <c r="C974" s="6" t="s">
        <v>483</v>
      </c>
      <c r="D974" s="6" t="s">
        <v>69</v>
      </c>
      <c r="E974" s="6" t="s">
        <v>52</v>
      </c>
      <c r="F974" s="6" t="s">
        <v>108</v>
      </c>
      <c r="G974" s="6" t="s">
        <v>131</v>
      </c>
      <c r="H974" t="s">
        <v>110</v>
      </c>
      <c r="I974" t="s">
        <v>111</v>
      </c>
      <c r="J974" t="s">
        <v>133</v>
      </c>
      <c r="K974" t="s">
        <v>146</v>
      </c>
      <c r="L974" t="s">
        <v>147</v>
      </c>
      <c r="M974" t="s">
        <v>148</v>
      </c>
      <c r="P974" s="44" t="s">
        <v>385</v>
      </c>
      <c r="Q974" s="9">
        <v>8.0286738351254598</v>
      </c>
      <c r="R974" s="9">
        <v>5.3046594982078696</v>
      </c>
      <c r="S974" s="8">
        <f t="shared" si="36"/>
        <v>-0.33928571428571719</v>
      </c>
      <c r="U974" s="9">
        <f t="shared" si="37"/>
        <v>-0.59790155642866072</v>
      </c>
      <c r="V974" s="6" t="s">
        <v>116</v>
      </c>
    </row>
    <row r="975" spans="1:23" x14ac:dyDescent="0.2">
      <c r="A975" s="6" t="s">
        <v>106</v>
      </c>
      <c r="B975" s="6" t="s">
        <v>120</v>
      </c>
      <c r="C975" s="6" t="s">
        <v>429</v>
      </c>
      <c r="D975" s="6" t="s">
        <v>77</v>
      </c>
      <c r="E975" s="6" t="s">
        <v>121</v>
      </c>
      <c r="F975" s="6" t="s">
        <v>144</v>
      </c>
      <c r="G975" s="11">
        <v>1E-3</v>
      </c>
      <c r="H975" t="s">
        <v>110</v>
      </c>
      <c r="I975" t="s">
        <v>111</v>
      </c>
      <c r="J975" t="s">
        <v>133</v>
      </c>
      <c r="K975" t="s">
        <v>146</v>
      </c>
      <c r="L975" t="s">
        <v>147</v>
      </c>
      <c r="M975" t="s">
        <v>191</v>
      </c>
      <c r="P975" s="44" t="s">
        <v>386</v>
      </c>
      <c r="Q975" s="9">
        <v>8750318.3314224891</v>
      </c>
      <c r="R975" s="9">
        <v>5773057.1300465297</v>
      </c>
      <c r="S975" s="8">
        <f t="shared" si="36"/>
        <v>-0.34024604461355212</v>
      </c>
      <c r="U975" s="9">
        <f t="shared" si="37"/>
        <v>-0.59999999999999842</v>
      </c>
      <c r="V975" s="6" t="s">
        <v>119</v>
      </c>
      <c r="W975" s="10" t="s">
        <v>382</v>
      </c>
    </row>
    <row r="976" spans="1:23" x14ac:dyDescent="0.2">
      <c r="A976" s="6" t="s">
        <v>106</v>
      </c>
      <c r="B976" s="6" t="s">
        <v>120</v>
      </c>
      <c r="C976" s="6" t="s">
        <v>459</v>
      </c>
      <c r="D976" s="6" t="s">
        <v>77</v>
      </c>
      <c r="E976" s="6" t="s">
        <v>121</v>
      </c>
      <c r="F976" s="6" t="s">
        <v>132</v>
      </c>
      <c r="G976" s="11">
        <v>1E-3</v>
      </c>
      <c r="H976" t="s">
        <v>110</v>
      </c>
      <c r="I976" t="s">
        <v>111</v>
      </c>
      <c r="J976" t="s">
        <v>133</v>
      </c>
      <c r="K976" t="s">
        <v>146</v>
      </c>
      <c r="L976" t="s">
        <v>147</v>
      </c>
      <c r="M976" t="s">
        <v>191</v>
      </c>
      <c r="P976" s="44" t="s">
        <v>386</v>
      </c>
      <c r="Q976" s="9">
        <v>4192623.70166755</v>
      </c>
      <c r="R976" s="9">
        <v>2755736.5205380102</v>
      </c>
      <c r="S976" s="8">
        <f t="shared" si="36"/>
        <v>-0.34271789775887607</v>
      </c>
      <c r="U976" s="9">
        <f t="shared" si="37"/>
        <v>-0.6054153938172625</v>
      </c>
      <c r="V976" s="6" t="s">
        <v>119</v>
      </c>
    </row>
    <row r="977" spans="1:23" x14ac:dyDescent="0.2">
      <c r="A977" s="6" t="s">
        <v>106</v>
      </c>
      <c r="B977" s="6" t="s">
        <v>107</v>
      </c>
      <c r="C977" s="6" t="s">
        <v>487</v>
      </c>
      <c r="D977" s="6" t="s">
        <v>69</v>
      </c>
      <c r="E977" s="6" t="s">
        <v>52</v>
      </c>
      <c r="F977" s="6" t="s">
        <v>117</v>
      </c>
      <c r="G977" s="6" t="s">
        <v>131</v>
      </c>
      <c r="H977" s="6" t="s">
        <v>110</v>
      </c>
      <c r="I977" s="12" t="s">
        <v>123</v>
      </c>
      <c r="J977" s="6" t="s">
        <v>124</v>
      </c>
      <c r="K977" s="6" t="s">
        <v>125</v>
      </c>
      <c r="L977" s="6" t="s">
        <v>126</v>
      </c>
      <c r="M977" s="6" t="s">
        <v>127</v>
      </c>
      <c r="N977" s="6" t="s">
        <v>150</v>
      </c>
      <c r="P977" s="44" t="s">
        <v>386</v>
      </c>
      <c r="Q977" s="9">
        <v>2.15798045602605</v>
      </c>
      <c r="R977" s="9">
        <v>1.4128664495114001</v>
      </c>
      <c r="S977" s="8">
        <f t="shared" si="36"/>
        <v>-0.34528301886792218</v>
      </c>
      <c r="U977" s="9">
        <f t="shared" si="37"/>
        <v>-0.61105669687229558</v>
      </c>
      <c r="V977" s="6" t="s">
        <v>116</v>
      </c>
    </row>
    <row r="978" spans="1:23" x14ac:dyDescent="0.2">
      <c r="A978" s="6" t="s">
        <v>106</v>
      </c>
      <c r="B978" s="6" t="s">
        <v>120</v>
      </c>
      <c r="C978" s="6" t="s">
        <v>459</v>
      </c>
      <c r="D978" s="6" t="s">
        <v>77</v>
      </c>
      <c r="E978" s="6" t="s">
        <v>121</v>
      </c>
      <c r="F978" s="6" t="s">
        <v>138</v>
      </c>
      <c r="G978" s="11">
        <v>1E-3</v>
      </c>
      <c r="H978" t="s">
        <v>110</v>
      </c>
      <c r="I978" t="s">
        <v>111</v>
      </c>
      <c r="J978" t="s">
        <v>133</v>
      </c>
      <c r="K978" t="s">
        <v>146</v>
      </c>
      <c r="L978" t="s">
        <v>147</v>
      </c>
      <c r="M978" t="s">
        <v>191</v>
      </c>
      <c r="P978" s="44" t="s">
        <v>386</v>
      </c>
      <c r="Q978" s="9">
        <v>4919418.4810958197</v>
      </c>
      <c r="R978" s="9">
        <v>3217332.5562040498</v>
      </c>
      <c r="S978" s="8">
        <f t="shared" si="36"/>
        <v>-0.34599331840389064</v>
      </c>
      <c r="U978" s="9">
        <f t="shared" si="37"/>
        <v>-0.61262271993413975</v>
      </c>
      <c r="V978" s="6" t="s">
        <v>119</v>
      </c>
    </row>
    <row r="979" spans="1:23" x14ac:dyDescent="0.2">
      <c r="A979" s="6" t="s">
        <v>106</v>
      </c>
      <c r="B979" s="6" t="s">
        <v>107</v>
      </c>
      <c r="C979" s="6" t="s">
        <v>467</v>
      </c>
      <c r="D979" s="6" t="s">
        <v>69</v>
      </c>
      <c r="E979" s="6" t="s">
        <v>52</v>
      </c>
      <c r="F979" s="6" t="s">
        <v>108</v>
      </c>
      <c r="G979" s="6" t="s">
        <v>131</v>
      </c>
      <c r="H979" t="s">
        <v>110</v>
      </c>
      <c r="I979" t="s">
        <v>163</v>
      </c>
      <c r="J979" t="s">
        <v>163</v>
      </c>
      <c r="K979" t="s">
        <v>164</v>
      </c>
      <c r="L979" t="s">
        <v>165</v>
      </c>
      <c r="M979" t="s">
        <v>166</v>
      </c>
      <c r="P979" s="44" t="s">
        <v>386</v>
      </c>
      <c r="Q979" s="9">
        <v>493552.47413947899</v>
      </c>
      <c r="R979" s="9">
        <v>321119.49093648302</v>
      </c>
      <c r="S979" s="8">
        <f t="shared" si="36"/>
        <v>-0.34937112513443919</v>
      </c>
      <c r="U979" s="9">
        <f t="shared" si="37"/>
        <v>-0.62009324437896607</v>
      </c>
      <c r="V979" s="6" t="s">
        <v>119</v>
      </c>
    </row>
    <row r="980" spans="1:23" x14ac:dyDescent="0.2">
      <c r="A980" s="6" t="s">
        <v>106</v>
      </c>
      <c r="B980" s="6" t="s">
        <v>107</v>
      </c>
      <c r="C980" s="6" t="s">
        <v>466</v>
      </c>
      <c r="D980" s="6" t="s">
        <v>69</v>
      </c>
      <c r="E980" s="6" t="s">
        <v>52</v>
      </c>
      <c r="F980" s="6" t="s">
        <v>108</v>
      </c>
      <c r="G980" s="6" t="s">
        <v>130</v>
      </c>
      <c r="H980" t="s">
        <v>110</v>
      </c>
      <c r="I980" t="s">
        <v>163</v>
      </c>
      <c r="J980" t="s">
        <v>163</v>
      </c>
      <c r="K980" t="s">
        <v>164</v>
      </c>
      <c r="L980" t="s">
        <v>165</v>
      </c>
      <c r="M980" t="s">
        <v>166</v>
      </c>
      <c r="P980" s="44" t="s">
        <v>386</v>
      </c>
      <c r="Q980" s="9">
        <v>0.96855345911949497</v>
      </c>
      <c r="R980" s="9">
        <v>0.62893081761006098</v>
      </c>
      <c r="S980" s="8">
        <f t="shared" si="36"/>
        <v>-0.35064935064935138</v>
      </c>
      <c r="U980" s="9">
        <f t="shared" si="37"/>
        <v>-0.62293035092017823</v>
      </c>
      <c r="V980" s="6" t="s">
        <v>116</v>
      </c>
    </row>
    <row r="981" spans="1:23" x14ac:dyDescent="0.2">
      <c r="A981" s="6" t="s">
        <v>106</v>
      </c>
      <c r="B981" s="6" t="s">
        <v>107</v>
      </c>
      <c r="C981" s="6" t="s">
        <v>465</v>
      </c>
      <c r="D981" s="6" t="s">
        <v>69</v>
      </c>
      <c r="E981" s="6" t="s">
        <v>52</v>
      </c>
      <c r="F981" s="6" t="s">
        <v>108</v>
      </c>
      <c r="G981" s="6" t="s">
        <v>118</v>
      </c>
      <c r="H981" t="s">
        <v>110</v>
      </c>
      <c r="I981" t="s">
        <v>111</v>
      </c>
      <c r="J981" t="s">
        <v>112</v>
      </c>
      <c r="K981" t="s">
        <v>139</v>
      </c>
      <c r="L981" t="s">
        <v>140</v>
      </c>
      <c r="M981" t="s">
        <v>141</v>
      </c>
      <c r="P981" s="44" t="s">
        <v>385</v>
      </c>
      <c r="Q981" s="9">
        <v>5.0863422291993601</v>
      </c>
      <c r="R981" s="9">
        <v>3.2967032967032899</v>
      </c>
      <c r="S981" s="8">
        <f t="shared" si="36"/>
        <v>-0.35185185185185169</v>
      </c>
      <c r="U981" s="9">
        <f t="shared" si="37"/>
        <v>-0.62560448521850165</v>
      </c>
      <c r="V981" s="6" t="s">
        <v>116</v>
      </c>
    </row>
    <row r="982" spans="1:23" x14ac:dyDescent="0.2">
      <c r="A982" s="6" t="s">
        <v>106</v>
      </c>
      <c r="B982" s="6" t="s">
        <v>107</v>
      </c>
      <c r="C982" s="6" t="s">
        <v>464</v>
      </c>
      <c r="D982" s="6" t="s">
        <v>69</v>
      </c>
      <c r="E982" s="6" t="s">
        <v>52</v>
      </c>
      <c r="F982" s="6" t="s">
        <v>108</v>
      </c>
      <c r="G982" s="6" t="s">
        <v>131</v>
      </c>
      <c r="H982" t="s">
        <v>110</v>
      </c>
      <c r="I982" t="s">
        <v>111</v>
      </c>
      <c r="J982" t="s">
        <v>112</v>
      </c>
      <c r="K982" t="s">
        <v>139</v>
      </c>
      <c r="L982" t="s">
        <v>140</v>
      </c>
      <c r="M982" t="s">
        <v>141</v>
      </c>
      <c r="P982" s="44" t="s">
        <v>385</v>
      </c>
      <c r="Q982" s="9">
        <v>3471686.81892655</v>
      </c>
      <c r="R982" s="9">
        <v>2245697.99553977</v>
      </c>
      <c r="S982" s="8">
        <f t="shared" si="36"/>
        <v>-0.35313923384536666</v>
      </c>
      <c r="U982" s="9">
        <f t="shared" si="37"/>
        <v>-0.62847288281652602</v>
      </c>
      <c r="V982" s="6" t="s">
        <v>119</v>
      </c>
    </row>
    <row r="983" spans="1:23" x14ac:dyDescent="0.2">
      <c r="A983" s="6" t="s">
        <v>106</v>
      </c>
      <c r="B983" s="6" t="s">
        <v>107</v>
      </c>
      <c r="C983" s="6" t="s">
        <v>464</v>
      </c>
      <c r="D983" s="6" t="s">
        <v>69</v>
      </c>
      <c r="E983" s="6" t="s">
        <v>52</v>
      </c>
      <c r="F983" s="6" t="s">
        <v>108</v>
      </c>
      <c r="G983" s="6" t="s">
        <v>118</v>
      </c>
      <c r="H983" t="s">
        <v>110</v>
      </c>
      <c r="I983" t="s">
        <v>111</v>
      </c>
      <c r="J983" t="s">
        <v>112</v>
      </c>
      <c r="K983" t="s">
        <v>139</v>
      </c>
      <c r="L983" t="s">
        <v>140</v>
      </c>
      <c r="M983" t="s">
        <v>141</v>
      </c>
      <c r="P983" s="44" t="s">
        <v>385</v>
      </c>
      <c r="Q983" s="9">
        <v>3471686.81892655</v>
      </c>
      <c r="R983" s="9">
        <v>2245697.99553977</v>
      </c>
      <c r="S983" s="8">
        <f t="shared" si="36"/>
        <v>-0.35313923384536666</v>
      </c>
      <c r="U983" s="9">
        <f t="shared" si="37"/>
        <v>-0.62847288281652602</v>
      </c>
      <c r="V983" s="6" t="s">
        <v>119</v>
      </c>
    </row>
    <row r="984" spans="1:23" x14ac:dyDescent="0.2">
      <c r="A984" s="6" t="s">
        <v>106</v>
      </c>
      <c r="B984" s="6" t="s">
        <v>107</v>
      </c>
      <c r="C984" s="6" t="s">
        <v>464</v>
      </c>
      <c r="D984" s="6" t="s">
        <v>69</v>
      </c>
      <c r="E984" s="6" t="s">
        <v>52</v>
      </c>
      <c r="F984" s="6" t="s">
        <v>194</v>
      </c>
      <c r="G984" s="6" t="s">
        <v>130</v>
      </c>
      <c r="H984" t="s">
        <v>110</v>
      </c>
      <c r="I984" t="s">
        <v>111</v>
      </c>
      <c r="J984" t="s">
        <v>112</v>
      </c>
      <c r="K984" t="s">
        <v>139</v>
      </c>
      <c r="L984" t="s">
        <v>140</v>
      </c>
      <c r="M984" t="s">
        <v>141</v>
      </c>
      <c r="P984" s="44" t="s">
        <v>385</v>
      </c>
      <c r="Q984" s="9">
        <v>3471686.81892655</v>
      </c>
      <c r="R984" s="9">
        <v>2245697.9955397602</v>
      </c>
      <c r="S984" s="8">
        <f t="shared" si="36"/>
        <v>-0.35313923384536944</v>
      </c>
      <c r="U984" s="9">
        <f t="shared" si="37"/>
        <v>-0.62847288281653246</v>
      </c>
      <c r="V984" s="6" t="s">
        <v>119</v>
      </c>
    </row>
    <row r="985" spans="1:23" x14ac:dyDescent="0.2">
      <c r="A985" s="6" t="s">
        <v>106</v>
      </c>
      <c r="B985" s="6" t="s">
        <v>120</v>
      </c>
      <c r="C985" s="6" t="s">
        <v>446</v>
      </c>
      <c r="D985" s="6" t="s">
        <v>77</v>
      </c>
      <c r="E985" s="6" t="s">
        <v>121</v>
      </c>
      <c r="F985" s="6" t="s">
        <v>122</v>
      </c>
      <c r="G985" s="11">
        <v>1E-3</v>
      </c>
      <c r="H985" s="6" t="s">
        <v>110</v>
      </c>
      <c r="I985" s="12" t="s">
        <v>123</v>
      </c>
      <c r="J985" s="6" t="s">
        <v>124</v>
      </c>
      <c r="K985" s="6" t="s">
        <v>125</v>
      </c>
      <c r="L985" s="6" t="s">
        <v>126</v>
      </c>
      <c r="M985" s="6" t="s">
        <v>127</v>
      </c>
      <c r="N985" s="6" t="s">
        <v>155</v>
      </c>
      <c r="P985" s="44" t="s">
        <v>386</v>
      </c>
      <c r="Q985" s="9">
        <v>15792174.472389501</v>
      </c>
      <c r="R985" s="9">
        <v>10146114.146056101</v>
      </c>
      <c r="S985" s="8">
        <f t="shared" si="36"/>
        <v>-0.3575226664450028</v>
      </c>
      <c r="U985" s="9">
        <f t="shared" si="37"/>
        <v>-0.63828253761529175</v>
      </c>
      <c r="V985" s="6" t="s">
        <v>119</v>
      </c>
      <c r="W985" s="10" t="s">
        <v>382</v>
      </c>
    </row>
    <row r="986" spans="1:23" x14ac:dyDescent="0.2">
      <c r="A986" s="6" t="s">
        <v>106</v>
      </c>
      <c r="B986" s="6" t="s">
        <v>107</v>
      </c>
      <c r="C986" s="6" t="s">
        <v>475</v>
      </c>
      <c r="D986" s="6" t="s">
        <v>69</v>
      </c>
      <c r="E986" s="6" t="s">
        <v>52</v>
      </c>
      <c r="F986" s="6" t="s">
        <v>108</v>
      </c>
      <c r="G986" s="6" t="s">
        <v>130</v>
      </c>
      <c r="H986" s="6" t="s">
        <v>110</v>
      </c>
      <c r="I986" s="12" t="s">
        <v>123</v>
      </c>
      <c r="J986" s="6" t="s">
        <v>124</v>
      </c>
      <c r="K986" s="6" t="s">
        <v>125</v>
      </c>
      <c r="L986" s="6" t="s">
        <v>126</v>
      </c>
      <c r="M986" s="6" t="s">
        <v>127</v>
      </c>
      <c r="N986" s="6" t="s">
        <v>155</v>
      </c>
      <c r="P986" s="44" t="s">
        <v>386</v>
      </c>
      <c r="Q986" s="19">
        <v>30078825.180431001</v>
      </c>
      <c r="R986" s="9">
        <v>19321515.599994801</v>
      </c>
      <c r="S986" s="8">
        <f t="shared" si="36"/>
        <v>-0.35763729187916565</v>
      </c>
      <c r="U986" s="9">
        <f t="shared" si="37"/>
        <v>-0.63853995416599252</v>
      </c>
      <c r="V986" s="6" t="s">
        <v>119</v>
      </c>
    </row>
    <row r="987" spans="1:23" x14ac:dyDescent="0.2">
      <c r="A987" s="6" t="s">
        <v>106</v>
      </c>
      <c r="B987" s="6" t="s">
        <v>107</v>
      </c>
      <c r="C987" s="6" t="s">
        <v>452</v>
      </c>
      <c r="D987" s="6" t="s">
        <v>69</v>
      </c>
      <c r="E987" s="6" t="s">
        <v>52</v>
      </c>
      <c r="F987" s="6" t="s">
        <v>108</v>
      </c>
      <c r="G987" s="6" t="s">
        <v>131</v>
      </c>
      <c r="H987" t="s">
        <v>110</v>
      </c>
      <c r="I987" t="s">
        <v>111</v>
      </c>
      <c r="J987" t="s">
        <v>204</v>
      </c>
      <c r="K987" t="s">
        <v>205</v>
      </c>
      <c r="L987" t="s">
        <v>206</v>
      </c>
      <c r="M987" t="s">
        <v>215</v>
      </c>
      <c r="N987" s="6" t="s">
        <v>225</v>
      </c>
      <c r="P987" s="44" t="s">
        <v>386</v>
      </c>
      <c r="Q987" s="9">
        <v>2687891.6905853101</v>
      </c>
      <c r="R987" s="9">
        <v>1719072.2018585701</v>
      </c>
      <c r="S987" s="8">
        <f t="shared" si="36"/>
        <v>-0.36043844032858768</v>
      </c>
      <c r="U987" s="9">
        <f t="shared" si="37"/>
        <v>-0.6448448654781378</v>
      </c>
      <c r="V987" s="6" t="s">
        <v>119</v>
      </c>
    </row>
    <row r="988" spans="1:23" x14ac:dyDescent="0.2">
      <c r="A988" s="6" t="s">
        <v>106</v>
      </c>
      <c r="B988" s="6" t="s">
        <v>120</v>
      </c>
      <c r="C988" s="6" t="s">
        <v>462</v>
      </c>
      <c r="D988" s="6" t="s">
        <v>77</v>
      </c>
      <c r="E988" s="6" t="s">
        <v>121</v>
      </c>
      <c r="F988" s="6" t="s">
        <v>132</v>
      </c>
      <c r="G988" s="11">
        <v>1E-3</v>
      </c>
      <c r="H988" t="s">
        <v>110</v>
      </c>
      <c r="I988" t="s">
        <v>111</v>
      </c>
      <c r="J988" t="s">
        <v>204</v>
      </c>
      <c r="K988" t="s">
        <v>205</v>
      </c>
      <c r="L988" t="s">
        <v>206</v>
      </c>
      <c r="M988" t="s">
        <v>215</v>
      </c>
      <c r="P988" s="44" t="s">
        <v>386</v>
      </c>
      <c r="Q988" s="49">
        <v>2635774.35</v>
      </c>
      <c r="R988" s="9">
        <v>1684240.5554645699</v>
      </c>
      <c r="S988" s="8">
        <f t="shared" si="36"/>
        <v>-0.3610073049445337</v>
      </c>
      <c r="U988" s="9">
        <f t="shared" si="37"/>
        <v>-0.64612865646547168</v>
      </c>
      <c r="V988" s="6" t="s">
        <v>119</v>
      </c>
    </row>
    <row r="989" spans="1:23" x14ac:dyDescent="0.2">
      <c r="A989" s="6" t="s">
        <v>106</v>
      </c>
      <c r="B989" s="6" t="s">
        <v>120</v>
      </c>
      <c r="C989" s="6" t="s">
        <v>462</v>
      </c>
      <c r="D989" s="6" t="s">
        <v>77</v>
      </c>
      <c r="E989" s="6" t="s">
        <v>121</v>
      </c>
      <c r="F989" s="6" t="s">
        <v>138</v>
      </c>
      <c r="G989" s="13">
        <v>1.0000000000000001E-5</v>
      </c>
      <c r="H989" t="s">
        <v>110</v>
      </c>
      <c r="I989" t="s">
        <v>111</v>
      </c>
      <c r="J989" t="s">
        <v>204</v>
      </c>
      <c r="K989" t="s">
        <v>205</v>
      </c>
      <c r="L989" t="s">
        <v>206</v>
      </c>
      <c r="M989" t="s">
        <v>215</v>
      </c>
      <c r="P989" s="44" t="s">
        <v>386</v>
      </c>
      <c r="Q989" s="9">
        <v>3280575.2716536801</v>
      </c>
      <c r="R989" s="9">
        <v>2085622.1291880501</v>
      </c>
      <c r="S989" s="8">
        <f t="shared" si="36"/>
        <v>-0.36425109729711375</v>
      </c>
      <c r="U989" s="9">
        <f t="shared" si="37"/>
        <v>-0.65347102804900892</v>
      </c>
      <c r="V989" s="6" t="s">
        <v>119</v>
      </c>
    </row>
    <row r="990" spans="1:23" x14ac:dyDescent="0.2">
      <c r="A990" s="6" t="s">
        <v>106</v>
      </c>
      <c r="B990" s="6" t="s">
        <v>120</v>
      </c>
      <c r="C990" s="6" t="s">
        <v>457</v>
      </c>
      <c r="D990" s="6" t="s">
        <v>77</v>
      </c>
      <c r="E990" s="6" t="s">
        <v>121</v>
      </c>
      <c r="F990" s="6" t="s">
        <v>132</v>
      </c>
      <c r="G990" s="11">
        <v>1E-3</v>
      </c>
      <c r="H990" s="42" t="s">
        <v>110</v>
      </c>
      <c r="I990" s="42" t="s">
        <v>163</v>
      </c>
      <c r="J990" t="s">
        <v>163</v>
      </c>
      <c r="K990" t="s">
        <v>164</v>
      </c>
      <c r="L990" t="s">
        <v>165</v>
      </c>
      <c r="M990" t="s">
        <v>166</v>
      </c>
      <c r="P990" s="44" t="s">
        <v>386</v>
      </c>
      <c r="Q990" s="9">
        <v>4387049.3918457599</v>
      </c>
      <c r="R990" s="9">
        <v>2780285.89777879</v>
      </c>
      <c r="S990" s="8">
        <f t="shared" si="36"/>
        <v>-0.36625151680614143</v>
      </c>
      <c r="T990" s="43"/>
      <c r="U990" s="9">
        <f t="shared" si="37"/>
        <v>-0.65801770569653917</v>
      </c>
      <c r="V990" s="6" t="s">
        <v>119</v>
      </c>
    </row>
    <row r="991" spans="1:23" x14ac:dyDescent="0.2">
      <c r="A991" s="6" t="s">
        <v>106</v>
      </c>
      <c r="B991" s="6" t="s">
        <v>120</v>
      </c>
      <c r="C991" s="6" t="s">
        <v>422</v>
      </c>
      <c r="D991" s="6" t="s">
        <v>69</v>
      </c>
      <c r="E991" s="6" t="s">
        <v>52</v>
      </c>
      <c r="F991" s="6" t="s">
        <v>108</v>
      </c>
      <c r="G991" s="6" t="s">
        <v>242</v>
      </c>
      <c r="H991" t="s">
        <v>110</v>
      </c>
      <c r="I991" t="s">
        <v>163</v>
      </c>
      <c r="J991" t="s">
        <v>163</v>
      </c>
      <c r="K991" t="s">
        <v>164</v>
      </c>
      <c r="L991" t="s">
        <v>165</v>
      </c>
      <c r="M991" t="s">
        <v>166</v>
      </c>
      <c r="P991" s="44" t="s">
        <v>386</v>
      </c>
      <c r="Q991" s="9">
        <v>3362877.4549330301</v>
      </c>
      <c r="R991" s="9">
        <v>2129541.7585165701</v>
      </c>
      <c r="S991" s="8">
        <f t="shared" si="36"/>
        <v>-0.36675011591851814</v>
      </c>
      <c r="U991" s="9">
        <f t="shared" si="37"/>
        <v>-0.65915318703973469</v>
      </c>
      <c r="V991" s="6" t="s">
        <v>119</v>
      </c>
    </row>
    <row r="992" spans="1:23" x14ac:dyDescent="0.2">
      <c r="A992" s="6" t="s">
        <v>106</v>
      </c>
      <c r="B992" s="6" t="s">
        <v>120</v>
      </c>
      <c r="C992" s="6" t="s">
        <v>440</v>
      </c>
      <c r="D992" s="6" t="s">
        <v>77</v>
      </c>
      <c r="E992" s="6" t="s">
        <v>121</v>
      </c>
      <c r="F992" s="6" t="s">
        <v>122</v>
      </c>
      <c r="G992" s="11">
        <v>1E-3</v>
      </c>
      <c r="H992" t="s">
        <v>110</v>
      </c>
      <c r="I992" t="s">
        <v>111</v>
      </c>
      <c r="J992" t="s">
        <v>133</v>
      </c>
      <c r="K992" t="s">
        <v>146</v>
      </c>
      <c r="L992" t="s">
        <v>147</v>
      </c>
      <c r="M992" t="s">
        <v>191</v>
      </c>
      <c r="P992" s="44" t="s">
        <v>386</v>
      </c>
      <c r="Q992" s="9">
        <v>10763818.9985252</v>
      </c>
      <c r="R992" s="9">
        <v>6812682.18303324</v>
      </c>
      <c r="S992" s="8">
        <f t="shared" si="36"/>
        <v>-0.3670757391993793</v>
      </c>
      <c r="U992" s="9">
        <f t="shared" si="37"/>
        <v>-0.65989522573125547</v>
      </c>
      <c r="V992" s="6" t="s">
        <v>119</v>
      </c>
    </row>
    <row r="993" spans="1:22" x14ac:dyDescent="0.2">
      <c r="A993" s="6" t="s">
        <v>106</v>
      </c>
      <c r="B993" s="6" t="s">
        <v>107</v>
      </c>
      <c r="C993" s="6" t="s">
        <v>472</v>
      </c>
      <c r="D993" s="6" t="s">
        <v>69</v>
      </c>
      <c r="E993" s="6" t="s">
        <v>52</v>
      </c>
      <c r="F993" s="6" t="s">
        <v>194</v>
      </c>
      <c r="G993" s="6" t="s">
        <v>131</v>
      </c>
      <c r="H993" t="s">
        <v>110</v>
      </c>
      <c r="I993" t="s">
        <v>111</v>
      </c>
      <c r="J993" t="s">
        <v>133</v>
      </c>
      <c r="K993" t="s">
        <v>146</v>
      </c>
      <c r="L993" t="s">
        <v>147</v>
      </c>
      <c r="M993" t="s">
        <v>191</v>
      </c>
      <c r="P993" s="44" t="s">
        <v>386</v>
      </c>
      <c r="Q993" s="9">
        <v>10964781.961431799</v>
      </c>
      <c r="R993" s="9">
        <v>6918309.70918936</v>
      </c>
      <c r="S993" s="8">
        <f t="shared" si="36"/>
        <v>-0.36904265551980425</v>
      </c>
      <c r="U993" s="9">
        <f t="shared" si="37"/>
        <v>-0.66438561897746695</v>
      </c>
      <c r="V993" s="6" t="s">
        <v>119</v>
      </c>
    </row>
    <row r="994" spans="1:22" x14ac:dyDescent="0.2">
      <c r="A994" s="6" t="s">
        <v>106</v>
      </c>
      <c r="B994" s="6" t="s">
        <v>107</v>
      </c>
      <c r="C994" s="6" t="s">
        <v>472</v>
      </c>
      <c r="D994" s="6" t="s">
        <v>69</v>
      </c>
      <c r="E994" s="6" t="s">
        <v>52</v>
      </c>
      <c r="F994" s="6" t="s">
        <v>108</v>
      </c>
      <c r="G994" s="6" t="s">
        <v>118</v>
      </c>
      <c r="H994" t="s">
        <v>110</v>
      </c>
      <c r="I994" t="s">
        <v>111</v>
      </c>
      <c r="J994" t="s">
        <v>133</v>
      </c>
      <c r="K994" t="s">
        <v>146</v>
      </c>
      <c r="L994" t="s">
        <v>147</v>
      </c>
      <c r="M994" t="s">
        <v>191</v>
      </c>
      <c r="P994" s="44" t="s">
        <v>386</v>
      </c>
      <c r="Q994" s="9">
        <v>10964781.961431799</v>
      </c>
      <c r="R994" s="9">
        <v>6918309.70918936</v>
      </c>
      <c r="S994" s="8">
        <f t="shared" si="36"/>
        <v>-0.36904265551980425</v>
      </c>
      <c r="U994" s="9">
        <f t="shared" si="37"/>
        <v>-0.66438561897746695</v>
      </c>
      <c r="V994" s="6" t="s">
        <v>119</v>
      </c>
    </row>
    <row r="995" spans="1:22" x14ac:dyDescent="0.2">
      <c r="A995" s="6" t="s">
        <v>106</v>
      </c>
      <c r="B995" s="6" t="s">
        <v>107</v>
      </c>
      <c r="C995" s="6" t="s">
        <v>469</v>
      </c>
      <c r="D995" s="6" t="s">
        <v>69</v>
      </c>
      <c r="E995" s="6" t="s">
        <v>52</v>
      </c>
      <c r="F995" s="6" t="s">
        <v>194</v>
      </c>
      <c r="G995" s="6" t="s">
        <v>130</v>
      </c>
      <c r="H995" s="6" t="s">
        <v>110</v>
      </c>
      <c r="I995" s="6" t="s">
        <v>111</v>
      </c>
      <c r="J995" s="6" t="s">
        <v>112</v>
      </c>
      <c r="K995" s="6" t="s">
        <v>113</v>
      </c>
      <c r="L995" s="6" t="s">
        <v>114</v>
      </c>
      <c r="M995" s="6" t="s">
        <v>115</v>
      </c>
      <c r="P995" s="44" t="s">
        <v>385</v>
      </c>
      <c r="Q995" s="9">
        <v>989795.91481616104</v>
      </c>
      <c r="R995" s="9">
        <v>623878.79221267405</v>
      </c>
      <c r="S995" s="8">
        <f t="shared" si="36"/>
        <v>-0.36968946539999642</v>
      </c>
      <c r="U995" s="9">
        <f t="shared" si="37"/>
        <v>-0.66586531968788953</v>
      </c>
      <c r="V995" s="6" t="s">
        <v>119</v>
      </c>
    </row>
    <row r="996" spans="1:22" x14ac:dyDescent="0.2">
      <c r="A996" s="6" t="s">
        <v>106</v>
      </c>
      <c r="B996" s="6" t="s">
        <v>120</v>
      </c>
      <c r="C996" s="6" t="s">
        <v>456</v>
      </c>
      <c r="D996" s="6" t="s">
        <v>77</v>
      </c>
      <c r="E996" s="6" t="s">
        <v>121</v>
      </c>
      <c r="F996" s="6" t="s">
        <v>132</v>
      </c>
      <c r="G996" s="11">
        <v>1E-3</v>
      </c>
      <c r="H996" t="s">
        <v>110</v>
      </c>
      <c r="I996" t="s">
        <v>111</v>
      </c>
      <c r="J996" t="s">
        <v>112</v>
      </c>
      <c r="K996" t="s">
        <v>139</v>
      </c>
      <c r="L996" t="s">
        <v>140</v>
      </c>
      <c r="M996" t="s">
        <v>141</v>
      </c>
      <c r="P996" s="44" t="s">
        <v>385</v>
      </c>
      <c r="Q996" s="9">
        <v>1845810.2373095399</v>
      </c>
      <c r="R996" s="9">
        <v>1160775.4154953901</v>
      </c>
      <c r="S996" s="8">
        <f t="shared" si="36"/>
        <v>-0.37112960366535797</v>
      </c>
      <c r="U996" s="9">
        <f t="shared" si="37"/>
        <v>-0.66916537163198853</v>
      </c>
      <c r="V996" s="6" t="s">
        <v>119</v>
      </c>
    </row>
    <row r="997" spans="1:22" x14ac:dyDescent="0.2">
      <c r="A997" s="6" t="s">
        <v>106</v>
      </c>
      <c r="B997" s="6">
        <v>2018</v>
      </c>
      <c r="C997" s="6" t="s">
        <v>492</v>
      </c>
      <c r="D997" s="6" t="s">
        <v>69</v>
      </c>
      <c r="E997" s="6" t="s">
        <v>52</v>
      </c>
      <c r="F997" s="6" t="s">
        <v>108</v>
      </c>
      <c r="G997" s="6" t="s">
        <v>193</v>
      </c>
      <c r="H997" t="s">
        <v>110</v>
      </c>
      <c r="I997" t="s">
        <v>111</v>
      </c>
      <c r="J997" t="s">
        <v>204</v>
      </c>
      <c r="K997" t="s">
        <v>205</v>
      </c>
      <c r="L997" t="s">
        <v>206</v>
      </c>
      <c r="M997" t="s">
        <v>215</v>
      </c>
      <c r="N997" s="6" t="s">
        <v>225</v>
      </c>
      <c r="P997" s="44" t="s">
        <v>386</v>
      </c>
      <c r="Q997" s="9">
        <v>8.6253369272237201E-2</v>
      </c>
      <c r="R997" s="9">
        <v>5.3908355795148202E-2</v>
      </c>
      <c r="S997" s="8">
        <f t="shared" si="36"/>
        <v>-0.37500000000000056</v>
      </c>
      <c r="U997" s="9">
        <f t="shared" si="37"/>
        <v>-0.67807190511263904</v>
      </c>
      <c r="V997" s="6" t="s">
        <v>116</v>
      </c>
    </row>
    <row r="998" spans="1:22" x14ac:dyDescent="0.2">
      <c r="A998" s="6" t="s">
        <v>106</v>
      </c>
      <c r="B998" s="6" t="s">
        <v>107</v>
      </c>
      <c r="C998" s="6" t="s">
        <v>483</v>
      </c>
      <c r="D998" s="6" t="s">
        <v>69</v>
      </c>
      <c r="E998" s="6" t="s">
        <v>52</v>
      </c>
      <c r="F998" s="6" t="s">
        <v>142</v>
      </c>
      <c r="G998" s="6" t="s">
        <v>109</v>
      </c>
      <c r="H998" t="s">
        <v>110</v>
      </c>
      <c r="I998" t="s">
        <v>111</v>
      </c>
      <c r="J998" t="s">
        <v>133</v>
      </c>
      <c r="K998" t="s">
        <v>146</v>
      </c>
      <c r="L998" t="s">
        <v>147</v>
      </c>
      <c r="M998" t="s">
        <v>148</v>
      </c>
      <c r="P998" s="44" t="s">
        <v>385</v>
      </c>
      <c r="Q998" s="9">
        <v>6.4516129032258096</v>
      </c>
      <c r="R998" s="9">
        <v>4.0143369175627104</v>
      </c>
      <c r="S998" s="8">
        <f t="shared" si="36"/>
        <v>-0.37777777777778021</v>
      </c>
      <c r="U998" s="9">
        <f t="shared" si="37"/>
        <v>-0.68449817427207627</v>
      </c>
      <c r="V998" s="6" t="s">
        <v>116</v>
      </c>
    </row>
    <row r="999" spans="1:22" x14ac:dyDescent="0.2">
      <c r="A999" s="6" t="s">
        <v>106</v>
      </c>
      <c r="B999" s="6" t="s">
        <v>120</v>
      </c>
      <c r="C999" s="6" t="s">
        <v>435</v>
      </c>
      <c r="D999" s="6" t="s">
        <v>77</v>
      </c>
      <c r="E999" s="6" t="s">
        <v>121</v>
      </c>
      <c r="F999" s="6" t="s">
        <v>122</v>
      </c>
      <c r="G999" s="14">
        <v>1.0000000000000001E-5</v>
      </c>
      <c r="H999" t="s">
        <v>110</v>
      </c>
      <c r="I999" t="s">
        <v>163</v>
      </c>
      <c r="J999" t="s">
        <v>163</v>
      </c>
      <c r="K999" t="s">
        <v>164</v>
      </c>
      <c r="L999" t="s">
        <v>165</v>
      </c>
      <c r="M999" t="s">
        <v>166</v>
      </c>
      <c r="P999" s="44" t="s">
        <v>386</v>
      </c>
      <c r="Q999" s="9">
        <v>12206003.4513059</v>
      </c>
      <c r="R999" s="9">
        <v>7546850.93272644</v>
      </c>
      <c r="S999" s="8">
        <f t="shared" si="36"/>
        <v>-0.38170991325428349</v>
      </c>
      <c r="U999" s="9">
        <f t="shared" si="37"/>
        <v>-0.69364422032161999</v>
      </c>
      <c r="V999" s="6" t="s">
        <v>119</v>
      </c>
    </row>
    <row r="1000" spans="1:22" x14ac:dyDescent="0.2">
      <c r="A1000" s="6" t="s">
        <v>106</v>
      </c>
      <c r="B1000" s="6" t="s">
        <v>120</v>
      </c>
      <c r="C1000" s="6" t="s">
        <v>458</v>
      </c>
      <c r="D1000" s="6" t="s">
        <v>77</v>
      </c>
      <c r="E1000" s="6" t="s">
        <v>121</v>
      </c>
      <c r="F1000" s="6" t="s">
        <v>138</v>
      </c>
      <c r="G1000" s="13">
        <v>1.0000000000000001E-5</v>
      </c>
      <c r="H1000" t="s">
        <v>110</v>
      </c>
      <c r="I1000" t="s">
        <v>111</v>
      </c>
      <c r="J1000" t="s">
        <v>133</v>
      </c>
      <c r="K1000" t="s">
        <v>146</v>
      </c>
      <c r="L1000" t="s">
        <v>147</v>
      </c>
      <c r="M1000" t="s">
        <v>148</v>
      </c>
      <c r="P1000" s="44" t="s">
        <v>385</v>
      </c>
      <c r="Q1000" s="9">
        <v>1145047.5699382799</v>
      </c>
      <c r="R1000" s="9">
        <v>707413.270575737</v>
      </c>
      <c r="S1000" s="8">
        <f t="shared" si="36"/>
        <v>-0.38219748318939462</v>
      </c>
      <c r="U1000" s="9">
        <f t="shared" si="37"/>
        <v>-0.6947823466431079</v>
      </c>
      <c r="V1000" s="6" t="s">
        <v>119</v>
      </c>
    </row>
    <row r="1001" spans="1:22" x14ac:dyDescent="0.2">
      <c r="A1001" s="6" t="s">
        <v>106</v>
      </c>
      <c r="B1001" s="6" t="s">
        <v>120</v>
      </c>
      <c r="C1001" s="6" t="s">
        <v>440</v>
      </c>
      <c r="D1001" s="6" t="s">
        <v>77</v>
      </c>
      <c r="E1001" s="6" t="s">
        <v>121</v>
      </c>
      <c r="F1001" s="6" t="s">
        <v>122</v>
      </c>
      <c r="G1001" s="14">
        <v>1.0000000000000001E-5</v>
      </c>
      <c r="H1001" t="s">
        <v>110</v>
      </c>
      <c r="I1001" t="s">
        <v>111</v>
      </c>
      <c r="J1001" t="s">
        <v>133</v>
      </c>
      <c r="K1001" t="s">
        <v>146</v>
      </c>
      <c r="L1001" t="s">
        <v>147</v>
      </c>
      <c r="M1001" t="s">
        <v>191</v>
      </c>
      <c r="P1001" s="44" t="s">
        <v>386</v>
      </c>
      <c r="Q1001" s="9">
        <v>10763818.9985252</v>
      </c>
      <c r="R1001" s="9">
        <v>6635926.4333946398</v>
      </c>
      <c r="S1001" s="8">
        <f t="shared" si="36"/>
        <v>-0.38349702514471323</v>
      </c>
      <c r="U1001" s="9">
        <f t="shared" si="37"/>
        <v>-0.6978202387043172</v>
      </c>
      <c r="V1001" s="6" t="s">
        <v>119</v>
      </c>
    </row>
    <row r="1002" spans="1:22" x14ac:dyDescent="0.2">
      <c r="A1002" s="6" t="s">
        <v>106</v>
      </c>
      <c r="B1002" s="6" t="s">
        <v>107</v>
      </c>
      <c r="C1002" s="6" t="s">
        <v>486</v>
      </c>
      <c r="D1002" s="6" t="s">
        <v>69</v>
      </c>
      <c r="E1002" s="6" t="s">
        <v>52</v>
      </c>
      <c r="F1002" s="6" t="s">
        <v>142</v>
      </c>
      <c r="G1002" s="6" t="s">
        <v>118</v>
      </c>
      <c r="H1002" t="s">
        <v>110</v>
      </c>
      <c r="I1002" t="s">
        <v>111</v>
      </c>
      <c r="J1002" t="s">
        <v>133</v>
      </c>
      <c r="K1002" t="s">
        <v>146</v>
      </c>
      <c r="L1002" t="s">
        <v>147</v>
      </c>
      <c r="M1002" t="s">
        <v>191</v>
      </c>
      <c r="P1002" s="44" t="s">
        <v>386</v>
      </c>
      <c r="Q1002" s="9">
        <v>7442258.4040411804</v>
      </c>
      <c r="R1002" s="9">
        <v>4579398.4821165502</v>
      </c>
      <c r="S1002" s="8">
        <f t="shared" si="36"/>
        <v>-0.38467623219990377</v>
      </c>
      <c r="U1002" s="9">
        <f t="shared" si="37"/>
        <v>-0.70058237502018195</v>
      </c>
      <c r="V1002" s="6" t="s">
        <v>119</v>
      </c>
    </row>
    <row r="1003" spans="1:22" x14ac:dyDescent="0.2">
      <c r="A1003" s="6" t="s">
        <v>106</v>
      </c>
      <c r="B1003" s="6" t="s">
        <v>120</v>
      </c>
      <c r="C1003" s="6" t="s">
        <v>462</v>
      </c>
      <c r="D1003" s="6" t="s">
        <v>77</v>
      </c>
      <c r="E1003" s="6" t="s">
        <v>121</v>
      </c>
      <c r="F1003" s="6" t="s">
        <v>132</v>
      </c>
      <c r="G1003" s="13">
        <v>1.0000000000000001E-5</v>
      </c>
      <c r="H1003" t="s">
        <v>110</v>
      </c>
      <c r="I1003" t="s">
        <v>111</v>
      </c>
      <c r="J1003" t="s">
        <v>204</v>
      </c>
      <c r="K1003" t="s">
        <v>205</v>
      </c>
      <c r="L1003" t="s">
        <v>206</v>
      </c>
      <c r="M1003" t="s">
        <v>215</v>
      </c>
      <c r="P1003" s="44" t="s">
        <v>386</v>
      </c>
      <c r="Q1003" s="9">
        <v>5212966.5183432298</v>
      </c>
      <c r="R1003" s="9">
        <v>3198148.5862612398</v>
      </c>
      <c r="S1003" s="8">
        <f t="shared" si="36"/>
        <v>-0.38650122247904511</v>
      </c>
      <c r="U1003" s="9">
        <f t="shared" si="37"/>
        <v>-0.70486762576073581</v>
      </c>
      <c r="V1003" s="6" t="s">
        <v>119</v>
      </c>
    </row>
    <row r="1004" spans="1:22" x14ac:dyDescent="0.2">
      <c r="A1004" s="6" t="s">
        <v>106</v>
      </c>
      <c r="B1004" s="6">
        <v>2018</v>
      </c>
      <c r="C1004" s="6" t="s">
        <v>493</v>
      </c>
      <c r="D1004" s="6" t="s">
        <v>69</v>
      </c>
      <c r="E1004" s="6" t="s">
        <v>52</v>
      </c>
      <c r="F1004" s="6" t="s">
        <v>108</v>
      </c>
      <c r="G1004" s="6" t="s">
        <v>193</v>
      </c>
      <c r="H1004" t="s">
        <v>110</v>
      </c>
      <c r="I1004" t="s">
        <v>123</v>
      </c>
      <c r="J1004" t="s">
        <v>124</v>
      </c>
      <c r="K1004" t="s">
        <v>125</v>
      </c>
      <c r="L1004" t="s">
        <v>126</v>
      </c>
      <c r="M1004" t="s">
        <v>127</v>
      </c>
      <c r="N1004" s="6" t="s">
        <v>155</v>
      </c>
      <c r="P1004" s="44" t="s">
        <v>386</v>
      </c>
      <c r="Q1004" s="9">
        <v>7019867.5496688699</v>
      </c>
      <c r="R1004" s="9">
        <v>4238410.5960264802</v>
      </c>
      <c r="S1004" s="8">
        <f t="shared" si="36"/>
        <v>-0.39622641509434064</v>
      </c>
      <c r="U1004" s="9">
        <f t="shared" si="37"/>
        <v>-0.72792045456320165</v>
      </c>
      <c r="V1004" s="6" t="s">
        <v>119</v>
      </c>
    </row>
    <row r="1005" spans="1:22" x14ac:dyDescent="0.2">
      <c r="A1005" s="6" t="s">
        <v>106</v>
      </c>
      <c r="B1005" s="6" t="s">
        <v>107</v>
      </c>
      <c r="C1005" s="6" t="s">
        <v>466</v>
      </c>
      <c r="D1005" s="6" t="s">
        <v>69</v>
      </c>
      <c r="E1005" s="6" t="s">
        <v>52</v>
      </c>
      <c r="F1005" s="6" t="s">
        <v>142</v>
      </c>
      <c r="G1005" s="6" t="s">
        <v>109</v>
      </c>
      <c r="H1005" t="s">
        <v>110</v>
      </c>
      <c r="I1005" t="s">
        <v>163</v>
      </c>
      <c r="J1005" t="s">
        <v>163</v>
      </c>
      <c r="K1005" t="s">
        <v>164</v>
      </c>
      <c r="L1005" t="s">
        <v>165</v>
      </c>
      <c r="M1005" t="s">
        <v>166</v>
      </c>
      <c r="P1005" s="44" t="s">
        <v>386</v>
      </c>
      <c r="Q1005" s="9">
        <v>0.72955974842767202</v>
      </c>
      <c r="R1005" s="9">
        <v>0.44025157232704298</v>
      </c>
      <c r="S1005" s="8">
        <f t="shared" si="36"/>
        <v>-0.39655172413793166</v>
      </c>
      <c r="U1005" s="9">
        <f t="shared" si="37"/>
        <v>-0.7286979781826074</v>
      </c>
      <c r="V1005" s="6" t="s">
        <v>116</v>
      </c>
    </row>
    <row r="1006" spans="1:22" x14ac:dyDescent="0.2">
      <c r="A1006" s="6" t="s">
        <v>106</v>
      </c>
      <c r="B1006" s="6">
        <v>2018</v>
      </c>
      <c r="C1006" s="6" t="s">
        <v>492</v>
      </c>
      <c r="D1006" s="6" t="s">
        <v>69</v>
      </c>
      <c r="E1006" s="6" t="s">
        <v>52</v>
      </c>
      <c r="F1006" s="6" t="s">
        <v>108</v>
      </c>
      <c r="G1006" s="6" t="s">
        <v>227</v>
      </c>
      <c r="H1006" t="s">
        <v>110</v>
      </c>
      <c r="I1006" t="s">
        <v>111</v>
      </c>
      <c r="J1006" t="s">
        <v>204</v>
      </c>
      <c r="K1006" t="s">
        <v>205</v>
      </c>
      <c r="L1006" t="s">
        <v>206</v>
      </c>
      <c r="M1006" t="s">
        <v>215</v>
      </c>
      <c r="N1006" s="6" t="s">
        <v>225</v>
      </c>
      <c r="P1006" s="44" t="s">
        <v>386</v>
      </c>
      <c r="Q1006" s="9">
        <v>8.6253369272237201E-2</v>
      </c>
      <c r="R1006" s="9">
        <v>5.1752021563342299E-2</v>
      </c>
      <c r="S1006" s="8">
        <f t="shared" si="36"/>
        <v>-0.40000000000000024</v>
      </c>
      <c r="U1006" s="9">
        <f t="shared" si="37"/>
        <v>-0.73696559416620677</v>
      </c>
      <c r="V1006" s="6" t="s">
        <v>116</v>
      </c>
    </row>
    <row r="1007" spans="1:22" x14ac:dyDescent="0.2">
      <c r="A1007" s="6" t="s">
        <v>106</v>
      </c>
      <c r="B1007" s="6" t="s">
        <v>107</v>
      </c>
      <c r="C1007" s="6" t="s">
        <v>483</v>
      </c>
      <c r="D1007" s="6" t="s">
        <v>69</v>
      </c>
      <c r="E1007" s="6" t="s">
        <v>52</v>
      </c>
      <c r="F1007" s="6" t="s">
        <v>142</v>
      </c>
      <c r="G1007" s="6" t="s">
        <v>131</v>
      </c>
      <c r="H1007" t="s">
        <v>110</v>
      </c>
      <c r="I1007" t="s">
        <v>111</v>
      </c>
      <c r="J1007" t="s">
        <v>133</v>
      </c>
      <c r="K1007" t="s">
        <v>146</v>
      </c>
      <c r="L1007" t="s">
        <v>147</v>
      </c>
      <c r="M1007" t="s">
        <v>148</v>
      </c>
      <c r="P1007" s="53" t="s">
        <v>385</v>
      </c>
      <c r="Q1007" s="9">
        <v>6.4516129032258096</v>
      </c>
      <c r="R1007" s="9">
        <v>3.87096774193548</v>
      </c>
      <c r="S1007" s="8">
        <f t="shared" si="36"/>
        <v>-0.40000000000000091</v>
      </c>
      <c r="U1007" s="9">
        <f t="shared" si="37"/>
        <v>-0.73696559416620833</v>
      </c>
      <c r="V1007" s="6" t="s">
        <v>116</v>
      </c>
    </row>
    <row r="1008" spans="1:22" x14ac:dyDescent="0.2">
      <c r="A1008" s="6" t="s">
        <v>106</v>
      </c>
      <c r="B1008" s="6" t="s">
        <v>120</v>
      </c>
      <c r="C1008" s="6" t="s">
        <v>433</v>
      </c>
      <c r="D1008" s="6" t="s">
        <v>77</v>
      </c>
      <c r="E1008" s="6" t="s">
        <v>121</v>
      </c>
      <c r="F1008" s="6" t="s">
        <v>122</v>
      </c>
      <c r="G1008" s="11">
        <v>1E-3</v>
      </c>
      <c r="H1008" t="s">
        <v>110</v>
      </c>
      <c r="I1008" t="s">
        <v>111</v>
      </c>
      <c r="J1008" t="s">
        <v>112</v>
      </c>
      <c r="K1008" t="s">
        <v>139</v>
      </c>
      <c r="L1008" t="s">
        <v>140</v>
      </c>
      <c r="M1008" s="6" t="s">
        <v>141</v>
      </c>
      <c r="P1008" s="44" t="s">
        <v>385</v>
      </c>
      <c r="Q1008" s="9">
        <v>3203450.2042509201</v>
      </c>
      <c r="R1008" s="9">
        <v>1909408.6092480901</v>
      </c>
      <c r="S1008" s="8">
        <f t="shared" si="36"/>
        <v>-0.4039524614072853</v>
      </c>
      <c r="U1008" s="9">
        <f t="shared" si="37"/>
        <v>-0.74650069548030462</v>
      </c>
      <c r="V1008" s="6" t="s">
        <v>119</v>
      </c>
    </row>
    <row r="1009" spans="1:23" x14ac:dyDescent="0.2">
      <c r="A1009" s="6" t="s">
        <v>106</v>
      </c>
      <c r="B1009" s="6" t="s">
        <v>107</v>
      </c>
      <c r="C1009" s="6" t="s">
        <v>476</v>
      </c>
      <c r="D1009" s="6" t="s">
        <v>69</v>
      </c>
      <c r="E1009" s="6" t="s">
        <v>52</v>
      </c>
      <c r="F1009" s="6" t="s">
        <v>108</v>
      </c>
      <c r="G1009" s="6" t="s">
        <v>118</v>
      </c>
      <c r="H1009" t="s">
        <v>110</v>
      </c>
      <c r="I1009" t="s">
        <v>111</v>
      </c>
      <c r="J1009" t="s">
        <v>204</v>
      </c>
      <c r="K1009" t="s">
        <v>205</v>
      </c>
      <c r="L1009" t="s">
        <v>206</v>
      </c>
      <c r="M1009" t="s">
        <v>215</v>
      </c>
      <c r="N1009" s="6" t="s">
        <v>225</v>
      </c>
      <c r="P1009" s="44" t="s">
        <v>386</v>
      </c>
      <c r="Q1009" s="9">
        <v>8027961.1691173501</v>
      </c>
      <c r="R1009" s="9">
        <v>4760269.9186112499</v>
      </c>
      <c r="S1009" s="8">
        <f t="shared" si="36"/>
        <v>-0.40703874641005183</v>
      </c>
      <c r="U1009" s="9">
        <f t="shared" si="37"/>
        <v>-0.75399025837903821</v>
      </c>
      <c r="V1009" s="6" t="s">
        <v>119</v>
      </c>
    </row>
    <row r="1010" spans="1:23" x14ac:dyDescent="0.2">
      <c r="A1010" s="6" t="s">
        <v>106</v>
      </c>
      <c r="B1010" s="6" t="s">
        <v>107</v>
      </c>
      <c r="C1010" s="6" t="s">
        <v>480</v>
      </c>
      <c r="D1010" s="6" t="s">
        <v>69</v>
      </c>
      <c r="E1010" s="6" t="s">
        <v>52</v>
      </c>
      <c r="F1010" s="6" t="s">
        <v>117</v>
      </c>
      <c r="G1010" s="6" t="s">
        <v>129</v>
      </c>
      <c r="H1010" t="s">
        <v>110</v>
      </c>
      <c r="I1010" t="s">
        <v>163</v>
      </c>
      <c r="J1010" t="s">
        <v>163</v>
      </c>
      <c r="K1010" t="s">
        <v>164</v>
      </c>
      <c r="L1010" t="s">
        <v>165</v>
      </c>
      <c r="M1010" t="s">
        <v>166</v>
      </c>
      <c r="P1010" s="44" t="s">
        <v>386</v>
      </c>
      <c r="Q1010" s="9">
        <v>1213482.76774914</v>
      </c>
      <c r="R1010" s="9">
        <v>711378.67194972897</v>
      </c>
      <c r="S1010" s="8">
        <f t="shared" ref="S1010:S1073" si="38">((R1010-Q1010)/Q1010)</f>
        <v>-0.41377109683292151</v>
      </c>
      <c r="U1010" s="9">
        <f t="shared" si="37"/>
        <v>-0.77046399511672803</v>
      </c>
      <c r="V1010" s="6" t="s">
        <v>119</v>
      </c>
    </row>
    <row r="1011" spans="1:23" x14ac:dyDescent="0.2">
      <c r="A1011" s="6" t="s">
        <v>106</v>
      </c>
      <c r="B1011" s="6" t="s">
        <v>107</v>
      </c>
      <c r="C1011" s="6" t="s">
        <v>484</v>
      </c>
      <c r="D1011" s="6" t="s">
        <v>69</v>
      </c>
      <c r="E1011" s="6" t="s">
        <v>52</v>
      </c>
      <c r="F1011" s="6" t="s">
        <v>142</v>
      </c>
      <c r="G1011" s="6" t="s">
        <v>131</v>
      </c>
      <c r="H1011" t="s">
        <v>110</v>
      </c>
      <c r="I1011" t="s">
        <v>111</v>
      </c>
      <c r="J1011" t="s">
        <v>133</v>
      </c>
      <c r="K1011" t="s">
        <v>146</v>
      </c>
      <c r="L1011" t="s">
        <v>147</v>
      </c>
      <c r="M1011" t="s">
        <v>148</v>
      </c>
      <c r="P1011" s="44" t="s">
        <v>385</v>
      </c>
      <c r="Q1011" s="9">
        <v>2911815.2922240701</v>
      </c>
      <c r="R1011" s="9">
        <v>1693046.7170863801</v>
      </c>
      <c r="S1011" s="8">
        <f t="shared" si="38"/>
        <v>-0.41855971372647877</v>
      </c>
      <c r="U1011" s="9">
        <f t="shared" si="37"/>
        <v>-0.78229705988815335</v>
      </c>
      <c r="V1011" s="6" t="s">
        <v>119</v>
      </c>
    </row>
    <row r="1012" spans="1:23" x14ac:dyDescent="0.2">
      <c r="A1012" s="6" t="s">
        <v>106</v>
      </c>
      <c r="B1012" s="6" t="s">
        <v>120</v>
      </c>
      <c r="C1012" s="6" t="s">
        <v>462</v>
      </c>
      <c r="D1012" s="6" t="s">
        <v>77</v>
      </c>
      <c r="E1012" s="6" t="s">
        <v>121</v>
      </c>
      <c r="F1012" s="6" t="s">
        <v>138</v>
      </c>
      <c r="G1012" s="11">
        <v>1E-3</v>
      </c>
      <c r="H1012" t="s">
        <v>110</v>
      </c>
      <c r="I1012" t="s">
        <v>111</v>
      </c>
      <c r="J1012" t="s">
        <v>204</v>
      </c>
      <c r="K1012" t="s">
        <v>205</v>
      </c>
      <c r="L1012" t="s">
        <v>206</v>
      </c>
      <c r="M1012" t="s">
        <v>215</v>
      </c>
      <c r="P1012" s="44" t="s">
        <v>386</v>
      </c>
      <c r="Q1012" s="49">
        <v>2635774.35</v>
      </c>
      <c r="R1012" s="9">
        <v>1521243.1717429501</v>
      </c>
      <c r="S1012" s="8">
        <f t="shared" si="38"/>
        <v>-0.42284772148915173</v>
      </c>
      <c r="U1012" s="9">
        <f t="shared" si="37"/>
        <v>-0.79297607849895457</v>
      </c>
      <c r="V1012" s="6" t="s">
        <v>119</v>
      </c>
    </row>
    <row r="1013" spans="1:23" x14ac:dyDescent="0.2">
      <c r="A1013" s="6" t="s">
        <v>106</v>
      </c>
      <c r="B1013" s="6" t="s">
        <v>120</v>
      </c>
      <c r="C1013" s="6" t="s">
        <v>452</v>
      </c>
      <c r="D1013" s="6" t="s">
        <v>77</v>
      </c>
      <c r="E1013" s="6" t="s">
        <v>121</v>
      </c>
      <c r="F1013" s="6" t="s">
        <v>122</v>
      </c>
      <c r="G1013" s="14">
        <v>1.0000000000000001E-5</v>
      </c>
      <c r="H1013" s="42" t="s">
        <v>110</v>
      </c>
      <c r="I1013" s="42" t="s">
        <v>111</v>
      </c>
      <c r="J1013" t="s">
        <v>204</v>
      </c>
      <c r="K1013" t="s">
        <v>205</v>
      </c>
      <c r="L1013" t="s">
        <v>206</v>
      </c>
      <c r="M1013" t="s">
        <v>215</v>
      </c>
      <c r="P1013" s="44" t="s">
        <v>386</v>
      </c>
      <c r="Q1013" s="9">
        <v>5406537.93614465</v>
      </c>
      <c r="R1013" s="9">
        <v>3095160.89532601</v>
      </c>
      <c r="S1013" s="8">
        <f t="shared" si="38"/>
        <v>-0.42751518034604979</v>
      </c>
      <c r="T1013" s="43"/>
      <c r="U1013" s="9">
        <f t="shared" si="37"/>
        <v>-0.80469065652551397</v>
      </c>
      <c r="V1013" s="6" t="s">
        <v>119</v>
      </c>
    </row>
    <row r="1014" spans="1:23" x14ac:dyDescent="0.2">
      <c r="A1014" s="6" t="s">
        <v>106</v>
      </c>
      <c r="B1014" s="6" t="s">
        <v>120</v>
      </c>
      <c r="C1014" s="6" t="s">
        <v>455</v>
      </c>
      <c r="D1014" s="6" t="s">
        <v>77</v>
      </c>
      <c r="E1014" s="6" t="s">
        <v>121</v>
      </c>
      <c r="F1014" s="6" t="s">
        <v>224</v>
      </c>
      <c r="G1014" s="11">
        <v>5.0000000000000001E-4</v>
      </c>
      <c r="H1014" t="s">
        <v>110</v>
      </c>
      <c r="I1014" t="s">
        <v>111</v>
      </c>
      <c r="J1014" t="s">
        <v>204</v>
      </c>
      <c r="K1014" t="s">
        <v>205</v>
      </c>
      <c r="L1014" t="s">
        <v>206</v>
      </c>
      <c r="M1014" t="s">
        <v>215</v>
      </c>
      <c r="P1014" s="44" t="s">
        <v>386</v>
      </c>
      <c r="Q1014" s="9">
        <v>8728897.8179693893</v>
      </c>
      <c r="R1014" s="9">
        <v>4982152.0105336504</v>
      </c>
      <c r="S1014" s="8">
        <f t="shared" si="38"/>
        <v>-0.42923469670164466</v>
      </c>
      <c r="U1014" s="9">
        <f t="shared" si="37"/>
        <v>-0.80903045853345668</v>
      </c>
      <c r="V1014" s="6" t="s">
        <v>119</v>
      </c>
    </row>
    <row r="1015" spans="1:23" x14ac:dyDescent="0.2">
      <c r="A1015" s="6" t="s">
        <v>106</v>
      </c>
      <c r="B1015" s="6" t="s">
        <v>120</v>
      </c>
      <c r="C1015" s="6" t="s">
        <v>450</v>
      </c>
      <c r="D1015" s="6" t="s">
        <v>77</v>
      </c>
      <c r="E1015" s="6" t="s">
        <v>121</v>
      </c>
      <c r="F1015" s="6" t="s">
        <v>122</v>
      </c>
      <c r="G1015" s="11">
        <v>1E-3</v>
      </c>
      <c r="H1015" s="6" t="s">
        <v>110</v>
      </c>
      <c r="I1015" s="12" t="s">
        <v>123</v>
      </c>
      <c r="J1015" s="6" t="s">
        <v>124</v>
      </c>
      <c r="K1015" s="6" t="s">
        <v>125</v>
      </c>
      <c r="L1015" s="6" t="s">
        <v>126</v>
      </c>
      <c r="M1015" s="6" t="s">
        <v>127</v>
      </c>
      <c r="N1015" s="6" t="s">
        <v>150</v>
      </c>
      <c r="O1015" s="6" t="s">
        <v>184</v>
      </c>
      <c r="P1015" s="44" t="s">
        <v>386</v>
      </c>
      <c r="Q1015" s="9">
        <v>57029.236976621702</v>
      </c>
      <c r="R1015" s="9">
        <v>32523.338701356799</v>
      </c>
      <c r="S1015" s="8">
        <f t="shared" si="38"/>
        <v>-0.42970763023378228</v>
      </c>
      <c r="U1015" s="9">
        <f t="shared" si="37"/>
        <v>-0.81022636460667397</v>
      </c>
      <c r="V1015" s="6" t="s">
        <v>119</v>
      </c>
    </row>
    <row r="1016" spans="1:23" x14ac:dyDescent="0.2">
      <c r="A1016" s="6" t="s">
        <v>106</v>
      </c>
      <c r="B1016" s="6" t="s">
        <v>120</v>
      </c>
      <c r="C1016" s="6" t="s">
        <v>463</v>
      </c>
      <c r="D1016" s="6" t="s">
        <v>77</v>
      </c>
      <c r="E1016" s="6" t="s">
        <v>121</v>
      </c>
      <c r="F1016" s="6" t="s">
        <v>138</v>
      </c>
      <c r="G1016" s="13">
        <v>1.0000000000000001E-5</v>
      </c>
      <c r="H1016" s="6" t="s">
        <v>110</v>
      </c>
      <c r="I1016" s="6" t="s">
        <v>111</v>
      </c>
      <c r="J1016" s="6" t="s">
        <v>133</v>
      </c>
      <c r="K1016" s="6" t="s">
        <v>134</v>
      </c>
      <c r="L1016" s="6" t="s">
        <v>135</v>
      </c>
      <c r="P1016" s="44" t="s">
        <v>385</v>
      </c>
      <c r="Q1016" s="9">
        <v>103577.91763594899</v>
      </c>
      <c r="R1016" s="9">
        <v>59019.070630721901</v>
      </c>
      <c r="S1016" s="8">
        <f t="shared" si="38"/>
        <v>-0.43019639728460773</v>
      </c>
      <c r="U1016" s="9">
        <f t="shared" si="37"/>
        <v>-0.81146335142286319</v>
      </c>
      <c r="V1016" s="6" t="s">
        <v>119</v>
      </c>
    </row>
    <row r="1017" spans="1:23" x14ac:dyDescent="0.2">
      <c r="A1017" s="6" t="s">
        <v>106</v>
      </c>
      <c r="B1017" s="6" t="s">
        <v>107</v>
      </c>
      <c r="C1017" s="6" t="s">
        <v>476</v>
      </c>
      <c r="D1017" s="6" t="s">
        <v>69</v>
      </c>
      <c r="E1017" s="6" t="s">
        <v>52</v>
      </c>
      <c r="F1017" s="6" t="s">
        <v>194</v>
      </c>
      <c r="G1017" s="6" t="s">
        <v>131</v>
      </c>
      <c r="H1017" t="s">
        <v>110</v>
      </c>
      <c r="I1017" t="s">
        <v>111</v>
      </c>
      <c r="J1017" t="s">
        <v>204</v>
      </c>
      <c r="K1017" t="s">
        <v>205</v>
      </c>
      <c r="L1017" t="s">
        <v>206</v>
      </c>
      <c r="M1017" t="s">
        <v>215</v>
      </c>
      <c r="N1017" s="6" t="s">
        <v>225</v>
      </c>
      <c r="P1017" s="44" t="s">
        <v>386</v>
      </c>
      <c r="Q1017" s="9">
        <v>7004783.82174554</v>
      </c>
      <c r="R1017" s="9">
        <v>3969028.4370655599</v>
      </c>
      <c r="S1017" s="8">
        <f t="shared" si="38"/>
        <v>-0.43338316526711773</v>
      </c>
      <c r="U1017" s="9">
        <f t="shared" si="37"/>
        <v>-0.81955462867286943</v>
      </c>
      <c r="V1017" s="6" t="s">
        <v>119</v>
      </c>
    </row>
    <row r="1018" spans="1:23" x14ac:dyDescent="0.2">
      <c r="A1018" s="6" t="s">
        <v>106</v>
      </c>
      <c r="B1018" s="6">
        <v>2018</v>
      </c>
      <c r="C1018" s="6" t="s">
        <v>451</v>
      </c>
      <c r="D1018" s="6" t="s">
        <v>69</v>
      </c>
      <c r="E1018" s="6" t="s">
        <v>52</v>
      </c>
      <c r="F1018" s="6" t="s">
        <v>108</v>
      </c>
      <c r="G1018" s="6" t="s">
        <v>239</v>
      </c>
      <c r="H1018" t="s">
        <v>110</v>
      </c>
      <c r="I1018" t="s">
        <v>123</v>
      </c>
      <c r="J1018" t="s">
        <v>124</v>
      </c>
      <c r="K1018" t="s">
        <v>125</v>
      </c>
      <c r="L1018" t="s">
        <v>126</v>
      </c>
      <c r="M1018" t="s">
        <v>127</v>
      </c>
      <c r="N1018" s="6" t="s">
        <v>155</v>
      </c>
      <c r="P1018" s="44" t="s">
        <v>386</v>
      </c>
      <c r="Q1018" s="9">
        <v>9494163</v>
      </c>
      <c r="R1018" s="9">
        <v>5369649</v>
      </c>
      <c r="S1018" s="8">
        <f t="shared" si="38"/>
        <v>-0.43442628907887931</v>
      </c>
      <c r="U1018" s="9">
        <f t="shared" si="37"/>
        <v>-0.82221303274072588</v>
      </c>
      <c r="V1018" s="6" t="s">
        <v>119</v>
      </c>
    </row>
    <row r="1019" spans="1:23" x14ac:dyDescent="0.2">
      <c r="A1019" s="6" t="s">
        <v>106</v>
      </c>
      <c r="B1019" s="6" t="s">
        <v>120</v>
      </c>
      <c r="C1019" s="6" t="s">
        <v>429</v>
      </c>
      <c r="D1019" s="6" t="s">
        <v>77</v>
      </c>
      <c r="E1019" s="6" t="s">
        <v>121</v>
      </c>
      <c r="F1019" s="6" t="s">
        <v>144</v>
      </c>
      <c r="G1019" s="11">
        <v>1E-3</v>
      </c>
      <c r="H1019" t="s">
        <v>110</v>
      </c>
      <c r="I1019" t="s">
        <v>111</v>
      </c>
      <c r="J1019" t="s">
        <v>133</v>
      </c>
      <c r="K1019" t="s">
        <v>146</v>
      </c>
      <c r="L1019" t="s">
        <v>147</v>
      </c>
      <c r="M1019" t="s">
        <v>191</v>
      </c>
      <c r="P1019" s="44" t="s">
        <v>386</v>
      </c>
      <c r="Q1019" s="9">
        <v>17321844.8644026</v>
      </c>
      <c r="R1019" s="9">
        <v>9796717.6779694799</v>
      </c>
      <c r="S1019" s="8">
        <f t="shared" si="38"/>
        <v>-0.43442989158145012</v>
      </c>
      <c r="U1019" s="9">
        <f t="shared" si="37"/>
        <v>-0.82222222222221331</v>
      </c>
      <c r="V1019" s="6" t="s">
        <v>119</v>
      </c>
      <c r="W1019" s="10" t="s">
        <v>382</v>
      </c>
    </row>
    <row r="1020" spans="1:23" x14ac:dyDescent="0.2">
      <c r="A1020" s="6" t="s">
        <v>106</v>
      </c>
      <c r="B1020" s="6">
        <v>2018</v>
      </c>
      <c r="C1020" s="6" t="s">
        <v>496</v>
      </c>
      <c r="D1020" s="6" t="s">
        <v>69</v>
      </c>
      <c r="E1020" s="6" t="s">
        <v>52</v>
      </c>
      <c r="F1020" s="6" t="s">
        <v>108</v>
      </c>
      <c r="G1020" s="6" t="s">
        <v>227</v>
      </c>
      <c r="H1020" t="s">
        <v>110</v>
      </c>
      <c r="I1020" t="s">
        <v>123</v>
      </c>
      <c r="J1020" t="s">
        <v>124</v>
      </c>
      <c r="K1020" t="s">
        <v>125</v>
      </c>
      <c r="L1020" t="s">
        <v>126</v>
      </c>
      <c r="M1020" t="s">
        <v>127</v>
      </c>
      <c r="N1020" s="6" t="s">
        <v>150</v>
      </c>
      <c r="P1020" s="44" t="s">
        <v>386</v>
      </c>
      <c r="Q1020" s="9">
        <v>3084772.3704866502</v>
      </c>
      <c r="R1020" s="9">
        <v>1742543.1711146</v>
      </c>
      <c r="S1020" s="8">
        <f t="shared" si="38"/>
        <v>-0.43511450381679267</v>
      </c>
      <c r="U1020" s="9">
        <f t="shared" si="37"/>
        <v>-0.82396963590849726</v>
      </c>
      <c r="V1020" s="6" t="s">
        <v>119</v>
      </c>
    </row>
    <row r="1021" spans="1:23" x14ac:dyDescent="0.2">
      <c r="A1021" s="6" t="s">
        <v>106</v>
      </c>
      <c r="B1021" s="6" t="s">
        <v>107</v>
      </c>
      <c r="C1021" s="6" t="s">
        <v>425</v>
      </c>
      <c r="D1021" s="6" t="s">
        <v>69</v>
      </c>
      <c r="E1021" s="6" t="s">
        <v>52</v>
      </c>
      <c r="F1021" s="6" t="s">
        <v>142</v>
      </c>
      <c r="G1021" s="6" t="s">
        <v>118</v>
      </c>
      <c r="H1021" t="s">
        <v>110</v>
      </c>
      <c r="I1021" t="s">
        <v>111</v>
      </c>
      <c r="J1021" t="s">
        <v>133</v>
      </c>
      <c r="K1021" t="s">
        <v>146</v>
      </c>
      <c r="L1021" t="s">
        <v>147</v>
      </c>
      <c r="M1021" t="s">
        <v>191</v>
      </c>
      <c r="P1021" s="44" t="s">
        <v>386</v>
      </c>
      <c r="Q1021" s="9">
        <v>24.615384615384599</v>
      </c>
      <c r="R1021" s="9">
        <v>13.846153846153801</v>
      </c>
      <c r="S1021" s="8">
        <f t="shared" si="38"/>
        <v>-0.4375000000000015</v>
      </c>
      <c r="U1021" s="9">
        <f t="shared" si="37"/>
        <v>-0.8300749985576914</v>
      </c>
      <c r="V1021" s="6" t="s">
        <v>116</v>
      </c>
    </row>
    <row r="1022" spans="1:23" x14ac:dyDescent="0.2">
      <c r="A1022" s="6" t="s">
        <v>106</v>
      </c>
      <c r="B1022" s="6" t="s">
        <v>120</v>
      </c>
      <c r="C1022" s="6" t="s">
        <v>460</v>
      </c>
      <c r="D1022" s="6" t="s">
        <v>77</v>
      </c>
      <c r="E1022" s="6" t="s">
        <v>121</v>
      </c>
      <c r="F1022" s="6" t="s">
        <v>132</v>
      </c>
      <c r="G1022" s="11">
        <v>1E-3</v>
      </c>
      <c r="H1022" s="47" t="s">
        <v>110</v>
      </c>
      <c r="I1022" s="48" t="s">
        <v>123</v>
      </c>
      <c r="J1022" s="6" t="s">
        <v>124</v>
      </c>
      <c r="K1022" s="6" t="s">
        <v>125</v>
      </c>
      <c r="L1022" s="6" t="s">
        <v>126</v>
      </c>
      <c r="M1022" s="6" t="s">
        <v>127</v>
      </c>
      <c r="N1022" s="6" t="s">
        <v>150</v>
      </c>
      <c r="P1022" s="44" t="s">
        <v>386</v>
      </c>
      <c r="Q1022" s="9">
        <v>1141804.16545099</v>
      </c>
      <c r="R1022" s="9">
        <v>640151.43374120502</v>
      </c>
      <c r="S1022" s="8">
        <f t="shared" si="38"/>
        <v>-0.43935093853125162</v>
      </c>
      <c r="T1022" s="43"/>
      <c r="U1022" s="9">
        <f t="shared" si="37"/>
        <v>-0.8348300971444631</v>
      </c>
      <c r="V1022" s="6" t="s">
        <v>119</v>
      </c>
    </row>
    <row r="1023" spans="1:23" x14ac:dyDescent="0.2">
      <c r="A1023" s="6" t="s">
        <v>106</v>
      </c>
      <c r="B1023" s="6" t="s">
        <v>107</v>
      </c>
      <c r="C1023" s="6" t="s">
        <v>472</v>
      </c>
      <c r="D1023" s="6" t="s">
        <v>69</v>
      </c>
      <c r="E1023" s="6" t="s">
        <v>52</v>
      </c>
      <c r="F1023" s="6" t="s">
        <v>194</v>
      </c>
      <c r="G1023" s="6" t="s">
        <v>129</v>
      </c>
      <c r="H1023" t="s">
        <v>110</v>
      </c>
      <c r="I1023" t="s">
        <v>111</v>
      </c>
      <c r="J1023" t="s">
        <v>133</v>
      </c>
      <c r="K1023" t="s">
        <v>146</v>
      </c>
      <c r="L1023" t="s">
        <v>147</v>
      </c>
      <c r="M1023" t="s">
        <v>191</v>
      </c>
      <c r="P1023" s="44" t="s">
        <v>386</v>
      </c>
      <c r="Q1023" s="9">
        <v>10964781.961431799</v>
      </c>
      <c r="R1023" s="9">
        <v>6118805.7575182198</v>
      </c>
      <c r="S1023" s="8">
        <f t="shared" si="38"/>
        <v>-0.44195828252300096</v>
      </c>
      <c r="U1023" s="9">
        <f t="shared" si="37"/>
        <v>-0.84155511737145849</v>
      </c>
      <c r="V1023" s="6" t="s">
        <v>119</v>
      </c>
    </row>
    <row r="1024" spans="1:23" x14ac:dyDescent="0.2">
      <c r="A1024" s="6" t="s">
        <v>106</v>
      </c>
      <c r="B1024" s="6" t="s">
        <v>107</v>
      </c>
      <c r="C1024" s="6" t="s">
        <v>479</v>
      </c>
      <c r="D1024" s="6" t="s">
        <v>69</v>
      </c>
      <c r="E1024" s="6" t="s">
        <v>52</v>
      </c>
      <c r="F1024" s="6" t="s">
        <v>117</v>
      </c>
      <c r="G1024" s="6" t="s">
        <v>109</v>
      </c>
      <c r="H1024" t="s">
        <v>110</v>
      </c>
      <c r="I1024" t="s">
        <v>163</v>
      </c>
      <c r="J1024" t="s">
        <v>163</v>
      </c>
      <c r="K1024" t="s">
        <v>164</v>
      </c>
      <c r="L1024" t="s">
        <v>165</v>
      </c>
      <c r="M1024" t="s">
        <v>166</v>
      </c>
      <c r="P1024" s="44" t="s">
        <v>386</v>
      </c>
      <c r="Q1024" s="9">
        <v>1.91616766467066</v>
      </c>
      <c r="R1024" s="9">
        <v>1.062874251497</v>
      </c>
      <c r="S1024" s="8">
        <f t="shared" si="38"/>
        <v>-0.4453125000000035</v>
      </c>
      <c r="U1024" s="9">
        <f t="shared" si="37"/>
        <v>-0.8502528804953271</v>
      </c>
      <c r="V1024" s="6" t="s">
        <v>116</v>
      </c>
    </row>
    <row r="1025" spans="1:23" x14ac:dyDescent="0.2">
      <c r="A1025" s="6" t="s">
        <v>106</v>
      </c>
      <c r="B1025" s="6" t="s">
        <v>107</v>
      </c>
      <c r="C1025" s="6" t="s">
        <v>464</v>
      </c>
      <c r="D1025" s="6" t="s">
        <v>69</v>
      </c>
      <c r="E1025" s="6" t="s">
        <v>52</v>
      </c>
      <c r="F1025" s="6" t="s">
        <v>194</v>
      </c>
      <c r="G1025" s="6" t="s">
        <v>129</v>
      </c>
      <c r="H1025" t="s">
        <v>110</v>
      </c>
      <c r="I1025" t="s">
        <v>111</v>
      </c>
      <c r="J1025" t="s">
        <v>112</v>
      </c>
      <c r="K1025" t="s">
        <v>139</v>
      </c>
      <c r="L1025" t="s">
        <v>140</v>
      </c>
      <c r="M1025" t="s">
        <v>141</v>
      </c>
      <c r="P1025" s="44" t="s">
        <v>385</v>
      </c>
      <c r="Q1025" s="9">
        <v>3471686.81892655</v>
      </c>
      <c r="R1025" s="9">
        <v>1922134.54398991</v>
      </c>
      <c r="S1025" s="8">
        <f t="shared" si="38"/>
        <v>-0.44633987907231892</v>
      </c>
      <c r="U1025" s="9">
        <f t="shared" si="37"/>
        <v>-0.852927483822427</v>
      </c>
      <c r="V1025" s="6" t="s">
        <v>119</v>
      </c>
    </row>
    <row r="1026" spans="1:23" x14ac:dyDescent="0.2">
      <c r="A1026" s="6" t="s">
        <v>106</v>
      </c>
      <c r="B1026" s="6" t="s">
        <v>107</v>
      </c>
      <c r="C1026" s="6" t="s">
        <v>426</v>
      </c>
      <c r="D1026" s="6" t="s">
        <v>69</v>
      </c>
      <c r="E1026" s="6" t="s">
        <v>52</v>
      </c>
      <c r="F1026" s="6" t="s">
        <v>108</v>
      </c>
      <c r="G1026" s="6" t="s">
        <v>118</v>
      </c>
      <c r="H1026" t="s">
        <v>110</v>
      </c>
      <c r="I1026" t="s">
        <v>111</v>
      </c>
      <c r="J1026" t="s">
        <v>204</v>
      </c>
      <c r="K1026" t="s">
        <v>205</v>
      </c>
      <c r="L1026" t="s">
        <v>206</v>
      </c>
      <c r="M1026" t="s">
        <v>215</v>
      </c>
      <c r="N1026" s="6" t="s">
        <v>225</v>
      </c>
      <c r="P1026" s="44" t="s">
        <v>386</v>
      </c>
      <c r="Q1026" s="9">
        <v>10.4510108864696</v>
      </c>
      <c r="R1026" s="9">
        <v>5.7853810264385599</v>
      </c>
      <c r="S1026" s="8">
        <f t="shared" si="38"/>
        <v>-0.44642857142856845</v>
      </c>
      <c r="U1026" s="9">
        <f t="shared" si="37"/>
        <v>-0.85315861167072105</v>
      </c>
      <c r="V1026" s="6" t="s">
        <v>116</v>
      </c>
      <c r="W1026" s="10" t="s">
        <v>382</v>
      </c>
    </row>
    <row r="1027" spans="1:23" x14ac:dyDescent="0.2">
      <c r="A1027" s="6" t="s">
        <v>106</v>
      </c>
      <c r="B1027" s="6" t="s">
        <v>120</v>
      </c>
      <c r="C1027" s="6" t="s">
        <v>423</v>
      </c>
      <c r="D1027" s="6" t="s">
        <v>69</v>
      </c>
      <c r="E1027" s="6" t="s">
        <v>52</v>
      </c>
      <c r="F1027" s="6" t="s">
        <v>108</v>
      </c>
      <c r="G1027" s="6" t="s">
        <v>242</v>
      </c>
      <c r="H1027" t="s">
        <v>110</v>
      </c>
      <c r="I1027" t="s">
        <v>111</v>
      </c>
      <c r="J1027" t="s">
        <v>133</v>
      </c>
      <c r="K1027" t="s">
        <v>146</v>
      </c>
      <c r="L1027" t="s">
        <v>147</v>
      </c>
      <c r="M1027" t="s">
        <v>191</v>
      </c>
      <c r="P1027" s="44" t="s">
        <v>386</v>
      </c>
      <c r="Q1027" s="9">
        <v>5492251.8729818696</v>
      </c>
      <c r="R1027" s="9">
        <v>2991822.5338309999</v>
      </c>
      <c r="S1027" s="8">
        <f t="shared" si="38"/>
        <v>-0.45526487076298799</v>
      </c>
      <c r="U1027" s="9">
        <f t="shared" si="37"/>
        <v>-0.87637318724301594</v>
      </c>
      <c r="V1027" s="6" t="s">
        <v>119</v>
      </c>
    </row>
    <row r="1028" spans="1:23" x14ac:dyDescent="0.2">
      <c r="A1028" s="6" t="s">
        <v>106</v>
      </c>
      <c r="B1028" s="6" t="s">
        <v>107</v>
      </c>
      <c r="C1028" s="6" t="s">
        <v>481</v>
      </c>
      <c r="D1028" s="6" t="s">
        <v>69</v>
      </c>
      <c r="E1028" s="6" t="s">
        <v>52</v>
      </c>
      <c r="F1028" s="6" t="s">
        <v>117</v>
      </c>
      <c r="G1028" s="6" t="s">
        <v>129</v>
      </c>
      <c r="H1028" s="6" t="s">
        <v>110</v>
      </c>
      <c r="I1028" s="6" t="s">
        <v>111</v>
      </c>
      <c r="J1028" s="6" t="s">
        <v>112</v>
      </c>
      <c r="K1028" s="6" t="s">
        <v>113</v>
      </c>
      <c r="L1028" s="6" t="s">
        <v>114</v>
      </c>
      <c r="M1028" s="6" t="s">
        <v>115</v>
      </c>
      <c r="P1028" s="44" t="s">
        <v>385</v>
      </c>
      <c r="Q1028" s="9">
        <v>2.3529411764705799</v>
      </c>
      <c r="R1028" s="19">
        <v>1.2745098039215701</v>
      </c>
      <c r="S1028" s="8">
        <f t="shared" si="38"/>
        <v>-0.45833333333333076</v>
      </c>
      <c r="U1028" s="9">
        <f t="shared" si="37"/>
        <v>-0.88452278258005734</v>
      </c>
      <c r="V1028" s="6" t="s">
        <v>116</v>
      </c>
    </row>
    <row r="1029" spans="1:23" x14ac:dyDescent="0.2">
      <c r="A1029" s="6" t="s">
        <v>106</v>
      </c>
      <c r="B1029" s="6" t="s">
        <v>107</v>
      </c>
      <c r="C1029" s="6" t="s">
        <v>485</v>
      </c>
      <c r="D1029" s="6" t="s">
        <v>69</v>
      </c>
      <c r="E1029" s="6" t="s">
        <v>52</v>
      </c>
      <c r="F1029" s="6" t="s">
        <v>117</v>
      </c>
      <c r="G1029" s="6" t="s">
        <v>130</v>
      </c>
      <c r="H1029" t="s">
        <v>110</v>
      </c>
      <c r="I1029" t="s">
        <v>111</v>
      </c>
      <c r="J1029" t="s">
        <v>133</v>
      </c>
      <c r="K1029" t="s">
        <v>146</v>
      </c>
      <c r="L1029" t="s">
        <v>147</v>
      </c>
      <c r="M1029" t="s">
        <v>191</v>
      </c>
      <c r="P1029" s="44" t="s">
        <v>386</v>
      </c>
      <c r="Q1029" s="9">
        <v>28.387096774193498</v>
      </c>
      <c r="R1029" s="9">
        <v>15.2853598014888</v>
      </c>
      <c r="S1029" s="8">
        <f t="shared" si="38"/>
        <v>-0.46153846153846179</v>
      </c>
      <c r="U1029" s="9">
        <f t="shared" ref="U1029:U1092" si="39">IF(T1029="",(LOG((R1029/Q1029),2)),T1029)</f>
        <v>-0.89308479608348867</v>
      </c>
      <c r="V1029" s="6" t="s">
        <v>116</v>
      </c>
    </row>
    <row r="1030" spans="1:23" x14ac:dyDescent="0.2">
      <c r="A1030" s="6" t="s">
        <v>106</v>
      </c>
      <c r="B1030" s="6" t="s">
        <v>107</v>
      </c>
      <c r="C1030" s="6" t="s">
        <v>425</v>
      </c>
      <c r="D1030" s="6" t="s">
        <v>69</v>
      </c>
      <c r="E1030" s="6" t="s">
        <v>52</v>
      </c>
      <c r="F1030" s="6" t="s">
        <v>194</v>
      </c>
      <c r="G1030" s="6" t="s">
        <v>109</v>
      </c>
      <c r="H1030" t="s">
        <v>110</v>
      </c>
      <c r="I1030" t="s">
        <v>111</v>
      </c>
      <c r="J1030" t="s">
        <v>133</v>
      </c>
      <c r="K1030" t="s">
        <v>146</v>
      </c>
      <c r="L1030" t="s">
        <v>147</v>
      </c>
      <c r="M1030" t="s">
        <v>191</v>
      </c>
      <c r="P1030" s="44" t="s">
        <v>386</v>
      </c>
      <c r="Q1030" s="9">
        <v>28.75</v>
      </c>
      <c r="R1030" s="9">
        <v>15.4807692307692</v>
      </c>
      <c r="S1030" s="8">
        <f t="shared" si="38"/>
        <v>-0.46153846153846262</v>
      </c>
      <c r="U1030" s="9">
        <f t="shared" si="39"/>
        <v>-0.89308479608349078</v>
      </c>
      <c r="V1030" s="6" t="s">
        <v>116</v>
      </c>
    </row>
    <row r="1031" spans="1:23" x14ac:dyDescent="0.2">
      <c r="A1031" s="6" t="s">
        <v>106</v>
      </c>
      <c r="B1031" s="6">
        <v>2018</v>
      </c>
      <c r="C1031" s="6" t="s">
        <v>493</v>
      </c>
      <c r="D1031" s="6" t="s">
        <v>69</v>
      </c>
      <c r="E1031" s="6" t="s">
        <v>52</v>
      </c>
      <c r="F1031" s="6" t="s">
        <v>108</v>
      </c>
      <c r="G1031" s="6" t="s">
        <v>193</v>
      </c>
      <c r="H1031" t="s">
        <v>110</v>
      </c>
      <c r="I1031" t="s">
        <v>111</v>
      </c>
      <c r="J1031" t="s">
        <v>204</v>
      </c>
      <c r="K1031" t="s">
        <v>205</v>
      </c>
      <c r="L1031" t="s">
        <v>206</v>
      </c>
      <c r="M1031" t="s">
        <v>215</v>
      </c>
      <c r="N1031" s="6" t="s">
        <v>225</v>
      </c>
      <c r="P1031" s="44" t="s">
        <v>386</v>
      </c>
      <c r="Q1031" s="9">
        <v>906148.86731392203</v>
      </c>
      <c r="R1031" s="9">
        <v>485436.89320388698</v>
      </c>
      <c r="S1031" s="8">
        <f t="shared" si="38"/>
        <v>-0.46428571428571408</v>
      </c>
      <c r="U1031" s="9">
        <f t="shared" si="39"/>
        <v>-0.90046432644908514</v>
      </c>
      <c r="V1031" s="6" t="s">
        <v>119</v>
      </c>
    </row>
    <row r="1032" spans="1:23" x14ac:dyDescent="0.2">
      <c r="A1032" s="6" t="s">
        <v>106</v>
      </c>
      <c r="B1032" s="6" t="s">
        <v>107</v>
      </c>
      <c r="C1032" s="6" t="s">
        <v>473</v>
      </c>
      <c r="D1032" s="6" t="s">
        <v>69</v>
      </c>
      <c r="E1032" s="6" t="s">
        <v>52</v>
      </c>
      <c r="F1032" s="6" t="s">
        <v>142</v>
      </c>
      <c r="G1032" s="6" t="s">
        <v>131</v>
      </c>
      <c r="H1032" s="6" t="s">
        <v>110</v>
      </c>
      <c r="I1032" s="12" t="s">
        <v>123</v>
      </c>
      <c r="J1032" s="6" t="s">
        <v>124</v>
      </c>
      <c r="K1032" s="6" t="s">
        <v>125</v>
      </c>
      <c r="L1032" s="6" t="s">
        <v>126</v>
      </c>
      <c r="M1032" s="6" t="s">
        <v>127</v>
      </c>
      <c r="N1032" s="6" t="s">
        <v>150</v>
      </c>
      <c r="P1032" s="44" t="s">
        <v>386</v>
      </c>
      <c r="Q1032" s="9">
        <v>0.86956521739130499</v>
      </c>
      <c r="R1032" s="9">
        <v>0.46583850931677001</v>
      </c>
      <c r="S1032" s="8">
        <f t="shared" si="38"/>
        <v>-0.46428571428571486</v>
      </c>
      <c r="U1032" s="9">
        <f t="shared" si="39"/>
        <v>-0.90046432644908725</v>
      </c>
      <c r="V1032" s="6" t="s">
        <v>116</v>
      </c>
    </row>
    <row r="1033" spans="1:23" x14ac:dyDescent="0.2">
      <c r="A1033" s="6" t="s">
        <v>106</v>
      </c>
      <c r="B1033" s="6" t="s">
        <v>120</v>
      </c>
      <c r="C1033" s="6" t="s">
        <v>447</v>
      </c>
      <c r="D1033" s="6" t="s">
        <v>77</v>
      </c>
      <c r="E1033" s="6" t="s">
        <v>121</v>
      </c>
      <c r="F1033" s="6" t="s">
        <v>122</v>
      </c>
      <c r="G1033" s="11">
        <v>1E-3</v>
      </c>
      <c r="H1033" s="6" t="s">
        <v>110</v>
      </c>
      <c r="I1033" s="12" t="s">
        <v>123</v>
      </c>
      <c r="J1033" s="6" t="s">
        <v>124</v>
      </c>
      <c r="K1033" s="6" t="s">
        <v>125</v>
      </c>
      <c r="L1033" s="6" t="s">
        <v>126</v>
      </c>
      <c r="M1033" s="6" t="s">
        <v>127</v>
      </c>
      <c r="N1033" s="6" t="s">
        <v>155</v>
      </c>
      <c r="O1033" s="6" t="s">
        <v>175</v>
      </c>
      <c r="P1033" s="44" t="s">
        <v>386</v>
      </c>
      <c r="Q1033" s="9">
        <v>432106.89878251601</v>
      </c>
      <c r="R1033" s="9">
        <v>230338.82991497999</v>
      </c>
      <c r="S1033" s="8">
        <f t="shared" si="38"/>
        <v>-0.46694017021257517</v>
      </c>
      <c r="U1033" s="9">
        <f t="shared" si="39"/>
        <v>-0.90763062701840647</v>
      </c>
      <c r="V1033" s="6" t="s">
        <v>119</v>
      </c>
    </row>
    <row r="1034" spans="1:23" x14ac:dyDescent="0.2">
      <c r="A1034" s="6" t="s">
        <v>106</v>
      </c>
      <c r="B1034" s="6">
        <v>2018</v>
      </c>
      <c r="C1034" s="6" t="s">
        <v>493</v>
      </c>
      <c r="D1034" s="6" t="s">
        <v>69</v>
      </c>
      <c r="E1034" s="6" t="s">
        <v>52</v>
      </c>
      <c r="F1034" s="6" t="s">
        <v>108</v>
      </c>
      <c r="G1034" s="6" t="s">
        <v>193</v>
      </c>
      <c r="H1034" t="s">
        <v>110</v>
      </c>
      <c r="I1034" t="s">
        <v>123</v>
      </c>
      <c r="J1034" t="s">
        <v>124</v>
      </c>
      <c r="K1034" t="s">
        <v>125</v>
      </c>
      <c r="L1034" t="s">
        <v>126</v>
      </c>
      <c r="M1034" t="s">
        <v>127</v>
      </c>
      <c r="N1034" s="6" t="s">
        <v>150</v>
      </c>
      <c r="P1034" s="44" t="s">
        <v>386</v>
      </c>
      <c r="Q1034" s="9">
        <v>3738317.75700934</v>
      </c>
      <c r="R1034" s="9">
        <v>1981308.41121495</v>
      </c>
      <c r="S1034" s="8">
        <f t="shared" si="38"/>
        <v>-0.47000000000000003</v>
      </c>
      <c r="U1034" s="9">
        <f t="shared" si="39"/>
        <v>-0.91593573521152583</v>
      </c>
      <c r="V1034" s="6" t="s">
        <v>119</v>
      </c>
    </row>
    <row r="1035" spans="1:23" x14ac:dyDescent="0.2">
      <c r="A1035" s="6" t="s">
        <v>106</v>
      </c>
      <c r="B1035" s="6" t="s">
        <v>107</v>
      </c>
      <c r="C1035" s="6" t="s">
        <v>490</v>
      </c>
      <c r="D1035" s="6" t="s">
        <v>69</v>
      </c>
      <c r="E1035" s="6" t="s">
        <v>52</v>
      </c>
      <c r="F1035" s="6" t="s">
        <v>117</v>
      </c>
      <c r="G1035" s="6" t="s">
        <v>109</v>
      </c>
      <c r="H1035" s="6" t="s">
        <v>110</v>
      </c>
      <c r="I1035" s="12" t="s">
        <v>123</v>
      </c>
      <c r="J1035" s="6" t="s">
        <v>124</v>
      </c>
      <c r="K1035" s="6" t="s">
        <v>125</v>
      </c>
      <c r="L1035" s="6" t="s">
        <v>126</v>
      </c>
      <c r="M1035" s="6" t="s">
        <v>127</v>
      </c>
      <c r="N1035" s="6" t="s">
        <v>155</v>
      </c>
      <c r="P1035" s="44" t="s">
        <v>386</v>
      </c>
      <c r="Q1035" s="9">
        <v>18367688.878788099</v>
      </c>
      <c r="R1035" s="9">
        <v>9729151.30367551</v>
      </c>
      <c r="S1035" s="8">
        <f t="shared" si="38"/>
        <v>-0.47031162342306398</v>
      </c>
      <c r="U1035" s="9">
        <f t="shared" si="39"/>
        <v>-0.91678424424489058</v>
      </c>
      <c r="V1035" s="6" t="s">
        <v>119</v>
      </c>
    </row>
    <row r="1036" spans="1:23" x14ac:dyDescent="0.2">
      <c r="A1036" s="6" t="s">
        <v>106</v>
      </c>
      <c r="B1036" s="6" t="s">
        <v>120</v>
      </c>
      <c r="C1036" s="6" t="s">
        <v>442</v>
      </c>
      <c r="D1036" s="6" t="s">
        <v>77</v>
      </c>
      <c r="E1036" s="6" t="s">
        <v>121</v>
      </c>
      <c r="F1036" s="6" t="s">
        <v>122</v>
      </c>
      <c r="G1036" s="11">
        <v>1E-3</v>
      </c>
      <c r="H1036" s="6" t="s">
        <v>110</v>
      </c>
      <c r="I1036" s="12" t="s">
        <v>123</v>
      </c>
      <c r="J1036" s="6" t="s">
        <v>124</v>
      </c>
      <c r="K1036" s="6" t="s">
        <v>125</v>
      </c>
      <c r="L1036" s="6" t="s">
        <v>126</v>
      </c>
      <c r="M1036" s="6" t="s">
        <v>127</v>
      </c>
      <c r="N1036" s="6" t="s">
        <v>155</v>
      </c>
      <c r="O1036" s="6" t="s">
        <v>218</v>
      </c>
      <c r="P1036" s="44" t="s">
        <v>386</v>
      </c>
      <c r="Q1036" s="9">
        <v>1866552.34495369</v>
      </c>
      <c r="R1036" s="9">
        <v>986309.34193856595</v>
      </c>
      <c r="S1036" s="8">
        <f t="shared" si="38"/>
        <v>-0.471587633422069</v>
      </c>
      <c r="U1036" s="9">
        <f t="shared" si="39"/>
        <v>-0.92026386412419448</v>
      </c>
      <c r="V1036" s="6" t="s">
        <v>119</v>
      </c>
      <c r="W1036" s="10" t="s">
        <v>382</v>
      </c>
    </row>
    <row r="1037" spans="1:23" x14ac:dyDescent="0.2">
      <c r="A1037" s="6" t="s">
        <v>106</v>
      </c>
      <c r="B1037" s="6" t="s">
        <v>120</v>
      </c>
      <c r="C1037" s="6" t="s">
        <v>439</v>
      </c>
      <c r="D1037" s="6" t="s">
        <v>77</v>
      </c>
      <c r="E1037" s="6" t="s">
        <v>121</v>
      </c>
      <c r="F1037" s="6" t="s">
        <v>122</v>
      </c>
      <c r="G1037" s="11">
        <v>1E-3</v>
      </c>
      <c r="H1037" t="s">
        <v>110</v>
      </c>
      <c r="I1037" t="s">
        <v>123</v>
      </c>
      <c r="J1037" t="s">
        <v>124</v>
      </c>
      <c r="K1037" t="s">
        <v>125</v>
      </c>
      <c r="L1037" s="6" t="s">
        <v>136</v>
      </c>
      <c r="M1037" s="6" t="s">
        <v>137</v>
      </c>
      <c r="P1037" s="44" t="s">
        <v>385</v>
      </c>
      <c r="Q1037" s="9">
        <v>3885.1158498469199</v>
      </c>
      <c r="R1037" s="9">
        <v>2047.6620344722901</v>
      </c>
      <c r="S1037" s="8">
        <f t="shared" si="38"/>
        <v>-0.4729469818633667</v>
      </c>
      <c r="U1037" s="9">
        <f t="shared" si="39"/>
        <v>-0.92397999990244617</v>
      </c>
      <c r="V1037" s="6" t="s">
        <v>119</v>
      </c>
      <c r="W1037" s="10" t="s">
        <v>382</v>
      </c>
    </row>
    <row r="1038" spans="1:23" x14ac:dyDescent="0.2">
      <c r="A1038" s="6" t="s">
        <v>106</v>
      </c>
      <c r="B1038" s="6" t="s">
        <v>107</v>
      </c>
      <c r="C1038" s="6" t="s">
        <v>467</v>
      </c>
      <c r="D1038" s="6" t="s">
        <v>69</v>
      </c>
      <c r="E1038" s="6" t="s">
        <v>52</v>
      </c>
      <c r="F1038" s="6" t="s">
        <v>142</v>
      </c>
      <c r="G1038" s="6" t="s">
        <v>131</v>
      </c>
      <c r="H1038" t="s">
        <v>110</v>
      </c>
      <c r="I1038" t="s">
        <v>163</v>
      </c>
      <c r="J1038" t="s">
        <v>163</v>
      </c>
      <c r="K1038" t="s">
        <v>164</v>
      </c>
      <c r="L1038" t="s">
        <v>165</v>
      </c>
      <c r="M1038" t="s">
        <v>166</v>
      </c>
      <c r="P1038" s="44" t="s">
        <v>386</v>
      </c>
      <c r="Q1038" s="9">
        <v>190546.07179632399</v>
      </c>
      <c r="R1038" s="9">
        <v>100000</v>
      </c>
      <c r="S1038" s="8">
        <f t="shared" si="38"/>
        <v>-0.47519253975022541</v>
      </c>
      <c r="U1038" s="9">
        <f t="shared" si="39"/>
        <v>-0.93013986656845582</v>
      </c>
      <c r="V1038" s="6" t="s">
        <v>119</v>
      </c>
    </row>
    <row r="1039" spans="1:23" x14ac:dyDescent="0.2">
      <c r="A1039" s="6" t="s">
        <v>106</v>
      </c>
      <c r="B1039" s="6">
        <v>2018</v>
      </c>
      <c r="C1039" s="6" t="s">
        <v>500</v>
      </c>
      <c r="D1039" s="6" t="s">
        <v>69</v>
      </c>
      <c r="E1039" s="6" t="s">
        <v>52</v>
      </c>
      <c r="F1039" s="6" t="s">
        <v>108</v>
      </c>
      <c r="G1039" s="6" t="s">
        <v>227</v>
      </c>
      <c r="H1039" t="s">
        <v>110</v>
      </c>
      <c r="I1039" t="s">
        <v>123</v>
      </c>
      <c r="J1039" t="s">
        <v>124</v>
      </c>
      <c r="K1039" t="s">
        <v>125</v>
      </c>
      <c r="L1039" t="s">
        <v>126</v>
      </c>
      <c r="M1039" t="s">
        <v>127</v>
      </c>
      <c r="N1039" s="6" t="s">
        <v>155</v>
      </c>
      <c r="P1039" s="44" t="s">
        <v>386</v>
      </c>
      <c r="Q1039" s="9">
        <v>13858267.716535401</v>
      </c>
      <c r="R1039" s="9">
        <v>7244094.4881889699</v>
      </c>
      <c r="S1039" s="8">
        <f t="shared" si="38"/>
        <v>-0.47727272727272652</v>
      </c>
      <c r="U1039" s="9">
        <f t="shared" si="39"/>
        <v>-0.93586966258028226</v>
      </c>
      <c r="V1039" s="6" t="s">
        <v>119</v>
      </c>
    </row>
    <row r="1040" spans="1:23" x14ac:dyDescent="0.2">
      <c r="A1040" s="6" t="s">
        <v>106</v>
      </c>
      <c r="B1040" s="6" t="s">
        <v>107</v>
      </c>
      <c r="C1040" s="6" t="s">
        <v>464</v>
      </c>
      <c r="D1040" s="6" t="s">
        <v>69</v>
      </c>
      <c r="E1040" s="6" t="s">
        <v>52</v>
      </c>
      <c r="F1040" s="6" t="s">
        <v>108</v>
      </c>
      <c r="G1040" s="6" t="s">
        <v>130</v>
      </c>
      <c r="H1040" t="s">
        <v>110</v>
      </c>
      <c r="I1040" t="s">
        <v>111</v>
      </c>
      <c r="J1040" t="s">
        <v>112</v>
      </c>
      <c r="K1040" t="s">
        <v>139</v>
      </c>
      <c r="L1040" t="s">
        <v>140</v>
      </c>
      <c r="M1040" t="s">
        <v>141</v>
      </c>
      <c r="P1040" s="44" t="s">
        <v>385</v>
      </c>
      <c r="Q1040" s="9">
        <v>3471686.81892655</v>
      </c>
      <c r="R1040" s="9">
        <v>1806162.2323898899</v>
      </c>
      <c r="S1040" s="8">
        <f t="shared" si="38"/>
        <v>-0.47974505576273219</v>
      </c>
      <c r="U1040" s="9">
        <f t="shared" si="39"/>
        <v>-0.94270932422479592</v>
      </c>
      <c r="V1040" s="6" t="s">
        <v>119</v>
      </c>
    </row>
    <row r="1041" spans="1:23" x14ac:dyDescent="0.2">
      <c r="A1041" s="6" t="s">
        <v>106</v>
      </c>
      <c r="B1041" s="6" t="s">
        <v>107</v>
      </c>
      <c r="C1041" s="6" t="s">
        <v>486</v>
      </c>
      <c r="D1041" s="6" t="s">
        <v>69</v>
      </c>
      <c r="E1041" s="6" t="s">
        <v>52</v>
      </c>
      <c r="F1041" s="6" t="s">
        <v>117</v>
      </c>
      <c r="G1041" s="6" t="s">
        <v>118</v>
      </c>
      <c r="H1041" t="s">
        <v>110</v>
      </c>
      <c r="I1041" t="s">
        <v>111</v>
      </c>
      <c r="J1041" t="s">
        <v>133</v>
      </c>
      <c r="K1041" t="s">
        <v>146</v>
      </c>
      <c r="L1041" t="s">
        <v>147</v>
      </c>
      <c r="M1041" t="s">
        <v>191</v>
      </c>
      <c r="P1041" s="44" t="s">
        <v>386</v>
      </c>
      <c r="Q1041" s="9">
        <v>14687895.6425537</v>
      </c>
      <c r="R1041" s="9">
        <v>7625170.5283210799</v>
      </c>
      <c r="S1041" s="8">
        <f t="shared" si="38"/>
        <v>-0.48085343783152484</v>
      </c>
      <c r="U1041" s="9">
        <f t="shared" si="39"/>
        <v>-0.94578620627724241</v>
      </c>
      <c r="V1041" s="6" t="s">
        <v>119</v>
      </c>
    </row>
    <row r="1042" spans="1:23" x14ac:dyDescent="0.2">
      <c r="A1042" s="6" t="s">
        <v>106</v>
      </c>
      <c r="B1042" s="6" t="s">
        <v>107</v>
      </c>
      <c r="C1042" s="6" t="s">
        <v>486</v>
      </c>
      <c r="D1042" s="6" t="s">
        <v>69</v>
      </c>
      <c r="E1042" s="6" t="s">
        <v>52</v>
      </c>
      <c r="F1042" s="6" t="s">
        <v>117</v>
      </c>
      <c r="G1042" s="6" t="s">
        <v>130</v>
      </c>
      <c r="H1042" t="s">
        <v>110</v>
      </c>
      <c r="I1042" t="s">
        <v>111</v>
      </c>
      <c r="J1042" t="s">
        <v>133</v>
      </c>
      <c r="K1042" t="s">
        <v>146</v>
      </c>
      <c r="L1042" t="s">
        <v>147</v>
      </c>
      <c r="M1042" t="s">
        <v>191</v>
      </c>
      <c r="P1042" s="44" t="s">
        <v>386</v>
      </c>
      <c r="Q1042" s="9">
        <v>14687895.6425537</v>
      </c>
      <c r="R1042" s="9">
        <v>7625170.5283210799</v>
      </c>
      <c r="S1042" s="8">
        <f t="shared" si="38"/>
        <v>-0.48085343783152484</v>
      </c>
      <c r="U1042" s="9">
        <f t="shared" si="39"/>
        <v>-0.94578620627724241</v>
      </c>
      <c r="V1042" s="6" t="s">
        <v>119</v>
      </c>
    </row>
    <row r="1043" spans="1:23" x14ac:dyDescent="0.2">
      <c r="A1043" s="6" t="s">
        <v>106</v>
      </c>
      <c r="B1043" s="6">
        <v>2018</v>
      </c>
      <c r="C1043" s="6" t="s">
        <v>501</v>
      </c>
      <c r="D1043" s="6" t="s">
        <v>69</v>
      </c>
      <c r="E1043" s="6" t="s">
        <v>52</v>
      </c>
      <c r="F1043" s="6" t="s">
        <v>108</v>
      </c>
      <c r="G1043" s="6" t="s">
        <v>193</v>
      </c>
      <c r="H1043" t="s">
        <v>110</v>
      </c>
      <c r="I1043" t="s">
        <v>123</v>
      </c>
      <c r="J1043" t="s">
        <v>124</v>
      </c>
      <c r="K1043" t="s">
        <v>125</v>
      </c>
      <c r="L1043" t="s">
        <v>126</v>
      </c>
      <c r="M1043" t="s">
        <v>127</v>
      </c>
      <c r="N1043" s="6" t="s">
        <v>155</v>
      </c>
      <c r="P1043" s="44" t="s">
        <v>386</v>
      </c>
      <c r="Q1043" s="9">
        <v>13858267.716535401</v>
      </c>
      <c r="R1043" s="9">
        <v>7086614.17322833</v>
      </c>
      <c r="S1043" s="8">
        <f t="shared" si="38"/>
        <v>-0.48863636363636365</v>
      </c>
      <c r="U1043" s="9">
        <f t="shared" si="39"/>
        <v>-0.96757852230762253</v>
      </c>
      <c r="V1043" s="6" t="s">
        <v>119</v>
      </c>
    </row>
    <row r="1044" spans="1:23" x14ac:dyDescent="0.2">
      <c r="A1044" s="6" t="s">
        <v>106</v>
      </c>
      <c r="B1044" s="6">
        <v>2018</v>
      </c>
      <c r="C1044" s="6" t="s">
        <v>503</v>
      </c>
      <c r="D1044" s="6" t="s">
        <v>69</v>
      </c>
      <c r="E1044" s="6" t="s">
        <v>52</v>
      </c>
      <c r="F1044" s="6" t="s">
        <v>108</v>
      </c>
      <c r="G1044" s="6" t="s">
        <v>193</v>
      </c>
      <c r="H1044" t="s">
        <v>110</v>
      </c>
      <c r="I1044" t="s">
        <v>111</v>
      </c>
      <c r="J1044" t="s">
        <v>204</v>
      </c>
      <c r="K1044" t="s">
        <v>205</v>
      </c>
      <c r="L1044" t="s">
        <v>206</v>
      </c>
      <c r="M1044" t="s">
        <v>215</v>
      </c>
      <c r="N1044" s="6" t="s">
        <v>225</v>
      </c>
      <c r="P1044" s="44" t="s">
        <v>386</v>
      </c>
      <c r="Q1044" s="9">
        <v>2677824.2677824199</v>
      </c>
      <c r="R1044" s="9">
        <v>1366806.13668061</v>
      </c>
      <c r="S1044" s="8">
        <f t="shared" si="38"/>
        <v>-0.48958333333333337</v>
      </c>
      <c r="U1044" s="9">
        <f t="shared" si="39"/>
        <v>-0.97025265660594817</v>
      </c>
      <c r="V1044" s="6" t="s">
        <v>119</v>
      </c>
      <c r="W1044" s="10" t="s">
        <v>382</v>
      </c>
    </row>
    <row r="1045" spans="1:23" x14ac:dyDescent="0.2">
      <c r="A1045" s="6" t="s">
        <v>106</v>
      </c>
      <c r="B1045" s="6" t="s">
        <v>107</v>
      </c>
      <c r="C1045" s="6" t="s">
        <v>480</v>
      </c>
      <c r="D1045" s="6" t="s">
        <v>69</v>
      </c>
      <c r="E1045" s="6" t="s">
        <v>52</v>
      </c>
      <c r="F1045" s="6" t="s">
        <v>142</v>
      </c>
      <c r="G1045" s="6" t="s">
        <v>118</v>
      </c>
      <c r="H1045" t="s">
        <v>110</v>
      </c>
      <c r="I1045" t="s">
        <v>163</v>
      </c>
      <c r="J1045" t="s">
        <v>163</v>
      </c>
      <c r="K1045" t="s">
        <v>164</v>
      </c>
      <c r="L1045" t="s">
        <v>165</v>
      </c>
      <c r="M1045" t="s">
        <v>166</v>
      </c>
      <c r="P1045" s="44" t="s">
        <v>386</v>
      </c>
      <c r="Q1045" s="9">
        <v>728089.67761648505</v>
      </c>
      <c r="R1045" s="9">
        <v>371319.62156053103</v>
      </c>
      <c r="S1045" s="8">
        <f t="shared" si="38"/>
        <v>-0.49000839735003021</v>
      </c>
      <c r="U1045" s="9">
        <f t="shared" si="39"/>
        <v>-0.9714546025384917</v>
      </c>
      <c r="V1045" s="6" t="s">
        <v>119</v>
      </c>
    </row>
    <row r="1046" spans="1:23" x14ac:dyDescent="0.2">
      <c r="A1046" s="6" t="s">
        <v>106</v>
      </c>
      <c r="B1046" s="6" t="s">
        <v>120</v>
      </c>
      <c r="C1046" s="6" t="s">
        <v>431</v>
      </c>
      <c r="D1046" s="6" t="s">
        <v>77</v>
      </c>
      <c r="E1046" s="6" t="s">
        <v>121</v>
      </c>
      <c r="F1046" s="6" t="s">
        <v>144</v>
      </c>
      <c r="G1046" s="11">
        <v>1E-3</v>
      </c>
      <c r="H1046" t="s">
        <v>110</v>
      </c>
      <c r="I1046" t="s">
        <v>111</v>
      </c>
      <c r="J1046" t="s">
        <v>204</v>
      </c>
      <c r="K1046" t="s">
        <v>205</v>
      </c>
      <c r="L1046" t="s">
        <v>206</v>
      </c>
      <c r="M1046" t="s">
        <v>215</v>
      </c>
      <c r="P1046" s="44" t="s">
        <v>386</v>
      </c>
      <c r="Q1046" s="9">
        <v>1720365.4299698099</v>
      </c>
      <c r="R1046" s="9">
        <v>874235.96976671903</v>
      </c>
      <c r="S1046" s="8">
        <f t="shared" si="38"/>
        <v>-0.4918312385630414</v>
      </c>
      <c r="U1046" s="9">
        <f t="shared" si="39"/>
        <v>-0.97662040329219024</v>
      </c>
      <c r="V1046" s="6" t="s">
        <v>119</v>
      </c>
    </row>
    <row r="1047" spans="1:23" x14ac:dyDescent="0.2">
      <c r="A1047" s="6" t="s">
        <v>106</v>
      </c>
      <c r="B1047" s="6" t="s">
        <v>107</v>
      </c>
      <c r="C1047" s="6" t="s">
        <v>488</v>
      </c>
      <c r="D1047" s="6" t="s">
        <v>69</v>
      </c>
      <c r="E1047" s="6" t="s">
        <v>52</v>
      </c>
      <c r="F1047" s="6" t="s">
        <v>142</v>
      </c>
      <c r="G1047" s="6" t="s">
        <v>118</v>
      </c>
      <c r="H1047" s="6" t="s">
        <v>110</v>
      </c>
      <c r="I1047" s="12" t="s">
        <v>123</v>
      </c>
      <c r="J1047" s="6" t="s">
        <v>124</v>
      </c>
      <c r="K1047" s="6" t="s">
        <v>125</v>
      </c>
      <c r="L1047" s="6" t="s">
        <v>126</v>
      </c>
      <c r="M1047" s="6" t="s">
        <v>127</v>
      </c>
      <c r="N1047" s="6" t="s">
        <v>150</v>
      </c>
      <c r="P1047" s="44" t="s">
        <v>386</v>
      </c>
      <c r="Q1047" s="9">
        <v>544553.56948447402</v>
      </c>
      <c r="R1047" s="9">
        <v>276454.94680364901</v>
      </c>
      <c r="S1047" s="8">
        <f t="shared" si="38"/>
        <v>-0.49232736264061688</v>
      </c>
      <c r="U1047" s="9">
        <f t="shared" si="39"/>
        <v>-0.97802959138816614</v>
      </c>
      <c r="V1047" s="6" t="s">
        <v>119</v>
      </c>
    </row>
    <row r="1048" spans="1:23" x14ac:dyDescent="0.2">
      <c r="A1048" s="6" t="s">
        <v>106</v>
      </c>
      <c r="B1048" s="6" t="s">
        <v>120</v>
      </c>
      <c r="C1048" s="6" t="s">
        <v>441</v>
      </c>
      <c r="D1048" s="6" t="s">
        <v>77</v>
      </c>
      <c r="E1048" s="6" t="s">
        <v>121</v>
      </c>
      <c r="F1048" s="6" t="s">
        <v>122</v>
      </c>
      <c r="G1048" s="11">
        <v>1E-3</v>
      </c>
      <c r="H1048" t="s">
        <v>110</v>
      </c>
      <c r="I1048" t="s">
        <v>111</v>
      </c>
      <c r="J1048" t="s">
        <v>133</v>
      </c>
      <c r="K1048" t="s">
        <v>146</v>
      </c>
      <c r="L1048" t="s">
        <v>147</v>
      </c>
      <c r="M1048" t="s">
        <v>191</v>
      </c>
      <c r="P1048" s="44" t="s">
        <v>386</v>
      </c>
      <c r="Q1048" s="9">
        <v>10929404.289145401</v>
      </c>
      <c r="R1048" s="9">
        <v>5544465.0361540401</v>
      </c>
      <c r="S1048" s="8">
        <f t="shared" si="38"/>
        <v>-0.49270199093462425</v>
      </c>
      <c r="U1048" s="9">
        <f t="shared" si="39"/>
        <v>-0.97909459638784579</v>
      </c>
      <c r="V1048" s="6" t="s">
        <v>119</v>
      </c>
      <c r="W1048" s="10" t="s">
        <v>382</v>
      </c>
    </row>
    <row r="1049" spans="1:23" x14ac:dyDescent="0.2">
      <c r="A1049" s="6" t="s">
        <v>106</v>
      </c>
      <c r="B1049" s="6" t="s">
        <v>107</v>
      </c>
      <c r="C1049" s="6" t="s">
        <v>486</v>
      </c>
      <c r="D1049" s="6" t="s">
        <v>69</v>
      </c>
      <c r="E1049" s="6" t="s">
        <v>52</v>
      </c>
      <c r="F1049" s="6" t="s">
        <v>117</v>
      </c>
      <c r="G1049" s="6" t="s">
        <v>109</v>
      </c>
      <c r="H1049" t="s">
        <v>110</v>
      </c>
      <c r="I1049" t="s">
        <v>111</v>
      </c>
      <c r="J1049" t="s">
        <v>133</v>
      </c>
      <c r="K1049" t="s">
        <v>146</v>
      </c>
      <c r="L1049" t="s">
        <v>147</v>
      </c>
      <c r="M1049" t="s">
        <v>191</v>
      </c>
      <c r="P1049" s="44" t="s">
        <v>386</v>
      </c>
      <c r="Q1049" s="9">
        <v>14687895.6425537</v>
      </c>
      <c r="R1049" s="9">
        <v>7442258.4040411804</v>
      </c>
      <c r="S1049" s="8">
        <f t="shared" si="38"/>
        <v>-0.49330669381395215</v>
      </c>
      <c r="U1049" s="9">
        <f t="shared" si="39"/>
        <v>-0.98081532502825375</v>
      </c>
      <c r="V1049" s="6" t="s">
        <v>119</v>
      </c>
    </row>
    <row r="1050" spans="1:23" x14ac:dyDescent="0.2">
      <c r="A1050" s="6" t="s">
        <v>106</v>
      </c>
      <c r="B1050" s="6" t="s">
        <v>107</v>
      </c>
      <c r="C1050" s="6" t="s">
        <v>471</v>
      </c>
      <c r="D1050" s="6" t="s">
        <v>69</v>
      </c>
      <c r="E1050" s="6" t="s">
        <v>52</v>
      </c>
      <c r="F1050" s="6" t="s">
        <v>108</v>
      </c>
      <c r="G1050" s="6" t="s">
        <v>131</v>
      </c>
      <c r="H1050" t="s">
        <v>110</v>
      </c>
      <c r="I1050" t="s">
        <v>111</v>
      </c>
      <c r="J1050" t="s">
        <v>133</v>
      </c>
      <c r="K1050" t="s">
        <v>146</v>
      </c>
      <c r="L1050" t="s">
        <v>147</v>
      </c>
      <c r="M1050" t="s">
        <v>148</v>
      </c>
      <c r="P1050" s="44" t="s">
        <v>385</v>
      </c>
      <c r="Q1050" s="9">
        <v>10103789.8555196</v>
      </c>
      <c r="R1050" s="9">
        <v>5111168.2738675</v>
      </c>
      <c r="S1050" s="8">
        <f t="shared" si="38"/>
        <v>-0.49413355315626251</v>
      </c>
      <c r="U1050" s="9">
        <f t="shared" si="39"/>
        <v>-0.9831715437783155</v>
      </c>
      <c r="V1050" s="6" t="s">
        <v>119</v>
      </c>
    </row>
    <row r="1051" spans="1:23" x14ac:dyDescent="0.2">
      <c r="A1051" s="6" t="s">
        <v>106</v>
      </c>
      <c r="B1051" s="6" t="s">
        <v>107</v>
      </c>
      <c r="C1051" s="6" t="s">
        <v>426</v>
      </c>
      <c r="D1051" s="6" t="s">
        <v>69</v>
      </c>
      <c r="E1051" s="6" t="s">
        <v>52</v>
      </c>
      <c r="F1051" s="6" t="s">
        <v>142</v>
      </c>
      <c r="G1051" s="6" t="s">
        <v>118</v>
      </c>
      <c r="H1051" t="s">
        <v>110</v>
      </c>
      <c r="I1051" t="s">
        <v>111</v>
      </c>
      <c r="J1051" t="s">
        <v>204</v>
      </c>
      <c r="K1051" t="s">
        <v>205</v>
      </c>
      <c r="L1051" t="s">
        <v>206</v>
      </c>
      <c r="M1051" t="s">
        <v>215</v>
      </c>
      <c r="N1051" s="6" t="s">
        <v>225</v>
      </c>
      <c r="P1051" s="44" t="s">
        <v>386</v>
      </c>
      <c r="Q1051" s="9">
        <v>14.307931570761999</v>
      </c>
      <c r="R1051" s="9">
        <v>7.2161741835147701</v>
      </c>
      <c r="S1051" s="8">
        <f t="shared" si="38"/>
        <v>-0.49565217391304189</v>
      </c>
      <c r="U1051" s="9">
        <f t="shared" si="39"/>
        <v>-0.98750905581679871</v>
      </c>
      <c r="V1051" s="6" t="s">
        <v>116</v>
      </c>
      <c r="W1051" s="10" t="s">
        <v>382</v>
      </c>
    </row>
    <row r="1052" spans="1:23" x14ac:dyDescent="0.2">
      <c r="A1052" s="6" t="s">
        <v>106</v>
      </c>
      <c r="B1052" s="6" t="s">
        <v>120</v>
      </c>
      <c r="C1052" s="6" t="s">
        <v>434</v>
      </c>
      <c r="D1052" s="6" t="s">
        <v>77</v>
      </c>
      <c r="E1052" s="6" t="s">
        <v>121</v>
      </c>
      <c r="F1052" s="6" t="s">
        <v>122</v>
      </c>
      <c r="G1052" s="11">
        <v>1E-3</v>
      </c>
      <c r="H1052" t="s">
        <v>110</v>
      </c>
      <c r="I1052" t="s">
        <v>163</v>
      </c>
      <c r="J1052" t="s">
        <v>163</v>
      </c>
      <c r="K1052" t="s">
        <v>164</v>
      </c>
      <c r="L1052" t="s">
        <v>165</v>
      </c>
      <c r="M1052" t="s">
        <v>166</v>
      </c>
      <c r="P1052" s="44" t="s">
        <v>386</v>
      </c>
      <c r="Q1052" s="9">
        <v>3535270.25164328</v>
      </c>
      <c r="R1052" s="9">
        <v>1767371.5010235701</v>
      </c>
      <c r="S1052" s="8">
        <f t="shared" si="38"/>
        <v>-0.50007456991384103</v>
      </c>
      <c r="U1052" s="9">
        <f t="shared" si="39"/>
        <v>-1.0002151793360996</v>
      </c>
      <c r="V1052" s="6" t="s">
        <v>119</v>
      </c>
      <c r="W1052" s="10" t="s">
        <v>382</v>
      </c>
    </row>
    <row r="1053" spans="1:23" x14ac:dyDescent="0.2">
      <c r="A1053" s="6" t="s">
        <v>106</v>
      </c>
      <c r="B1053" s="6" t="s">
        <v>120</v>
      </c>
      <c r="C1053" s="6" t="s">
        <v>459</v>
      </c>
      <c r="D1053" s="6" t="s">
        <v>77</v>
      </c>
      <c r="E1053" s="6" t="s">
        <v>121</v>
      </c>
      <c r="F1053" s="6" t="s">
        <v>138</v>
      </c>
      <c r="G1053" s="13">
        <v>1.0000000000000001E-5</v>
      </c>
      <c r="H1053" t="s">
        <v>110</v>
      </c>
      <c r="I1053" t="s">
        <v>111</v>
      </c>
      <c r="J1053" t="s">
        <v>133</v>
      </c>
      <c r="K1053" t="s">
        <v>146</v>
      </c>
      <c r="L1053" t="s">
        <v>147</v>
      </c>
      <c r="M1053" t="s">
        <v>191</v>
      </c>
      <c r="P1053" s="44" t="s">
        <v>386</v>
      </c>
      <c r="Q1053" s="9">
        <v>7013856.6289138095</v>
      </c>
      <c r="R1053" s="9">
        <v>3502511.0697911498</v>
      </c>
      <c r="S1053" s="8">
        <f t="shared" si="38"/>
        <v>-0.50062978827476246</v>
      </c>
      <c r="U1053" s="9">
        <f t="shared" si="39"/>
        <v>-1.0018183302452426</v>
      </c>
      <c r="V1053" s="6" t="s">
        <v>119</v>
      </c>
    </row>
    <row r="1054" spans="1:23" x14ac:dyDescent="0.2">
      <c r="A1054" s="6" t="s">
        <v>106</v>
      </c>
      <c r="B1054" s="6" t="s">
        <v>120</v>
      </c>
      <c r="C1054" s="6" t="s">
        <v>461</v>
      </c>
      <c r="D1054" s="6" t="s">
        <v>77</v>
      </c>
      <c r="E1054" s="6" t="s">
        <v>121</v>
      </c>
      <c r="F1054" s="6" t="s">
        <v>138</v>
      </c>
      <c r="G1054" s="13">
        <v>1.0000000000000001E-5</v>
      </c>
      <c r="H1054" s="6" t="s">
        <v>110</v>
      </c>
      <c r="I1054" s="12" t="s">
        <v>123</v>
      </c>
      <c r="J1054" s="6" t="s">
        <v>124</v>
      </c>
      <c r="K1054" s="6" t="s">
        <v>125</v>
      </c>
      <c r="L1054" s="6" t="s">
        <v>126</v>
      </c>
      <c r="M1054" s="6" t="s">
        <v>127</v>
      </c>
      <c r="N1054" s="6" t="s">
        <v>155</v>
      </c>
      <c r="P1054" s="44" t="s">
        <v>386</v>
      </c>
      <c r="Q1054" s="9">
        <v>10498963.163200401</v>
      </c>
      <c r="R1054" s="9">
        <v>5239135.3640241399</v>
      </c>
      <c r="S1054" s="8">
        <f t="shared" si="38"/>
        <v>-0.50098545136459993</v>
      </c>
      <c r="U1054" s="9">
        <f t="shared" si="39"/>
        <v>-1.0028462173244808</v>
      </c>
      <c r="V1054" s="6" t="s">
        <v>119</v>
      </c>
    </row>
    <row r="1055" spans="1:23" x14ac:dyDescent="0.2">
      <c r="A1055" s="6" t="s">
        <v>106</v>
      </c>
      <c r="B1055" s="6" t="s">
        <v>107</v>
      </c>
      <c r="C1055" s="6" t="s">
        <v>491</v>
      </c>
      <c r="D1055" s="6" t="s">
        <v>69</v>
      </c>
      <c r="E1055" s="6" t="s">
        <v>52</v>
      </c>
      <c r="F1055" s="6" t="s">
        <v>108</v>
      </c>
      <c r="G1055" s="6" t="s">
        <v>131</v>
      </c>
      <c r="H1055" t="s">
        <v>110</v>
      </c>
      <c r="I1055" t="s">
        <v>111</v>
      </c>
      <c r="J1055" t="s">
        <v>204</v>
      </c>
      <c r="K1055" t="s">
        <v>205</v>
      </c>
      <c r="L1055" t="s">
        <v>206</v>
      </c>
      <c r="M1055" t="s">
        <v>215</v>
      </c>
      <c r="N1055" s="6" t="s">
        <v>225</v>
      </c>
      <c r="P1055" s="44" t="s">
        <v>386</v>
      </c>
      <c r="Q1055" s="9">
        <v>10.469314079422301</v>
      </c>
      <c r="R1055" s="9">
        <v>5.1985559566786996</v>
      </c>
      <c r="S1055" s="8">
        <f t="shared" si="38"/>
        <v>-0.50344827586206509</v>
      </c>
      <c r="U1055" s="9">
        <f t="shared" si="39"/>
        <v>-1.009984088572611</v>
      </c>
      <c r="V1055" s="6" t="s">
        <v>116</v>
      </c>
    </row>
    <row r="1056" spans="1:23" x14ac:dyDescent="0.2">
      <c r="A1056" s="6" t="s">
        <v>106</v>
      </c>
      <c r="B1056" s="6" t="s">
        <v>120</v>
      </c>
      <c r="C1056" s="6" t="s">
        <v>460</v>
      </c>
      <c r="D1056" s="6" t="s">
        <v>77</v>
      </c>
      <c r="E1056" s="6" t="s">
        <v>121</v>
      </c>
      <c r="F1056" s="6" t="s">
        <v>132</v>
      </c>
      <c r="G1056" s="13">
        <v>1.0000000000000001E-5</v>
      </c>
      <c r="H1056" s="6" t="s">
        <v>110</v>
      </c>
      <c r="I1056" s="12" t="s">
        <v>123</v>
      </c>
      <c r="J1056" s="6" t="s">
        <v>124</v>
      </c>
      <c r="K1056" s="6" t="s">
        <v>125</v>
      </c>
      <c r="L1056" s="6" t="s">
        <v>126</v>
      </c>
      <c r="M1056" s="6" t="s">
        <v>127</v>
      </c>
      <c r="N1056" s="6" t="s">
        <v>150</v>
      </c>
      <c r="P1056" s="44" t="s">
        <v>386</v>
      </c>
      <c r="Q1056" s="9">
        <v>430039.01001112798</v>
      </c>
      <c r="R1056" s="9">
        <v>212434.54012302999</v>
      </c>
      <c r="S1056" s="8">
        <f t="shared" si="38"/>
        <v>-0.50601100091470097</v>
      </c>
      <c r="U1056" s="9">
        <f t="shared" si="39"/>
        <v>-1.0174491808948238</v>
      </c>
      <c r="V1056" s="6" t="s">
        <v>119</v>
      </c>
    </row>
    <row r="1057" spans="1:23" x14ac:dyDescent="0.2">
      <c r="A1057" s="6" t="s">
        <v>106</v>
      </c>
      <c r="B1057" s="6" t="s">
        <v>107</v>
      </c>
      <c r="C1057" s="6" t="s">
        <v>478</v>
      </c>
      <c r="D1057" s="6" t="s">
        <v>69</v>
      </c>
      <c r="E1057" s="6" t="s">
        <v>52</v>
      </c>
      <c r="F1057" s="6" t="s">
        <v>142</v>
      </c>
      <c r="G1057" s="6" t="s">
        <v>118</v>
      </c>
      <c r="H1057" t="s">
        <v>110</v>
      </c>
      <c r="I1057" t="s">
        <v>111</v>
      </c>
      <c r="J1057" t="s">
        <v>112</v>
      </c>
      <c r="K1057" t="s">
        <v>139</v>
      </c>
      <c r="L1057" t="s">
        <v>140</v>
      </c>
      <c r="M1057" t="s">
        <v>141</v>
      </c>
      <c r="P1057" s="44" t="s">
        <v>385</v>
      </c>
      <c r="Q1057" s="9">
        <v>1873149.33321309</v>
      </c>
      <c r="R1057" s="9">
        <v>924545.84195255395</v>
      </c>
      <c r="S1057" s="8">
        <f t="shared" si="38"/>
        <v>-0.50642171152118309</v>
      </c>
      <c r="U1057" s="9">
        <f t="shared" si="39"/>
        <v>-1.0186491602720966</v>
      </c>
      <c r="V1057" s="6" t="s">
        <v>119</v>
      </c>
    </row>
    <row r="1058" spans="1:23" x14ac:dyDescent="0.2">
      <c r="A1058" s="6" t="s">
        <v>106</v>
      </c>
      <c r="B1058" s="6" t="s">
        <v>107</v>
      </c>
      <c r="C1058" s="6" t="s">
        <v>478</v>
      </c>
      <c r="D1058" s="6" t="s">
        <v>69</v>
      </c>
      <c r="E1058" s="6" t="s">
        <v>52</v>
      </c>
      <c r="F1058" s="6" t="s">
        <v>117</v>
      </c>
      <c r="G1058" s="6" t="s">
        <v>131</v>
      </c>
      <c r="H1058" t="s">
        <v>110</v>
      </c>
      <c r="I1058" t="s">
        <v>111</v>
      </c>
      <c r="J1058" t="s">
        <v>112</v>
      </c>
      <c r="K1058" t="s">
        <v>139</v>
      </c>
      <c r="L1058" t="s">
        <v>140</v>
      </c>
      <c r="M1058" t="s">
        <v>141</v>
      </c>
      <c r="P1058" s="44" t="s">
        <v>385</v>
      </c>
      <c r="Q1058" s="9">
        <v>2794713.5999592501</v>
      </c>
      <c r="R1058" s="9">
        <v>1379409.95545635</v>
      </c>
      <c r="S1058" s="8">
        <f t="shared" si="38"/>
        <v>-0.50642171152118653</v>
      </c>
      <c r="U1058" s="9">
        <f t="shared" si="39"/>
        <v>-1.0186491602721064</v>
      </c>
      <c r="V1058" s="6" t="s">
        <v>119</v>
      </c>
    </row>
    <row r="1059" spans="1:23" x14ac:dyDescent="0.2">
      <c r="A1059" s="6" t="s">
        <v>106</v>
      </c>
      <c r="B1059" s="6" t="s">
        <v>107</v>
      </c>
      <c r="C1059" s="6" t="s">
        <v>426</v>
      </c>
      <c r="D1059" s="6" t="s">
        <v>69</v>
      </c>
      <c r="E1059" s="6" t="s">
        <v>52</v>
      </c>
      <c r="F1059" s="6" t="s">
        <v>194</v>
      </c>
      <c r="G1059" s="6" t="s">
        <v>118</v>
      </c>
      <c r="H1059" t="s">
        <v>110</v>
      </c>
      <c r="I1059" t="s">
        <v>111</v>
      </c>
      <c r="J1059" t="s">
        <v>204</v>
      </c>
      <c r="K1059" t="s">
        <v>205</v>
      </c>
      <c r="L1059" t="s">
        <v>206</v>
      </c>
      <c r="M1059" t="s">
        <v>215</v>
      </c>
      <c r="N1059" s="6" t="s">
        <v>225</v>
      </c>
      <c r="P1059" s="44" t="s">
        <v>386</v>
      </c>
      <c r="Q1059" s="9">
        <v>13.499222395023301</v>
      </c>
      <c r="R1059" s="9">
        <v>6.6562986003110396</v>
      </c>
      <c r="S1059" s="8">
        <f t="shared" si="38"/>
        <v>-0.5069124423963125</v>
      </c>
      <c r="U1059" s="9">
        <f t="shared" si="39"/>
        <v>-1.0200842460433299</v>
      </c>
      <c r="V1059" s="6" t="s">
        <v>116</v>
      </c>
    </row>
    <row r="1060" spans="1:23" x14ac:dyDescent="0.2">
      <c r="A1060" s="6" t="s">
        <v>106</v>
      </c>
      <c r="B1060" s="6" t="s">
        <v>107</v>
      </c>
      <c r="C1060" s="6" t="s">
        <v>487</v>
      </c>
      <c r="D1060" s="6" t="s">
        <v>69</v>
      </c>
      <c r="E1060" s="6" t="s">
        <v>52</v>
      </c>
      <c r="F1060" s="6" t="s">
        <v>117</v>
      </c>
      <c r="G1060" s="6" t="s">
        <v>118</v>
      </c>
      <c r="H1060" s="6" t="s">
        <v>110</v>
      </c>
      <c r="I1060" s="12" t="s">
        <v>123</v>
      </c>
      <c r="J1060" s="6" t="s">
        <v>124</v>
      </c>
      <c r="K1060" s="6" t="s">
        <v>125</v>
      </c>
      <c r="L1060" s="6" t="s">
        <v>126</v>
      </c>
      <c r="M1060" s="6" t="s">
        <v>127</v>
      </c>
      <c r="N1060" s="6" t="s">
        <v>150</v>
      </c>
      <c r="P1060" s="44" t="s">
        <v>386</v>
      </c>
      <c r="Q1060" s="9">
        <v>2.15798045602605</v>
      </c>
      <c r="R1060" s="9">
        <v>1.04641693811074</v>
      </c>
      <c r="S1060" s="8">
        <f t="shared" si="38"/>
        <v>-0.51509433962264384</v>
      </c>
      <c r="U1060" s="9">
        <f t="shared" si="39"/>
        <v>-1.0442240002566905</v>
      </c>
      <c r="V1060" s="6" t="s">
        <v>116</v>
      </c>
    </row>
    <row r="1061" spans="1:23" x14ac:dyDescent="0.2">
      <c r="A1061" s="6" t="s">
        <v>106</v>
      </c>
      <c r="B1061" s="6" t="s">
        <v>107</v>
      </c>
      <c r="C1061" s="6" t="s">
        <v>466</v>
      </c>
      <c r="D1061" s="6" t="s">
        <v>69</v>
      </c>
      <c r="E1061" s="6" t="s">
        <v>52</v>
      </c>
      <c r="F1061" s="6" t="s">
        <v>108</v>
      </c>
      <c r="G1061" s="6" t="s">
        <v>131</v>
      </c>
      <c r="H1061" t="s">
        <v>110</v>
      </c>
      <c r="I1061" t="s">
        <v>163</v>
      </c>
      <c r="J1061" t="s">
        <v>163</v>
      </c>
      <c r="K1061" t="s">
        <v>164</v>
      </c>
      <c r="L1061" t="s">
        <v>165</v>
      </c>
      <c r="M1061" t="s">
        <v>166</v>
      </c>
      <c r="P1061" s="44" t="s">
        <v>386</v>
      </c>
      <c r="Q1061" s="9">
        <v>0.96855345911949497</v>
      </c>
      <c r="R1061" s="9">
        <v>0.46540880503144699</v>
      </c>
      <c r="S1061" s="8">
        <f t="shared" si="38"/>
        <v>-0.5194805194805181</v>
      </c>
      <c r="U1061" s="9">
        <f t="shared" si="39"/>
        <v>-1.0573331750659476</v>
      </c>
      <c r="V1061" s="6" t="s">
        <v>116</v>
      </c>
    </row>
    <row r="1062" spans="1:23" x14ac:dyDescent="0.2">
      <c r="A1062" s="6" t="s">
        <v>106</v>
      </c>
      <c r="B1062" s="6" t="s">
        <v>107</v>
      </c>
      <c r="C1062" s="6" t="s">
        <v>467</v>
      </c>
      <c r="D1062" s="6" t="s">
        <v>69</v>
      </c>
      <c r="E1062" s="6" t="s">
        <v>52</v>
      </c>
      <c r="F1062" s="6" t="s">
        <v>108</v>
      </c>
      <c r="G1062" s="6" t="s">
        <v>130</v>
      </c>
      <c r="H1062" t="s">
        <v>110</v>
      </c>
      <c r="I1062" t="s">
        <v>163</v>
      </c>
      <c r="J1062" t="s">
        <v>163</v>
      </c>
      <c r="K1062" t="s">
        <v>164</v>
      </c>
      <c r="L1062" t="s">
        <v>165</v>
      </c>
      <c r="M1062" t="s">
        <v>166</v>
      </c>
      <c r="P1062" s="44" t="s">
        <v>386</v>
      </c>
      <c r="Q1062" s="9">
        <v>493552.47413947899</v>
      </c>
      <c r="R1062" s="9">
        <v>236229.066263446</v>
      </c>
      <c r="S1062" s="8">
        <f t="shared" si="38"/>
        <v>-0.52136990767736047</v>
      </c>
      <c r="U1062" s="9">
        <f t="shared" si="39"/>
        <v>-1.0630169903639524</v>
      </c>
      <c r="V1062" s="6" t="s">
        <v>119</v>
      </c>
    </row>
    <row r="1063" spans="1:23" x14ac:dyDescent="0.2">
      <c r="A1063" s="6" t="s">
        <v>106</v>
      </c>
      <c r="B1063" s="6" t="s">
        <v>120</v>
      </c>
      <c r="C1063" s="6" t="s">
        <v>432</v>
      </c>
      <c r="D1063" s="6" t="s">
        <v>77</v>
      </c>
      <c r="E1063" s="6" t="s">
        <v>121</v>
      </c>
      <c r="F1063" s="6" t="s">
        <v>122</v>
      </c>
      <c r="G1063" s="14">
        <v>1.0000000000000001E-5</v>
      </c>
      <c r="H1063" t="s">
        <v>110</v>
      </c>
      <c r="I1063" t="s">
        <v>111</v>
      </c>
      <c r="J1063" t="s">
        <v>112</v>
      </c>
      <c r="K1063" t="s">
        <v>139</v>
      </c>
      <c r="L1063" t="s">
        <v>140</v>
      </c>
      <c r="M1063" t="s">
        <v>141</v>
      </c>
      <c r="N1063" s="6" t="s">
        <v>149</v>
      </c>
      <c r="P1063" s="44" t="s">
        <v>385</v>
      </c>
      <c r="Q1063" s="9">
        <v>210770.35344734599</v>
      </c>
      <c r="R1063" s="9">
        <v>99999.999999999302</v>
      </c>
      <c r="S1063" s="8">
        <f t="shared" si="38"/>
        <v>-0.52554997244913293</v>
      </c>
      <c r="U1063" s="9">
        <f t="shared" si="39"/>
        <v>-1.0756719545349522</v>
      </c>
      <c r="V1063" s="6" t="s">
        <v>119</v>
      </c>
    </row>
    <row r="1064" spans="1:23" x14ac:dyDescent="0.2">
      <c r="A1064" s="6" t="s">
        <v>106</v>
      </c>
      <c r="B1064" s="6" t="s">
        <v>120</v>
      </c>
      <c r="C1064" s="6" t="s">
        <v>459</v>
      </c>
      <c r="D1064" s="6" t="s">
        <v>77</v>
      </c>
      <c r="E1064" s="6" t="s">
        <v>121</v>
      </c>
      <c r="F1064" s="6" t="s">
        <v>132</v>
      </c>
      <c r="G1064" s="11">
        <v>1E-3</v>
      </c>
      <c r="H1064" t="s">
        <v>110</v>
      </c>
      <c r="I1064" t="s">
        <v>111</v>
      </c>
      <c r="J1064" t="s">
        <v>133</v>
      </c>
      <c r="K1064" t="s">
        <v>146</v>
      </c>
      <c r="L1064" t="s">
        <v>147</v>
      </c>
      <c r="M1064" t="s">
        <v>191</v>
      </c>
      <c r="P1064" s="44" t="s">
        <v>386</v>
      </c>
      <c r="Q1064" s="9">
        <v>7013856.6289138095</v>
      </c>
      <c r="R1064" s="9">
        <v>3282271.0255935802</v>
      </c>
      <c r="S1064" s="8">
        <f t="shared" si="38"/>
        <v>-0.53203049345736564</v>
      </c>
      <c r="U1064" s="9">
        <f t="shared" si="39"/>
        <v>-1.095513569764581</v>
      </c>
      <c r="V1064" s="6" t="s">
        <v>119</v>
      </c>
    </row>
    <row r="1065" spans="1:23" x14ac:dyDescent="0.2">
      <c r="A1065" s="6" t="s">
        <v>106</v>
      </c>
      <c r="B1065" s="6" t="s">
        <v>107</v>
      </c>
      <c r="C1065" s="6" t="s">
        <v>472</v>
      </c>
      <c r="D1065" s="6" t="s">
        <v>69</v>
      </c>
      <c r="E1065" s="6" t="s">
        <v>52</v>
      </c>
      <c r="F1065" s="6" t="s">
        <v>108</v>
      </c>
      <c r="G1065" s="6" t="s">
        <v>129</v>
      </c>
      <c r="H1065" t="s">
        <v>110</v>
      </c>
      <c r="I1065" t="s">
        <v>111</v>
      </c>
      <c r="J1065" t="s">
        <v>133</v>
      </c>
      <c r="K1065" t="s">
        <v>146</v>
      </c>
      <c r="L1065" t="s">
        <v>147</v>
      </c>
      <c r="M1065" t="s">
        <v>191</v>
      </c>
      <c r="P1065" s="44" t="s">
        <v>386</v>
      </c>
      <c r="Q1065" s="9">
        <v>10964781.961431799</v>
      </c>
      <c r="R1065" s="9">
        <v>5089400.9515180904</v>
      </c>
      <c r="S1065" s="8">
        <f t="shared" si="38"/>
        <v>-0.53584111663871992</v>
      </c>
      <c r="U1065" s="9">
        <f t="shared" si="39"/>
        <v>-1.1073093649624475</v>
      </c>
      <c r="V1065" s="6" t="s">
        <v>119</v>
      </c>
    </row>
    <row r="1066" spans="1:23" x14ac:dyDescent="0.2">
      <c r="A1066" s="6" t="s">
        <v>106</v>
      </c>
      <c r="B1066" s="6" t="s">
        <v>107</v>
      </c>
      <c r="C1066" s="6" t="s">
        <v>467</v>
      </c>
      <c r="D1066" s="6" t="s">
        <v>69</v>
      </c>
      <c r="E1066" s="6" t="s">
        <v>52</v>
      </c>
      <c r="F1066" s="6" t="s">
        <v>142</v>
      </c>
      <c r="G1066" s="6" t="s">
        <v>109</v>
      </c>
      <c r="H1066" t="s">
        <v>110</v>
      </c>
      <c r="I1066" t="s">
        <v>163</v>
      </c>
      <c r="J1066" t="s">
        <v>163</v>
      </c>
      <c r="K1066" t="s">
        <v>164</v>
      </c>
      <c r="L1066" t="s">
        <v>165</v>
      </c>
      <c r="M1066" t="s">
        <v>166</v>
      </c>
      <c r="P1066" s="44" t="s">
        <v>386</v>
      </c>
      <c r="Q1066" s="9">
        <v>190546.07179632399</v>
      </c>
      <c r="R1066" s="9">
        <v>88443.651913859998</v>
      </c>
      <c r="S1066" s="8">
        <f t="shared" si="38"/>
        <v>-0.53584111663872014</v>
      </c>
      <c r="U1066" s="9">
        <f t="shared" si="39"/>
        <v>-1.1073093649624481</v>
      </c>
      <c r="V1066" s="6" t="s">
        <v>119</v>
      </c>
    </row>
    <row r="1067" spans="1:23" x14ac:dyDescent="0.2">
      <c r="A1067" s="6" t="s">
        <v>106</v>
      </c>
      <c r="B1067" s="6" t="s">
        <v>107</v>
      </c>
      <c r="C1067" s="6" t="s">
        <v>467</v>
      </c>
      <c r="D1067" s="6" t="s">
        <v>69</v>
      </c>
      <c r="E1067" s="6" t="s">
        <v>52</v>
      </c>
      <c r="F1067" s="6" t="s">
        <v>108</v>
      </c>
      <c r="G1067" s="6" t="s">
        <v>129</v>
      </c>
      <c r="H1067" t="s">
        <v>110</v>
      </c>
      <c r="I1067" t="s">
        <v>163</v>
      </c>
      <c r="J1067" t="s">
        <v>163</v>
      </c>
      <c r="K1067" t="s">
        <v>164</v>
      </c>
      <c r="L1067" t="s">
        <v>165</v>
      </c>
      <c r="M1067" t="s">
        <v>166</v>
      </c>
      <c r="P1067" s="44" t="s">
        <v>386</v>
      </c>
      <c r="Q1067" s="9">
        <v>493552.47413947899</v>
      </c>
      <c r="R1067" s="19">
        <v>229086.76527677701</v>
      </c>
      <c r="S1067" s="8">
        <f t="shared" si="38"/>
        <v>-0.53584111663872125</v>
      </c>
      <c r="U1067" s="9">
        <f t="shared" si="39"/>
        <v>-1.1073093649624515</v>
      </c>
      <c r="V1067" s="6" t="s">
        <v>119</v>
      </c>
    </row>
    <row r="1068" spans="1:23" x14ac:dyDescent="0.2">
      <c r="A1068" s="6" t="s">
        <v>106</v>
      </c>
      <c r="B1068" s="6" t="s">
        <v>120</v>
      </c>
      <c r="C1068" s="6" t="s">
        <v>413</v>
      </c>
      <c r="D1068" s="6" t="s">
        <v>77</v>
      </c>
      <c r="E1068" s="6" t="s">
        <v>121</v>
      </c>
      <c r="F1068" s="6" t="s">
        <v>144</v>
      </c>
      <c r="G1068" s="11">
        <v>1E-3</v>
      </c>
      <c r="H1068" t="s">
        <v>110</v>
      </c>
      <c r="I1068" t="s">
        <v>111</v>
      </c>
      <c r="J1068" t="s">
        <v>204</v>
      </c>
      <c r="K1068" t="s">
        <v>205</v>
      </c>
      <c r="L1068" t="s">
        <v>206</v>
      </c>
      <c r="M1068" t="s">
        <v>215</v>
      </c>
      <c r="P1068" s="44" t="s">
        <v>386</v>
      </c>
      <c r="Q1068" s="9">
        <v>1275133.20632845</v>
      </c>
      <c r="R1068" s="9">
        <v>591864.40518630005</v>
      </c>
      <c r="S1068" s="8">
        <f t="shared" si="38"/>
        <v>-0.53584111663872158</v>
      </c>
      <c r="U1068" s="9">
        <f t="shared" si="39"/>
        <v>-1.1073093649624524</v>
      </c>
      <c r="V1068" s="6" t="s">
        <v>119</v>
      </c>
    </row>
    <row r="1069" spans="1:23" x14ac:dyDescent="0.2">
      <c r="A1069" s="6" t="s">
        <v>106</v>
      </c>
      <c r="B1069" s="6" t="s">
        <v>107</v>
      </c>
      <c r="C1069" s="6" t="s">
        <v>471</v>
      </c>
      <c r="D1069" s="6" t="s">
        <v>69</v>
      </c>
      <c r="E1069" s="6" t="s">
        <v>52</v>
      </c>
      <c r="F1069" s="6" t="s">
        <v>194</v>
      </c>
      <c r="G1069" s="6" t="s">
        <v>131</v>
      </c>
      <c r="H1069" t="s">
        <v>110</v>
      </c>
      <c r="I1069" t="s">
        <v>111</v>
      </c>
      <c r="J1069" t="s">
        <v>133</v>
      </c>
      <c r="K1069" t="s">
        <v>146</v>
      </c>
      <c r="L1069" t="s">
        <v>147</v>
      </c>
      <c r="M1069" t="s">
        <v>148</v>
      </c>
      <c r="P1069" s="44" t="s">
        <v>385</v>
      </c>
      <c r="Q1069" s="9">
        <v>1728495.1346595199</v>
      </c>
      <c r="R1069" s="9">
        <v>796792.598973118</v>
      </c>
      <c r="S1069" s="8">
        <f t="shared" si="38"/>
        <v>-0.53902525786971867</v>
      </c>
      <c r="U1069" s="9">
        <f t="shared" si="39"/>
        <v>-1.1172403906571915</v>
      </c>
      <c r="V1069" s="6" t="s">
        <v>119</v>
      </c>
    </row>
    <row r="1070" spans="1:23" x14ac:dyDescent="0.2">
      <c r="A1070" s="6" t="s">
        <v>106</v>
      </c>
      <c r="B1070" s="6">
        <v>2018</v>
      </c>
      <c r="C1070" s="6" t="s">
        <v>492</v>
      </c>
      <c r="D1070" s="6" t="s">
        <v>69</v>
      </c>
      <c r="E1070" s="6" t="s">
        <v>52</v>
      </c>
      <c r="F1070" s="6" t="s">
        <v>108</v>
      </c>
      <c r="G1070" s="6" t="s">
        <v>193</v>
      </c>
      <c r="H1070" t="s">
        <v>110</v>
      </c>
      <c r="I1070" t="s">
        <v>111</v>
      </c>
      <c r="J1070" t="s">
        <v>133</v>
      </c>
      <c r="K1070" t="s">
        <v>146</v>
      </c>
      <c r="L1070" t="s">
        <v>147</v>
      </c>
      <c r="M1070" t="s">
        <v>148</v>
      </c>
      <c r="N1070" s="6" t="s">
        <v>199</v>
      </c>
      <c r="P1070" s="44" t="s">
        <v>385</v>
      </c>
      <c r="Q1070" s="9">
        <v>5.9677419354838702E-2</v>
      </c>
      <c r="R1070" s="9">
        <v>2.7419354838709602E-2</v>
      </c>
      <c r="S1070" s="8">
        <f t="shared" si="38"/>
        <v>-0.54054054054054179</v>
      </c>
      <c r="U1070" s="9">
        <f t="shared" si="39"/>
        <v>-1.1219905243786141</v>
      </c>
      <c r="V1070" s="6" t="s">
        <v>116</v>
      </c>
    </row>
    <row r="1071" spans="1:23" x14ac:dyDescent="0.2">
      <c r="A1071" s="6" t="s">
        <v>106</v>
      </c>
      <c r="B1071" s="6" t="s">
        <v>107</v>
      </c>
      <c r="C1071" s="6" t="s">
        <v>491</v>
      </c>
      <c r="D1071" s="6" t="s">
        <v>69</v>
      </c>
      <c r="E1071" s="6" t="s">
        <v>52</v>
      </c>
      <c r="F1071" s="6" t="s">
        <v>108</v>
      </c>
      <c r="G1071" s="6" t="s">
        <v>118</v>
      </c>
      <c r="H1071" t="s">
        <v>110</v>
      </c>
      <c r="I1071" t="s">
        <v>111</v>
      </c>
      <c r="J1071" t="s">
        <v>204</v>
      </c>
      <c r="K1071" t="s">
        <v>205</v>
      </c>
      <c r="L1071" t="s">
        <v>206</v>
      </c>
      <c r="M1071" t="s">
        <v>215</v>
      </c>
      <c r="N1071" s="6" t="s">
        <v>225</v>
      </c>
      <c r="P1071" s="44" t="s">
        <v>386</v>
      </c>
      <c r="Q1071" s="9">
        <v>10.469314079422301</v>
      </c>
      <c r="R1071" s="9">
        <v>4.7653429602888098</v>
      </c>
      <c r="S1071" s="8">
        <f t="shared" si="38"/>
        <v>-0.54482758620689287</v>
      </c>
      <c r="U1071" s="9">
        <f t="shared" si="39"/>
        <v>-1.1355149706564696</v>
      </c>
      <c r="V1071" s="6" t="s">
        <v>116</v>
      </c>
      <c r="W1071" s="10" t="s">
        <v>382</v>
      </c>
    </row>
    <row r="1072" spans="1:23" x14ac:dyDescent="0.2">
      <c r="A1072" s="6" t="s">
        <v>106</v>
      </c>
      <c r="B1072" s="6" t="s">
        <v>120</v>
      </c>
      <c r="C1072" s="6" t="s">
        <v>432</v>
      </c>
      <c r="D1072" s="6" t="s">
        <v>77</v>
      </c>
      <c r="E1072" s="6" t="s">
        <v>121</v>
      </c>
      <c r="F1072" s="6" t="s">
        <v>122</v>
      </c>
      <c r="G1072" s="14">
        <v>1.0000000000000001E-5</v>
      </c>
      <c r="H1072" t="s">
        <v>110</v>
      </c>
      <c r="I1072" t="s">
        <v>111</v>
      </c>
      <c r="J1072" t="s">
        <v>112</v>
      </c>
      <c r="K1072" t="s">
        <v>139</v>
      </c>
      <c r="L1072" t="s">
        <v>140</v>
      </c>
      <c r="M1072" t="s">
        <v>141</v>
      </c>
      <c r="N1072" s="6" t="s">
        <v>149</v>
      </c>
      <c r="P1072" s="44" t="s">
        <v>385</v>
      </c>
      <c r="Q1072" s="9">
        <v>56543.274096281901</v>
      </c>
      <c r="R1072" s="9">
        <v>25675.789677965699</v>
      </c>
      <c r="S1072" s="8">
        <f t="shared" si="38"/>
        <v>-0.54590903890275333</v>
      </c>
      <c r="U1072" s="9">
        <f t="shared" si="39"/>
        <v>-1.1389467753899558</v>
      </c>
      <c r="V1072" s="6" t="s">
        <v>119</v>
      </c>
    </row>
    <row r="1073" spans="1:23" x14ac:dyDescent="0.2">
      <c r="A1073" s="6" t="s">
        <v>106</v>
      </c>
      <c r="B1073" s="6" t="s">
        <v>120</v>
      </c>
      <c r="C1073" s="6" t="s">
        <v>460</v>
      </c>
      <c r="D1073" s="6" t="s">
        <v>77</v>
      </c>
      <c r="E1073" s="6" t="s">
        <v>121</v>
      </c>
      <c r="F1073" s="6" t="s">
        <v>132</v>
      </c>
      <c r="G1073" s="13">
        <v>1.0000000000000001E-5</v>
      </c>
      <c r="H1073" s="6" t="s">
        <v>110</v>
      </c>
      <c r="I1073" s="12" t="s">
        <v>123</v>
      </c>
      <c r="J1073" s="6" t="s">
        <v>124</v>
      </c>
      <c r="K1073" s="6" t="s">
        <v>125</v>
      </c>
      <c r="L1073" s="6" t="s">
        <v>126</v>
      </c>
      <c r="M1073" s="6" t="s">
        <v>127</v>
      </c>
      <c r="N1073" s="6" t="s">
        <v>150</v>
      </c>
      <c r="P1073" s="44" t="s">
        <v>386</v>
      </c>
      <c r="Q1073" s="9">
        <v>1141804.16545099</v>
      </c>
      <c r="R1073" s="9">
        <v>515278.337356898</v>
      </c>
      <c r="S1073" s="8">
        <f t="shared" si="38"/>
        <v>-0.54871566162716412</v>
      </c>
      <c r="U1073" s="9">
        <f t="shared" si="39"/>
        <v>-1.1478913835736373</v>
      </c>
      <c r="V1073" s="6" t="s">
        <v>119</v>
      </c>
    </row>
    <row r="1074" spans="1:23" x14ac:dyDescent="0.2">
      <c r="A1074" s="6" t="s">
        <v>106</v>
      </c>
      <c r="B1074" s="6" t="s">
        <v>120</v>
      </c>
      <c r="C1074" s="6" t="s">
        <v>434</v>
      </c>
      <c r="D1074" s="6" t="s">
        <v>77</v>
      </c>
      <c r="E1074" s="6" t="s">
        <v>121</v>
      </c>
      <c r="F1074" s="6" t="s">
        <v>122</v>
      </c>
      <c r="G1074" s="11">
        <v>1E-3</v>
      </c>
      <c r="H1074" t="s">
        <v>110</v>
      </c>
      <c r="I1074" t="s">
        <v>163</v>
      </c>
      <c r="J1074" t="s">
        <v>163</v>
      </c>
      <c r="K1074" t="s">
        <v>164</v>
      </c>
      <c r="L1074" t="s">
        <v>165</v>
      </c>
      <c r="M1074" t="s">
        <v>166</v>
      </c>
      <c r="P1074" s="44" t="s">
        <v>386</v>
      </c>
      <c r="Q1074" s="9">
        <v>5253839.1654753201</v>
      </c>
      <c r="R1074" s="9">
        <v>2364177.7062579999</v>
      </c>
      <c r="S1074" s="8">
        <f t="shared" ref="S1074:S1137" si="40">((R1074-Q1074)/Q1074)</f>
        <v>-0.55000950128169557</v>
      </c>
      <c r="U1074" s="9">
        <f t="shared" si="39"/>
        <v>-1.1520335547710401</v>
      </c>
      <c r="V1074" s="6" t="s">
        <v>119</v>
      </c>
      <c r="W1074" s="10" t="s">
        <v>382</v>
      </c>
    </row>
    <row r="1075" spans="1:23" x14ac:dyDescent="0.2">
      <c r="A1075" s="6" t="s">
        <v>106</v>
      </c>
      <c r="B1075" s="6" t="s">
        <v>107</v>
      </c>
      <c r="C1075" s="6" t="s">
        <v>490</v>
      </c>
      <c r="D1075" s="6" t="s">
        <v>69</v>
      </c>
      <c r="E1075" s="6" t="s">
        <v>52</v>
      </c>
      <c r="F1075" s="6" t="s">
        <v>142</v>
      </c>
      <c r="G1075" s="6" t="s">
        <v>118</v>
      </c>
      <c r="H1075" s="6" t="s">
        <v>110</v>
      </c>
      <c r="I1075" s="12" t="s">
        <v>123</v>
      </c>
      <c r="J1075" s="6" t="s">
        <v>124</v>
      </c>
      <c r="K1075" s="6" t="s">
        <v>125</v>
      </c>
      <c r="L1075" s="6" t="s">
        <v>126</v>
      </c>
      <c r="M1075" s="6" t="s">
        <v>127</v>
      </c>
      <c r="N1075" s="6" t="s">
        <v>155</v>
      </c>
      <c r="P1075" s="44" t="s">
        <v>386</v>
      </c>
      <c r="Q1075" s="9">
        <v>11471632.163508501</v>
      </c>
      <c r="R1075" s="9">
        <v>5153418.35951526</v>
      </c>
      <c r="S1075" s="8">
        <f t="shared" si="40"/>
        <v>-0.55076851436115692</v>
      </c>
      <c r="U1075" s="9">
        <f t="shared" si="39"/>
        <v>-1.1544690483083737</v>
      </c>
      <c r="V1075" s="6" t="s">
        <v>119</v>
      </c>
    </row>
    <row r="1076" spans="1:23" x14ac:dyDescent="0.2">
      <c r="A1076" s="6" t="s">
        <v>106</v>
      </c>
      <c r="B1076" s="6" t="s">
        <v>107</v>
      </c>
      <c r="C1076" s="6" t="s">
        <v>478</v>
      </c>
      <c r="D1076" s="6" t="s">
        <v>69</v>
      </c>
      <c r="E1076" s="6" t="s">
        <v>52</v>
      </c>
      <c r="F1076" s="6" t="s">
        <v>117</v>
      </c>
      <c r="G1076" s="6" t="s">
        <v>118</v>
      </c>
      <c r="H1076" t="s">
        <v>110</v>
      </c>
      <c r="I1076" t="s">
        <v>111</v>
      </c>
      <c r="J1076" t="s">
        <v>112</v>
      </c>
      <c r="K1076" t="s">
        <v>139</v>
      </c>
      <c r="L1076" t="s">
        <v>140</v>
      </c>
      <c r="M1076" t="s">
        <v>141</v>
      </c>
      <c r="P1076" s="44" t="s">
        <v>385</v>
      </c>
      <c r="Q1076" s="9">
        <v>2794713.5999592501</v>
      </c>
      <c r="R1076" s="9">
        <v>1255473.34244476</v>
      </c>
      <c r="S1076" s="8">
        <f t="shared" si="40"/>
        <v>-0.5507685143611617</v>
      </c>
      <c r="U1076" s="9">
        <f t="shared" si="39"/>
        <v>-1.154469048308389</v>
      </c>
      <c r="V1076" s="6" t="s">
        <v>119</v>
      </c>
    </row>
    <row r="1077" spans="1:23" x14ac:dyDescent="0.2">
      <c r="A1077" s="6" t="s">
        <v>106</v>
      </c>
      <c r="B1077" s="6" t="s">
        <v>107</v>
      </c>
      <c r="C1077" s="6" t="s">
        <v>425</v>
      </c>
      <c r="D1077" s="6" t="s">
        <v>69</v>
      </c>
      <c r="E1077" s="6" t="s">
        <v>52</v>
      </c>
      <c r="F1077" s="6" t="s">
        <v>194</v>
      </c>
      <c r="G1077" s="6" t="s">
        <v>118</v>
      </c>
      <c r="H1077" t="s">
        <v>110</v>
      </c>
      <c r="I1077" t="s">
        <v>111</v>
      </c>
      <c r="J1077" t="s">
        <v>133</v>
      </c>
      <c r="K1077" t="s">
        <v>146</v>
      </c>
      <c r="L1077" t="s">
        <v>147</v>
      </c>
      <c r="M1077" t="s">
        <v>191</v>
      </c>
      <c r="P1077" s="44" t="s">
        <v>386</v>
      </c>
      <c r="Q1077" s="9">
        <v>28.75</v>
      </c>
      <c r="R1077" s="9">
        <v>12.8846153846153</v>
      </c>
      <c r="S1077" s="8">
        <f t="shared" si="40"/>
        <v>-0.55183946488294611</v>
      </c>
      <c r="U1077" s="9">
        <f t="shared" si="39"/>
        <v>-1.1579124837403421</v>
      </c>
      <c r="V1077" s="6" t="s">
        <v>116</v>
      </c>
    </row>
    <row r="1078" spans="1:23" x14ac:dyDescent="0.2">
      <c r="A1078" s="6" t="s">
        <v>106</v>
      </c>
      <c r="B1078" s="6" t="s">
        <v>107</v>
      </c>
      <c r="C1078" s="6" t="s">
        <v>426</v>
      </c>
      <c r="D1078" s="6" t="s">
        <v>69</v>
      </c>
      <c r="E1078" s="6" t="s">
        <v>52</v>
      </c>
      <c r="F1078" s="6" t="s">
        <v>108</v>
      </c>
      <c r="G1078" s="6" t="s">
        <v>109</v>
      </c>
      <c r="H1078" t="s">
        <v>110</v>
      </c>
      <c r="I1078" t="s">
        <v>111</v>
      </c>
      <c r="J1078" t="s">
        <v>204</v>
      </c>
      <c r="K1078" t="s">
        <v>205</v>
      </c>
      <c r="L1078" t="s">
        <v>206</v>
      </c>
      <c r="M1078" t="s">
        <v>215</v>
      </c>
      <c r="N1078" s="6" t="s">
        <v>225</v>
      </c>
      <c r="P1078" s="44" t="s">
        <v>386</v>
      </c>
      <c r="Q1078" s="9">
        <v>10.4510108864696</v>
      </c>
      <c r="R1078" s="9">
        <v>4.6656298600310997</v>
      </c>
      <c r="S1078" s="8">
        <f t="shared" si="40"/>
        <v>-0.55357142857142583</v>
      </c>
      <c r="U1078" s="9">
        <f t="shared" si="39"/>
        <v>-1.1634987322828707</v>
      </c>
      <c r="V1078" s="6" t="s">
        <v>116</v>
      </c>
      <c r="W1078" s="10" t="s">
        <v>382</v>
      </c>
    </row>
    <row r="1079" spans="1:23" x14ac:dyDescent="0.2">
      <c r="A1079" s="6" t="s">
        <v>106</v>
      </c>
      <c r="B1079" s="6">
        <v>2018</v>
      </c>
      <c r="C1079" s="6" t="s">
        <v>505</v>
      </c>
      <c r="D1079" s="6" t="s">
        <v>69</v>
      </c>
      <c r="E1079" s="6" t="s">
        <v>52</v>
      </c>
      <c r="F1079" s="6" t="s">
        <v>108</v>
      </c>
      <c r="G1079" s="6" t="s">
        <v>193</v>
      </c>
      <c r="H1079" t="s">
        <v>110</v>
      </c>
      <c r="I1079" t="s">
        <v>111</v>
      </c>
      <c r="J1079" t="s">
        <v>204</v>
      </c>
      <c r="K1079" t="s">
        <v>205</v>
      </c>
      <c r="L1079" t="s">
        <v>206</v>
      </c>
      <c r="M1079" t="s">
        <v>215</v>
      </c>
      <c r="N1079" s="6" t="s">
        <v>225</v>
      </c>
      <c r="P1079" s="44" t="s">
        <v>386</v>
      </c>
      <c r="Q1079" s="9">
        <v>6889818.6889818702</v>
      </c>
      <c r="R1079" s="9">
        <v>3040446.3040446299</v>
      </c>
      <c r="S1079" s="8">
        <f t="shared" si="40"/>
        <v>-0.55870445344129571</v>
      </c>
      <c r="U1079" s="9">
        <f t="shared" si="39"/>
        <v>-1.1801829068077518</v>
      </c>
      <c r="V1079" s="6" t="s">
        <v>119</v>
      </c>
      <c r="W1079" s="10" t="s">
        <v>382</v>
      </c>
    </row>
    <row r="1080" spans="1:23" x14ac:dyDescent="0.2">
      <c r="A1080" s="6" t="s">
        <v>106</v>
      </c>
      <c r="B1080" s="6" t="s">
        <v>107</v>
      </c>
      <c r="C1080" s="6" t="s">
        <v>426</v>
      </c>
      <c r="D1080" s="6" t="s">
        <v>69</v>
      </c>
      <c r="E1080" s="6" t="s">
        <v>52</v>
      </c>
      <c r="F1080" s="6" t="s">
        <v>108</v>
      </c>
      <c r="G1080" s="6" t="s">
        <v>129</v>
      </c>
      <c r="H1080" t="s">
        <v>110</v>
      </c>
      <c r="I1080" t="s">
        <v>111</v>
      </c>
      <c r="J1080" t="s">
        <v>204</v>
      </c>
      <c r="K1080" t="s">
        <v>205</v>
      </c>
      <c r="L1080" t="s">
        <v>206</v>
      </c>
      <c r="M1080" t="s">
        <v>215</v>
      </c>
      <c r="N1080" s="6" t="s">
        <v>225</v>
      </c>
      <c r="P1080" s="44" t="s">
        <v>386</v>
      </c>
      <c r="Q1080" s="9">
        <v>10.4510108864696</v>
      </c>
      <c r="R1080" s="9">
        <v>4.6034214618973497</v>
      </c>
      <c r="S1080" s="8">
        <f t="shared" si="40"/>
        <v>-0.55952380952380709</v>
      </c>
      <c r="U1080" s="9">
        <f t="shared" si="39"/>
        <v>-1.1828640571498026</v>
      </c>
      <c r="V1080" s="6" t="s">
        <v>116</v>
      </c>
      <c r="W1080" s="10" t="s">
        <v>382</v>
      </c>
    </row>
    <row r="1081" spans="1:23" x14ac:dyDescent="0.2">
      <c r="A1081" s="6" t="s">
        <v>106</v>
      </c>
      <c r="B1081" s="6" t="s">
        <v>107</v>
      </c>
      <c r="C1081" s="6" t="s">
        <v>490</v>
      </c>
      <c r="D1081" s="6" t="s">
        <v>69</v>
      </c>
      <c r="E1081" s="6" t="s">
        <v>52</v>
      </c>
      <c r="F1081" s="6" t="s">
        <v>117</v>
      </c>
      <c r="G1081" s="6" t="s">
        <v>118</v>
      </c>
      <c r="H1081" s="6" t="s">
        <v>110</v>
      </c>
      <c r="I1081" s="12" t="s">
        <v>123</v>
      </c>
      <c r="J1081" s="6" t="s">
        <v>124</v>
      </c>
      <c r="K1081" s="6" t="s">
        <v>125</v>
      </c>
      <c r="L1081" s="6" t="s">
        <v>126</v>
      </c>
      <c r="M1081" s="6" t="s">
        <v>127</v>
      </c>
      <c r="N1081" s="6" t="s">
        <v>155</v>
      </c>
      <c r="P1081" s="44" t="s">
        <v>386</v>
      </c>
      <c r="Q1081" s="9">
        <v>18367688.878788099</v>
      </c>
      <c r="R1081" s="9">
        <v>8059409.7576938299</v>
      </c>
      <c r="S1081" s="8">
        <f t="shared" si="40"/>
        <v>-0.56121808187848665</v>
      </c>
      <c r="U1081" s="9">
        <f t="shared" si="39"/>
        <v>-1.1884240203174528</v>
      </c>
      <c r="V1081" s="6" t="s">
        <v>119</v>
      </c>
    </row>
    <row r="1082" spans="1:23" x14ac:dyDescent="0.2">
      <c r="A1082" s="6" t="s">
        <v>106</v>
      </c>
      <c r="B1082" s="6" t="s">
        <v>107</v>
      </c>
      <c r="C1082" s="6" t="s">
        <v>484</v>
      </c>
      <c r="D1082" s="6" t="s">
        <v>69</v>
      </c>
      <c r="E1082" s="6" t="s">
        <v>52</v>
      </c>
      <c r="F1082" s="6" t="s">
        <v>117</v>
      </c>
      <c r="G1082" s="6" t="s">
        <v>129</v>
      </c>
      <c r="H1082" t="s">
        <v>110</v>
      </c>
      <c r="I1082" t="s">
        <v>111</v>
      </c>
      <c r="J1082" t="s">
        <v>133</v>
      </c>
      <c r="K1082" t="s">
        <v>146</v>
      </c>
      <c r="L1082" t="s">
        <v>147</v>
      </c>
      <c r="M1082" t="s">
        <v>148</v>
      </c>
      <c r="P1082" s="44" t="s">
        <v>385</v>
      </c>
      <c r="Q1082" s="9">
        <v>3199775.0958497701</v>
      </c>
      <c r="R1082" s="9">
        <v>1402031.2029114</v>
      </c>
      <c r="S1082" s="8">
        <f t="shared" si="40"/>
        <v>-0.56183445369960916</v>
      </c>
      <c r="U1082" s="9">
        <f t="shared" si="39"/>
        <v>-1.1904520476558857</v>
      </c>
      <c r="V1082" s="6" t="s">
        <v>119</v>
      </c>
    </row>
    <row r="1083" spans="1:23" x14ac:dyDescent="0.2">
      <c r="A1083" s="6" t="s">
        <v>106</v>
      </c>
      <c r="B1083" s="6" t="s">
        <v>107</v>
      </c>
      <c r="C1083" s="6" t="s">
        <v>479</v>
      </c>
      <c r="D1083" s="6" t="s">
        <v>69</v>
      </c>
      <c r="E1083" s="6" t="s">
        <v>52</v>
      </c>
      <c r="F1083" s="6" t="s">
        <v>117</v>
      </c>
      <c r="G1083" s="6" t="s">
        <v>131</v>
      </c>
      <c r="H1083" t="s">
        <v>110</v>
      </c>
      <c r="I1083" t="s">
        <v>163</v>
      </c>
      <c r="J1083" t="s">
        <v>163</v>
      </c>
      <c r="K1083" t="s">
        <v>164</v>
      </c>
      <c r="L1083" t="s">
        <v>165</v>
      </c>
      <c r="M1083" t="s">
        <v>166</v>
      </c>
      <c r="P1083" s="44" t="s">
        <v>386</v>
      </c>
      <c r="Q1083" s="9">
        <v>1.91616766467066</v>
      </c>
      <c r="R1083" s="9">
        <v>0.83832335329341401</v>
      </c>
      <c r="S1083" s="8">
        <f t="shared" si="40"/>
        <v>-0.56249999999999989</v>
      </c>
      <c r="U1083" s="9">
        <f t="shared" si="39"/>
        <v>-1.1926450779423956</v>
      </c>
      <c r="V1083" s="6" t="s">
        <v>116</v>
      </c>
    </row>
    <row r="1084" spans="1:23" x14ac:dyDescent="0.2">
      <c r="A1084" s="6" t="s">
        <v>106</v>
      </c>
      <c r="B1084" s="6" t="s">
        <v>120</v>
      </c>
      <c r="C1084" s="6" t="s">
        <v>444</v>
      </c>
      <c r="D1084" s="6" t="s">
        <v>77</v>
      </c>
      <c r="E1084" s="6" t="s">
        <v>121</v>
      </c>
      <c r="F1084" s="6" t="s">
        <v>122</v>
      </c>
      <c r="G1084" s="11">
        <v>1E-3</v>
      </c>
      <c r="H1084" s="6" t="s">
        <v>110</v>
      </c>
      <c r="I1084" s="12" t="s">
        <v>123</v>
      </c>
      <c r="J1084" s="6" t="s">
        <v>124</v>
      </c>
      <c r="K1084" s="6" t="s">
        <v>125</v>
      </c>
      <c r="L1084" s="6" t="s">
        <v>126</v>
      </c>
      <c r="M1084" s="6" t="s">
        <v>127</v>
      </c>
      <c r="N1084" s="6" t="s">
        <v>150</v>
      </c>
      <c r="P1084" s="44" t="s">
        <v>386</v>
      </c>
      <c r="Q1084" s="9">
        <v>989681.59883345</v>
      </c>
      <c r="R1084" s="9">
        <v>431653.369259589</v>
      </c>
      <c r="S1084" s="8">
        <f t="shared" si="40"/>
        <v>-0.56384622107919946</v>
      </c>
      <c r="U1084" s="9">
        <f t="shared" si="39"/>
        <v>-1.1970912053648148</v>
      </c>
      <c r="V1084" s="6" t="s">
        <v>119</v>
      </c>
    </row>
    <row r="1085" spans="1:23" x14ac:dyDescent="0.2">
      <c r="A1085" s="6" t="s">
        <v>106</v>
      </c>
      <c r="B1085" s="6" t="s">
        <v>120</v>
      </c>
      <c r="C1085" s="6" t="s">
        <v>428</v>
      </c>
      <c r="D1085" s="6" t="s">
        <v>77</v>
      </c>
      <c r="E1085" s="6" t="s">
        <v>121</v>
      </c>
      <c r="F1085" s="6" t="s">
        <v>144</v>
      </c>
      <c r="G1085" s="11">
        <v>1E-3</v>
      </c>
      <c r="H1085" t="s">
        <v>110</v>
      </c>
      <c r="I1085" t="s">
        <v>163</v>
      </c>
      <c r="J1085" t="s">
        <v>163</v>
      </c>
      <c r="K1085" t="s">
        <v>164</v>
      </c>
      <c r="L1085" t="s">
        <v>165</v>
      </c>
      <c r="M1085" t="s">
        <v>166</v>
      </c>
      <c r="P1085" s="44" t="s">
        <v>386</v>
      </c>
      <c r="Q1085" s="9">
        <v>4893596.1347579202</v>
      </c>
      <c r="R1085" s="9">
        <v>2091882.30088891</v>
      </c>
      <c r="S1085" s="8">
        <f t="shared" si="40"/>
        <v>-0.57252657487796699</v>
      </c>
      <c r="U1085" s="9">
        <f t="shared" si="39"/>
        <v>-1.2260933605879165</v>
      </c>
      <c r="V1085" s="6" t="s">
        <v>119</v>
      </c>
      <c r="W1085" s="10" t="s">
        <v>382</v>
      </c>
    </row>
    <row r="1086" spans="1:23" x14ac:dyDescent="0.2">
      <c r="A1086" s="6" t="s">
        <v>106</v>
      </c>
      <c r="B1086" s="6" t="s">
        <v>107</v>
      </c>
      <c r="C1086" s="6" t="s">
        <v>472</v>
      </c>
      <c r="D1086" s="6" t="s">
        <v>69</v>
      </c>
      <c r="E1086" s="6" t="s">
        <v>52</v>
      </c>
      <c r="F1086" s="6" t="s">
        <v>108</v>
      </c>
      <c r="G1086" s="6" t="s">
        <v>109</v>
      </c>
      <c r="H1086" t="s">
        <v>110</v>
      </c>
      <c r="I1086" t="s">
        <v>111</v>
      </c>
      <c r="J1086" t="s">
        <v>133</v>
      </c>
      <c r="K1086" t="s">
        <v>146</v>
      </c>
      <c r="L1086" t="s">
        <v>147</v>
      </c>
      <c r="M1086" t="s">
        <v>191</v>
      </c>
      <c r="P1086" s="44" t="s">
        <v>386</v>
      </c>
      <c r="Q1086" s="9">
        <v>10964781.961431799</v>
      </c>
      <c r="R1086" s="9">
        <v>4641588.8336127801</v>
      </c>
      <c r="S1086" s="8">
        <f t="shared" si="40"/>
        <v>-0.57668206719117709</v>
      </c>
      <c r="U1086" s="9">
        <f t="shared" si="39"/>
        <v>-1.2401864887579417</v>
      </c>
      <c r="V1086" s="6" t="s">
        <v>119</v>
      </c>
    </row>
    <row r="1087" spans="1:23" x14ac:dyDescent="0.2">
      <c r="A1087" s="6" t="s">
        <v>106</v>
      </c>
      <c r="B1087" s="6" t="s">
        <v>120</v>
      </c>
      <c r="C1087" s="6" t="s">
        <v>462</v>
      </c>
      <c r="D1087" s="6" t="s">
        <v>77</v>
      </c>
      <c r="E1087" s="6" t="s">
        <v>121</v>
      </c>
      <c r="F1087" s="6" t="s">
        <v>138</v>
      </c>
      <c r="G1087" s="13">
        <v>1.0000000000000001E-5</v>
      </c>
      <c r="H1087" t="s">
        <v>110</v>
      </c>
      <c r="I1087" t="s">
        <v>111</v>
      </c>
      <c r="J1087" t="s">
        <v>204</v>
      </c>
      <c r="K1087" t="s">
        <v>205</v>
      </c>
      <c r="L1087" t="s">
        <v>206</v>
      </c>
      <c r="M1087" t="s">
        <v>215</v>
      </c>
      <c r="P1087" s="44" t="s">
        <v>386</v>
      </c>
      <c r="Q1087" s="9">
        <v>5212966.5183432298</v>
      </c>
      <c r="R1087" s="9">
        <v>2205711.1549496399</v>
      </c>
      <c r="S1087" s="8">
        <f t="shared" si="40"/>
        <v>-0.57687985388199792</v>
      </c>
      <c r="U1087" s="9">
        <f t="shared" si="39"/>
        <v>-1.2408607161829559</v>
      </c>
      <c r="V1087" s="6" t="s">
        <v>119</v>
      </c>
    </row>
    <row r="1088" spans="1:23" x14ac:dyDescent="0.2">
      <c r="A1088" s="6" t="s">
        <v>106</v>
      </c>
      <c r="B1088" s="6" t="s">
        <v>107</v>
      </c>
      <c r="C1088" s="6" t="s">
        <v>476</v>
      </c>
      <c r="D1088" s="6" t="s">
        <v>69</v>
      </c>
      <c r="E1088" s="6" t="s">
        <v>52</v>
      </c>
      <c r="F1088" s="6" t="s">
        <v>108</v>
      </c>
      <c r="G1088" s="6" t="s">
        <v>109</v>
      </c>
      <c r="H1088" t="s">
        <v>110</v>
      </c>
      <c r="I1088" t="s">
        <v>111</v>
      </c>
      <c r="J1088" t="s">
        <v>204</v>
      </c>
      <c r="K1088" t="s">
        <v>205</v>
      </c>
      <c r="L1088" t="s">
        <v>206</v>
      </c>
      <c r="M1088" t="s">
        <v>215</v>
      </c>
      <c r="N1088" s="6" t="s">
        <v>225</v>
      </c>
      <c r="P1088" s="44" t="s">
        <v>386</v>
      </c>
      <c r="Q1088" s="9">
        <v>8027961.1691173501</v>
      </c>
      <c r="R1088" s="9">
        <v>3385363.1546772202</v>
      </c>
      <c r="S1088" s="8">
        <f t="shared" si="40"/>
        <v>-0.57830349657141777</v>
      </c>
      <c r="U1088" s="9">
        <f t="shared" si="39"/>
        <v>-1.2457230355827609</v>
      </c>
      <c r="V1088" s="6" t="s">
        <v>119</v>
      </c>
      <c r="W1088" s="10" t="s">
        <v>382</v>
      </c>
    </row>
    <row r="1089" spans="1:23" x14ac:dyDescent="0.2">
      <c r="A1089" s="6" t="s">
        <v>106</v>
      </c>
      <c r="B1089" s="6" t="s">
        <v>107</v>
      </c>
      <c r="C1089" s="6" t="s">
        <v>476</v>
      </c>
      <c r="D1089" s="6" t="s">
        <v>69</v>
      </c>
      <c r="E1089" s="6" t="s">
        <v>52</v>
      </c>
      <c r="F1089" s="6" t="s">
        <v>142</v>
      </c>
      <c r="G1089" s="6" t="s">
        <v>118</v>
      </c>
      <c r="H1089" t="s">
        <v>110</v>
      </c>
      <c r="I1089" t="s">
        <v>111</v>
      </c>
      <c r="J1089" t="s">
        <v>204</v>
      </c>
      <c r="K1089" t="s">
        <v>205</v>
      </c>
      <c r="L1089" t="s">
        <v>206</v>
      </c>
      <c r="M1089" t="s">
        <v>215</v>
      </c>
      <c r="N1089" s="6" t="s">
        <v>225</v>
      </c>
      <c r="P1089" s="44" t="s">
        <v>386</v>
      </c>
      <c r="Q1089" s="9">
        <v>2822655.6183662498</v>
      </c>
      <c r="R1089" s="9">
        <v>1190304.0046480901</v>
      </c>
      <c r="S1089" s="8">
        <f t="shared" si="40"/>
        <v>-0.57830349657141777</v>
      </c>
      <c r="U1089" s="9">
        <f t="shared" si="39"/>
        <v>-1.2457230355827611</v>
      </c>
      <c r="V1089" s="6" t="s">
        <v>119</v>
      </c>
      <c r="W1089" s="10" t="s">
        <v>382</v>
      </c>
    </row>
    <row r="1090" spans="1:23" x14ac:dyDescent="0.2">
      <c r="A1090" s="6" t="s">
        <v>106</v>
      </c>
      <c r="B1090" s="6" t="s">
        <v>107</v>
      </c>
      <c r="C1090" s="6" t="s">
        <v>481</v>
      </c>
      <c r="D1090" s="6" t="s">
        <v>69</v>
      </c>
      <c r="E1090" s="6" t="s">
        <v>52</v>
      </c>
      <c r="F1090" s="6" t="s">
        <v>117</v>
      </c>
      <c r="G1090" s="6" t="s">
        <v>109</v>
      </c>
      <c r="H1090" s="6" t="s">
        <v>110</v>
      </c>
      <c r="I1090" s="6" t="s">
        <v>111</v>
      </c>
      <c r="J1090" s="6" t="s">
        <v>112</v>
      </c>
      <c r="K1090" s="6" t="s">
        <v>113</v>
      </c>
      <c r="L1090" s="6" t="s">
        <v>114</v>
      </c>
      <c r="M1090" s="6" t="s">
        <v>115</v>
      </c>
      <c r="P1090" s="44" t="s">
        <v>385</v>
      </c>
      <c r="Q1090" s="9">
        <v>2.3529411764705799</v>
      </c>
      <c r="R1090" s="9">
        <v>0.98039215686274905</v>
      </c>
      <c r="S1090" s="8">
        <f t="shared" si="40"/>
        <v>-0.58333333333333015</v>
      </c>
      <c r="U1090" s="9">
        <f t="shared" si="39"/>
        <v>-1.2630344058337828</v>
      </c>
      <c r="V1090" s="6" t="s">
        <v>116</v>
      </c>
    </row>
    <row r="1091" spans="1:23" x14ac:dyDescent="0.2">
      <c r="A1091" s="6" t="s">
        <v>106</v>
      </c>
      <c r="B1091" s="6" t="s">
        <v>107</v>
      </c>
      <c r="C1091" s="6" t="s">
        <v>476</v>
      </c>
      <c r="D1091" s="6" t="s">
        <v>69</v>
      </c>
      <c r="E1091" s="6" t="s">
        <v>52</v>
      </c>
      <c r="F1091" s="6" t="s">
        <v>194</v>
      </c>
      <c r="G1091" s="6" t="s">
        <v>118</v>
      </c>
      <c r="H1091" t="s">
        <v>110</v>
      </c>
      <c r="I1091" t="s">
        <v>111</v>
      </c>
      <c r="J1091" t="s">
        <v>204</v>
      </c>
      <c r="K1091" t="s">
        <v>205</v>
      </c>
      <c r="L1091" t="s">
        <v>206</v>
      </c>
      <c r="M1091" t="s">
        <v>215</v>
      </c>
      <c r="N1091" s="6" t="s">
        <v>225</v>
      </c>
      <c r="P1091" s="44" t="s">
        <v>386</v>
      </c>
      <c r="Q1091" s="9">
        <v>7004783.82174554</v>
      </c>
      <c r="R1091" s="9">
        <v>2887528.74179945</v>
      </c>
      <c r="S1091" s="8">
        <f t="shared" si="40"/>
        <v>-0.5877776080918512</v>
      </c>
      <c r="U1091" s="9">
        <f t="shared" si="39"/>
        <v>-1.2785052207296708</v>
      </c>
      <c r="V1091" s="6" t="s">
        <v>119</v>
      </c>
    </row>
    <row r="1092" spans="1:23" x14ac:dyDescent="0.2">
      <c r="A1092" s="6" t="s">
        <v>106</v>
      </c>
      <c r="B1092" s="6" t="s">
        <v>107</v>
      </c>
      <c r="C1092" s="6" t="s">
        <v>472</v>
      </c>
      <c r="D1092" s="6" t="s">
        <v>69</v>
      </c>
      <c r="E1092" s="6" t="s">
        <v>52</v>
      </c>
      <c r="F1092" s="6" t="s">
        <v>194</v>
      </c>
      <c r="G1092" s="6" t="s">
        <v>118</v>
      </c>
      <c r="H1092" t="s">
        <v>110</v>
      </c>
      <c r="I1092" t="s">
        <v>111</v>
      </c>
      <c r="J1092" t="s">
        <v>133</v>
      </c>
      <c r="K1092" t="s">
        <v>146</v>
      </c>
      <c r="L1092" t="s">
        <v>147</v>
      </c>
      <c r="M1092" t="s">
        <v>191</v>
      </c>
      <c r="P1092" s="44" t="s">
        <v>386</v>
      </c>
      <c r="Q1092" s="9">
        <v>10964781.961431799</v>
      </c>
      <c r="R1092" s="9">
        <v>4501252.0620613201</v>
      </c>
      <c r="S1092" s="8">
        <f t="shared" si="40"/>
        <v>-0.58948093287269165</v>
      </c>
      <c r="U1092" s="9">
        <f t="shared" si="39"/>
        <v>-1.2844788633564455</v>
      </c>
      <c r="V1092" s="6" t="s">
        <v>119</v>
      </c>
    </row>
    <row r="1093" spans="1:23" x14ac:dyDescent="0.2">
      <c r="A1093" s="6" t="s">
        <v>106</v>
      </c>
      <c r="B1093" s="6" t="s">
        <v>107</v>
      </c>
      <c r="C1093" s="6" t="s">
        <v>472</v>
      </c>
      <c r="D1093" s="6" t="s">
        <v>69</v>
      </c>
      <c r="E1093" s="6" t="s">
        <v>52</v>
      </c>
      <c r="F1093" s="6" t="s">
        <v>194</v>
      </c>
      <c r="G1093" s="6" t="s">
        <v>109</v>
      </c>
      <c r="H1093" t="s">
        <v>110</v>
      </c>
      <c r="I1093" t="s">
        <v>111</v>
      </c>
      <c r="J1093" t="s">
        <v>133</v>
      </c>
      <c r="K1093" t="s">
        <v>146</v>
      </c>
      <c r="L1093" t="s">
        <v>147</v>
      </c>
      <c r="M1093" t="s">
        <v>191</v>
      </c>
      <c r="P1093" s="44" t="s">
        <v>386</v>
      </c>
      <c r="Q1093" s="9">
        <v>10964781.961431799</v>
      </c>
      <c r="R1093" s="9">
        <v>4501252.0620613201</v>
      </c>
      <c r="S1093" s="8">
        <f t="shared" si="40"/>
        <v>-0.58948093287269165</v>
      </c>
      <c r="U1093" s="9">
        <f t="shared" ref="U1093:U1156" si="41">IF(T1093="",(LOG((R1093/Q1093),2)),T1093)</f>
        <v>-1.2844788633564455</v>
      </c>
      <c r="V1093" s="6" t="s">
        <v>119</v>
      </c>
    </row>
    <row r="1094" spans="1:23" x14ac:dyDescent="0.2">
      <c r="A1094" s="6" t="s">
        <v>106</v>
      </c>
      <c r="B1094" s="6" t="s">
        <v>107</v>
      </c>
      <c r="C1094" s="6" t="s">
        <v>452</v>
      </c>
      <c r="D1094" s="6" t="s">
        <v>69</v>
      </c>
      <c r="E1094" s="6" t="s">
        <v>52</v>
      </c>
      <c r="F1094" s="6" t="s">
        <v>108</v>
      </c>
      <c r="G1094" s="6" t="s">
        <v>118</v>
      </c>
      <c r="H1094" t="s">
        <v>110</v>
      </c>
      <c r="I1094" t="s">
        <v>111</v>
      </c>
      <c r="J1094" t="s">
        <v>204</v>
      </c>
      <c r="K1094" t="s">
        <v>205</v>
      </c>
      <c r="L1094" t="s">
        <v>206</v>
      </c>
      <c r="M1094" t="s">
        <v>215</v>
      </c>
      <c r="N1094" s="6" t="s">
        <v>225</v>
      </c>
      <c r="P1094" s="44" t="s">
        <v>386</v>
      </c>
      <c r="Q1094" s="9">
        <v>2687891.6905853101</v>
      </c>
      <c r="R1094" s="9">
        <v>1099452.4986084399</v>
      </c>
      <c r="S1094" s="8">
        <f t="shared" si="40"/>
        <v>-0.59096101139066903</v>
      </c>
      <c r="U1094" s="9">
        <f t="shared" si="41"/>
        <v>-1.2896897309562703</v>
      </c>
      <c r="V1094" s="6" t="s">
        <v>119</v>
      </c>
      <c r="W1094" s="10" t="s">
        <v>382</v>
      </c>
    </row>
    <row r="1095" spans="1:23" x14ac:dyDescent="0.2">
      <c r="A1095" s="6" t="s">
        <v>106</v>
      </c>
      <c r="B1095" s="6" t="s">
        <v>107</v>
      </c>
      <c r="C1095" s="6" t="s">
        <v>484</v>
      </c>
      <c r="D1095" s="6" t="s">
        <v>69</v>
      </c>
      <c r="E1095" s="6" t="s">
        <v>52</v>
      </c>
      <c r="F1095" s="6" t="s">
        <v>117</v>
      </c>
      <c r="G1095" s="6" t="s">
        <v>118</v>
      </c>
      <c r="H1095" t="s">
        <v>110</v>
      </c>
      <c r="I1095" t="s">
        <v>111</v>
      </c>
      <c r="J1095" t="s">
        <v>133</v>
      </c>
      <c r="K1095" t="s">
        <v>146</v>
      </c>
      <c r="L1095" t="s">
        <v>147</v>
      </c>
      <c r="M1095" t="s">
        <v>148</v>
      </c>
      <c r="P1095" s="44" t="s">
        <v>385</v>
      </c>
      <c r="Q1095" s="9">
        <v>3199775.0958497701</v>
      </c>
      <c r="R1095" s="9">
        <v>1275857.1382432</v>
      </c>
      <c r="S1095" s="8">
        <f t="shared" si="40"/>
        <v>-0.60126662030152211</v>
      </c>
      <c r="U1095" s="9">
        <f t="shared" si="41"/>
        <v>-1.3265037102451205</v>
      </c>
      <c r="V1095" s="6" t="s">
        <v>119</v>
      </c>
    </row>
    <row r="1096" spans="1:23" x14ac:dyDescent="0.2">
      <c r="A1096" s="6" t="s">
        <v>106</v>
      </c>
      <c r="B1096" s="6">
        <v>2018</v>
      </c>
      <c r="C1096" s="6" t="s">
        <v>493</v>
      </c>
      <c r="D1096" s="6" t="s">
        <v>69</v>
      </c>
      <c r="E1096" s="6" t="s">
        <v>52</v>
      </c>
      <c r="F1096" s="6" t="s">
        <v>108</v>
      </c>
      <c r="G1096" s="6" t="s">
        <v>227</v>
      </c>
      <c r="H1096" t="s">
        <v>110</v>
      </c>
      <c r="I1096" t="s">
        <v>123</v>
      </c>
      <c r="J1096" t="s">
        <v>124</v>
      </c>
      <c r="K1096" t="s">
        <v>125</v>
      </c>
      <c r="L1096" t="s">
        <v>126</v>
      </c>
      <c r="M1096" t="s">
        <v>127</v>
      </c>
      <c r="N1096" s="6" t="s">
        <v>155</v>
      </c>
      <c r="P1096" s="44" t="s">
        <v>386</v>
      </c>
      <c r="Q1096" s="9">
        <v>7019867.5496688699</v>
      </c>
      <c r="R1096" s="9">
        <v>2781456.95364238</v>
      </c>
      <c r="S1096" s="8">
        <f t="shared" si="40"/>
        <v>-0.60377358490566069</v>
      </c>
      <c r="U1096" s="9">
        <f t="shared" si="41"/>
        <v>-1.3356030317844403</v>
      </c>
      <c r="V1096" s="6" t="s">
        <v>119</v>
      </c>
      <c r="W1096" s="10" t="s">
        <v>382</v>
      </c>
    </row>
    <row r="1097" spans="1:23" x14ac:dyDescent="0.2">
      <c r="A1097" s="6" t="s">
        <v>106</v>
      </c>
      <c r="B1097" s="6" t="s">
        <v>120</v>
      </c>
      <c r="C1097" s="6" t="s">
        <v>458</v>
      </c>
      <c r="D1097" s="6" t="s">
        <v>77</v>
      </c>
      <c r="E1097" s="6" t="s">
        <v>121</v>
      </c>
      <c r="F1097" s="6" t="s">
        <v>132</v>
      </c>
      <c r="G1097" s="13">
        <v>1.0000000000000001E-5</v>
      </c>
      <c r="H1097" t="s">
        <v>110</v>
      </c>
      <c r="I1097" t="s">
        <v>111</v>
      </c>
      <c r="J1097" t="s">
        <v>133</v>
      </c>
      <c r="K1097" t="s">
        <v>146</v>
      </c>
      <c r="L1097" t="s">
        <v>147</v>
      </c>
      <c r="M1097" t="s">
        <v>148</v>
      </c>
      <c r="P1097" s="44" t="s">
        <v>385</v>
      </c>
      <c r="Q1097" s="9">
        <v>74008.405201941103</v>
      </c>
      <c r="R1097" s="9">
        <v>29110.675796259002</v>
      </c>
      <c r="S1097" s="8">
        <f t="shared" si="40"/>
        <v>-0.60665716661740088</v>
      </c>
      <c r="U1097" s="9">
        <f t="shared" si="41"/>
        <v>-1.3461407966210253</v>
      </c>
      <c r="V1097" s="6" t="s">
        <v>119</v>
      </c>
    </row>
    <row r="1098" spans="1:23" x14ac:dyDescent="0.2">
      <c r="A1098" s="6" t="s">
        <v>106</v>
      </c>
      <c r="B1098" s="6">
        <v>2018</v>
      </c>
      <c r="C1098" s="6" t="s">
        <v>493</v>
      </c>
      <c r="D1098" s="6" t="s">
        <v>69</v>
      </c>
      <c r="E1098" s="6" t="s">
        <v>52</v>
      </c>
      <c r="F1098" s="6" t="s">
        <v>108</v>
      </c>
      <c r="G1098" s="6" t="s">
        <v>227</v>
      </c>
      <c r="H1098" t="s">
        <v>110</v>
      </c>
      <c r="I1098" t="s">
        <v>111</v>
      </c>
      <c r="J1098" t="s">
        <v>204</v>
      </c>
      <c r="K1098" t="s">
        <v>205</v>
      </c>
      <c r="L1098" t="s">
        <v>206</v>
      </c>
      <c r="M1098" t="s">
        <v>215</v>
      </c>
      <c r="N1098" s="6" t="s">
        <v>225</v>
      </c>
      <c r="P1098" s="44" t="s">
        <v>386</v>
      </c>
      <c r="Q1098" s="9">
        <v>906148.86731392203</v>
      </c>
      <c r="R1098" s="9">
        <v>355987.055016183</v>
      </c>
      <c r="S1098" s="8">
        <f t="shared" si="40"/>
        <v>-0.60714285714285787</v>
      </c>
      <c r="U1098" s="9">
        <f t="shared" si="41"/>
        <v>-1.3479233034203095</v>
      </c>
      <c r="V1098" s="6" t="s">
        <v>119</v>
      </c>
      <c r="W1098" s="10" t="s">
        <v>382</v>
      </c>
    </row>
    <row r="1099" spans="1:23" x14ac:dyDescent="0.2">
      <c r="A1099" s="6" t="s">
        <v>106</v>
      </c>
      <c r="B1099" s="6" t="s">
        <v>107</v>
      </c>
      <c r="C1099" s="6" t="s">
        <v>488</v>
      </c>
      <c r="D1099" s="6" t="s">
        <v>69</v>
      </c>
      <c r="E1099" s="6" t="s">
        <v>52</v>
      </c>
      <c r="F1099" s="6" t="s">
        <v>117</v>
      </c>
      <c r="G1099" s="6" t="s">
        <v>109</v>
      </c>
      <c r="H1099" s="6" t="s">
        <v>110</v>
      </c>
      <c r="I1099" s="12" t="s">
        <v>123</v>
      </c>
      <c r="J1099" s="6" t="s">
        <v>124</v>
      </c>
      <c r="K1099" s="6" t="s">
        <v>125</v>
      </c>
      <c r="L1099" s="6" t="s">
        <v>126</v>
      </c>
      <c r="M1099" s="6" t="s">
        <v>127</v>
      </c>
      <c r="N1099" s="6" t="s">
        <v>150</v>
      </c>
      <c r="P1099" s="44" t="s">
        <v>386</v>
      </c>
      <c r="Q1099" s="9">
        <v>1098017.1844238599</v>
      </c>
      <c r="R1099" s="9">
        <v>431040.19101241202</v>
      </c>
      <c r="S1099" s="8">
        <f t="shared" si="40"/>
        <v>-0.60743766388448373</v>
      </c>
      <c r="U1099" s="9">
        <f t="shared" si="41"/>
        <v>-1.3490063329491788</v>
      </c>
      <c r="V1099" s="6" t="s">
        <v>119</v>
      </c>
    </row>
    <row r="1100" spans="1:23" x14ac:dyDescent="0.2">
      <c r="A1100" s="6" t="s">
        <v>106</v>
      </c>
      <c r="B1100" s="6" t="s">
        <v>120</v>
      </c>
      <c r="C1100" s="6" t="s">
        <v>461</v>
      </c>
      <c r="D1100" s="6" t="s">
        <v>77</v>
      </c>
      <c r="E1100" s="6" t="s">
        <v>121</v>
      </c>
      <c r="F1100" s="6" t="s">
        <v>132</v>
      </c>
      <c r="G1100" s="11">
        <v>1E-3</v>
      </c>
      <c r="H1100" s="6" t="s">
        <v>110</v>
      </c>
      <c r="I1100" s="12" t="s">
        <v>123</v>
      </c>
      <c r="J1100" s="6" t="s">
        <v>124</v>
      </c>
      <c r="K1100" s="6" t="s">
        <v>125</v>
      </c>
      <c r="L1100" s="6" t="s">
        <v>126</v>
      </c>
      <c r="M1100" s="6" t="s">
        <v>127</v>
      </c>
      <c r="N1100" s="6" t="s">
        <v>155</v>
      </c>
      <c r="P1100" s="44" t="s">
        <v>386</v>
      </c>
      <c r="Q1100" s="9">
        <v>10498963.163200401</v>
      </c>
      <c r="R1100" s="9">
        <v>4066274.8129224698</v>
      </c>
      <c r="S1100" s="8">
        <f t="shared" si="40"/>
        <v>-0.61269748738855967</v>
      </c>
      <c r="U1100" s="9">
        <f t="shared" si="41"/>
        <v>-1.3684672340573634</v>
      </c>
      <c r="V1100" s="6" t="s">
        <v>119</v>
      </c>
    </row>
    <row r="1101" spans="1:23" x14ac:dyDescent="0.2">
      <c r="A1101" s="6" t="s">
        <v>106</v>
      </c>
      <c r="B1101" s="6" t="s">
        <v>107</v>
      </c>
      <c r="C1101" s="6" t="s">
        <v>474</v>
      </c>
      <c r="D1101" s="6" t="s">
        <v>69</v>
      </c>
      <c r="E1101" s="6" t="s">
        <v>52</v>
      </c>
      <c r="F1101" s="6" t="s">
        <v>142</v>
      </c>
      <c r="G1101" s="6" t="s">
        <v>131</v>
      </c>
      <c r="H1101" s="6" t="s">
        <v>110</v>
      </c>
      <c r="I1101" s="12" t="s">
        <v>123</v>
      </c>
      <c r="J1101" s="6" t="s">
        <v>124</v>
      </c>
      <c r="K1101" s="6" t="s">
        <v>125</v>
      </c>
      <c r="L1101" s="6" t="s">
        <v>126</v>
      </c>
      <c r="M1101" s="6" t="s">
        <v>127</v>
      </c>
      <c r="N1101" s="6" t="s">
        <v>150</v>
      </c>
      <c r="P1101" s="44" t="s">
        <v>386</v>
      </c>
      <c r="Q1101" s="9">
        <v>125828.28301923801</v>
      </c>
      <c r="R1101" s="19">
        <v>48681.216135135197</v>
      </c>
      <c r="S1101" s="8">
        <f t="shared" si="40"/>
        <v>-0.61311388054391336</v>
      </c>
      <c r="U1101" s="9">
        <f t="shared" si="41"/>
        <v>-1.3700191256076437</v>
      </c>
      <c r="V1101" s="6" t="s">
        <v>119</v>
      </c>
    </row>
    <row r="1102" spans="1:23" x14ac:dyDescent="0.2">
      <c r="A1102" s="6" t="s">
        <v>106</v>
      </c>
      <c r="B1102" s="6" t="s">
        <v>107</v>
      </c>
      <c r="C1102" s="6" t="s">
        <v>479</v>
      </c>
      <c r="D1102" s="6" t="s">
        <v>69</v>
      </c>
      <c r="E1102" s="6" t="s">
        <v>52</v>
      </c>
      <c r="F1102" s="6" t="s">
        <v>117</v>
      </c>
      <c r="G1102" s="6" t="s">
        <v>118</v>
      </c>
      <c r="H1102" t="s">
        <v>110</v>
      </c>
      <c r="I1102" t="s">
        <v>163</v>
      </c>
      <c r="J1102" t="s">
        <v>163</v>
      </c>
      <c r="K1102" t="s">
        <v>164</v>
      </c>
      <c r="L1102" t="s">
        <v>165</v>
      </c>
      <c r="M1102" t="s">
        <v>166</v>
      </c>
      <c r="P1102" s="44" t="s">
        <v>386</v>
      </c>
      <c r="Q1102" s="9">
        <v>1.91616766467066</v>
      </c>
      <c r="R1102" s="9">
        <v>0.73353293413173704</v>
      </c>
      <c r="S1102" s="8">
        <f t="shared" si="40"/>
        <v>-0.61718749999999989</v>
      </c>
      <c r="U1102" s="9">
        <f t="shared" si="41"/>
        <v>-1.3852901558847919</v>
      </c>
      <c r="V1102" s="6" t="s">
        <v>116</v>
      </c>
    </row>
    <row r="1103" spans="1:23" x14ac:dyDescent="0.2">
      <c r="A1103" s="6" t="s">
        <v>106</v>
      </c>
      <c r="B1103" s="6">
        <v>2018</v>
      </c>
      <c r="C1103" s="6" t="s">
        <v>493</v>
      </c>
      <c r="D1103" s="6" t="s">
        <v>69</v>
      </c>
      <c r="E1103" s="6" t="s">
        <v>52</v>
      </c>
      <c r="F1103" s="6" t="s">
        <v>108</v>
      </c>
      <c r="G1103" s="6" t="s">
        <v>227</v>
      </c>
      <c r="H1103" t="s">
        <v>110</v>
      </c>
      <c r="I1103" t="s">
        <v>163</v>
      </c>
      <c r="J1103" t="s">
        <v>163</v>
      </c>
      <c r="K1103" t="s">
        <v>164</v>
      </c>
      <c r="L1103" t="s">
        <v>165</v>
      </c>
      <c r="M1103" t="s">
        <v>166</v>
      </c>
      <c r="N1103"/>
      <c r="O1103"/>
      <c r="P1103" s="44" t="s">
        <v>386</v>
      </c>
      <c r="Q1103" s="9">
        <v>3139158.57605178</v>
      </c>
      <c r="R1103" s="9">
        <v>1197411.00323624</v>
      </c>
      <c r="S1103" s="8">
        <f t="shared" si="40"/>
        <v>-0.61855670103092975</v>
      </c>
      <c r="U1103" s="9">
        <f t="shared" si="41"/>
        <v>-1.390459476558185</v>
      </c>
      <c r="V1103" s="6" t="s">
        <v>119</v>
      </c>
      <c r="W1103" s="10" t="s">
        <v>382</v>
      </c>
    </row>
    <row r="1104" spans="1:23" x14ac:dyDescent="0.2">
      <c r="A1104" s="6" t="s">
        <v>106</v>
      </c>
      <c r="B1104" s="6" t="s">
        <v>120</v>
      </c>
      <c r="C1104" s="6" t="s">
        <v>455</v>
      </c>
      <c r="D1104" s="6" t="s">
        <v>77</v>
      </c>
      <c r="E1104" s="6" t="s">
        <v>121</v>
      </c>
      <c r="F1104" s="6" t="s">
        <v>224</v>
      </c>
      <c r="G1104" s="11">
        <v>5.0000000000000001E-3</v>
      </c>
      <c r="H1104" t="s">
        <v>110</v>
      </c>
      <c r="I1104" t="s">
        <v>111</v>
      </c>
      <c r="J1104" t="s">
        <v>204</v>
      </c>
      <c r="K1104" t="s">
        <v>205</v>
      </c>
      <c r="L1104" t="s">
        <v>206</v>
      </c>
      <c r="M1104" t="s">
        <v>215</v>
      </c>
      <c r="P1104" s="44" t="s">
        <v>386</v>
      </c>
      <c r="Q1104" s="9">
        <v>8728897.8179693893</v>
      </c>
      <c r="R1104" s="9">
        <v>3313562.7772627799</v>
      </c>
      <c r="S1104" s="8">
        <f t="shared" si="40"/>
        <v>-0.62039161800686349</v>
      </c>
      <c r="U1104" s="9">
        <f t="shared" si="41"/>
        <v>-1.3974162465577842</v>
      </c>
      <c r="V1104" s="6" t="s">
        <v>119</v>
      </c>
    </row>
    <row r="1105" spans="1:23" x14ac:dyDescent="0.2">
      <c r="A1105" s="6" t="s">
        <v>106</v>
      </c>
      <c r="B1105" s="6" t="s">
        <v>107</v>
      </c>
      <c r="C1105" s="6" t="s">
        <v>491</v>
      </c>
      <c r="D1105" s="6" t="s">
        <v>69</v>
      </c>
      <c r="E1105" s="6" t="s">
        <v>52</v>
      </c>
      <c r="F1105" s="6" t="s">
        <v>142</v>
      </c>
      <c r="G1105" s="6" t="s">
        <v>118</v>
      </c>
      <c r="H1105" t="s">
        <v>110</v>
      </c>
      <c r="I1105" t="s">
        <v>111</v>
      </c>
      <c r="J1105" t="s">
        <v>204</v>
      </c>
      <c r="K1105" t="s">
        <v>205</v>
      </c>
      <c r="L1105" t="s">
        <v>206</v>
      </c>
      <c r="M1105" t="s">
        <v>215</v>
      </c>
      <c r="N1105" s="6" t="s">
        <v>225</v>
      </c>
      <c r="P1105" s="44" t="s">
        <v>386</v>
      </c>
      <c r="Q1105" s="9">
        <v>9.5306859205776195</v>
      </c>
      <c r="R1105" s="9">
        <v>3.5379061371841098</v>
      </c>
      <c r="S1105" s="8">
        <f t="shared" si="40"/>
        <v>-0.62878787878787945</v>
      </c>
      <c r="U1105" s="9">
        <f t="shared" si="41"/>
        <v>-1.4296842752432477</v>
      </c>
      <c r="V1105" s="6" t="s">
        <v>116</v>
      </c>
    </row>
    <row r="1106" spans="1:23" x14ac:dyDescent="0.2">
      <c r="A1106" s="6" t="s">
        <v>106</v>
      </c>
      <c r="B1106" s="6" t="s">
        <v>107</v>
      </c>
      <c r="C1106" s="6" t="s">
        <v>485</v>
      </c>
      <c r="D1106" s="6" t="s">
        <v>69</v>
      </c>
      <c r="E1106" s="6" t="s">
        <v>52</v>
      </c>
      <c r="F1106" s="6" t="s">
        <v>142</v>
      </c>
      <c r="G1106" s="6" t="s">
        <v>130</v>
      </c>
      <c r="H1106" t="s">
        <v>110</v>
      </c>
      <c r="I1106" t="s">
        <v>111</v>
      </c>
      <c r="J1106" t="s">
        <v>133</v>
      </c>
      <c r="K1106" t="s">
        <v>146</v>
      </c>
      <c r="L1106" t="s">
        <v>147</v>
      </c>
      <c r="M1106" t="s">
        <v>191</v>
      </c>
      <c r="P1106" s="44" t="s">
        <v>386</v>
      </c>
      <c r="Q1106" s="9">
        <v>29.379652605459</v>
      </c>
      <c r="R1106" s="9">
        <v>10.818858560794</v>
      </c>
      <c r="S1106" s="8">
        <f t="shared" si="40"/>
        <v>-0.63175675675675758</v>
      </c>
      <c r="U1106" s="9">
        <f t="shared" si="41"/>
        <v>-1.4412690408520266</v>
      </c>
      <c r="V1106" s="6" t="s">
        <v>116</v>
      </c>
      <c r="W1106" s="10" t="s">
        <v>382</v>
      </c>
    </row>
    <row r="1107" spans="1:23" x14ac:dyDescent="0.2">
      <c r="A1107" s="6" t="s">
        <v>106</v>
      </c>
      <c r="B1107" s="6" t="s">
        <v>120</v>
      </c>
      <c r="C1107" s="6" t="s">
        <v>455</v>
      </c>
      <c r="D1107" s="6" t="s">
        <v>77</v>
      </c>
      <c r="E1107" s="6" t="s">
        <v>121</v>
      </c>
      <c r="F1107" s="6" t="s">
        <v>224</v>
      </c>
      <c r="G1107" s="11">
        <v>1E-3</v>
      </c>
      <c r="H1107" t="s">
        <v>110</v>
      </c>
      <c r="I1107" t="s">
        <v>111</v>
      </c>
      <c r="J1107" t="s">
        <v>204</v>
      </c>
      <c r="K1107" t="s">
        <v>205</v>
      </c>
      <c r="L1107" t="s">
        <v>206</v>
      </c>
      <c r="M1107" t="s">
        <v>215</v>
      </c>
      <c r="P1107" s="44" t="s">
        <v>386</v>
      </c>
      <c r="Q1107" s="9">
        <v>8728897.8179693893</v>
      </c>
      <c r="R1107" s="9">
        <v>3202838.6106905802</v>
      </c>
      <c r="S1107" s="8">
        <f t="shared" si="40"/>
        <v>-0.63307640008144128</v>
      </c>
      <c r="U1107" s="9">
        <f t="shared" si="41"/>
        <v>-1.4464483955598122</v>
      </c>
      <c r="V1107" s="6" t="s">
        <v>119</v>
      </c>
    </row>
    <row r="1108" spans="1:23" x14ac:dyDescent="0.2">
      <c r="A1108" s="6" t="s">
        <v>106</v>
      </c>
      <c r="B1108" s="6" t="s">
        <v>120</v>
      </c>
      <c r="C1108" s="6" t="s">
        <v>443</v>
      </c>
      <c r="D1108" s="6" t="s">
        <v>77</v>
      </c>
      <c r="E1108" s="6" t="s">
        <v>121</v>
      </c>
      <c r="F1108" s="6" t="s">
        <v>122</v>
      </c>
      <c r="G1108" s="11">
        <v>1E-3</v>
      </c>
      <c r="H1108" s="6" t="s">
        <v>110</v>
      </c>
      <c r="I1108" s="12" t="s">
        <v>123</v>
      </c>
      <c r="J1108" s="6" t="s">
        <v>124</v>
      </c>
      <c r="K1108" s="6" t="s">
        <v>125</v>
      </c>
      <c r="L1108" s="6" t="s">
        <v>126</v>
      </c>
      <c r="M1108" s="6" t="s">
        <v>127</v>
      </c>
      <c r="N1108" s="6" t="s">
        <v>150</v>
      </c>
      <c r="P1108" s="44" t="s">
        <v>386</v>
      </c>
      <c r="Q1108" s="9">
        <v>909712.38975309802</v>
      </c>
      <c r="R1108" s="9">
        <v>331549.17012874602</v>
      </c>
      <c r="S1108" s="8">
        <f t="shared" si="40"/>
        <v>-0.63554506472234518</v>
      </c>
      <c r="U1108" s="9">
        <f t="shared" si="41"/>
        <v>-1.4561876580328179</v>
      </c>
      <c r="V1108" s="6" t="s">
        <v>119</v>
      </c>
    </row>
    <row r="1109" spans="1:23" x14ac:dyDescent="0.2">
      <c r="A1109" s="6" t="s">
        <v>106</v>
      </c>
      <c r="B1109" s="6" t="s">
        <v>107</v>
      </c>
      <c r="C1109" s="6" t="s">
        <v>484</v>
      </c>
      <c r="D1109" s="6" t="s">
        <v>69</v>
      </c>
      <c r="E1109" s="6" t="s">
        <v>52</v>
      </c>
      <c r="F1109" s="6" t="s">
        <v>142</v>
      </c>
      <c r="G1109" s="6" t="s">
        <v>109</v>
      </c>
      <c r="H1109" t="s">
        <v>110</v>
      </c>
      <c r="I1109" t="s">
        <v>111</v>
      </c>
      <c r="J1109" t="s">
        <v>133</v>
      </c>
      <c r="K1109" t="s">
        <v>146</v>
      </c>
      <c r="L1109" t="s">
        <v>147</v>
      </c>
      <c r="M1109" t="s">
        <v>148</v>
      </c>
      <c r="P1109" s="44" t="s">
        <v>385</v>
      </c>
      <c r="Q1109" s="9">
        <v>2911815.2922240701</v>
      </c>
      <c r="R1109" s="9">
        <v>1056551.77746813</v>
      </c>
      <c r="S1109" s="8">
        <f t="shared" si="40"/>
        <v>-0.63715013782308749</v>
      </c>
      <c r="U1109" s="9">
        <f t="shared" si="41"/>
        <v>-1.4625553728343752</v>
      </c>
      <c r="V1109" s="6" t="s">
        <v>119</v>
      </c>
    </row>
    <row r="1110" spans="1:23" x14ac:dyDescent="0.2">
      <c r="A1110" s="6" t="s">
        <v>106</v>
      </c>
      <c r="B1110" s="6" t="s">
        <v>107</v>
      </c>
      <c r="C1110" s="6" t="s">
        <v>480</v>
      </c>
      <c r="D1110" s="6" t="s">
        <v>69</v>
      </c>
      <c r="E1110" s="6" t="s">
        <v>52</v>
      </c>
      <c r="F1110" s="6" t="s">
        <v>117</v>
      </c>
      <c r="G1110" s="6" t="s">
        <v>130</v>
      </c>
      <c r="H1110" t="s">
        <v>110</v>
      </c>
      <c r="I1110" t="s">
        <v>163</v>
      </c>
      <c r="J1110" t="s">
        <v>163</v>
      </c>
      <c r="K1110" t="s">
        <v>164</v>
      </c>
      <c r="L1110" t="s">
        <v>165</v>
      </c>
      <c r="M1110" t="s">
        <v>166</v>
      </c>
      <c r="P1110" s="44" t="s">
        <v>386</v>
      </c>
      <c r="Q1110" s="9">
        <v>1213482.76774914</v>
      </c>
      <c r="R1110" s="9">
        <v>436853.816750089</v>
      </c>
      <c r="S1110" s="8">
        <f t="shared" si="40"/>
        <v>-0.63999998322151819</v>
      </c>
      <c r="U1110" s="9">
        <f t="shared" si="41"/>
        <v>-1.4739311210928792</v>
      </c>
      <c r="V1110" s="6" t="s">
        <v>119</v>
      </c>
    </row>
    <row r="1111" spans="1:23" x14ac:dyDescent="0.2">
      <c r="A1111" s="6" t="s">
        <v>106</v>
      </c>
      <c r="B1111" s="6" t="s">
        <v>107</v>
      </c>
      <c r="C1111" s="6" t="s">
        <v>488</v>
      </c>
      <c r="D1111" s="6" t="s">
        <v>69</v>
      </c>
      <c r="E1111" s="6" t="s">
        <v>52</v>
      </c>
      <c r="F1111" s="6" t="s">
        <v>117</v>
      </c>
      <c r="G1111" s="6" t="s">
        <v>131</v>
      </c>
      <c r="H1111" s="6" t="s">
        <v>110</v>
      </c>
      <c r="I1111" s="12" t="s">
        <v>123</v>
      </c>
      <c r="J1111" s="6" t="s">
        <v>124</v>
      </c>
      <c r="K1111" s="6" t="s">
        <v>125</v>
      </c>
      <c r="L1111" s="6" t="s">
        <v>126</v>
      </c>
      <c r="M1111" s="6" t="s">
        <v>127</v>
      </c>
      <c r="N1111" s="6" t="s">
        <v>150</v>
      </c>
      <c r="P1111" s="44" t="s">
        <v>386</v>
      </c>
      <c r="Q1111" s="9">
        <v>1098017.1844238599</v>
      </c>
      <c r="R1111" s="9">
        <v>392562.33611551498</v>
      </c>
      <c r="S1111" s="8">
        <f t="shared" si="40"/>
        <v>-0.64248069913268602</v>
      </c>
      <c r="U1111" s="9">
        <f t="shared" si="41"/>
        <v>-1.4839069662440987</v>
      </c>
      <c r="V1111" s="6" t="s">
        <v>119</v>
      </c>
    </row>
    <row r="1112" spans="1:23" x14ac:dyDescent="0.2">
      <c r="A1112" s="6" t="s">
        <v>106</v>
      </c>
      <c r="B1112" s="6">
        <v>2018</v>
      </c>
      <c r="C1112" s="6" t="s">
        <v>493</v>
      </c>
      <c r="D1112" s="6" t="s">
        <v>69</v>
      </c>
      <c r="E1112" s="6" t="s">
        <v>52</v>
      </c>
      <c r="F1112" s="6" t="s">
        <v>108</v>
      </c>
      <c r="G1112" s="6" t="s">
        <v>227</v>
      </c>
      <c r="H1112" s="1" t="s">
        <v>110</v>
      </c>
      <c r="I1112" s="1" t="s">
        <v>111</v>
      </c>
      <c r="J1112" s="1" t="s">
        <v>112</v>
      </c>
      <c r="K1112" s="1" t="s">
        <v>139</v>
      </c>
      <c r="L1112" s="1" t="s">
        <v>140</v>
      </c>
      <c r="M1112" s="1" t="s">
        <v>141</v>
      </c>
      <c r="N1112" s="6" t="s">
        <v>149</v>
      </c>
      <c r="P1112" s="44" t="s">
        <v>385</v>
      </c>
      <c r="Q1112" s="9">
        <v>586750.78864353197</v>
      </c>
      <c r="R1112" s="9">
        <v>208201.892744474</v>
      </c>
      <c r="S1112" s="8">
        <f t="shared" si="40"/>
        <v>-0.64516129032258929</v>
      </c>
      <c r="U1112" s="9">
        <f t="shared" si="41"/>
        <v>-1.4947646917496134</v>
      </c>
      <c r="V1112" s="6" t="s">
        <v>119</v>
      </c>
    </row>
    <row r="1113" spans="1:23" x14ac:dyDescent="0.2">
      <c r="A1113" s="6" t="s">
        <v>106</v>
      </c>
      <c r="B1113" s="6" t="s">
        <v>107</v>
      </c>
      <c r="C1113" s="6" t="s">
        <v>476</v>
      </c>
      <c r="D1113" s="6" t="s">
        <v>69</v>
      </c>
      <c r="E1113" s="6" t="s">
        <v>52</v>
      </c>
      <c r="F1113" s="6" t="s">
        <v>142</v>
      </c>
      <c r="G1113" s="6" t="s">
        <v>109</v>
      </c>
      <c r="H1113" t="s">
        <v>110</v>
      </c>
      <c r="I1113" t="s">
        <v>111</v>
      </c>
      <c r="J1113" t="s">
        <v>204</v>
      </c>
      <c r="K1113" t="s">
        <v>205</v>
      </c>
      <c r="L1113" t="s">
        <v>206</v>
      </c>
      <c r="M1113" t="s">
        <v>215</v>
      </c>
      <c r="N1113" s="6" t="s">
        <v>225</v>
      </c>
      <c r="P1113" s="44" t="s">
        <v>386</v>
      </c>
      <c r="Q1113" s="9">
        <v>2822655.6183662498</v>
      </c>
      <c r="R1113" s="9">
        <v>992454.31960285897</v>
      </c>
      <c r="S1113" s="8">
        <f t="shared" si="40"/>
        <v>-0.64839695174103795</v>
      </c>
      <c r="U1113" s="9">
        <f t="shared" si="41"/>
        <v>-1.50798051675808</v>
      </c>
      <c r="V1113" s="6" t="s">
        <v>119</v>
      </c>
      <c r="W1113" s="10" t="s">
        <v>382</v>
      </c>
    </row>
    <row r="1114" spans="1:23" x14ac:dyDescent="0.2">
      <c r="A1114" s="6" t="s">
        <v>106</v>
      </c>
      <c r="B1114" s="6">
        <v>2018</v>
      </c>
      <c r="C1114" s="6" t="s">
        <v>493</v>
      </c>
      <c r="D1114" s="6" t="s">
        <v>69</v>
      </c>
      <c r="E1114" s="6" t="s">
        <v>52</v>
      </c>
      <c r="F1114" s="6" t="s">
        <v>108</v>
      </c>
      <c r="G1114" s="6" t="s">
        <v>227</v>
      </c>
      <c r="H1114" t="s">
        <v>110</v>
      </c>
      <c r="I1114" t="s">
        <v>111</v>
      </c>
      <c r="J1114" t="s">
        <v>133</v>
      </c>
      <c r="K1114" t="s">
        <v>146</v>
      </c>
      <c r="L1114" t="s">
        <v>147</v>
      </c>
      <c r="M1114" t="s">
        <v>148</v>
      </c>
      <c r="N1114" s="6" t="s">
        <v>199</v>
      </c>
      <c r="P1114" s="44" t="s">
        <v>385</v>
      </c>
      <c r="Q1114" s="9">
        <v>954838.70967742102</v>
      </c>
      <c r="R1114" s="9">
        <v>335483.87096774601</v>
      </c>
      <c r="S1114" s="8">
        <f t="shared" si="40"/>
        <v>-0.64864864864864502</v>
      </c>
      <c r="U1114" s="9">
        <f t="shared" si="41"/>
        <v>-1.5090136474878424</v>
      </c>
      <c r="V1114" s="6" t="s">
        <v>119</v>
      </c>
    </row>
    <row r="1115" spans="1:23" x14ac:dyDescent="0.2">
      <c r="A1115" s="6" t="s">
        <v>106</v>
      </c>
      <c r="B1115" s="6" t="s">
        <v>120</v>
      </c>
      <c r="C1115" s="6" t="s">
        <v>452</v>
      </c>
      <c r="D1115" s="6" t="s">
        <v>77</v>
      </c>
      <c r="E1115" s="6" t="s">
        <v>121</v>
      </c>
      <c r="F1115" s="6" t="s">
        <v>122</v>
      </c>
      <c r="G1115" s="11">
        <v>1E-3</v>
      </c>
      <c r="H1115" t="s">
        <v>110</v>
      </c>
      <c r="I1115" t="s">
        <v>111</v>
      </c>
      <c r="J1115" t="s">
        <v>204</v>
      </c>
      <c r="K1115" t="s">
        <v>205</v>
      </c>
      <c r="L1115" t="s">
        <v>206</v>
      </c>
      <c r="M1115" t="s">
        <v>215</v>
      </c>
      <c r="P1115" s="44" t="s">
        <v>386</v>
      </c>
      <c r="Q1115" s="9">
        <v>3095160.89532601</v>
      </c>
      <c r="R1115" s="9">
        <v>1081836.15300402</v>
      </c>
      <c r="S1115" s="8">
        <f t="shared" si="40"/>
        <v>-0.65047498673245185</v>
      </c>
      <c r="U1115" s="9">
        <f t="shared" si="41"/>
        <v>-1.5165323911442274</v>
      </c>
      <c r="V1115" s="6" t="s">
        <v>119</v>
      </c>
    </row>
    <row r="1116" spans="1:23" x14ac:dyDescent="0.2">
      <c r="A1116" s="6" t="s">
        <v>106</v>
      </c>
      <c r="B1116" s="6">
        <v>2018</v>
      </c>
      <c r="C1116" s="6" t="s">
        <v>504</v>
      </c>
      <c r="D1116" s="6" t="s">
        <v>69</v>
      </c>
      <c r="E1116" s="6" t="s">
        <v>52</v>
      </c>
      <c r="F1116" s="6" t="s">
        <v>108</v>
      </c>
      <c r="G1116" s="6" t="s">
        <v>227</v>
      </c>
      <c r="H1116" t="s">
        <v>110</v>
      </c>
      <c r="I1116" t="s">
        <v>111</v>
      </c>
      <c r="J1116" t="s">
        <v>204</v>
      </c>
      <c r="K1116" t="s">
        <v>205</v>
      </c>
      <c r="L1116" t="s">
        <v>206</v>
      </c>
      <c r="M1116" t="s">
        <v>215</v>
      </c>
      <c r="N1116" s="6" t="s">
        <v>225</v>
      </c>
      <c r="P1116" s="44" t="s">
        <v>386</v>
      </c>
      <c r="Q1116" s="9">
        <v>6889818.6889818702</v>
      </c>
      <c r="R1116" s="9">
        <v>2398884.2398884199</v>
      </c>
      <c r="S1116" s="8">
        <f t="shared" si="40"/>
        <v>-0.65182186234817874</v>
      </c>
      <c r="U1116" s="9">
        <f t="shared" si="41"/>
        <v>-1.5221024768825826</v>
      </c>
      <c r="V1116" s="6" t="s">
        <v>119</v>
      </c>
      <c r="W1116" s="10" t="s">
        <v>382</v>
      </c>
    </row>
    <row r="1117" spans="1:23" x14ac:dyDescent="0.2">
      <c r="A1117" s="6" t="s">
        <v>106</v>
      </c>
      <c r="B1117" s="6" t="s">
        <v>120</v>
      </c>
      <c r="C1117" s="6" t="s">
        <v>434</v>
      </c>
      <c r="D1117" s="6" t="s">
        <v>77</v>
      </c>
      <c r="E1117" s="6" t="s">
        <v>121</v>
      </c>
      <c r="F1117" s="6" t="s">
        <v>122</v>
      </c>
      <c r="G1117" s="11">
        <v>1E-3</v>
      </c>
      <c r="H1117" t="s">
        <v>110</v>
      </c>
      <c r="I1117" t="s">
        <v>163</v>
      </c>
      <c r="J1117" t="s">
        <v>163</v>
      </c>
      <c r="K1117" t="s">
        <v>164</v>
      </c>
      <c r="L1117" t="s">
        <v>165</v>
      </c>
      <c r="M1117" t="s">
        <v>166</v>
      </c>
      <c r="P1117" s="44" t="s">
        <v>386</v>
      </c>
      <c r="Q1117" s="9">
        <v>3761023.7897594799</v>
      </c>
      <c r="R1117" s="9">
        <v>1288908.8123304499</v>
      </c>
      <c r="S1117" s="8">
        <f t="shared" si="40"/>
        <v>-0.65729841543680412</v>
      </c>
      <c r="U1117" s="9">
        <f t="shared" si="41"/>
        <v>-1.5449752323673638</v>
      </c>
      <c r="V1117" s="6" t="s">
        <v>119</v>
      </c>
      <c r="W1117" s="10" t="s">
        <v>382</v>
      </c>
    </row>
    <row r="1118" spans="1:23" x14ac:dyDescent="0.2">
      <c r="A1118" s="6" t="s">
        <v>106</v>
      </c>
      <c r="B1118" s="6" t="s">
        <v>107</v>
      </c>
      <c r="C1118" s="6" t="s">
        <v>491</v>
      </c>
      <c r="D1118" s="6" t="s">
        <v>69</v>
      </c>
      <c r="E1118" s="6" t="s">
        <v>52</v>
      </c>
      <c r="F1118" s="6" t="s">
        <v>108</v>
      </c>
      <c r="G1118" s="6" t="s">
        <v>109</v>
      </c>
      <c r="H1118" t="s">
        <v>110</v>
      </c>
      <c r="I1118" t="s">
        <v>111</v>
      </c>
      <c r="J1118" t="s">
        <v>204</v>
      </c>
      <c r="K1118" t="s">
        <v>205</v>
      </c>
      <c r="L1118" t="s">
        <v>206</v>
      </c>
      <c r="M1118" t="s">
        <v>215</v>
      </c>
      <c r="N1118" s="6" t="s">
        <v>225</v>
      </c>
      <c r="P1118" s="44" t="s">
        <v>386</v>
      </c>
      <c r="Q1118" s="9">
        <v>10.469314079422301</v>
      </c>
      <c r="R1118" s="9">
        <v>3.5018050541516201</v>
      </c>
      <c r="S1118" s="8">
        <f t="shared" si="40"/>
        <v>-0.66551724137930812</v>
      </c>
      <c r="U1118" s="9">
        <f t="shared" si="41"/>
        <v>-1.5799962478277974</v>
      </c>
      <c r="V1118" s="6" t="s">
        <v>116</v>
      </c>
      <c r="W1118" s="10" t="s">
        <v>382</v>
      </c>
    </row>
    <row r="1119" spans="1:23" x14ac:dyDescent="0.2">
      <c r="A1119" s="6" t="s">
        <v>106</v>
      </c>
      <c r="B1119" s="6" t="s">
        <v>107</v>
      </c>
      <c r="C1119" s="6" t="s">
        <v>467</v>
      </c>
      <c r="D1119" s="6" t="s">
        <v>69</v>
      </c>
      <c r="E1119" s="6" t="s">
        <v>52</v>
      </c>
      <c r="F1119" s="6" t="s">
        <v>194</v>
      </c>
      <c r="G1119" s="6" t="s">
        <v>130</v>
      </c>
      <c r="H1119" t="s">
        <v>110</v>
      </c>
      <c r="I1119" t="s">
        <v>163</v>
      </c>
      <c r="J1119" t="s">
        <v>163</v>
      </c>
      <c r="K1119" t="s">
        <v>164</v>
      </c>
      <c r="L1119" t="s">
        <v>165</v>
      </c>
      <c r="M1119" t="s">
        <v>166</v>
      </c>
      <c r="P1119" s="44" t="s">
        <v>386</v>
      </c>
      <c r="Q1119" s="9">
        <v>884436.51913859998</v>
      </c>
      <c r="R1119" s="9">
        <v>292864.45646252303</v>
      </c>
      <c r="S1119" s="8">
        <f t="shared" si="40"/>
        <v>-0.66886887851740984</v>
      </c>
      <c r="U1119" s="9">
        <f t="shared" si="41"/>
        <v>-1.5945254855459376</v>
      </c>
      <c r="V1119" s="6" t="s">
        <v>119</v>
      </c>
    </row>
    <row r="1120" spans="1:23" x14ac:dyDescent="0.2">
      <c r="A1120" s="6" t="s">
        <v>106</v>
      </c>
      <c r="B1120" s="6" t="s">
        <v>120</v>
      </c>
      <c r="C1120" s="6" t="s">
        <v>436</v>
      </c>
      <c r="D1120" s="6" t="s">
        <v>77</v>
      </c>
      <c r="E1120" s="6" t="s">
        <v>121</v>
      </c>
      <c r="F1120" s="6" t="s">
        <v>122</v>
      </c>
      <c r="G1120" s="11">
        <v>1E-3</v>
      </c>
      <c r="H1120" s="6" t="s">
        <v>110</v>
      </c>
      <c r="I1120" s="6" t="s">
        <v>111</v>
      </c>
      <c r="J1120" s="6" t="s">
        <v>112</v>
      </c>
      <c r="K1120" s="6" t="s">
        <v>113</v>
      </c>
      <c r="L1120" s="6" t="s">
        <v>114</v>
      </c>
      <c r="M1120" s="6" t="s">
        <v>115</v>
      </c>
      <c r="P1120" s="44" t="s">
        <v>385</v>
      </c>
      <c r="Q1120" s="9">
        <v>1.85879189114656E-3</v>
      </c>
      <c r="R1120" s="9">
        <v>6.1441461614486601E-4</v>
      </c>
      <c r="S1120" s="8">
        <f t="shared" si="40"/>
        <v>-0.66945486524267317</v>
      </c>
      <c r="U1120" s="9">
        <f t="shared" si="41"/>
        <v>-1.5970808148496838</v>
      </c>
      <c r="V1120" s="6" t="s">
        <v>119</v>
      </c>
    </row>
    <row r="1121" spans="1:23" x14ac:dyDescent="0.2">
      <c r="A1121" s="6" t="s">
        <v>106</v>
      </c>
      <c r="B1121" s="6" t="s">
        <v>120</v>
      </c>
      <c r="C1121" s="6" t="s">
        <v>450</v>
      </c>
      <c r="D1121" s="6" t="s">
        <v>77</v>
      </c>
      <c r="E1121" s="6" t="s">
        <v>121</v>
      </c>
      <c r="F1121" s="6" t="s">
        <v>122</v>
      </c>
      <c r="G1121" s="11">
        <v>1E-3</v>
      </c>
      <c r="H1121" s="6" t="s">
        <v>110</v>
      </c>
      <c r="I1121" s="12" t="s">
        <v>123</v>
      </c>
      <c r="J1121" s="6" t="s">
        <v>124</v>
      </c>
      <c r="K1121" s="6" t="s">
        <v>125</v>
      </c>
      <c r="L1121" s="6" t="s">
        <v>126</v>
      </c>
      <c r="M1121" s="6" t="s">
        <v>127</v>
      </c>
      <c r="N1121" s="6" t="s">
        <v>150</v>
      </c>
      <c r="O1121" s="6" t="s">
        <v>184</v>
      </c>
      <c r="P1121" s="44" t="s">
        <v>386</v>
      </c>
      <c r="Q1121" s="9">
        <v>56121.454725666998</v>
      </c>
      <c r="R1121" s="9">
        <v>18252.570804557199</v>
      </c>
      <c r="S1121" s="8">
        <f t="shared" si="40"/>
        <v>-0.67476661298643359</v>
      </c>
      <c r="U1121" s="9">
        <f t="shared" si="41"/>
        <v>-1.6204527292133566</v>
      </c>
      <c r="V1121" s="6" t="s">
        <v>119</v>
      </c>
    </row>
    <row r="1122" spans="1:23" x14ac:dyDescent="0.2">
      <c r="A1122" s="6" t="s">
        <v>106</v>
      </c>
      <c r="B1122" s="6" t="s">
        <v>120</v>
      </c>
      <c r="C1122" s="6" t="s">
        <v>463</v>
      </c>
      <c r="D1122" s="6" t="s">
        <v>77</v>
      </c>
      <c r="E1122" s="6" t="s">
        <v>121</v>
      </c>
      <c r="F1122" s="6" t="s">
        <v>138</v>
      </c>
      <c r="G1122" s="11">
        <v>1E-3</v>
      </c>
      <c r="H1122" s="6" t="s">
        <v>110</v>
      </c>
      <c r="I1122" s="6" t="s">
        <v>111</v>
      </c>
      <c r="J1122" s="6" t="s">
        <v>133</v>
      </c>
      <c r="K1122" s="6" t="s">
        <v>134</v>
      </c>
      <c r="L1122" s="6" t="s">
        <v>135</v>
      </c>
      <c r="P1122" s="44" t="s">
        <v>385</v>
      </c>
      <c r="Q1122" s="9">
        <v>160.733673423261</v>
      </c>
      <c r="R1122" s="9">
        <v>52.186389566033299</v>
      </c>
      <c r="S1122" s="8">
        <f t="shared" si="40"/>
        <v>-0.6753238543325607</v>
      </c>
      <c r="U1122" s="9">
        <f t="shared" si="41"/>
        <v>-1.6229267028457319</v>
      </c>
      <c r="V1122" s="6" t="s">
        <v>119</v>
      </c>
    </row>
    <row r="1123" spans="1:23" x14ac:dyDescent="0.2">
      <c r="A1123" s="6" t="s">
        <v>106</v>
      </c>
      <c r="B1123" s="6">
        <v>2018</v>
      </c>
      <c r="C1123" s="6" t="s">
        <v>493</v>
      </c>
      <c r="D1123" s="6" t="s">
        <v>69</v>
      </c>
      <c r="E1123" s="6" t="s">
        <v>52</v>
      </c>
      <c r="F1123" s="6" t="s">
        <v>108</v>
      </c>
      <c r="G1123" s="6" t="s">
        <v>193</v>
      </c>
      <c r="H1123" t="s">
        <v>110</v>
      </c>
      <c r="I1123" t="s">
        <v>111</v>
      </c>
      <c r="J1123" t="s">
        <v>133</v>
      </c>
      <c r="K1123" t="s">
        <v>146</v>
      </c>
      <c r="L1123" t="s">
        <v>147</v>
      </c>
      <c r="M1123" t="s">
        <v>148</v>
      </c>
      <c r="N1123" s="6" t="s">
        <v>199</v>
      </c>
      <c r="P1123" s="44" t="s">
        <v>385</v>
      </c>
      <c r="Q1123" s="9">
        <v>954838.70967742102</v>
      </c>
      <c r="R1123" s="9">
        <v>309677.41935484001</v>
      </c>
      <c r="S1123" s="8">
        <f t="shared" si="40"/>
        <v>-0.67567567567567499</v>
      </c>
      <c r="U1123" s="9">
        <f t="shared" si="41"/>
        <v>-1.6244908649077903</v>
      </c>
      <c r="V1123" s="6" t="s">
        <v>119</v>
      </c>
    </row>
    <row r="1124" spans="1:23" x14ac:dyDescent="0.2">
      <c r="A1124" s="6" t="s">
        <v>106</v>
      </c>
      <c r="B1124" s="6" t="s">
        <v>107</v>
      </c>
      <c r="C1124" s="6" t="s">
        <v>490</v>
      </c>
      <c r="D1124" s="6" t="s">
        <v>69</v>
      </c>
      <c r="E1124" s="6" t="s">
        <v>52</v>
      </c>
      <c r="F1124" s="6" t="s">
        <v>117</v>
      </c>
      <c r="G1124" s="6" t="s">
        <v>131</v>
      </c>
      <c r="H1124" s="6" t="s">
        <v>110</v>
      </c>
      <c r="I1124" s="12" t="s">
        <v>123</v>
      </c>
      <c r="J1124" s="6" t="s">
        <v>124</v>
      </c>
      <c r="K1124" s="6" t="s">
        <v>125</v>
      </c>
      <c r="L1124" s="6" t="s">
        <v>126</v>
      </c>
      <c r="M1124" s="6" t="s">
        <v>127</v>
      </c>
      <c r="N1124" s="6" t="s">
        <v>155</v>
      </c>
      <c r="P1124" s="44" t="s">
        <v>386</v>
      </c>
      <c r="Q1124" s="9">
        <v>18367688.878788099</v>
      </c>
      <c r="R1124" s="9">
        <v>5935047.3866357803</v>
      </c>
      <c r="S1124" s="8">
        <f t="shared" si="40"/>
        <v>-0.67687565780309678</v>
      </c>
      <c r="U1124" s="9">
        <f t="shared" si="41"/>
        <v>-1.6298386564353615</v>
      </c>
      <c r="V1124" s="6" t="s">
        <v>119</v>
      </c>
      <c r="W1124" s="10" t="s">
        <v>382</v>
      </c>
    </row>
    <row r="1125" spans="1:23" x14ac:dyDescent="0.2">
      <c r="A1125" s="6" t="s">
        <v>106</v>
      </c>
      <c r="B1125" s="6" t="s">
        <v>107</v>
      </c>
      <c r="C1125" s="6" t="s">
        <v>476</v>
      </c>
      <c r="D1125" s="6" t="s">
        <v>69</v>
      </c>
      <c r="E1125" s="6" t="s">
        <v>52</v>
      </c>
      <c r="F1125" s="6" t="s">
        <v>117</v>
      </c>
      <c r="G1125" s="6" t="s">
        <v>129</v>
      </c>
      <c r="H1125" t="s">
        <v>110</v>
      </c>
      <c r="I1125" t="s">
        <v>111</v>
      </c>
      <c r="J1125" t="s">
        <v>204</v>
      </c>
      <c r="K1125" t="s">
        <v>205</v>
      </c>
      <c r="L1125" t="s">
        <v>206</v>
      </c>
      <c r="M1125" t="s">
        <v>215</v>
      </c>
      <c r="N1125" s="6" t="s">
        <v>225</v>
      </c>
      <c r="P1125" s="44" t="s">
        <v>386</v>
      </c>
      <c r="Q1125" s="9">
        <v>5455594.7811685102</v>
      </c>
      <c r="R1125" s="9">
        <v>1751544.00428417</v>
      </c>
      <c r="S1125" s="8">
        <f t="shared" si="40"/>
        <v>-0.67894536259729055</v>
      </c>
      <c r="U1125" s="9">
        <f t="shared" si="41"/>
        <v>-1.6391092573457435</v>
      </c>
      <c r="V1125" s="6" t="s">
        <v>119</v>
      </c>
      <c r="W1125" s="10" t="s">
        <v>382</v>
      </c>
    </row>
    <row r="1126" spans="1:23" x14ac:dyDescent="0.2">
      <c r="A1126" s="6" t="s">
        <v>106</v>
      </c>
      <c r="B1126" s="6" t="s">
        <v>120</v>
      </c>
      <c r="C1126" s="6" t="s">
        <v>413</v>
      </c>
      <c r="D1126" s="6" t="s">
        <v>77</v>
      </c>
      <c r="E1126" s="6" t="s">
        <v>121</v>
      </c>
      <c r="F1126" s="6" t="s">
        <v>144</v>
      </c>
      <c r="G1126" s="11">
        <v>1E-3</v>
      </c>
      <c r="H1126" t="s">
        <v>110</v>
      </c>
      <c r="I1126" t="s">
        <v>111</v>
      </c>
      <c r="J1126" t="s">
        <v>204</v>
      </c>
      <c r="K1126" t="s">
        <v>205</v>
      </c>
      <c r="L1126" t="s">
        <v>206</v>
      </c>
      <c r="M1126" t="s">
        <v>215</v>
      </c>
      <c r="P1126" s="44" t="s">
        <v>386</v>
      </c>
      <c r="Q1126" s="9">
        <v>672632.39192122896</v>
      </c>
      <c r="R1126" s="9">
        <v>210001.41557086501</v>
      </c>
      <c r="S1126" s="8">
        <f t="shared" si="40"/>
        <v>-0.68779170005321721</v>
      </c>
      <c r="U1126" s="9">
        <f t="shared" si="41"/>
        <v>-1.6794192035263913</v>
      </c>
      <c r="V1126" s="6" t="s">
        <v>119</v>
      </c>
    </row>
    <row r="1127" spans="1:23" x14ac:dyDescent="0.2">
      <c r="A1127" s="6" t="s">
        <v>106</v>
      </c>
      <c r="B1127" s="6" t="s">
        <v>120</v>
      </c>
      <c r="C1127" s="6" t="s">
        <v>435</v>
      </c>
      <c r="D1127" s="6" t="s">
        <v>77</v>
      </c>
      <c r="E1127" s="6" t="s">
        <v>121</v>
      </c>
      <c r="F1127" s="6" t="s">
        <v>122</v>
      </c>
      <c r="G1127" s="11">
        <v>1E-3</v>
      </c>
      <c r="H1127" t="s">
        <v>110</v>
      </c>
      <c r="I1127" t="s">
        <v>163</v>
      </c>
      <c r="J1127" t="s">
        <v>163</v>
      </c>
      <c r="K1127" t="s">
        <v>164</v>
      </c>
      <c r="L1127" t="s">
        <v>165</v>
      </c>
      <c r="M1127" t="s">
        <v>166</v>
      </c>
      <c r="P1127" s="44" t="s">
        <v>386</v>
      </c>
      <c r="Q1127" s="9">
        <v>5829459.5662042396</v>
      </c>
      <c r="R1127" s="9">
        <v>1799738.6005392801</v>
      </c>
      <c r="S1127" s="8">
        <f t="shared" si="40"/>
        <v>-0.69126836199823727</v>
      </c>
      <c r="U1127" s="9">
        <f t="shared" si="41"/>
        <v>-1.69557476078619</v>
      </c>
      <c r="V1127" s="6" t="s">
        <v>119</v>
      </c>
    </row>
    <row r="1128" spans="1:23" x14ac:dyDescent="0.2">
      <c r="A1128" s="6" t="s">
        <v>106</v>
      </c>
      <c r="B1128" s="6" t="s">
        <v>107</v>
      </c>
      <c r="C1128" s="6" t="s">
        <v>484</v>
      </c>
      <c r="D1128" s="6" t="s">
        <v>69</v>
      </c>
      <c r="E1128" s="6" t="s">
        <v>52</v>
      </c>
      <c r="F1128" s="6" t="s">
        <v>117</v>
      </c>
      <c r="G1128" s="6" t="s">
        <v>131</v>
      </c>
      <c r="H1128" t="s">
        <v>110</v>
      </c>
      <c r="I1128" t="s">
        <v>111</v>
      </c>
      <c r="J1128" t="s">
        <v>133</v>
      </c>
      <c r="K1128" t="s">
        <v>146</v>
      </c>
      <c r="L1128" t="s">
        <v>147</v>
      </c>
      <c r="M1128" t="s">
        <v>148</v>
      </c>
      <c r="P1128" s="44" t="s">
        <v>385</v>
      </c>
      <c r="Q1128" s="9">
        <v>3199775.0958497701</v>
      </c>
      <c r="R1128" s="9">
        <v>961468.70655020606</v>
      </c>
      <c r="S1128" s="8">
        <f t="shared" si="40"/>
        <v>-0.69951991069707753</v>
      </c>
      <c r="U1128" s="9">
        <f t="shared" si="41"/>
        <v>-1.7346586980128558</v>
      </c>
      <c r="V1128" s="6" t="s">
        <v>119</v>
      </c>
    </row>
    <row r="1129" spans="1:23" x14ac:dyDescent="0.2">
      <c r="A1129" s="6" t="s">
        <v>106</v>
      </c>
      <c r="B1129" s="6">
        <v>2018</v>
      </c>
      <c r="C1129" s="6" t="s">
        <v>493</v>
      </c>
      <c r="D1129" s="6" t="s">
        <v>69</v>
      </c>
      <c r="E1129" s="6" t="s">
        <v>52</v>
      </c>
      <c r="F1129" s="6" t="s">
        <v>108</v>
      </c>
      <c r="G1129" s="6" t="s">
        <v>227</v>
      </c>
      <c r="H1129" t="s">
        <v>110</v>
      </c>
      <c r="I1129" t="s">
        <v>123</v>
      </c>
      <c r="J1129" t="s">
        <v>124</v>
      </c>
      <c r="K1129" t="s">
        <v>125</v>
      </c>
      <c r="L1129" t="s">
        <v>126</v>
      </c>
      <c r="M1129" t="s">
        <v>127</v>
      </c>
      <c r="N1129" s="6" t="s">
        <v>150</v>
      </c>
      <c r="P1129" s="44" t="s">
        <v>386</v>
      </c>
      <c r="Q1129" s="9">
        <v>3738317.75700934</v>
      </c>
      <c r="R1129" s="9">
        <v>1084112.1495327</v>
      </c>
      <c r="S1129" s="8">
        <f t="shared" si="40"/>
        <v>-0.7100000000000023</v>
      </c>
      <c r="U1129" s="9">
        <f t="shared" si="41"/>
        <v>-1.785875194647164</v>
      </c>
      <c r="V1129" s="6" t="s">
        <v>119</v>
      </c>
      <c r="W1129" s="10" t="s">
        <v>382</v>
      </c>
    </row>
    <row r="1130" spans="1:23" x14ac:dyDescent="0.2">
      <c r="A1130" s="6" t="s">
        <v>106</v>
      </c>
      <c r="B1130" s="6" t="s">
        <v>107</v>
      </c>
      <c r="C1130" s="6" t="s">
        <v>491</v>
      </c>
      <c r="D1130" s="6" t="s">
        <v>69</v>
      </c>
      <c r="E1130" s="6" t="s">
        <v>52</v>
      </c>
      <c r="F1130" s="6" t="s">
        <v>108</v>
      </c>
      <c r="G1130" s="6" t="s">
        <v>129</v>
      </c>
      <c r="H1130" t="s">
        <v>110</v>
      </c>
      <c r="I1130" t="s">
        <v>111</v>
      </c>
      <c r="J1130" t="s">
        <v>204</v>
      </c>
      <c r="K1130" t="s">
        <v>205</v>
      </c>
      <c r="L1130" t="s">
        <v>206</v>
      </c>
      <c r="M1130" t="s">
        <v>215</v>
      </c>
      <c r="N1130" s="6" t="s">
        <v>225</v>
      </c>
      <c r="P1130" s="44" t="s">
        <v>386</v>
      </c>
      <c r="Q1130" s="9">
        <v>10.469314079422301</v>
      </c>
      <c r="R1130" s="9">
        <v>2.99638989169675</v>
      </c>
      <c r="S1130" s="8">
        <f t="shared" si="40"/>
        <v>-0.71379310344827374</v>
      </c>
      <c r="U1130" s="9">
        <f t="shared" si="41"/>
        <v>-1.8048696586679989</v>
      </c>
      <c r="V1130" s="6" t="s">
        <v>116</v>
      </c>
      <c r="W1130" s="10" t="s">
        <v>382</v>
      </c>
    </row>
    <row r="1131" spans="1:23" x14ac:dyDescent="0.2">
      <c r="A1131" s="6" t="s">
        <v>106</v>
      </c>
      <c r="B1131" s="6" t="s">
        <v>107</v>
      </c>
      <c r="C1131" s="6" t="s">
        <v>488</v>
      </c>
      <c r="D1131" s="6" t="s">
        <v>69</v>
      </c>
      <c r="E1131" s="6" t="s">
        <v>52</v>
      </c>
      <c r="F1131" s="6" t="s">
        <v>117</v>
      </c>
      <c r="G1131" s="6" t="s">
        <v>118</v>
      </c>
      <c r="H1131" s="6" t="s">
        <v>110</v>
      </c>
      <c r="I1131" s="12" t="s">
        <v>123</v>
      </c>
      <c r="J1131" s="6" t="s">
        <v>124</v>
      </c>
      <c r="K1131" s="6" t="s">
        <v>125</v>
      </c>
      <c r="L1131" s="6" t="s">
        <v>126</v>
      </c>
      <c r="M1131" s="6" t="s">
        <v>127</v>
      </c>
      <c r="N1131" s="6" t="s">
        <v>150</v>
      </c>
      <c r="P1131" s="44" t="s">
        <v>386</v>
      </c>
      <c r="Q1131" s="9">
        <v>1098017.1844238599</v>
      </c>
      <c r="R1131" s="9">
        <v>303552.28230939299</v>
      </c>
      <c r="S1131" s="8">
        <f t="shared" si="40"/>
        <v>-0.72354505319634888</v>
      </c>
      <c r="U1131" s="9">
        <f t="shared" si="41"/>
        <v>-1.8548837078051255</v>
      </c>
      <c r="V1131" s="6" t="s">
        <v>119</v>
      </c>
    </row>
    <row r="1132" spans="1:23" x14ac:dyDescent="0.2">
      <c r="A1132" s="6" t="s">
        <v>106</v>
      </c>
      <c r="B1132" s="6" t="s">
        <v>107</v>
      </c>
      <c r="C1132" s="6" t="s">
        <v>425</v>
      </c>
      <c r="D1132" s="6" t="s">
        <v>69</v>
      </c>
      <c r="E1132" s="6" t="s">
        <v>52</v>
      </c>
      <c r="F1132" s="6" t="s">
        <v>108</v>
      </c>
      <c r="G1132" s="6" t="s">
        <v>109</v>
      </c>
      <c r="H1132" t="s">
        <v>110</v>
      </c>
      <c r="I1132" t="s">
        <v>111</v>
      </c>
      <c r="J1132" t="s">
        <v>133</v>
      </c>
      <c r="K1132" t="s">
        <v>146</v>
      </c>
      <c r="L1132" t="s">
        <v>147</v>
      </c>
      <c r="M1132" t="s">
        <v>191</v>
      </c>
      <c r="P1132" s="44" t="s">
        <v>386</v>
      </c>
      <c r="Q1132" s="9">
        <v>15.3846153846153</v>
      </c>
      <c r="R1132" s="9">
        <v>4.2307692307692202</v>
      </c>
      <c r="S1132" s="8">
        <f t="shared" si="40"/>
        <v>-0.72499999999999909</v>
      </c>
      <c r="U1132" s="9">
        <f t="shared" si="41"/>
        <v>-1.8624964762500607</v>
      </c>
      <c r="V1132" s="6" t="s">
        <v>116</v>
      </c>
    </row>
    <row r="1133" spans="1:23" x14ac:dyDescent="0.2">
      <c r="A1133" s="6" t="s">
        <v>106</v>
      </c>
      <c r="B1133" s="6" t="s">
        <v>107</v>
      </c>
      <c r="C1133" s="6" t="s">
        <v>476</v>
      </c>
      <c r="D1133" s="6" t="s">
        <v>69</v>
      </c>
      <c r="E1133" s="6" t="s">
        <v>52</v>
      </c>
      <c r="F1133" s="6" t="s">
        <v>108</v>
      </c>
      <c r="G1133" s="6" t="s">
        <v>129</v>
      </c>
      <c r="H1133" t="s">
        <v>110</v>
      </c>
      <c r="I1133" t="s">
        <v>111</v>
      </c>
      <c r="J1133" t="s">
        <v>204</v>
      </c>
      <c r="K1133" t="s">
        <v>205</v>
      </c>
      <c r="L1133" t="s">
        <v>206</v>
      </c>
      <c r="M1133" t="s">
        <v>215</v>
      </c>
      <c r="N1133" s="6" t="s">
        <v>225</v>
      </c>
      <c r="P1133" s="44" t="s">
        <v>386</v>
      </c>
      <c r="Q1133" s="9">
        <v>8027961.1691173501</v>
      </c>
      <c r="R1133" s="9">
        <v>2198392.64886228</v>
      </c>
      <c r="S1133" s="8">
        <f t="shared" si="40"/>
        <v>-0.72615803657356426</v>
      </c>
      <c r="U1133" s="9">
        <f t="shared" si="41"/>
        <v>-1.8685845533741432</v>
      </c>
      <c r="V1133" s="6" t="s">
        <v>119</v>
      </c>
      <c r="W1133" s="10" t="s">
        <v>382</v>
      </c>
    </row>
    <row r="1134" spans="1:23" x14ac:dyDescent="0.2">
      <c r="A1134" s="6" t="s">
        <v>106</v>
      </c>
      <c r="B1134" s="6" t="s">
        <v>107</v>
      </c>
      <c r="C1134" s="6" t="s">
        <v>426</v>
      </c>
      <c r="D1134" s="6" t="s">
        <v>69</v>
      </c>
      <c r="E1134" s="6" t="s">
        <v>52</v>
      </c>
      <c r="F1134" s="6" t="s">
        <v>117</v>
      </c>
      <c r="G1134" s="6" t="s">
        <v>118</v>
      </c>
      <c r="H1134" t="s">
        <v>110</v>
      </c>
      <c r="I1134" t="s">
        <v>111</v>
      </c>
      <c r="J1134" t="s">
        <v>204</v>
      </c>
      <c r="K1134" t="s">
        <v>205</v>
      </c>
      <c r="L1134" t="s">
        <v>206</v>
      </c>
      <c r="M1134" t="s">
        <v>215</v>
      </c>
      <c r="N1134" s="6" t="s">
        <v>225</v>
      </c>
      <c r="P1134" s="44" t="s">
        <v>386</v>
      </c>
      <c r="Q1134" s="9">
        <v>17.293934681181899</v>
      </c>
      <c r="R1134" s="9">
        <v>4.7278382581648497</v>
      </c>
      <c r="S1134" s="8">
        <f t="shared" si="40"/>
        <v>-0.72661870503597037</v>
      </c>
      <c r="U1134" s="9">
        <f t="shared" si="41"/>
        <v>-1.871013559279918</v>
      </c>
      <c r="V1134" s="6" t="s">
        <v>116</v>
      </c>
      <c r="W1134" s="10" t="s">
        <v>382</v>
      </c>
    </row>
    <row r="1135" spans="1:23" x14ac:dyDescent="0.2">
      <c r="A1135" s="6" t="s">
        <v>106</v>
      </c>
      <c r="B1135" s="6" t="s">
        <v>107</v>
      </c>
      <c r="C1135" s="6" t="s">
        <v>452</v>
      </c>
      <c r="D1135" s="6" t="s">
        <v>69</v>
      </c>
      <c r="E1135" s="6" t="s">
        <v>52</v>
      </c>
      <c r="F1135" s="6" t="s">
        <v>142</v>
      </c>
      <c r="G1135" s="6" t="s">
        <v>118</v>
      </c>
      <c r="H1135" t="s">
        <v>110</v>
      </c>
      <c r="I1135" t="s">
        <v>111</v>
      </c>
      <c r="J1135" t="s">
        <v>204</v>
      </c>
      <c r="K1135" t="s">
        <v>205</v>
      </c>
      <c r="L1135" t="s">
        <v>206</v>
      </c>
      <c r="M1135" t="s">
        <v>215</v>
      </c>
      <c r="N1135" s="6" t="s">
        <v>225</v>
      </c>
      <c r="P1135" s="44" t="s">
        <v>386</v>
      </c>
      <c r="Q1135" s="9">
        <v>2379417.1540153902</v>
      </c>
      <c r="R1135" s="9">
        <v>648283.10849810694</v>
      </c>
      <c r="S1135" s="8">
        <f t="shared" si="40"/>
        <v>-0.7275454169925204</v>
      </c>
      <c r="U1135" s="9">
        <f t="shared" si="41"/>
        <v>-1.8759123359363907</v>
      </c>
      <c r="V1135" s="6" t="s">
        <v>119</v>
      </c>
      <c r="W1135" s="10" t="s">
        <v>382</v>
      </c>
    </row>
    <row r="1136" spans="1:23" x14ac:dyDescent="0.2">
      <c r="A1136" s="6" t="s">
        <v>106</v>
      </c>
      <c r="B1136" s="6" t="s">
        <v>107</v>
      </c>
      <c r="C1136" s="6" t="s">
        <v>452</v>
      </c>
      <c r="D1136" s="6" t="s">
        <v>69</v>
      </c>
      <c r="E1136" s="6" t="s">
        <v>52</v>
      </c>
      <c r="F1136" s="6" t="s">
        <v>108</v>
      </c>
      <c r="G1136" s="6" t="s">
        <v>129</v>
      </c>
      <c r="H1136" t="s">
        <v>110</v>
      </c>
      <c r="I1136" t="s">
        <v>111</v>
      </c>
      <c r="J1136" t="s">
        <v>204</v>
      </c>
      <c r="K1136" t="s">
        <v>205</v>
      </c>
      <c r="L1136" t="s">
        <v>206</v>
      </c>
      <c r="M1136" t="s">
        <v>215</v>
      </c>
      <c r="N1136" s="6" t="s">
        <v>225</v>
      </c>
      <c r="P1136" s="44" t="s">
        <v>386</v>
      </c>
      <c r="Q1136" s="9">
        <v>2687891.6905853101</v>
      </c>
      <c r="R1136" s="9">
        <v>732328.40972768795</v>
      </c>
      <c r="S1136" s="8">
        <f t="shared" si="40"/>
        <v>-0.72754541699252118</v>
      </c>
      <c r="U1136" s="9">
        <f t="shared" si="41"/>
        <v>-1.8759123359363949</v>
      </c>
      <c r="V1136" s="6" t="s">
        <v>119</v>
      </c>
      <c r="W1136" s="10" t="s">
        <v>382</v>
      </c>
    </row>
    <row r="1137" spans="1:23" x14ac:dyDescent="0.2">
      <c r="A1137" s="6" t="s">
        <v>106</v>
      </c>
      <c r="B1137" s="6" t="s">
        <v>120</v>
      </c>
      <c r="C1137" s="6" t="s">
        <v>423</v>
      </c>
      <c r="D1137" s="6" t="s">
        <v>77</v>
      </c>
      <c r="E1137" s="6" t="s">
        <v>121</v>
      </c>
      <c r="F1137" s="6" t="s">
        <v>108</v>
      </c>
      <c r="G1137" s="6" t="s">
        <v>242</v>
      </c>
      <c r="H1137" t="s">
        <v>110</v>
      </c>
      <c r="I1137" t="s">
        <v>111</v>
      </c>
      <c r="J1137" t="s">
        <v>133</v>
      </c>
      <c r="K1137" t="s">
        <v>146</v>
      </c>
      <c r="L1137" t="s">
        <v>147</v>
      </c>
      <c r="M1137" t="s">
        <v>191</v>
      </c>
      <c r="P1137" s="44" t="s">
        <v>386</v>
      </c>
      <c r="Q1137" s="9">
        <v>5492251.8729818696</v>
      </c>
      <c r="R1137" s="9">
        <v>1476863.8612149099</v>
      </c>
      <c r="S1137" s="8">
        <f t="shared" si="40"/>
        <v>-0.73110048567144714</v>
      </c>
      <c r="U1137" s="9">
        <f t="shared" si="41"/>
        <v>-1.8948609453903027</v>
      </c>
      <c r="V1137" s="6" t="s">
        <v>119</v>
      </c>
      <c r="W1137" s="10" t="s">
        <v>382</v>
      </c>
    </row>
    <row r="1138" spans="1:23" x14ac:dyDescent="0.2">
      <c r="A1138" s="6" t="s">
        <v>106</v>
      </c>
      <c r="B1138" s="6" t="s">
        <v>107</v>
      </c>
      <c r="C1138" s="6" t="s">
        <v>472</v>
      </c>
      <c r="D1138" s="6" t="s">
        <v>69</v>
      </c>
      <c r="E1138" s="6" t="s">
        <v>52</v>
      </c>
      <c r="F1138" s="6" t="s">
        <v>194</v>
      </c>
      <c r="G1138" s="6" t="s">
        <v>130</v>
      </c>
      <c r="H1138" t="s">
        <v>110</v>
      </c>
      <c r="I1138" t="s">
        <v>111</v>
      </c>
      <c r="J1138" t="s">
        <v>133</v>
      </c>
      <c r="K1138" t="s">
        <v>146</v>
      </c>
      <c r="L1138" t="s">
        <v>147</v>
      </c>
      <c r="M1138" t="s">
        <v>191</v>
      </c>
      <c r="P1138" s="44" t="s">
        <v>386</v>
      </c>
      <c r="Q1138" s="9">
        <v>10964781.961431799</v>
      </c>
      <c r="R1138" s="9">
        <v>2840098.0479142098</v>
      </c>
      <c r="S1138" s="8">
        <f t="shared" ref="S1138:S1201" si="42">((R1138-Q1138)/Q1138)</f>
        <v>-0.7409799795468669</v>
      </c>
      <c r="U1138" s="9">
        <f t="shared" si="41"/>
        <v>-1.9488644823339154</v>
      </c>
      <c r="V1138" s="6" t="s">
        <v>119</v>
      </c>
    </row>
    <row r="1139" spans="1:23" x14ac:dyDescent="0.2">
      <c r="A1139" s="6" t="s">
        <v>106</v>
      </c>
      <c r="B1139" s="6" t="s">
        <v>120</v>
      </c>
      <c r="C1139" s="6" t="s">
        <v>462</v>
      </c>
      <c r="D1139" s="6" t="s">
        <v>77</v>
      </c>
      <c r="E1139" s="6" t="s">
        <v>121</v>
      </c>
      <c r="F1139" s="6" t="s">
        <v>132</v>
      </c>
      <c r="G1139" s="11">
        <v>1E-3</v>
      </c>
      <c r="H1139" t="s">
        <v>110</v>
      </c>
      <c r="I1139" t="s">
        <v>111</v>
      </c>
      <c r="J1139" t="s">
        <v>204</v>
      </c>
      <c r="K1139" t="s">
        <v>205</v>
      </c>
      <c r="L1139" t="s">
        <v>206</v>
      </c>
      <c r="M1139" t="s">
        <v>215</v>
      </c>
      <c r="P1139" s="44" t="s">
        <v>386</v>
      </c>
      <c r="Q1139" s="9">
        <v>2479618.91283635</v>
      </c>
      <c r="R1139" s="9">
        <v>637150.16215785604</v>
      </c>
      <c r="S1139" s="8">
        <f t="shared" si="42"/>
        <v>-0.74304512727359306</v>
      </c>
      <c r="U1139" s="9">
        <f t="shared" si="41"/>
        <v>-1.9604130841470275</v>
      </c>
      <c r="V1139" s="6" t="s">
        <v>119</v>
      </c>
      <c r="W1139" s="10" t="s">
        <v>382</v>
      </c>
    </row>
    <row r="1140" spans="1:23" x14ac:dyDescent="0.2">
      <c r="A1140" s="6" t="s">
        <v>106</v>
      </c>
      <c r="B1140" s="6" t="s">
        <v>107</v>
      </c>
      <c r="C1140" s="6" t="s">
        <v>452</v>
      </c>
      <c r="D1140" s="6" t="s">
        <v>69</v>
      </c>
      <c r="E1140" s="6" t="s">
        <v>52</v>
      </c>
      <c r="F1140" s="6" t="s">
        <v>108</v>
      </c>
      <c r="G1140" s="6" t="s">
        <v>130</v>
      </c>
      <c r="H1140" t="s">
        <v>110</v>
      </c>
      <c r="I1140" t="s">
        <v>111</v>
      </c>
      <c r="J1140" t="s">
        <v>204</v>
      </c>
      <c r="K1140" t="s">
        <v>205</v>
      </c>
      <c r="L1140" t="s">
        <v>206</v>
      </c>
      <c r="M1140" t="s">
        <v>215</v>
      </c>
      <c r="N1140" s="6" t="s">
        <v>225</v>
      </c>
      <c r="P1140" s="44" t="s">
        <v>386</v>
      </c>
      <c r="Q1140" s="9">
        <v>2687891.6905853101</v>
      </c>
      <c r="R1140" s="9">
        <v>689025.49872972304</v>
      </c>
      <c r="S1140" s="8">
        <f t="shared" si="42"/>
        <v>-0.74365578005128541</v>
      </c>
      <c r="U1140" s="9">
        <f t="shared" si="41"/>
        <v>-1.9638457266834082</v>
      </c>
      <c r="V1140" s="6" t="s">
        <v>119</v>
      </c>
      <c r="W1140" s="10" t="s">
        <v>382</v>
      </c>
    </row>
    <row r="1141" spans="1:23" x14ac:dyDescent="0.2">
      <c r="A1141" s="6" t="s">
        <v>106</v>
      </c>
      <c r="B1141" s="6" t="s">
        <v>107</v>
      </c>
      <c r="C1141" s="6" t="s">
        <v>426</v>
      </c>
      <c r="D1141" s="6" t="s">
        <v>69</v>
      </c>
      <c r="E1141" s="6" t="s">
        <v>52</v>
      </c>
      <c r="F1141" s="6" t="s">
        <v>117</v>
      </c>
      <c r="G1141" s="6" t="s">
        <v>129</v>
      </c>
      <c r="H1141" t="s">
        <v>110</v>
      </c>
      <c r="I1141" t="s">
        <v>111</v>
      </c>
      <c r="J1141" t="s">
        <v>204</v>
      </c>
      <c r="K1141" t="s">
        <v>205</v>
      </c>
      <c r="L1141" t="s">
        <v>206</v>
      </c>
      <c r="M1141" t="s">
        <v>215</v>
      </c>
      <c r="N1141" s="6" t="s">
        <v>225</v>
      </c>
      <c r="P1141" s="44" t="s">
        <v>386</v>
      </c>
      <c r="Q1141" s="9">
        <v>17.293934681181899</v>
      </c>
      <c r="R1141" s="9">
        <v>4.3545878693623603</v>
      </c>
      <c r="S1141" s="8">
        <f t="shared" si="42"/>
        <v>-0.74820143884892021</v>
      </c>
      <c r="U1141" s="9">
        <f t="shared" si="41"/>
        <v>-1.9896580557785373</v>
      </c>
      <c r="V1141" s="6" t="s">
        <v>116</v>
      </c>
      <c r="W1141" s="10" t="s">
        <v>382</v>
      </c>
    </row>
    <row r="1142" spans="1:23" x14ac:dyDescent="0.2">
      <c r="A1142" s="6" t="s">
        <v>106</v>
      </c>
      <c r="B1142" s="6" t="s">
        <v>107</v>
      </c>
      <c r="C1142" s="6" t="s">
        <v>426</v>
      </c>
      <c r="D1142" s="6" t="s">
        <v>69</v>
      </c>
      <c r="E1142" s="6" t="s">
        <v>52</v>
      </c>
      <c r="F1142" s="6" t="s">
        <v>194</v>
      </c>
      <c r="G1142" s="6" t="s">
        <v>109</v>
      </c>
      <c r="H1142" t="s">
        <v>110</v>
      </c>
      <c r="I1142" t="s">
        <v>111</v>
      </c>
      <c r="J1142" t="s">
        <v>204</v>
      </c>
      <c r="K1142" t="s">
        <v>205</v>
      </c>
      <c r="L1142" t="s">
        <v>206</v>
      </c>
      <c r="M1142" t="s">
        <v>215</v>
      </c>
      <c r="N1142" s="6" t="s">
        <v>225</v>
      </c>
      <c r="P1142" s="44" t="s">
        <v>386</v>
      </c>
      <c r="Q1142" s="9">
        <v>13.499222395023301</v>
      </c>
      <c r="R1142" s="9">
        <v>3.3592534992223899</v>
      </c>
      <c r="S1142" s="8">
        <f t="shared" si="42"/>
        <v>-0.75115207373271875</v>
      </c>
      <c r="U1142" s="9">
        <f t="shared" si="41"/>
        <v>-2.0066637302810104</v>
      </c>
      <c r="V1142" s="6" t="s">
        <v>116</v>
      </c>
      <c r="W1142" s="10" t="s">
        <v>382</v>
      </c>
    </row>
    <row r="1143" spans="1:23" x14ac:dyDescent="0.2">
      <c r="A1143" s="6" t="s">
        <v>106</v>
      </c>
      <c r="B1143" s="6" t="s">
        <v>107</v>
      </c>
      <c r="C1143" s="6" t="s">
        <v>426</v>
      </c>
      <c r="D1143" s="6" t="s">
        <v>69</v>
      </c>
      <c r="E1143" s="6" t="s">
        <v>52</v>
      </c>
      <c r="F1143" s="6" t="s">
        <v>117</v>
      </c>
      <c r="G1143" s="6" t="s">
        <v>109</v>
      </c>
      <c r="H1143" t="s">
        <v>110</v>
      </c>
      <c r="I1143" t="s">
        <v>111</v>
      </c>
      <c r="J1143" t="s">
        <v>204</v>
      </c>
      <c r="K1143" t="s">
        <v>205</v>
      </c>
      <c r="L1143" t="s">
        <v>206</v>
      </c>
      <c r="M1143" t="s">
        <v>215</v>
      </c>
      <c r="N1143" s="6" t="s">
        <v>225</v>
      </c>
      <c r="P1143" s="44" t="s">
        <v>386</v>
      </c>
      <c r="Q1143" s="9">
        <v>17.293934681181899</v>
      </c>
      <c r="R1143" s="9">
        <v>4.2923794712286103</v>
      </c>
      <c r="S1143" s="8">
        <f t="shared" si="42"/>
        <v>-0.75179856115107857</v>
      </c>
      <c r="U1143" s="9">
        <f t="shared" si="41"/>
        <v>-2.0104166159453354</v>
      </c>
      <c r="V1143" s="6" t="s">
        <v>116</v>
      </c>
      <c r="W1143" s="10" t="s">
        <v>382</v>
      </c>
    </row>
    <row r="1144" spans="1:23" x14ac:dyDescent="0.2">
      <c r="A1144" s="6" t="s">
        <v>106</v>
      </c>
      <c r="B1144" s="6">
        <v>2018</v>
      </c>
      <c r="C1144" s="6" t="s">
        <v>418</v>
      </c>
      <c r="D1144" s="6" t="s">
        <v>69</v>
      </c>
      <c r="E1144" s="6" t="s">
        <v>52</v>
      </c>
      <c r="F1144" s="6" t="s">
        <v>216</v>
      </c>
      <c r="G1144" s="6" t="s">
        <v>217</v>
      </c>
      <c r="H1144" t="s">
        <v>110</v>
      </c>
      <c r="I1144" t="s">
        <v>111</v>
      </c>
      <c r="J1144" t="s">
        <v>204</v>
      </c>
      <c r="K1144" t="s">
        <v>205</v>
      </c>
      <c r="L1144" t="s">
        <v>206</v>
      </c>
      <c r="M1144" t="s">
        <v>215</v>
      </c>
      <c r="N1144" s="6" t="s">
        <v>225</v>
      </c>
      <c r="P1144" s="44" t="s">
        <v>386</v>
      </c>
      <c r="Q1144" s="9">
        <v>16.010000000000002</v>
      </c>
      <c r="R1144" s="9">
        <v>3.84</v>
      </c>
      <c r="S1144" s="8">
        <f t="shared" si="42"/>
        <v>-0.76014990630855717</v>
      </c>
      <c r="U1144" s="9">
        <f t="shared" si="41"/>
        <v>-2.0597950917951011</v>
      </c>
      <c r="V1144" s="6" t="s">
        <v>116</v>
      </c>
      <c r="W1144" s="10" t="s">
        <v>382</v>
      </c>
    </row>
    <row r="1145" spans="1:23" x14ac:dyDescent="0.2">
      <c r="A1145" s="6" t="s">
        <v>106</v>
      </c>
      <c r="B1145" s="6" t="s">
        <v>120</v>
      </c>
      <c r="C1145" s="6" t="s">
        <v>432</v>
      </c>
      <c r="D1145" s="6" t="s">
        <v>77</v>
      </c>
      <c r="E1145" s="6" t="s">
        <v>121</v>
      </c>
      <c r="F1145" s="6" t="s">
        <v>122</v>
      </c>
      <c r="G1145" s="11">
        <v>1E-3</v>
      </c>
      <c r="H1145" t="s">
        <v>110</v>
      </c>
      <c r="I1145" t="s">
        <v>111</v>
      </c>
      <c r="J1145" t="s">
        <v>112</v>
      </c>
      <c r="K1145" t="s">
        <v>139</v>
      </c>
      <c r="L1145" t="s">
        <v>140</v>
      </c>
      <c r="M1145" t="s">
        <v>141</v>
      </c>
      <c r="N1145" s="6" t="s">
        <v>149</v>
      </c>
      <c r="P1145" s="44" t="s">
        <v>385</v>
      </c>
      <c r="Q1145" s="9">
        <v>56543.274096281901</v>
      </c>
      <c r="R1145" s="9">
        <v>13298.710250628899</v>
      </c>
      <c r="S1145" s="8">
        <f t="shared" si="42"/>
        <v>-0.76480473649290537</v>
      </c>
      <c r="U1145" s="9">
        <f t="shared" si="41"/>
        <v>-2.0880690882149211</v>
      </c>
      <c r="V1145" s="6" t="s">
        <v>119</v>
      </c>
    </row>
    <row r="1146" spans="1:23" x14ac:dyDescent="0.2">
      <c r="A1146" s="6" t="s">
        <v>106</v>
      </c>
      <c r="B1146" s="6" t="s">
        <v>107</v>
      </c>
      <c r="C1146" s="6" t="s">
        <v>426</v>
      </c>
      <c r="D1146" s="6" t="s">
        <v>69</v>
      </c>
      <c r="E1146" s="6" t="s">
        <v>52</v>
      </c>
      <c r="F1146" s="6" t="s">
        <v>142</v>
      </c>
      <c r="G1146" s="6" t="s">
        <v>109</v>
      </c>
      <c r="H1146" t="s">
        <v>110</v>
      </c>
      <c r="I1146" t="s">
        <v>111</v>
      </c>
      <c r="J1146" t="s">
        <v>204</v>
      </c>
      <c r="K1146" t="s">
        <v>205</v>
      </c>
      <c r="L1146" t="s">
        <v>206</v>
      </c>
      <c r="M1146" t="s">
        <v>215</v>
      </c>
      <c r="N1146" s="6" t="s">
        <v>225</v>
      </c>
      <c r="P1146" s="44" t="s">
        <v>386</v>
      </c>
      <c r="Q1146" s="9">
        <v>14.307931570761999</v>
      </c>
      <c r="R1146" s="9">
        <v>3.3592534992223899</v>
      </c>
      <c r="S1146" s="8">
        <f t="shared" si="42"/>
        <v>-0.76521739130434729</v>
      </c>
      <c r="U1146" s="9">
        <f t="shared" si="41"/>
        <v>-2.0906025487809035</v>
      </c>
      <c r="V1146" s="6" t="s">
        <v>116</v>
      </c>
      <c r="W1146" s="10" t="s">
        <v>382</v>
      </c>
    </row>
    <row r="1147" spans="1:23" x14ac:dyDescent="0.2">
      <c r="A1147" s="6" t="s">
        <v>106</v>
      </c>
      <c r="B1147" s="6" t="s">
        <v>120</v>
      </c>
      <c r="C1147" s="6" t="s">
        <v>462</v>
      </c>
      <c r="D1147" s="6" t="s">
        <v>77</v>
      </c>
      <c r="E1147" s="6" t="s">
        <v>121</v>
      </c>
      <c r="F1147" s="6" t="s">
        <v>138</v>
      </c>
      <c r="G1147" s="11">
        <v>1E-3</v>
      </c>
      <c r="H1147" t="s">
        <v>110</v>
      </c>
      <c r="I1147" t="s">
        <v>111</v>
      </c>
      <c r="J1147" t="s">
        <v>204</v>
      </c>
      <c r="K1147" t="s">
        <v>205</v>
      </c>
      <c r="L1147" t="s">
        <v>206</v>
      </c>
      <c r="M1147" t="s">
        <v>215</v>
      </c>
      <c r="P1147" s="44" t="s">
        <v>386</v>
      </c>
      <c r="Q1147" s="9">
        <v>5212966.5183432298</v>
      </c>
      <c r="R1147" s="9">
        <v>1209863.3320103099</v>
      </c>
      <c r="S1147" s="8">
        <f t="shared" si="42"/>
        <v>-0.76791269850802235</v>
      </c>
      <c r="U1147" s="9">
        <f t="shared" si="41"/>
        <v>-2.1072605061805252</v>
      </c>
      <c r="V1147" s="6" t="s">
        <v>119</v>
      </c>
      <c r="W1147" s="10" t="s">
        <v>382</v>
      </c>
    </row>
    <row r="1148" spans="1:23" x14ac:dyDescent="0.2">
      <c r="A1148" s="6" t="s">
        <v>106</v>
      </c>
      <c r="B1148" s="6" t="s">
        <v>120</v>
      </c>
      <c r="C1148" s="6" t="s">
        <v>454</v>
      </c>
      <c r="D1148" s="6" t="s">
        <v>77</v>
      </c>
      <c r="E1148" s="6" t="s">
        <v>121</v>
      </c>
      <c r="F1148" s="6" t="s">
        <v>224</v>
      </c>
      <c r="G1148" s="11">
        <v>5.0000000000000001E-3</v>
      </c>
      <c r="H1148" t="s">
        <v>110</v>
      </c>
      <c r="I1148" t="s">
        <v>111</v>
      </c>
      <c r="J1148" t="s">
        <v>204</v>
      </c>
      <c r="K1148" t="s">
        <v>205</v>
      </c>
      <c r="L1148" t="s">
        <v>206</v>
      </c>
      <c r="M1148" t="s">
        <v>215</v>
      </c>
      <c r="P1148" s="44" t="s">
        <v>386</v>
      </c>
      <c r="Q1148" s="9">
        <v>1337352.35613722</v>
      </c>
      <c r="R1148" s="9">
        <v>300888.31041114102</v>
      </c>
      <c r="S1148" s="8">
        <f t="shared" si="42"/>
        <v>-0.77501194129554574</v>
      </c>
      <c r="U1148" s="9">
        <f t="shared" si="41"/>
        <v>-2.1520796628007761</v>
      </c>
      <c r="V1148" s="6" t="s">
        <v>119</v>
      </c>
    </row>
    <row r="1149" spans="1:23" x14ac:dyDescent="0.2">
      <c r="A1149" s="6" t="s">
        <v>106</v>
      </c>
      <c r="B1149" s="6">
        <v>2018</v>
      </c>
      <c r="C1149" s="6" t="s">
        <v>493</v>
      </c>
      <c r="D1149" s="6" t="s">
        <v>69</v>
      </c>
      <c r="E1149" s="6" t="s">
        <v>52</v>
      </c>
      <c r="F1149" s="6" t="s">
        <v>108</v>
      </c>
      <c r="G1149" s="6" t="s">
        <v>227</v>
      </c>
      <c r="H1149" t="s">
        <v>110</v>
      </c>
      <c r="I1149" t="s">
        <v>111</v>
      </c>
      <c r="J1149" t="s">
        <v>133</v>
      </c>
      <c r="K1149" t="s">
        <v>146</v>
      </c>
      <c r="L1149" t="s">
        <v>147</v>
      </c>
      <c r="M1149" t="s">
        <v>148</v>
      </c>
      <c r="N1149" s="6" t="s">
        <v>199</v>
      </c>
      <c r="P1149" s="44" t="s">
        <v>385</v>
      </c>
      <c r="Q1149" s="9">
        <v>1161290.32258064</v>
      </c>
      <c r="R1149" s="9">
        <v>258064.51612903399</v>
      </c>
      <c r="S1149" s="8">
        <f t="shared" si="42"/>
        <v>-0.77777777777777535</v>
      </c>
      <c r="U1149" s="9">
        <f t="shared" si="41"/>
        <v>-2.1699250014422962</v>
      </c>
      <c r="V1149" s="6" t="s">
        <v>119</v>
      </c>
    </row>
    <row r="1150" spans="1:23" x14ac:dyDescent="0.2">
      <c r="A1150" s="6" t="s">
        <v>106</v>
      </c>
      <c r="B1150" s="6" t="s">
        <v>107</v>
      </c>
      <c r="C1150" s="6" t="s">
        <v>452</v>
      </c>
      <c r="D1150" s="6" t="s">
        <v>69</v>
      </c>
      <c r="E1150" s="6" t="s">
        <v>52</v>
      </c>
      <c r="F1150" s="6" t="s">
        <v>117</v>
      </c>
      <c r="G1150" s="6" t="s">
        <v>131</v>
      </c>
      <c r="H1150" t="s">
        <v>110</v>
      </c>
      <c r="I1150" t="s">
        <v>111</v>
      </c>
      <c r="J1150" t="s">
        <v>204</v>
      </c>
      <c r="K1150" t="s">
        <v>205</v>
      </c>
      <c r="L1150" t="s">
        <v>206</v>
      </c>
      <c r="M1150" t="s">
        <v>215</v>
      </c>
      <c r="N1150" s="6" t="s">
        <v>225</v>
      </c>
      <c r="P1150" s="44" t="s">
        <v>386</v>
      </c>
      <c r="Q1150" s="9">
        <v>6706108.6932348302</v>
      </c>
      <c r="R1150" s="9">
        <v>1431799.9830521301</v>
      </c>
      <c r="S1150" s="8">
        <f t="shared" si="42"/>
        <v>-0.7864931738287303</v>
      </c>
      <c r="U1150" s="9">
        <f t="shared" si="41"/>
        <v>-2.227645898924465</v>
      </c>
      <c r="V1150" s="6" t="s">
        <v>119</v>
      </c>
    </row>
    <row r="1151" spans="1:23" x14ac:dyDescent="0.2">
      <c r="A1151" s="6" t="s">
        <v>106</v>
      </c>
      <c r="B1151" s="6" t="s">
        <v>107</v>
      </c>
      <c r="C1151" s="6" t="s">
        <v>476</v>
      </c>
      <c r="D1151" s="6" t="s">
        <v>69</v>
      </c>
      <c r="E1151" s="6" t="s">
        <v>52</v>
      </c>
      <c r="F1151" s="6" t="s">
        <v>117</v>
      </c>
      <c r="G1151" s="6" t="s">
        <v>118</v>
      </c>
      <c r="H1151" t="s">
        <v>110</v>
      </c>
      <c r="I1151" t="s">
        <v>111</v>
      </c>
      <c r="J1151" t="s">
        <v>204</v>
      </c>
      <c r="K1151" t="s">
        <v>205</v>
      </c>
      <c r="L1151" t="s">
        <v>206</v>
      </c>
      <c r="M1151" t="s">
        <v>215</v>
      </c>
      <c r="N1151" s="6" t="s">
        <v>225</v>
      </c>
      <c r="P1151" s="44" t="s">
        <v>386</v>
      </c>
      <c r="Q1151" s="9">
        <v>5455594.7811685102</v>
      </c>
      <c r="R1151" s="9">
        <v>1163561.8505359001</v>
      </c>
      <c r="S1151" s="8">
        <f t="shared" si="42"/>
        <v>-0.78672135721071978</v>
      </c>
      <c r="U1151" s="9">
        <f t="shared" si="41"/>
        <v>-2.2291885899902097</v>
      </c>
      <c r="V1151" s="6" t="s">
        <v>119</v>
      </c>
      <c r="W1151" s="10" t="s">
        <v>382</v>
      </c>
    </row>
    <row r="1152" spans="1:23" x14ac:dyDescent="0.2">
      <c r="A1152" s="6" t="s">
        <v>106</v>
      </c>
      <c r="B1152" s="6" t="s">
        <v>107</v>
      </c>
      <c r="C1152" s="6" t="s">
        <v>452</v>
      </c>
      <c r="D1152" s="6" t="s">
        <v>69</v>
      </c>
      <c r="E1152" s="6" t="s">
        <v>52</v>
      </c>
      <c r="F1152" s="6" t="s">
        <v>108</v>
      </c>
      <c r="G1152" s="6" t="s">
        <v>109</v>
      </c>
      <c r="H1152" t="s">
        <v>110</v>
      </c>
      <c r="I1152" t="s">
        <v>111</v>
      </c>
      <c r="J1152" t="s">
        <v>204</v>
      </c>
      <c r="K1152" t="s">
        <v>205</v>
      </c>
      <c r="L1152" t="s">
        <v>206</v>
      </c>
      <c r="M1152" t="s">
        <v>215</v>
      </c>
      <c r="N1152" s="6" t="s">
        <v>225</v>
      </c>
      <c r="P1152" s="44" t="s">
        <v>386</v>
      </c>
      <c r="Q1152" s="9">
        <v>2687891.6905853101</v>
      </c>
      <c r="R1152" s="9">
        <v>562341.32519034902</v>
      </c>
      <c r="S1152" s="8">
        <f t="shared" si="42"/>
        <v>-0.79078720799650426</v>
      </c>
      <c r="U1152" s="9">
        <f t="shared" si="41"/>
        <v>-2.256957029173472</v>
      </c>
      <c r="V1152" s="6" t="s">
        <v>119</v>
      </c>
      <c r="W1152" s="10" t="s">
        <v>382</v>
      </c>
    </row>
    <row r="1153" spans="1:23" x14ac:dyDescent="0.2">
      <c r="A1153" s="6" t="s">
        <v>106</v>
      </c>
      <c r="B1153" s="6" t="s">
        <v>107</v>
      </c>
      <c r="C1153" s="6" t="s">
        <v>425</v>
      </c>
      <c r="D1153" s="6" t="s">
        <v>69</v>
      </c>
      <c r="E1153" s="6" t="s">
        <v>52</v>
      </c>
      <c r="F1153" s="6" t="s">
        <v>194</v>
      </c>
      <c r="G1153" s="6" t="s">
        <v>130</v>
      </c>
      <c r="H1153" t="s">
        <v>110</v>
      </c>
      <c r="I1153" t="s">
        <v>111</v>
      </c>
      <c r="J1153" t="s">
        <v>133</v>
      </c>
      <c r="K1153" t="s">
        <v>146</v>
      </c>
      <c r="L1153" t="s">
        <v>147</v>
      </c>
      <c r="M1153" t="s">
        <v>191</v>
      </c>
      <c r="P1153" s="44" t="s">
        <v>386</v>
      </c>
      <c r="Q1153" s="9">
        <v>28.75</v>
      </c>
      <c r="R1153" s="9">
        <v>5.9615384615384697</v>
      </c>
      <c r="S1153" s="8">
        <f t="shared" si="42"/>
        <v>-0.79264214046822712</v>
      </c>
      <c r="U1153" s="9">
        <f t="shared" si="41"/>
        <v>-2.2698053638112281</v>
      </c>
      <c r="V1153" s="6" t="s">
        <v>116</v>
      </c>
    </row>
    <row r="1154" spans="1:23" x14ac:dyDescent="0.2">
      <c r="A1154" s="6" t="s">
        <v>106</v>
      </c>
      <c r="B1154" s="6" t="s">
        <v>107</v>
      </c>
      <c r="C1154" s="6" t="s">
        <v>491</v>
      </c>
      <c r="D1154" s="6" t="s">
        <v>69</v>
      </c>
      <c r="E1154" s="6" t="s">
        <v>52</v>
      </c>
      <c r="F1154" s="6" t="s">
        <v>117</v>
      </c>
      <c r="G1154" s="6" t="s">
        <v>118</v>
      </c>
      <c r="H1154" t="s">
        <v>110</v>
      </c>
      <c r="I1154" t="s">
        <v>111</v>
      </c>
      <c r="J1154" t="s">
        <v>204</v>
      </c>
      <c r="K1154" t="s">
        <v>205</v>
      </c>
      <c r="L1154" t="s">
        <v>206</v>
      </c>
      <c r="M1154" t="s">
        <v>215</v>
      </c>
      <c r="N1154" s="6" t="s">
        <v>225</v>
      </c>
      <c r="P1154" s="44" t="s">
        <v>386</v>
      </c>
      <c r="Q1154" s="9">
        <v>9.6028880866426007</v>
      </c>
      <c r="R1154" s="9">
        <v>1.9855595667870001</v>
      </c>
      <c r="S1154" s="8">
        <f t="shared" si="42"/>
        <v>-0.79323308270676729</v>
      </c>
      <c r="U1154" s="9">
        <f t="shared" si="41"/>
        <v>-2.273922721976533</v>
      </c>
      <c r="V1154" s="6" t="s">
        <v>116</v>
      </c>
      <c r="W1154" s="10" t="s">
        <v>382</v>
      </c>
    </row>
    <row r="1155" spans="1:23" x14ac:dyDescent="0.2">
      <c r="A1155" s="6" t="s">
        <v>106</v>
      </c>
      <c r="B1155" s="6">
        <v>2018</v>
      </c>
      <c r="C1155" s="6" t="s">
        <v>492</v>
      </c>
      <c r="D1155" s="6" t="s">
        <v>69</v>
      </c>
      <c r="E1155" s="6" t="s">
        <v>52</v>
      </c>
      <c r="F1155" s="6" t="s">
        <v>108</v>
      </c>
      <c r="G1155" s="6" t="s">
        <v>193</v>
      </c>
      <c r="H1155" t="s">
        <v>110</v>
      </c>
      <c r="I1155" t="s">
        <v>111</v>
      </c>
      <c r="J1155" t="s">
        <v>204</v>
      </c>
      <c r="K1155" t="s">
        <v>205</v>
      </c>
      <c r="L1155" t="s">
        <v>206</v>
      </c>
      <c r="M1155" t="s">
        <v>215</v>
      </c>
      <c r="N1155" s="6" t="s">
        <v>225</v>
      </c>
      <c r="P1155" s="44" t="s">
        <v>386</v>
      </c>
      <c r="Q1155" s="9">
        <v>4.8517520215633402E-2</v>
      </c>
      <c r="R1155" s="9">
        <v>9.7035040431267105E-3</v>
      </c>
      <c r="S1155" s="8">
        <f t="shared" si="42"/>
        <v>-0.79999999999999938</v>
      </c>
      <c r="U1155" s="9">
        <f t="shared" si="41"/>
        <v>-2.3219280948873577</v>
      </c>
      <c r="V1155" s="6" t="s">
        <v>116</v>
      </c>
      <c r="W1155" s="10" t="s">
        <v>382</v>
      </c>
    </row>
    <row r="1156" spans="1:23" x14ac:dyDescent="0.2">
      <c r="A1156" s="6" t="s">
        <v>106</v>
      </c>
      <c r="B1156" s="6" t="s">
        <v>107</v>
      </c>
      <c r="C1156" s="6" t="s">
        <v>468</v>
      </c>
      <c r="D1156" s="6" t="s">
        <v>69</v>
      </c>
      <c r="E1156" s="6" t="s">
        <v>52</v>
      </c>
      <c r="F1156" s="6" t="s">
        <v>108</v>
      </c>
      <c r="G1156" s="6" t="s">
        <v>131</v>
      </c>
      <c r="H1156" s="6" t="s">
        <v>110</v>
      </c>
      <c r="I1156" s="6" t="s">
        <v>111</v>
      </c>
      <c r="J1156" s="6" t="s">
        <v>112</v>
      </c>
      <c r="K1156" s="6" t="s">
        <v>113</v>
      </c>
      <c r="L1156" s="6" t="s">
        <v>114</v>
      </c>
      <c r="M1156" s="6" t="s">
        <v>115</v>
      </c>
      <c r="P1156" s="44" t="s">
        <v>385</v>
      </c>
      <c r="Q1156" s="9">
        <v>1.10091743119265</v>
      </c>
      <c r="R1156" s="9">
        <v>0.22018348623852799</v>
      </c>
      <c r="S1156" s="8">
        <f t="shared" si="42"/>
        <v>-0.80000000000000182</v>
      </c>
      <c r="U1156" s="9">
        <f t="shared" si="41"/>
        <v>-2.3219280948873755</v>
      </c>
      <c r="V1156" s="6" t="s">
        <v>116</v>
      </c>
    </row>
    <row r="1157" spans="1:23" x14ac:dyDescent="0.2">
      <c r="A1157" s="6" t="s">
        <v>106</v>
      </c>
      <c r="B1157" s="6" t="s">
        <v>107</v>
      </c>
      <c r="C1157" s="6" t="s">
        <v>476</v>
      </c>
      <c r="D1157" s="6" t="s">
        <v>69</v>
      </c>
      <c r="E1157" s="6" t="s">
        <v>52</v>
      </c>
      <c r="F1157" s="6" t="s">
        <v>117</v>
      </c>
      <c r="G1157" s="6" t="s">
        <v>109</v>
      </c>
      <c r="H1157" t="s">
        <v>110</v>
      </c>
      <c r="I1157" t="s">
        <v>111</v>
      </c>
      <c r="J1157" t="s">
        <v>204</v>
      </c>
      <c r="K1157" t="s">
        <v>205</v>
      </c>
      <c r="L1157" t="s">
        <v>206</v>
      </c>
      <c r="M1157" t="s">
        <v>215</v>
      </c>
      <c r="N1157" s="6" t="s">
        <v>225</v>
      </c>
      <c r="P1157" s="44" t="s">
        <v>386</v>
      </c>
      <c r="Q1157" s="9">
        <v>5455594.7811685102</v>
      </c>
      <c r="R1157" s="9">
        <v>1086886.5401013901</v>
      </c>
      <c r="S1157" s="8">
        <f t="shared" si="42"/>
        <v>-0.80077579371307439</v>
      </c>
      <c r="U1157" s="9">
        <f t="shared" ref="U1157:U1220" si="43">IF(T1157="",(LOG((R1157/Q1157),2)),T1157)</f>
        <v>-2.3275351454309519</v>
      </c>
      <c r="V1157" s="6" t="s">
        <v>119</v>
      </c>
      <c r="W1157" s="10" t="s">
        <v>382</v>
      </c>
    </row>
    <row r="1158" spans="1:23" x14ac:dyDescent="0.2">
      <c r="A1158" s="6" t="s">
        <v>106</v>
      </c>
      <c r="B1158" s="6" t="s">
        <v>107</v>
      </c>
      <c r="C1158" s="6" t="s">
        <v>484</v>
      </c>
      <c r="D1158" s="6" t="s">
        <v>69</v>
      </c>
      <c r="E1158" s="6" t="s">
        <v>52</v>
      </c>
      <c r="F1158" s="6" t="s">
        <v>142</v>
      </c>
      <c r="G1158" s="6" t="s">
        <v>118</v>
      </c>
      <c r="H1158" t="s">
        <v>110</v>
      </c>
      <c r="I1158" t="s">
        <v>111</v>
      </c>
      <c r="J1158" t="s">
        <v>133</v>
      </c>
      <c r="K1158" t="s">
        <v>146</v>
      </c>
      <c r="L1158" t="s">
        <v>147</v>
      </c>
      <c r="M1158" t="s">
        <v>148</v>
      </c>
      <c r="P1158" s="44" t="s">
        <v>385</v>
      </c>
      <c r="Q1158" s="9">
        <v>2911815.2922240701</v>
      </c>
      <c r="R1158" s="9">
        <v>572373.055184111</v>
      </c>
      <c r="S1158" s="8">
        <f t="shared" si="42"/>
        <v>-0.80343085060628028</v>
      </c>
      <c r="U1158" s="9">
        <f t="shared" si="43"/>
        <v>-2.346891179664456</v>
      </c>
      <c r="V1158" s="6" t="s">
        <v>119</v>
      </c>
    </row>
    <row r="1159" spans="1:23" x14ac:dyDescent="0.2">
      <c r="A1159" s="6" t="s">
        <v>106</v>
      </c>
      <c r="B1159" s="6">
        <v>2018</v>
      </c>
      <c r="C1159" s="6" t="s">
        <v>415</v>
      </c>
      <c r="D1159" s="6" t="s">
        <v>69</v>
      </c>
      <c r="E1159" s="6" t="s">
        <v>52</v>
      </c>
      <c r="F1159" s="6" t="s">
        <v>216</v>
      </c>
      <c r="G1159" s="6" t="s">
        <v>217</v>
      </c>
      <c r="H1159" t="s">
        <v>110</v>
      </c>
      <c r="I1159" t="s">
        <v>111</v>
      </c>
      <c r="J1159" t="s">
        <v>204</v>
      </c>
      <c r="K1159" t="s">
        <v>205</v>
      </c>
      <c r="L1159" t="s">
        <v>206</v>
      </c>
      <c r="M1159" t="s">
        <v>215</v>
      </c>
      <c r="N1159" s="6" t="s">
        <v>225</v>
      </c>
      <c r="P1159" s="44" t="s">
        <v>386</v>
      </c>
      <c r="Q1159" s="9">
        <v>8208178</v>
      </c>
      <c r="R1159" s="9">
        <v>1605947</v>
      </c>
      <c r="S1159" s="8">
        <f t="shared" si="42"/>
        <v>-0.80434793202584054</v>
      </c>
      <c r="U1159" s="9">
        <f t="shared" si="43"/>
        <v>-2.3536377357843699</v>
      </c>
      <c r="V1159" s="6" t="s">
        <v>119</v>
      </c>
      <c r="W1159" s="10" t="s">
        <v>382</v>
      </c>
    </row>
    <row r="1160" spans="1:23" x14ac:dyDescent="0.2">
      <c r="A1160" s="6" t="s">
        <v>106</v>
      </c>
      <c r="B1160" s="6" t="s">
        <v>107</v>
      </c>
      <c r="C1160" s="6" t="s">
        <v>472</v>
      </c>
      <c r="D1160" s="6" t="s">
        <v>69</v>
      </c>
      <c r="E1160" s="6" t="s">
        <v>52</v>
      </c>
      <c r="F1160" s="6" t="s">
        <v>142</v>
      </c>
      <c r="G1160" s="6" t="s">
        <v>109</v>
      </c>
      <c r="H1160" t="s">
        <v>110</v>
      </c>
      <c r="I1160" t="s">
        <v>111</v>
      </c>
      <c r="J1160" t="s">
        <v>133</v>
      </c>
      <c r="K1160" t="s">
        <v>146</v>
      </c>
      <c r="L1160" t="s">
        <v>147</v>
      </c>
      <c r="M1160" t="s">
        <v>191</v>
      </c>
      <c r="P1160" s="44" t="s">
        <v>386</v>
      </c>
      <c r="Q1160" s="9">
        <v>2590200.2045313199</v>
      </c>
      <c r="R1160" s="9">
        <v>493552.474139478</v>
      </c>
      <c r="S1160" s="8">
        <f t="shared" si="42"/>
        <v>-0.80945392820367601</v>
      </c>
      <c r="U1160" s="9">
        <f t="shared" si="43"/>
        <v>-2.3917882283189065</v>
      </c>
      <c r="V1160" s="6" t="s">
        <v>119</v>
      </c>
    </row>
    <row r="1161" spans="1:23" x14ac:dyDescent="0.2">
      <c r="A1161" s="6" t="s">
        <v>106</v>
      </c>
      <c r="B1161" s="6" t="s">
        <v>107</v>
      </c>
      <c r="C1161" s="6" t="s">
        <v>472</v>
      </c>
      <c r="D1161" s="6" t="s">
        <v>69</v>
      </c>
      <c r="E1161" s="6" t="s">
        <v>52</v>
      </c>
      <c r="F1161" s="6" t="s">
        <v>142</v>
      </c>
      <c r="G1161" s="6" t="s">
        <v>130</v>
      </c>
      <c r="H1161" t="s">
        <v>110</v>
      </c>
      <c r="I1161" t="s">
        <v>111</v>
      </c>
      <c r="J1161" t="s">
        <v>133</v>
      </c>
      <c r="K1161" t="s">
        <v>146</v>
      </c>
      <c r="L1161" t="s">
        <v>147</v>
      </c>
      <c r="M1161" t="s">
        <v>191</v>
      </c>
      <c r="P1161" s="44" t="s">
        <v>386</v>
      </c>
      <c r="Q1161" s="9">
        <v>2590200.2045313199</v>
      </c>
      <c r="R1161" s="9">
        <v>493552.474139478</v>
      </c>
      <c r="S1161" s="8">
        <f t="shared" si="42"/>
        <v>-0.80945392820367601</v>
      </c>
      <c r="U1161" s="9">
        <f t="shared" si="43"/>
        <v>-2.3917882283189065</v>
      </c>
      <c r="V1161" s="6" t="s">
        <v>119</v>
      </c>
    </row>
    <row r="1162" spans="1:23" x14ac:dyDescent="0.2">
      <c r="A1162" s="6" t="s">
        <v>106</v>
      </c>
      <c r="B1162" s="6" t="s">
        <v>120</v>
      </c>
      <c r="C1162" s="6" t="s">
        <v>453</v>
      </c>
      <c r="D1162" s="6" t="s">
        <v>77</v>
      </c>
      <c r="E1162" s="6" t="s">
        <v>121</v>
      </c>
      <c r="F1162" s="6" t="s">
        <v>122</v>
      </c>
      <c r="G1162" s="11">
        <v>1E-3</v>
      </c>
      <c r="H1162" t="s">
        <v>110</v>
      </c>
      <c r="I1162" t="s">
        <v>111</v>
      </c>
      <c r="J1162" t="s">
        <v>204</v>
      </c>
      <c r="K1162" t="s">
        <v>205</v>
      </c>
      <c r="L1162" t="s">
        <v>206</v>
      </c>
      <c r="M1162" t="s">
        <v>215</v>
      </c>
      <c r="P1162" s="44" t="s">
        <v>386</v>
      </c>
      <c r="Q1162" s="9">
        <v>1026997.57844011</v>
      </c>
      <c r="R1162" s="9">
        <v>191262.62962546101</v>
      </c>
      <c r="S1162" s="8">
        <f t="shared" si="42"/>
        <v>-0.81376525744494277</v>
      </c>
      <c r="U1162" s="9">
        <f t="shared" si="43"/>
        <v>-2.4248058585302852</v>
      </c>
      <c r="V1162" s="6" t="s">
        <v>119</v>
      </c>
      <c r="W1162" s="10" t="s">
        <v>382</v>
      </c>
    </row>
    <row r="1163" spans="1:23" x14ac:dyDescent="0.2">
      <c r="A1163" s="6" t="s">
        <v>106</v>
      </c>
      <c r="B1163" s="6" t="s">
        <v>107</v>
      </c>
      <c r="C1163" s="6" t="s">
        <v>491</v>
      </c>
      <c r="D1163" s="6" t="s">
        <v>69</v>
      </c>
      <c r="E1163" s="6" t="s">
        <v>52</v>
      </c>
      <c r="F1163" s="6" t="s">
        <v>117</v>
      </c>
      <c r="G1163" s="6" t="s">
        <v>109</v>
      </c>
      <c r="H1163" t="s">
        <v>110</v>
      </c>
      <c r="I1163" t="s">
        <v>111</v>
      </c>
      <c r="J1163" t="s">
        <v>204</v>
      </c>
      <c r="K1163" t="s">
        <v>205</v>
      </c>
      <c r="L1163" t="s">
        <v>206</v>
      </c>
      <c r="M1163" t="s">
        <v>215</v>
      </c>
      <c r="N1163" s="6" t="s">
        <v>225</v>
      </c>
      <c r="P1163" s="44" t="s">
        <v>386</v>
      </c>
      <c r="Q1163" s="9">
        <v>9.6028880866426007</v>
      </c>
      <c r="R1163" s="9">
        <v>1.76895306859205</v>
      </c>
      <c r="S1163" s="8">
        <f t="shared" si="42"/>
        <v>-0.8157894736842114</v>
      </c>
      <c r="U1163" s="9">
        <f t="shared" si="43"/>
        <v>-2.4405725913859881</v>
      </c>
      <c r="V1163" s="6" t="s">
        <v>116</v>
      </c>
      <c r="W1163" s="10" t="s">
        <v>382</v>
      </c>
    </row>
    <row r="1164" spans="1:23" x14ac:dyDescent="0.2">
      <c r="A1164" s="6" t="s">
        <v>106</v>
      </c>
      <c r="B1164" s="6" t="s">
        <v>120</v>
      </c>
      <c r="C1164" s="6" t="s">
        <v>462</v>
      </c>
      <c r="D1164" s="6" t="s">
        <v>77</v>
      </c>
      <c r="E1164" s="6" t="s">
        <v>121</v>
      </c>
      <c r="F1164" s="6" t="s">
        <v>138</v>
      </c>
      <c r="G1164" s="11">
        <v>1E-3</v>
      </c>
      <c r="H1164" t="s">
        <v>110</v>
      </c>
      <c r="I1164" t="s">
        <v>111</v>
      </c>
      <c r="J1164" t="s">
        <v>204</v>
      </c>
      <c r="K1164" t="s">
        <v>205</v>
      </c>
      <c r="L1164" t="s">
        <v>206</v>
      </c>
      <c r="M1164" t="s">
        <v>215</v>
      </c>
      <c r="P1164" s="44" t="s">
        <v>386</v>
      </c>
      <c r="Q1164" s="9">
        <v>2479618.91283635</v>
      </c>
      <c r="R1164" s="9">
        <v>434981.96657588898</v>
      </c>
      <c r="S1164" s="8">
        <f t="shared" si="42"/>
        <v>-0.82457708951803077</v>
      </c>
      <c r="U1164" s="9">
        <f t="shared" si="43"/>
        <v>-2.5110909167725981</v>
      </c>
      <c r="V1164" s="6" t="s">
        <v>119</v>
      </c>
      <c r="W1164" s="10" t="s">
        <v>382</v>
      </c>
    </row>
    <row r="1165" spans="1:23" x14ac:dyDescent="0.2">
      <c r="A1165" s="6" t="s">
        <v>106</v>
      </c>
      <c r="B1165" s="6" t="s">
        <v>107</v>
      </c>
      <c r="C1165" s="6" t="s">
        <v>452</v>
      </c>
      <c r="D1165" s="6" t="s">
        <v>69</v>
      </c>
      <c r="E1165" s="6" t="s">
        <v>52</v>
      </c>
      <c r="F1165" s="6" t="s">
        <v>142</v>
      </c>
      <c r="G1165" s="6" t="s">
        <v>109</v>
      </c>
      <c r="H1165" t="s">
        <v>110</v>
      </c>
      <c r="I1165" t="s">
        <v>111</v>
      </c>
      <c r="J1165" t="s">
        <v>204</v>
      </c>
      <c r="K1165" t="s">
        <v>205</v>
      </c>
      <c r="L1165" t="s">
        <v>206</v>
      </c>
      <c r="M1165" t="s">
        <v>215</v>
      </c>
      <c r="N1165" s="6" t="s">
        <v>225</v>
      </c>
      <c r="P1165" s="44" t="s">
        <v>386</v>
      </c>
      <c r="Q1165" s="9">
        <v>2379417.1540153902</v>
      </c>
      <c r="R1165" s="9">
        <v>406278.20912347001</v>
      </c>
      <c r="S1165" s="8">
        <f t="shared" si="42"/>
        <v>-0.82925305533842431</v>
      </c>
      <c r="U1165" s="9">
        <f t="shared" si="43"/>
        <v>-2.5500683316635349</v>
      </c>
      <c r="V1165" s="6" t="s">
        <v>119</v>
      </c>
      <c r="W1165" s="10" t="s">
        <v>382</v>
      </c>
    </row>
    <row r="1166" spans="1:23" x14ac:dyDescent="0.2">
      <c r="A1166" s="6" t="s">
        <v>106</v>
      </c>
      <c r="B1166" s="6" t="s">
        <v>120</v>
      </c>
      <c r="C1166" s="6" t="s">
        <v>462</v>
      </c>
      <c r="D1166" s="6" t="s">
        <v>77</v>
      </c>
      <c r="E1166" s="6" t="s">
        <v>121</v>
      </c>
      <c r="F1166" s="6" t="s">
        <v>132</v>
      </c>
      <c r="G1166" s="11">
        <v>1E-3</v>
      </c>
      <c r="H1166" t="s">
        <v>110</v>
      </c>
      <c r="I1166" t="s">
        <v>111</v>
      </c>
      <c r="J1166" t="s">
        <v>204</v>
      </c>
      <c r="K1166" t="s">
        <v>205</v>
      </c>
      <c r="L1166" t="s">
        <v>206</v>
      </c>
      <c r="M1166" t="s">
        <v>215</v>
      </c>
      <c r="P1166" s="44" t="s">
        <v>386</v>
      </c>
      <c r="Q1166" s="9">
        <v>5212966.5183432298</v>
      </c>
      <c r="R1166" s="9">
        <v>886971.37489405298</v>
      </c>
      <c r="S1166" s="8">
        <f t="shared" si="42"/>
        <v>-0.82985285407588849</v>
      </c>
      <c r="U1166" s="9">
        <f t="shared" si="43"/>
        <v>-2.5551451433826471</v>
      </c>
      <c r="V1166" s="6" t="s">
        <v>119</v>
      </c>
      <c r="W1166" s="10" t="s">
        <v>382</v>
      </c>
    </row>
    <row r="1167" spans="1:23" x14ac:dyDescent="0.2">
      <c r="A1167" s="6" t="s">
        <v>106</v>
      </c>
      <c r="B1167" s="6" t="s">
        <v>120</v>
      </c>
      <c r="C1167" s="6" t="s">
        <v>460</v>
      </c>
      <c r="D1167" s="6" t="s">
        <v>77</v>
      </c>
      <c r="E1167" s="6" t="s">
        <v>121</v>
      </c>
      <c r="F1167" s="6" t="s">
        <v>138</v>
      </c>
      <c r="G1167" s="11">
        <v>1E-3</v>
      </c>
      <c r="H1167" s="6" t="s">
        <v>110</v>
      </c>
      <c r="I1167" s="12" t="s">
        <v>123</v>
      </c>
      <c r="J1167" s="6" t="s">
        <v>124</v>
      </c>
      <c r="K1167" s="6" t="s">
        <v>125</v>
      </c>
      <c r="L1167" s="6" t="s">
        <v>126</v>
      </c>
      <c r="M1167" s="6" t="s">
        <v>127</v>
      </c>
      <c r="N1167" s="6" t="s">
        <v>150</v>
      </c>
      <c r="P1167" s="44" t="s">
        <v>386</v>
      </c>
      <c r="Q1167" s="9">
        <v>283713.22545325098</v>
      </c>
      <c r="R1167" s="9">
        <v>47357.925518277101</v>
      </c>
      <c r="S1167" s="8">
        <f t="shared" si="42"/>
        <v>-0.8330781885736217</v>
      </c>
      <c r="U1167" s="9">
        <f t="shared" si="43"/>
        <v>-2.5827556130407006</v>
      </c>
      <c r="V1167" s="6" t="s">
        <v>119</v>
      </c>
    </row>
    <row r="1168" spans="1:23" x14ac:dyDescent="0.2">
      <c r="A1168" s="6" t="s">
        <v>106</v>
      </c>
      <c r="B1168" s="6" t="s">
        <v>120</v>
      </c>
      <c r="C1168" s="6" t="s">
        <v>417</v>
      </c>
      <c r="D1168" s="6" t="s">
        <v>77</v>
      </c>
      <c r="E1168" s="6" t="s">
        <v>121</v>
      </c>
      <c r="F1168" s="6" t="s">
        <v>144</v>
      </c>
      <c r="G1168" s="11">
        <v>1E-3</v>
      </c>
      <c r="H1168" t="s">
        <v>110</v>
      </c>
      <c r="I1168" t="s">
        <v>111</v>
      </c>
      <c r="J1168" t="s">
        <v>204</v>
      </c>
      <c r="K1168" t="s">
        <v>205</v>
      </c>
      <c r="L1168" t="s">
        <v>206</v>
      </c>
      <c r="M1168" t="s">
        <v>215</v>
      </c>
      <c r="P1168" s="44" t="s">
        <v>386</v>
      </c>
      <c r="Q1168" s="9">
        <v>850133.596599743</v>
      </c>
      <c r="R1168" s="9">
        <v>140422.24027954499</v>
      </c>
      <c r="S1168" s="8">
        <f t="shared" si="42"/>
        <v>-0.83482332560295447</v>
      </c>
      <c r="U1168" s="9">
        <f t="shared" si="43"/>
        <v>-2.597918125488837</v>
      </c>
      <c r="V1168" s="6" t="s">
        <v>119</v>
      </c>
      <c r="W1168" s="10" t="s">
        <v>382</v>
      </c>
    </row>
    <row r="1169" spans="1:27" x14ac:dyDescent="0.2">
      <c r="A1169" s="6" t="s">
        <v>106</v>
      </c>
      <c r="B1169" s="6" t="s">
        <v>107</v>
      </c>
      <c r="C1169" s="6" t="s">
        <v>480</v>
      </c>
      <c r="D1169" s="6" t="s">
        <v>69</v>
      </c>
      <c r="E1169" s="6" t="s">
        <v>52</v>
      </c>
      <c r="F1169" s="6" t="s">
        <v>117</v>
      </c>
      <c r="G1169" s="6" t="s">
        <v>118</v>
      </c>
      <c r="H1169" t="s">
        <v>110</v>
      </c>
      <c r="I1169" t="s">
        <v>163</v>
      </c>
      <c r="J1169" t="s">
        <v>163</v>
      </c>
      <c r="K1169" t="s">
        <v>164</v>
      </c>
      <c r="L1169" t="s">
        <v>165</v>
      </c>
      <c r="M1169" t="s">
        <v>166</v>
      </c>
      <c r="P1169" s="44" t="s">
        <v>386</v>
      </c>
      <c r="Q1169" s="9">
        <v>1213482.76774914</v>
      </c>
      <c r="R1169" s="9">
        <v>198371.36950704901</v>
      </c>
      <c r="S1169" s="8">
        <f t="shared" si="42"/>
        <v>-0.83652724638603382</v>
      </c>
      <c r="U1169" s="9">
        <f t="shared" si="43"/>
        <v>-2.6128778964828303</v>
      </c>
      <c r="V1169" s="6" t="s">
        <v>119</v>
      </c>
    </row>
    <row r="1170" spans="1:27" x14ac:dyDescent="0.2">
      <c r="A1170" s="6" t="s">
        <v>106</v>
      </c>
      <c r="B1170" s="6" t="s">
        <v>120</v>
      </c>
      <c r="C1170" s="6" t="s">
        <v>453</v>
      </c>
      <c r="D1170" s="6" t="s">
        <v>77</v>
      </c>
      <c r="E1170" s="6" t="s">
        <v>121</v>
      </c>
      <c r="F1170" s="6" t="s">
        <v>122</v>
      </c>
      <c r="G1170" s="11">
        <v>1E-3</v>
      </c>
      <c r="H1170" t="s">
        <v>110</v>
      </c>
      <c r="I1170" t="s">
        <v>111</v>
      </c>
      <c r="J1170" t="s">
        <v>204</v>
      </c>
      <c r="K1170" t="s">
        <v>205</v>
      </c>
      <c r="L1170" t="s">
        <v>206</v>
      </c>
      <c r="M1170" t="s">
        <v>215</v>
      </c>
      <c r="P1170" s="44" t="s">
        <v>386</v>
      </c>
      <c r="Q1170" s="9">
        <v>2395591.9490968101</v>
      </c>
      <c r="R1170" s="9">
        <v>385700.72843105701</v>
      </c>
      <c r="S1170" s="8">
        <f t="shared" si="42"/>
        <v>-0.83899564841313046</v>
      </c>
      <c r="U1170" s="9">
        <f t="shared" si="43"/>
        <v>-2.6348284132061308</v>
      </c>
      <c r="V1170" s="6" t="s">
        <v>119</v>
      </c>
      <c r="W1170" s="10" t="s">
        <v>382</v>
      </c>
    </row>
    <row r="1171" spans="1:27" x14ac:dyDescent="0.2">
      <c r="A1171" s="6" t="s">
        <v>106</v>
      </c>
      <c r="B1171" s="6" t="s">
        <v>107</v>
      </c>
      <c r="C1171" s="6" t="s">
        <v>426</v>
      </c>
      <c r="D1171" s="6" t="s">
        <v>69</v>
      </c>
      <c r="E1171" s="6" t="s">
        <v>52</v>
      </c>
      <c r="F1171" s="6" t="s">
        <v>142</v>
      </c>
      <c r="G1171" s="6" t="s">
        <v>129</v>
      </c>
      <c r="H1171" t="s">
        <v>110</v>
      </c>
      <c r="I1171" t="s">
        <v>111</v>
      </c>
      <c r="J1171" t="s">
        <v>204</v>
      </c>
      <c r="K1171" t="s">
        <v>205</v>
      </c>
      <c r="L1171" t="s">
        <v>206</v>
      </c>
      <c r="M1171" t="s">
        <v>215</v>
      </c>
      <c r="N1171" s="6" t="s">
        <v>225</v>
      </c>
      <c r="P1171" s="44" t="s">
        <v>386</v>
      </c>
      <c r="Q1171" s="9">
        <v>14.307931570761999</v>
      </c>
      <c r="R1171" s="9">
        <v>2.3017107309486602</v>
      </c>
      <c r="S1171" s="8">
        <f t="shared" si="42"/>
        <v>-0.8391304347826094</v>
      </c>
      <c r="U1171" s="9">
        <f t="shared" si="43"/>
        <v>-2.6360366853154313</v>
      </c>
      <c r="V1171" s="6" t="s">
        <v>116</v>
      </c>
      <c r="W1171" s="10" t="s">
        <v>382</v>
      </c>
    </row>
    <row r="1172" spans="1:27" x14ac:dyDescent="0.2">
      <c r="A1172" s="6" t="s">
        <v>106</v>
      </c>
      <c r="B1172" s="6">
        <v>2018</v>
      </c>
      <c r="C1172" s="6" t="s">
        <v>418</v>
      </c>
      <c r="D1172" s="6" t="s">
        <v>69</v>
      </c>
      <c r="E1172" s="6" t="s">
        <v>52</v>
      </c>
      <c r="F1172" s="6" t="s">
        <v>216</v>
      </c>
      <c r="G1172" s="6" t="s">
        <v>217</v>
      </c>
      <c r="H1172" t="s">
        <v>110</v>
      </c>
      <c r="I1172" t="s">
        <v>111</v>
      </c>
      <c r="J1172" t="s">
        <v>112</v>
      </c>
      <c r="K1172" t="s">
        <v>113</v>
      </c>
      <c r="L1172" t="s">
        <v>114</v>
      </c>
      <c r="N1172" s="6" t="s">
        <v>234</v>
      </c>
      <c r="P1172" s="44" t="s">
        <v>385</v>
      </c>
      <c r="Q1172" s="9">
        <v>0.45240000000000002</v>
      </c>
      <c r="R1172" s="9">
        <v>7.1400000000000005E-2</v>
      </c>
      <c r="S1172" s="8">
        <f t="shared" si="42"/>
        <v>-0.84217506631299732</v>
      </c>
      <c r="U1172" s="9">
        <f t="shared" si="43"/>
        <v>-2.6636029499607208</v>
      </c>
      <c r="V1172" s="6" t="s">
        <v>116</v>
      </c>
    </row>
    <row r="1173" spans="1:27" x14ac:dyDescent="0.2">
      <c r="A1173" s="6" t="s">
        <v>106</v>
      </c>
      <c r="B1173" s="6">
        <v>2018</v>
      </c>
      <c r="C1173" s="6" t="s">
        <v>415</v>
      </c>
      <c r="D1173" s="6" t="s">
        <v>69</v>
      </c>
      <c r="E1173" s="6" t="s">
        <v>52</v>
      </c>
      <c r="F1173" s="6" t="s">
        <v>216</v>
      </c>
      <c r="G1173" s="6" t="s">
        <v>217</v>
      </c>
      <c r="H1173" t="s">
        <v>110</v>
      </c>
      <c r="I1173" t="s">
        <v>111</v>
      </c>
      <c r="J1173" t="s">
        <v>112</v>
      </c>
      <c r="K1173" t="s">
        <v>113</v>
      </c>
      <c r="L1173" t="s">
        <v>114</v>
      </c>
      <c r="N1173" s="6" t="s">
        <v>234</v>
      </c>
      <c r="P1173" s="44" t="s">
        <v>385</v>
      </c>
      <c r="Q1173" s="9">
        <v>296296</v>
      </c>
      <c r="R1173" s="9">
        <v>44444</v>
      </c>
      <c r="S1173" s="8">
        <f t="shared" si="42"/>
        <v>-0.85000135000135002</v>
      </c>
      <c r="U1173" s="9">
        <f t="shared" si="43"/>
        <v>-2.7369785784929883</v>
      </c>
      <c r="V1173" s="6" t="s">
        <v>119</v>
      </c>
      <c r="X1173" s="45"/>
      <c r="Y1173" s="45"/>
      <c r="Z1173" s="45"/>
      <c r="AA1173" s="45"/>
    </row>
    <row r="1174" spans="1:27" x14ac:dyDescent="0.2">
      <c r="A1174" s="6" t="s">
        <v>106</v>
      </c>
      <c r="B1174" s="6" t="s">
        <v>107</v>
      </c>
      <c r="C1174" s="6" t="s">
        <v>480</v>
      </c>
      <c r="D1174" s="6" t="s">
        <v>69</v>
      </c>
      <c r="E1174" s="6" t="s">
        <v>52</v>
      </c>
      <c r="F1174" s="6" t="s">
        <v>117</v>
      </c>
      <c r="G1174" s="6" t="s">
        <v>131</v>
      </c>
      <c r="H1174" t="s">
        <v>110</v>
      </c>
      <c r="I1174" t="s">
        <v>163</v>
      </c>
      <c r="J1174" t="s">
        <v>163</v>
      </c>
      <c r="K1174" t="s">
        <v>164</v>
      </c>
      <c r="L1174" t="s">
        <v>165</v>
      </c>
      <c r="M1174" t="s">
        <v>166</v>
      </c>
      <c r="P1174" s="44" t="s">
        <v>386</v>
      </c>
      <c r="Q1174" s="9">
        <v>1213482.76774914</v>
      </c>
      <c r="R1174" s="9">
        <v>180776.86769634299</v>
      </c>
      <c r="S1174" s="8">
        <f t="shared" si="42"/>
        <v>-0.85102642369478254</v>
      </c>
      <c r="U1174" s="9">
        <f t="shared" si="43"/>
        <v>-2.7468716347640028</v>
      </c>
      <c r="V1174" s="6" t="s">
        <v>119</v>
      </c>
    </row>
    <row r="1175" spans="1:27" x14ac:dyDescent="0.2">
      <c r="A1175" s="6" t="s">
        <v>106</v>
      </c>
      <c r="B1175" s="6" t="s">
        <v>107</v>
      </c>
      <c r="C1175" s="6" t="s">
        <v>480</v>
      </c>
      <c r="D1175" s="6" t="s">
        <v>69</v>
      </c>
      <c r="E1175" s="6" t="s">
        <v>52</v>
      </c>
      <c r="F1175" s="6" t="s">
        <v>117</v>
      </c>
      <c r="G1175" s="6" t="s">
        <v>109</v>
      </c>
      <c r="H1175" t="s">
        <v>110</v>
      </c>
      <c r="I1175" t="s">
        <v>163</v>
      </c>
      <c r="J1175" t="s">
        <v>163</v>
      </c>
      <c r="K1175" t="s">
        <v>164</v>
      </c>
      <c r="L1175" t="s">
        <v>165</v>
      </c>
      <c r="M1175" t="s">
        <v>166</v>
      </c>
      <c r="P1175" s="44" t="s">
        <v>386</v>
      </c>
      <c r="Q1175" s="9">
        <v>1213482.76774914</v>
      </c>
      <c r="R1175" s="9">
        <v>180776.86769634299</v>
      </c>
      <c r="S1175" s="8">
        <f t="shared" si="42"/>
        <v>-0.85102642369478254</v>
      </c>
      <c r="U1175" s="9">
        <f t="shared" si="43"/>
        <v>-2.7468716347640028</v>
      </c>
      <c r="V1175" s="6" t="s">
        <v>119</v>
      </c>
    </row>
    <row r="1176" spans="1:27" x14ac:dyDescent="0.2">
      <c r="A1176" s="6" t="s">
        <v>106</v>
      </c>
      <c r="B1176" s="6">
        <v>2018</v>
      </c>
      <c r="C1176" s="6" t="s">
        <v>451</v>
      </c>
      <c r="D1176" s="6" t="s">
        <v>69</v>
      </c>
      <c r="E1176" s="6" t="s">
        <v>52</v>
      </c>
      <c r="F1176" s="6" t="s">
        <v>108</v>
      </c>
      <c r="G1176" s="6" t="s">
        <v>239</v>
      </c>
      <c r="H1176" t="s">
        <v>110</v>
      </c>
      <c r="I1176" t="s">
        <v>111</v>
      </c>
      <c r="J1176" t="s">
        <v>204</v>
      </c>
      <c r="K1176" t="s">
        <v>205</v>
      </c>
      <c r="L1176" t="s">
        <v>206</v>
      </c>
      <c r="M1176" t="s">
        <v>215</v>
      </c>
      <c r="N1176" s="6" t="s">
        <v>225</v>
      </c>
      <c r="P1176" s="44" t="s">
        <v>386</v>
      </c>
      <c r="Q1176" s="9">
        <v>2996108</v>
      </c>
      <c r="R1176" s="9">
        <v>445136</v>
      </c>
      <c r="S1176" s="8">
        <f t="shared" si="42"/>
        <v>-0.85142858668646126</v>
      </c>
      <c r="U1176" s="9">
        <f t="shared" si="43"/>
        <v>-2.7507715418521808</v>
      </c>
      <c r="V1176" s="6" t="s">
        <v>119</v>
      </c>
      <c r="W1176" s="10" t="s">
        <v>382</v>
      </c>
    </row>
    <row r="1177" spans="1:27" x14ac:dyDescent="0.2">
      <c r="A1177" s="6" t="s">
        <v>106</v>
      </c>
      <c r="B1177" s="6" t="s">
        <v>107</v>
      </c>
      <c r="C1177" s="6" t="s">
        <v>426</v>
      </c>
      <c r="D1177" s="6" t="s">
        <v>69</v>
      </c>
      <c r="E1177" s="6" t="s">
        <v>52</v>
      </c>
      <c r="F1177" s="6" t="s">
        <v>194</v>
      </c>
      <c r="G1177" s="6" t="s">
        <v>129</v>
      </c>
      <c r="H1177" t="s">
        <v>110</v>
      </c>
      <c r="I1177" t="s">
        <v>111</v>
      </c>
      <c r="J1177" t="s">
        <v>204</v>
      </c>
      <c r="K1177" t="s">
        <v>205</v>
      </c>
      <c r="L1177" t="s">
        <v>206</v>
      </c>
      <c r="M1177" t="s">
        <v>215</v>
      </c>
      <c r="N1177" s="6" t="s">
        <v>225</v>
      </c>
      <c r="P1177" s="44" t="s">
        <v>386</v>
      </c>
      <c r="Q1177" s="9">
        <v>13.499222395023301</v>
      </c>
      <c r="R1177" s="9">
        <v>1.9906687402799299</v>
      </c>
      <c r="S1177" s="8">
        <f t="shared" si="42"/>
        <v>-0.85253456221198187</v>
      </c>
      <c r="U1177" s="9">
        <f t="shared" si="43"/>
        <v>-2.7615512324444822</v>
      </c>
      <c r="V1177" s="6" t="s">
        <v>116</v>
      </c>
      <c r="W1177" s="10" t="s">
        <v>382</v>
      </c>
    </row>
    <row r="1178" spans="1:27" x14ac:dyDescent="0.2">
      <c r="A1178" s="6" t="s">
        <v>106</v>
      </c>
      <c r="B1178" s="6" t="s">
        <v>120</v>
      </c>
      <c r="C1178" s="6" t="s">
        <v>447</v>
      </c>
      <c r="D1178" s="6" t="s">
        <v>77</v>
      </c>
      <c r="E1178" s="6" t="s">
        <v>121</v>
      </c>
      <c r="F1178" s="6" t="s">
        <v>122</v>
      </c>
      <c r="G1178" s="11">
        <v>1E-3</v>
      </c>
      <c r="H1178" s="6" t="s">
        <v>110</v>
      </c>
      <c r="I1178" s="12" t="s">
        <v>123</v>
      </c>
      <c r="J1178" s="6" t="s">
        <v>124</v>
      </c>
      <c r="K1178" s="6" t="s">
        <v>125</v>
      </c>
      <c r="L1178" s="6" t="s">
        <v>126</v>
      </c>
      <c r="M1178" s="6" t="s">
        <v>127</v>
      </c>
      <c r="N1178" s="6" t="s">
        <v>155</v>
      </c>
      <c r="O1178" s="6" t="s">
        <v>175</v>
      </c>
      <c r="P1178" s="44" t="s">
        <v>386</v>
      </c>
      <c r="Q1178" s="9">
        <v>1069138.1408808001</v>
      </c>
      <c r="R1178" s="9">
        <v>155943.84899955799</v>
      </c>
      <c r="S1178" s="8">
        <f t="shared" si="42"/>
        <v>-0.85414059882749571</v>
      </c>
      <c r="U1178" s="9">
        <f t="shared" si="43"/>
        <v>-2.7773497186763132</v>
      </c>
      <c r="V1178" s="6" t="s">
        <v>119</v>
      </c>
      <c r="W1178" s="10" t="s">
        <v>382</v>
      </c>
    </row>
    <row r="1179" spans="1:27" x14ac:dyDescent="0.2">
      <c r="A1179" s="6" t="s">
        <v>106</v>
      </c>
      <c r="B1179" s="6" t="s">
        <v>107</v>
      </c>
      <c r="C1179" s="6" t="s">
        <v>425</v>
      </c>
      <c r="D1179" s="6" t="s">
        <v>69</v>
      </c>
      <c r="E1179" s="6" t="s">
        <v>52</v>
      </c>
      <c r="F1179" s="6" t="s">
        <v>142</v>
      </c>
      <c r="G1179" s="6" t="s">
        <v>130</v>
      </c>
      <c r="H1179" t="s">
        <v>110</v>
      </c>
      <c r="I1179" t="s">
        <v>111</v>
      </c>
      <c r="J1179" t="s">
        <v>133</v>
      </c>
      <c r="K1179" t="s">
        <v>146</v>
      </c>
      <c r="L1179" t="s">
        <v>147</v>
      </c>
      <c r="M1179" t="s">
        <v>191</v>
      </c>
      <c r="P1179" s="44" t="s">
        <v>386</v>
      </c>
      <c r="Q1179" s="9">
        <v>24.615384615384599</v>
      </c>
      <c r="R1179" s="9">
        <v>3.5576923076923102</v>
      </c>
      <c r="S1179" s="8">
        <f t="shared" si="42"/>
        <v>-0.85546874999999978</v>
      </c>
      <c r="U1179" s="9">
        <f t="shared" si="43"/>
        <v>-2.7905466343710481</v>
      </c>
      <c r="V1179" s="6" t="s">
        <v>116</v>
      </c>
    </row>
    <row r="1180" spans="1:27" x14ac:dyDescent="0.2">
      <c r="A1180" s="6" t="s">
        <v>106</v>
      </c>
      <c r="B1180" s="6" t="s">
        <v>107</v>
      </c>
      <c r="C1180" s="6" t="s">
        <v>476</v>
      </c>
      <c r="D1180" s="6" t="s">
        <v>69</v>
      </c>
      <c r="E1180" s="6" t="s">
        <v>52</v>
      </c>
      <c r="F1180" s="6" t="s">
        <v>194</v>
      </c>
      <c r="G1180" s="6" t="s">
        <v>129</v>
      </c>
      <c r="H1180" t="s">
        <v>110</v>
      </c>
      <c r="I1180" t="s">
        <v>111</v>
      </c>
      <c r="J1180" t="s">
        <v>204</v>
      </c>
      <c r="K1180" t="s">
        <v>205</v>
      </c>
      <c r="L1180" t="s">
        <v>206</v>
      </c>
      <c r="M1180" t="s">
        <v>215</v>
      </c>
      <c r="N1180" s="6" t="s">
        <v>225</v>
      </c>
      <c r="P1180" s="44" t="s">
        <v>386</v>
      </c>
      <c r="Q1180" s="9">
        <v>7004783.82174554</v>
      </c>
      <c r="R1180" s="9">
        <v>906226.67606729805</v>
      </c>
      <c r="S1180" s="8">
        <f t="shared" si="42"/>
        <v>-0.87062745987192036</v>
      </c>
      <c r="U1180" s="9">
        <f t="shared" si="43"/>
        <v>-2.9503966632223295</v>
      </c>
      <c r="V1180" s="6" t="s">
        <v>119</v>
      </c>
      <c r="W1180" s="10" t="s">
        <v>382</v>
      </c>
    </row>
    <row r="1181" spans="1:27" x14ac:dyDescent="0.2">
      <c r="A1181" s="6" t="s">
        <v>106</v>
      </c>
      <c r="B1181" s="6">
        <v>2018</v>
      </c>
      <c r="C1181" s="6" t="s">
        <v>493</v>
      </c>
      <c r="D1181" s="6" t="s">
        <v>69</v>
      </c>
      <c r="E1181" s="6" t="s">
        <v>52</v>
      </c>
      <c r="F1181" s="6" t="s">
        <v>108</v>
      </c>
      <c r="G1181" s="6" t="s">
        <v>193</v>
      </c>
      <c r="H1181" t="s">
        <v>110</v>
      </c>
      <c r="I1181" t="s">
        <v>111</v>
      </c>
      <c r="J1181" t="s">
        <v>204</v>
      </c>
      <c r="K1181" t="s">
        <v>205</v>
      </c>
      <c r="L1181" t="s">
        <v>206</v>
      </c>
      <c r="M1181" t="s">
        <v>215</v>
      </c>
      <c r="N1181" s="6" t="s">
        <v>225</v>
      </c>
      <c r="P1181" s="44" t="s">
        <v>386</v>
      </c>
      <c r="Q1181" s="9">
        <v>1035598.70550162</v>
      </c>
      <c r="R1181" s="9">
        <v>129449.83818771099</v>
      </c>
      <c r="S1181" s="8">
        <f t="shared" si="42"/>
        <v>-0.87499999999999178</v>
      </c>
      <c r="U1181" s="9">
        <f t="shared" si="43"/>
        <v>-2.999999999999905</v>
      </c>
      <c r="V1181" s="6" t="s">
        <v>119</v>
      </c>
      <c r="W1181" s="10" t="s">
        <v>382</v>
      </c>
    </row>
    <row r="1182" spans="1:27" x14ac:dyDescent="0.2">
      <c r="A1182" s="6" t="s">
        <v>106</v>
      </c>
      <c r="B1182" s="6" t="s">
        <v>120</v>
      </c>
      <c r="C1182" s="6" t="s">
        <v>462</v>
      </c>
      <c r="D1182" s="6" t="s">
        <v>77</v>
      </c>
      <c r="E1182" s="6" t="s">
        <v>121</v>
      </c>
      <c r="F1182" s="6" t="s">
        <v>132</v>
      </c>
      <c r="G1182" s="11">
        <v>1E-3</v>
      </c>
      <c r="H1182" t="s">
        <v>110</v>
      </c>
      <c r="I1182" t="s">
        <v>111</v>
      </c>
      <c r="J1182" t="s">
        <v>204</v>
      </c>
      <c r="K1182" t="s">
        <v>205</v>
      </c>
      <c r="L1182" t="s">
        <v>206</v>
      </c>
      <c r="M1182" t="s">
        <v>215</v>
      </c>
      <c r="P1182" s="44" t="s">
        <v>386</v>
      </c>
      <c r="Q1182" s="9">
        <v>3280575.2716536801</v>
      </c>
      <c r="R1182" s="9">
        <v>400965.37335319503</v>
      </c>
      <c r="S1182" s="8">
        <f t="shared" si="42"/>
        <v>-0.87777589594794592</v>
      </c>
      <c r="U1182" s="9">
        <f t="shared" si="43"/>
        <v>-3.0323992649914739</v>
      </c>
      <c r="V1182" s="6" t="s">
        <v>119</v>
      </c>
      <c r="W1182" s="10" t="s">
        <v>382</v>
      </c>
    </row>
    <row r="1183" spans="1:27" x14ac:dyDescent="0.2">
      <c r="A1183" s="6" t="s">
        <v>106</v>
      </c>
      <c r="B1183" s="6" t="s">
        <v>107</v>
      </c>
      <c r="C1183" s="6" t="s">
        <v>476</v>
      </c>
      <c r="D1183" s="6" t="s">
        <v>69</v>
      </c>
      <c r="E1183" s="6" t="s">
        <v>52</v>
      </c>
      <c r="F1183" s="6" t="s">
        <v>142</v>
      </c>
      <c r="G1183" s="6" t="s">
        <v>129</v>
      </c>
      <c r="H1183" t="s">
        <v>110</v>
      </c>
      <c r="I1183" t="s">
        <v>111</v>
      </c>
      <c r="J1183" t="s">
        <v>204</v>
      </c>
      <c r="K1183" t="s">
        <v>205</v>
      </c>
      <c r="L1183" t="s">
        <v>206</v>
      </c>
      <c r="M1183" t="s">
        <v>215</v>
      </c>
      <c r="N1183" s="6" t="s">
        <v>225</v>
      </c>
      <c r="P1183" s="44" t="s">
        <v>386</v>
      </c>
      <c r="Q1183" s="9">
        <v>2822655.6183662498</v>
      </c>
      <c r="R1183" s="9">
        <v>341110.22419972997</v>
      </c>
      <c r="S1183" s="8">
        <f t="shared" si="42"/>
        <v>-0.87915273050661269</v>
      </c>
      <c r="U1183" s="9">
        <f t="shared" si="43"/>
        <v>-3.0487432186630761</v>
      </c>
      <c r="V1183" s="6" t="s">
        <v>119</v>
      </c>
      <c r="W1183" s="10" t="s">
        <v>382</v>
      </c>
    </row>
    <row r="1184" spans="1:27" x14ac:dyDescent="0.2">
      <c r="A1184" s="6" t="s">
        <v>106</v>
      </c>
      <c r="B1184" s="6" t="s">
        <v>107</v>
      </c>
      <c r="C1184" s="6" t="s">
        <v>491</v>
      </c>
      <c r="D1184" s="6" t="s">
        <v>69</v>
      </c>
      <c r="E1184" s="6" t="s">
        <v>52</v>
      </c>
      <c r="F1184" s="6" t="s">
        <v>108</v>
      </c>
      <c r="G1184" s="6" t="s">
        <v>130</v>
      </c>
      <c r="H1184" t="s">
        <v>110</v>
      </c>
      <c r="I1184" t="s">
        <v>111</v>
      </c>
      <c r="J1184" t="s">
        <v>204</v>
      </c>
      <c r="K1184" t="s">
        <v>205</v>
      </c>
      <c r="L1184" t="s">
        <v>206</v>
      </c>
      <c r="M1184" t="s">
        <v>215</v>
      </c>
      <c r="N1184" s="6" t="s">
        <v>225</v>
      </c>
      <c r="P1184" s="44" t="s">
        <v>386</v>
      </c>
      <c r="Q1184" s="9">
        <v>10.469314079422301</v>
      </c>
      <c r="R1184" s="9">
        <v>1.2274368231046899</v>
      </c>
      <c r="S1184" s="8">
        <f t="shared" si="42"/>
        <v>-0.88275862068965461</v>
      </c>
      <c r="U1184" s="9">
        <f t="shared" si="43"/>
        <v>-3.0924462487645878</v>
      </c>
      <c r="V1184" s="6" t="s">
        <v>116</v>
      </c>
      <c r="W1184" s="10" t="s">
        <v>382</v>
      </c>
    </row>
    <row r="1185" spans="1:23" x14ac:dyDescent="0.2">
      <c r="A1185" s="6" t="s">
        <v>106</v>
      </c>
      <c r="B1185" s="6" t="s">
        <v>120</v>
      </c>
      <c r="C1185" s="6" t="s">
        <v>451</v>
      </c>
      <c r="D1185" s="6" t="s">
        <v>77</v>
      </c>
      <c r="E1185" s="6" t="s">
        <v>121</v>
      </c>
      <c r="F1185" s="6" t="s">
        <v>122</v>
      </c>
      <c r="G1185" s="11">
        <v>1E-3</v>
      </c>
      <c r="H1185" s="6" t="s">
        <v>110</v>
      </c>
      <c r="I1185" s="12" t="s">
        <v>123</v>
      </c>
      <c r="J1185" s="6" t="s">
        <v>124</v>
      </c>
      <c r="K1185" s="6" t="s">
        <v>125</v>
      </c>
      <c r="L1185" s="6" t="s">
        <v>126</v>
      </c>
      <c r="M1185" s="6" t="s">
        <v>127</v>
      </c>
      <c r="N1185" s="6" t="s">
        <v>150</v>
      </c>
      <c r="O1185" s="6" t="s">
        <v>210</v>
      </c>
      <c r="P1185" s="44" t="s">
        <v>386</v>
      </c>
      <c r="Q1185" s="9">
        <v>389369.066353756</v>
      </c>
      <c r="R1185" s="9">
        <v>44730.361663597199</v>
      </c>
      <c r="S1185" s="8">
        <f t="shared" si="42"/>
        <v>-0.88512091604380816</v>
      </c>
      <c r="U1185" s="9">
        <f t="shared" si="43"/>
        <v>-3.1218119445929409</v>
      </c>
      <c r="V1185" s="6" t="s">
        <v>119</v>
      </c>
      <c r="W1185" s="10" t="s">
        <v>382</v>
      </c>
    </row>
    <row r="1186" spans="1:23" x14ac:dyDescent="0.2">
      <c r="A1186" s="6" t="s">
        <v>106</v>
      </c>
      <c r="B1186" s="6">
        <v>2018</v>
      </c>
      <c r="C1186" s="6" t="s">
        <v>444</v>
      </c>
      <c r="D1186" s="6" t="s">
        <v>69</v>
      </c>
      <c r="E1186" s="6" t="s">
        <v>52</v>
      </c>
      <c r="F1186" s="6" t="s">
        <v>108</v>
      </c>
      <c r="G1186" s="6" t="s">
        <v>239</v>
      </c>
      <c r="H1186" t="s">
        <v>110</v>
      </c>
      <c r="I1186" t="s">
        <v>111</v>
      </c>
      <c r="J1186" t="s">
        <v>204</v>
      </c>
      <c r="K1186" t="s">
        <v>205</v>
      </c>
      <c r="L1186" t="s">
        <v>206</v>
      </c>
      <c r="M1186" t="s">
        <v>215</v>
      </c>
      <c r="N1186" s="6" t="s">
        <v>225</v>
      </c>
      <c r="P1186" s="44" t="s">
        <v>386</v>
      </c>
      <c r="Q1186" s="9">
        <v>328125</v>
      </c>
      <c r="R1186" s="9">
        <v>37500</v>
      </c>
      <c r="S1186" s="8">
        <f t="shared" si="42"/>
        <v>-0.88571428571428568</v>
      </c>
      <c r="U1186" s="9">
        <f t="shared" si="43"/>
        <v>-3.1292830169449668</v>
      </c>
      <c r="V1186" s="6" t="s">
        <v>119</v>
      </c>
      <c r="W1186" s="10" t="s">
        <v>382</v>
      </c>
    </row>
    <row r="1187" spans="1:23" x14ac:dyDescent="0.2">
      <c r="A1187" s="6" t="s">
        <v>106</v>
      </c>
      <c r="B1187" s="6" t="s">
        <v>120</v>
      </c>
      <c r="C1187" s="6" t="s">
        <v>431</v>
      </c>
      <c r="D1187" s="6" t="s">
        <v>77</v>
      </c>
      <c r="E1187" s="6" t="s">
        <v>121</v>
      </c>
      <c r="F1187" s="6" t="s">
        <v>144</v>
      </c>
      <c r="G1187" s="11">
        <v>1E-3</v>
      </c>
      <c r="H1187" t="s">
        <v>110</v>
      </c>
      <c r="I1187" t="s">
        <v>111</v>
      </c>
      <c r="J1187" t="s">
        <v>204</v>
      </c>
      <c r="K1187" t="s">
        <v>205</v>
      </c>
      <c r="L1187" t="s">
        <v>206</v>
      </c>
      <c r="M1187" t="s">
        <v>215</v>
      </c>
      <c r="P1187" s="44" t="s">
        <v>386</v>
      </c>
      <c r="Q1187" s="9">
        <v>2582354.9010037002</v>
      </c>
      <c r="R1187" s="9">
        <v>291985.69387679099</v>
      </c>
      <c r="S1187" s="8">
        <f t="shared" si="42"/>
        <v>-0.88693045492573352</v>
      </c>
      <c r="U1187" s="9">
        <f t="shared" si="43"/>
        <v>-3.1447176986008696</v>
      </c>
      <c r="V1187" s="6" t="s">
        <v>119</v>
      </c>
      <c r="W1187" s="10" t="s">
        <v>382</v>
      </c>
    </row>
    <row r="1188" spans="1:23" x14ac:dyDescent="0.2">
      <c r="A1188" s="6" t="s">
        <v>106</v>
      </c>
      <c r="B1188" s="6" t="s">
        <v>107</v>
      </c>
      <c r="C1188" s="6" t="s">
        <v>452</v>
      </c>
      <c r="D1188" s="6" t="s">
        <v>69</v>
      </c>
      <c r="E1188" s="6" t="s">
        <v>52</v>
      </c>
      <c r="F1188" s="6" t="s">
        <v>142</v>
      </c>
      <c r="G1188" s="6" t="s">
        <v>129</v>
      </c>
      <c r="H1188" t="s">
        <v>110</v>
      </c>
      <c r="I1188" t="s">
        <v>111</v>
      </c>
      <c r="J1188" t="s">
        <v>204</v>
      </c>
      <c r="K1188" t="s">
        <v>205</v>
      </c>
      <c r="L1188" t="s">
        <v>206</v>
      </c>
      <c r="M1188" t="s">
        <v>215</v>
      </c>
      <c r="N1188" s="6" t="s">
        <v>225</v>
      </c>
      <c r="P1188" s="44" t="s">
        <v>386</v>
      </c>
      <c r="Q1188" s="9">
        <v>2379417.1540153902</v>
      </c>
      <c r="R1188" s="9">
        <v>265173.06703257898</v>
      </c>
      <c r="S1188" s="8">
        <f t="shared" si="42"/>
        <v>-0.88855545292464355</v>
      </c>
      <c r="U1188" s="9">
        <f t="shared" si="43"/>
        <v>-3.1656020668926597</v>
      </c>
      <c r="V1188" s="6" t="s">
        <v>119</v>
      </c>
      <c r="W1188" s="10" t="s">
        <v>382</v>
      </c>
    </row>
    <row r="1189" spans="1:23" x14ac:dyDescent="0.2">
      <c r="A1189" s="6" t="s">
        <v>106</v>
      </c>
      <c r="B1189" s="6" t="s">
        <v>107</v>
      </c>
      <c r="C1189" s="6" t="s">
        <v>476</v>
      </c>
      <c r="D1189" s="6" t="s">
        <v>69</v>
      </c>
      <c r="E1189" s="6" t="s">
        <v>52</v>
      </c>
      <c r="F1189" s="6" t="s">
        <v>194</v>
      </c>
      <c r="G1189" s="6" t="s">
        <v>109</v>
      </c>
      <c r="H1189" t="s">
        <v>110</v>
      </c>
      <c r="I1189" t="s">
        <v>111</v>
      </c>
      <c r="J1189" t="s">
        <v>204</v>
      </c>
      <c r="K1189" t="s">
        <v>205</v>
      </c>
      <c r="L1189" t="s">
        <v>206</v>
      </c>
      <c r="M1189" t="s">
        <v>215</v>
      </c>
      <c r="N1189" s="6" t="s">
        <v>225</v>
      </c>
      <c r="P1189" s="44" t="s">
        <v>386</v>
      </c>
      <c r="Q1189" s="9">
        <v>7004783.82174554</v>
      </c>
      <c r="R1189" s="9">
        <v>755595.69294084294</v>
      </c>
      <c r="S1189" s="8">
        <f t="shared" si="42"/>
        <v>-0.89213147583581609</v>
      </c>
      <c r="U1189" s="9">
        <f t="shared" si="43"/>
        <v>-3.2126541443976437</v>
      </c>
      <c r="V1189" s="6" t="s">
        <v>119</v>
      </c>
      <c r="W1189" s="10" t="s">
        <v>382</v>
      </c>
    </row>
    <row r="1190" spans="1:23" x14ac:dyDescent="0.2">
      <c r="A1190" s="6" t="s">
        <v>106</v>
      </c>
      <c r="B1190" s="6" t="s">
        <v>120</v>
      </c>
      <c r="C1190" s="6" t="s">
        <v>453</v>
      </c>
      <c r="D1190" s="6" t="s">
        <v>77</v>
      </c>
      <c r="E1190" s="6" t="s">
        <v>121</v>
      </c>
      <c r="F1190" s="6" t="s">
        <v>122</v>
      </c>
      <c r="G1190" s="11">
        <v>1E-3</v>
      </c>
      <c r="H1190" t="s">
        <v>110</v>
      </c>
      <c r="I1190" t="s">
        <v>111</v>
      </c>
      <c r="J1190" t="s">
        <v>204</v>
      </c>
      <c r="K1190" t="s">
        <v>205</v>
      </c>
      <c r="L1190" t="s">
        <v>206</v>
      </c>
      <c r="M1190" t="s">
        <v>215</v>
      </c>
      <c r="P1190" s="44" t="s">
        <v>386</v>
      </c>
      <c r="Q1190" s="9">
        <v>3291198.9012360601</v>
      </c>
      <c r="R1190" s="9">
        <v>320468.02936332201</v>
      </c>
      <c r="S1190" s="8">
        <f t="shared" si="42"/>
        <v>-0.90262878696180737</v>
      </c>
      <c r="U1190" s="9">
        <f t="shared" si="43"/>
        <v>-3.3603608748136145</v>
      </c>
      <c r="V1190" s="6" t="s">
        <v>119</v>
      </c>
      <c r="W1190" s="10" t="s">
        <v>382</v>
      </c>
    </row>
    <row r="1191" spans="1:23" x14ac:dyDescent="0.2">
      <c r="A1191" s="6" t="s">
        <v>106</v>
      </c>
      <c r="B1191" s="6" t="s">
        <v>107</v>
      </c>
      <c r="C1191" s="6" t="s">
        <v>452</v>
      </c>
      <c r="D1191" s="6" t="s">
        <v>69</v>
      </c>
      <c r="E1191" s="6" t="s">
        <v>52</v>
      </c>
      <c r="F1191" s="6" t="s">
        <v>117</v>
      </c>
      <c r="G1191" s="6" t="s">
        <v>118</v>
      </c>
      <c r="H1191" t="s">
        <v>110</v>
      </c>
      <c r="I1191" t="s">
        <v>111</v>
      </c>
      <c r="J1191" t="s">
        <v>204</v>
      </c>
      <c r="K1191" t="s">
        <v>205</v>
      </c>
      <c r="L1191" t="s">
        <v>206</v>
      </c>
      <c r="M1191" t="s">
        <v>215</v>
      </c>
      <c r="N1191" s="6" t="s">
        <v>225</v>
      </c>
      <c r="P1191" s="44" t="s">
        <v>386</v>
      </c>
      <c r="Q1191" s="9">
        <v>6706108.6932348302</v>
      </c>
      <c r="R1191" s="9">
        <v>648283.10849810694</v>
      </c>
      <c r="S1191" s="8">
        <f t="shared" si="42"/>
        <v>-0.90332946599089581</v>
      </c>
      <c r="U1191" s="9">
        <f t="shared" si="43"/>
        <v>-3.370779978635706</v>
      </c>
      <c r="V1191" s="6" t="s">
        <v>119</v>
      </c>
      <c r="W1191" s="10" t="s">
        <v>382</v>
      </c>
    </row>
    <row r="1192" spans="1:23" x14ac:dyDescent="0.2">
      <c r="A1192" s="6" t="s">
        <v>106</v>
      </c>
      <c r="B1192" s="6" t="s">
        <v>107</v>
      </c>
      <c r="C1192" s="6" t="s">
        <v>472</v>
      </c>
      <c r="D1192" s="6" t="s">
        <v>69</v>
      </c>
      <c r="E1192" s="6" t="s">
        <v>52</v>
      </c>
      <c r="F1192" s="6" t="s">
        <v>117</v>
      </c>
      <c r="G1192" s="6" t="s">
        <v>118</v>
      </c>
      <c r="H1192" t="s">
        <v>110</v>
      </c>
      <c r="I1192" t="s">
        <v>111</v>
      </c>
      <c r="J1192" t="s">
        <v>133</v>
      </c>
      <c r="K1192" t="s">
        <v>146</v>
      </c>
      <c r="L1192" t="s">
        <v>147</v>
      </c>
      <c r="M1192" t="s">
        <v>191</v>
      </c>
      <c r="P1192" s="44" t="s">
        <v>386</v>
      </c>
      <c r="Q1192" s="9">
        <v>6118805.7575182002</v>
      </c>
      <c r="R1192" s="9">
        <v>558041.71747699694</v>
      </c>
      <c r="S1192" s="8">
        <f t="shared" si="42"/>
        <v>-0.90879891606440877</v>
      </c>
      <c r="U1192" s="9">
        <f t="shared" si="43"/>
        <v>-3.4548052186828508</v>
      </c>
      <c r="V1192" s="6" t="s">
        <v>119</v>
      </c>
    </row>
    <row r="1193" spans="1:23" ht="14" customHeight="1" x14ac:dyDescent="0.2">
      <c r="A1193" s="6" t="s">
        <v>106</v>
      </c>
      <c r="B1193" s="6" t="s">
        <v>107</v>
      </c>
      <c r="C1193" s="6" t="s">
        <v>469</v>
      </c>
      <c r="D1193" s="6" t="s">
        <v>69</v>
      </c>
      <c r="E1193" s="6" t="s">
        <v>52</v>
      </c>
      <c r="F1193" s="6" t="s">
        <v>108</v>
      </c>
      <c r="G1193" s="6" t="s">
        <v>131</v>
      </c>
      <c r="H1193" s="6" t="s">
        <v>110</v>
      </c>
      <c r="I1193" s="6" t="s">
        <v>111</v>
      </c>
      <c r="J1193" s="6" t="s">
        <v>112</v>
      </c>
      <c r="K1193" s="6" t="s">
        <v>113</v>
      </c>
      <c r="L1193" s="6" t="s">
        <v>114</v>
      </c>
      <c r="M1193" s="6" t="s">
        <v>115</v>
      </c>
      <c r="P1193" s="44" t="s">
        <v>385</v>
      </c>
      <c r="Q1193" s="9">
        <v>959804.160298642</v>
      </c>
      <c r="R1193" s="9">
        <v>84431.273665660003</v>
      </c>
      <c r="S1193" s="8">
        <f t="shared" si="42"/>
        <v>-0.91203281131914515</v>
      </c>
      <c r="U1193" s="9">
        <f t="shared" si="43"/>
        <v>-3.5068906836895524</v>
      </c>
      <c r="V1193" s="6" t="s">
        <v>119</v>
      </c>
    </row>
    <row r="1194" spans="1:23" x14ac:dyDescent="0.2">
      <c r="A1194" s="6" t="s">
        <v>106</v>
      </c>
      <c r="B1194" s="6" t="s">
        <v>107</v>
      </c>
      <c r="C1194" s="6" t="s">
        <v>491</v>
      </c>
      <c r="D1194" s="6" t="s">
        <v>69</v>
      </c>
      <c r="E1194" s="6" t="s">
        <v>52</v>
      </c>
      <c r="F1194" s="6" t="s">
        <v>142</v>
      </c>
      <c r="G1194" s="6" t="s">
        <v>109</v>
      </c>
      <c r="H1194" t="s">
        <v>110</v>
      </c>
      <c r="I1194" t="s">
        <v>111</v>
      </c>
      <c r="J1194" t="s">
        <v>204</v>
      </c>
      <c r="K1194" t="s">
        <v>205</v>
      </c>
      <c r="L1194" t="s">
        <v>206</v>
      </c>
      <c r="M1194" t="s">
        <v>215</v>
      </c>
      <c r="N1194" s="6" t="s">
        <v>225</v>
      </c>
      <c r="P1194" s="44" t="s">
        <v>386</v>
      </c>
      <c r="Q1194" s="9">
        <v>9.5306859205776195</v>
      </c>
      <c r="R1194" s="9">
        <v>0.830324909747294</v>
      </c>
      <c r="S1194" s="8">
        <f t="shared" si="42"/>
        <v>-0.91287878787878773</v>
      </c>
      <c r="U1194" s="9">
        <f t="shared" si="43"/>
        <v>-3.5208321633014386</v>
      </c>
      <c r="V1194" s="6" t="s">
        <v>116</v>
      </c>
      <c r="W1194" s="10" t="s">
        <v>382</v>
      </c>
    </row>
    <row r="1195" spans="1:23" x14ac:dyDescent="0.2">
      <c r="A1195" s="6" t="s">
        <v>106</v>
      </c>
      <c r="B1195" s="6" t="s">
        <v>107</v>
      </c>
      <c r="C1195" s="6" t="s">
        <v>491</v>
      </c>
      <c r="D1195" s="6" t="s">
        <v>69</v>
      </c>
      <c r="E1195" s="6" t="s">
        <v>52</v>
      </c>
      <c r="F1195" s="6" t="s">
        <v>142</v>
      </c>
      <c r="G1195" s="6" t="s">
        <v>129</v>
      </c>
      <c r="H1195" t="s">
        <v>110</v>
      </c>
      <c r="I1195" t="s">
        <v>111</v>
      </c>
      <c r="J1195" t="s">
        <v>204</v>
      </c>
      <c r="K1195" t="s">
        <v>205</v>
      </c>
      <c r="L1195" t="s">
        <v>206</v>
      </c>
      <c r="M1195" t="s">
        <v>215</v>
      </c>
      <c r="N1195" s="6" t="s">
        <v>225</v>
      </c>
      <c r="P1195" s="44" t="s">
        <v>386</v>
      </c>
      <c r="Q1195" s="9">
        <v>9.5306859205776195</v>
      </c>
      <c r="R1195" s="9">
        <v>0.830324909747294</v>
      </c>
      <c r="S1195" s="8">
        <f t="shared" si="42"/>
        <v>-0.91287878787878773</v>
      </c>
      <c r="U1195" s="9">
        <f t="shared" si="43"/>
        <v>-3.5208321633014386</v>
      </c>
      <c r="V1195" s="6" t="s">
        <v>116</v>
      </c>
      <c r="W1195" s="10" t="s">
        <v>382</v>
      </c>
    </row>
    <row r="1196" spans="1:23" x14ac:dyDescent="0.2">
      <c r="A1196" s="6" t="s">
        <v>106</v>
      </c>
      <c r="B1196" s="6" t="s">
        <v>107</v>
      </c>
      <c r="C1196" s="6" t="s">
        <v>425</v>
      </c>
      <c r="D1196" s="6" t="s">
        <v>69</v>
      </c>
      <c r="E1196" s="6" t="s">
        <v>52</v>
      </c>
      <c r="F1196" s="6" t="s">
        <v>142</v>
      </c>
      <c r="G1196" s="6" t="s">
        <v>109</v>
      </c>
      <c r="H1196" t="s">
        <v>110</v>
      </c>
      <c r="I1196" t="s">
        <v>111</v>
      </c>
      <c r="J1196" t="s">
        <v>133</v>
      </c>
      <c r="K1196" t="s">
        <v>146</v>
      </c>
      <c r="L1196" t="s">
        <v>147</v>
      </c>
      <c r="M1196" t="s">
        <v>191</v>
      </c>
      <c r="P1196" s="44" t="s">
        <v>386</v>
      </c>
      <c r="Q1196" s="9">
        <v>24.615384615384599</v>
      </c>
      <c r="R1196" s="9">
        <v>2.1153846153846101</v>
      </c>
      <c r="S1196" s="8">
        <f t="shared" si="42"/>
        <v>-0.91406250000000022</v>
      </c>
      <c r="U1196" s="9">
        <f t="shared" si="43"/>
        <v>-3.5405683813627054</v>
      </c>
      <c r="V1196" s="6" t="s">
        <v>116</v>
      </c>
    </row>
    <row r="1197" spans="1:23" x14ac:dyDescent="0.2">
      <c r="A1197" s="6" t="s">
        <v>106</v>
      </c>
      <c r="B1197" s="6" t="s">
        <v>107</v>
      </c>
      <c r="C1197" s="6" t="s">
        <v>481</v>
      </c>
      <c r="D1197" s="6" t="s">
        <v>69</v>
      </c>
      <c r="E1197" s="6" t="s">
        <v>52</v>
      </c>
      <c r="F1197" s="6" t="s">
        <v>117</v>
      </c>
      <c r="G1197" s="6" t="s">
        <v>130</v>
      </c>
      <c r="H1197" s="6" t="s">
        <v>110</v>
      </c>
      <c r="I1197" s="6" t="s">
        <v>111</v>
      </c>
      <c r="J1197" s="6" t="s">
        <v>112</v>
      </c>
      <c r="K1197" s="6" t="s">
        <v>113</v>
      </c>
      <c r="L1197" s="6" t="s">
        <v>114</v>
      </c>
      <c r="M1197" s="6" t="s">
        <v>115</v>
      </c>
      <c r="P1197" s="44" t="s">
        <v>385</v>
      </c>
      <c r="Q1197" s="9">
        <v>2.3529411764705799</v>
      </c>
      <c r="R1197" s="9">
        <v>0.19607843137255199</v>
      </c>
      <c r="S1197" s="8">
        <f t="shared" si="42"/>
        <v>-0.91666666666666519</v>
      </c>
      <c r="U1197" s="9">
        <f t="shared" si="43"/>
        <v>-3.5849625007211294</v>
      </c>
      <c r="V1197" s="6" t="s">
        <v>116</v>
      </c>
    </row>
    <row r="1198" spans="1:23" x14ac:dyDescent="0.2">
      <c r="A1198" s="6" t="s">
        <v>106</v>
      </c>
      <c r="B1198" s="6" t="s">
        <v>107</v>
      </c>
      <c r="C1198" s="6" t="s">
        <v>491</v>
      </c>
      <c r="D1198" s="6" t="s">
        <v>69</v>
      </c>
      <c r="E1198" s="6" t="s">
        <v>52</v>
      </c>
      <c r="F1198" s="6" t="s">
        <v>117</v>
      </c>
      <c r="G1198" s="6" t="s">
        <v>129</v>
      </c>
      <c r="H1198" t="s">
        <v>110</v>
      </c>
      <c r="I1198" t="s">
        <v>111</v>
      </c>
      <c r="J1198" t="s">
        <v>204</v>
      </c>
      <c r="K1198" t="s">
        <v>205</v>
      </c>
      <c r="L1198" t="s">
        <v>206</v>
      </c>
      <c r="M1198" t="s">
        <v>215</v>
      </c>
      <c r="N1198" s="6" t="s">
        <v>225</v>
      </c>
      <c r="P1198" s="44" t="s">
        <v>386</v>
      </c>
      <c r="Q1198" s="9">
        <v>9.6028880866426007</v>
      </c>
      <c r="R1198" s="9">
        <v>0.75812274368231203</v>
      </c>
      <c r="S1198" s="8">
        <f t="shared" si="42"/>
        <v>-0.92105263157894723</v>
      </c>
      <c r="U1198" s="9">
        <f t="shared" si="43"/>
        <v>-3.6629650127224269</v>
      </c>
      <c r="V1198" s="6" t="s">
        <v>116</v>
      </c>
      <c r="W1198" s="10" t="s">
        <v>382</v>
      </c>
    </row>
    <row r="1199" spans="1:23" x14ac:dyDescent="0.2">
      <c r="A1199" s="6" t="s">
        <v>106</v>
      </c>
      <c r="B1199" s="6" t="s">
        <v>107</v>
      </c>
      <c r="C1199" s="6" t="s">
        <v>482</v>
      </c>
      <c r="D1199" s="6" t="s">
        <v>69</v>
      </c>
      <c r="E1199" s="6" t="s">
        <v>52</v>
      </c>
      <c r="F1199" s="6" t="s">
        <v>117</v>
      </c>
      <c r="G1199" s="6" t="s">
        <v>130</v>
      </c>
      <c r="H1199" s="6" t="s">
        <v>110</v>
      </c>
      <c r="I1199" s="6" t="s">
        <v>111</v>
      </c>
      <c r="J1199" s="6" t="s">
        <v>112</v>
      </c>
      <c r="K1199" s="6" t="s">
        <v>113</v>
      </c>
      <c r="L1199" s="6" t="s">
        <v>114</v>
      </c>
      <c r="M1199" s="6" t="s">
        <v>115</v>
      </c>
      <c r="P1199" s="44" t="s">
        <v>385</v>
      </c>
      <c r="Q1199" s="9">
        <v>1263347.5505043799</v>
      </c>
      <c r="R1199" s="9">
        <v>94323.365750775294</v>
      </c>
      <c r="S1199" s="8">
        <f t="shared" si="42"/>
        <v>-0.9253385454278853</v>
      </c>
      <c r="U1199" s="9">
        <f t="shared" si="43"/>
        <v>-3.7434925739339735</v>
      </c>
      <c r="V1199" s="6" t="s">
        <v>119</v>
      </c>
    </row>
    <row r="1200" spans="1:23" x14ac:dyDescent="0.2">
      <c r="A1200" s="6" t="s">
        <v>106</v>
      </c>
      <c r="B1200" s="6" t="s">
        <v>107</v>
      </c>
      <c r="C1200" s="6" t="s">
        <v>452</v>
      </c>
      <c r="D1200" s="6" t="s">
        <v>69</v>
      </c>
      <c r="E1200" s="6" t="s">
        <v>52</v>
      </c>
      <c r="F1200" s="6" t="s">
        <v>117</v>
      </c>
      <c r="G1200" s="6" t="s">
        <v>129</v>
      </c>
      <c r="H1200" t="s">
        <v>110</v>
      </c>
      <c r="I1200" t="s">
        <v>111</v>
      </c>
      <c r="J1200" t="s">
        <v>204</v>
      </c>
      <c r="K1200" t="s">
        <v>205</v>
      </c>
      <c r="L1200" t="s">
        <v>206</v>
      </c>
      <c r="M1200" t="s">
        <v>215</v>
      </c>
      <c r="N1200" s="6" t="s">
        <v>225</v>
      </c>
      <c r="P1200" s="44" t="s">
        <v>386</v>
      </c>
      <c r="Q1200" s="9">
        <v>6706108.6932348302</v>
      </c>
      <c r="R1200" s="9">
        <v>487792.69715888402</v>
      </c>
      <c r="S1200" s="8">
        <f t="shared" si="42"/>
        <v>-0.92726143886528811</v>
      </c>
      <c r="U1200" s="9">
        <f t="shared" si="43"/>
        <v>-3.7811358021217933</v>
      </c>
      <c r="V1200" s="6" t="s">
        <v>119</v>
      </c>
      <c r="W1200" s="10" t="s">
        <v>382</v>
      </c>
    </row>
    <row r="1201" spans="1:23" x14ac:dyDescent="0.2">
      <c r="A1201" s="6" t="s">
        <v>106</v>
      </c>
      <c r="B1201" s="6" t="s">
        <v>120</v>
      </c>
      <c r="C1201" s="6" t="s">
        <v>462</v>
      </c>
      <c r="D1201" s="6" t="s">
        <v>77</v>
      </c>
      <c r="E1201" s="6" t="s">
        <v>121</v>
      </c>
      <c r="F1201" s="6" t="s">
        <v>138</v>
      </c>
      <c r="G1201" s="11">
        <v>1E-3</v>
      </c>
      <c r="H1201" t="s">
        <v>110</v>
      </c>
      <c r="I1201" t="s">
        <v>111</v>
      </c>
      <c r="J1201" t="s">
        <v>204</v>
      </c>
      <c r="K1201" t="s">
        <v>205</v>
      </c>
      <c r="L1201" t="s">
        <v>206</v>
      </c>
      <c r="M1201" t="s">
        <v>215</v>
      </c>
      <c r="P1201" s="44" t="s">
        <v>386</v>
      </c>
      <c r="Q1201" s="9">
        <v>3280575.2716536801</v>
      </c>
      <c r="R1201" s="9">
        <v>234978.48832794401</v>
      </c>
      <c r="S1201" s="8">
        <f t="shared" si="42"/>
        <v>-0.9283727795065968</v>
      </c>
      <c r="U1201" s="9">
        <f t="shared" si="43"/>
        <v>-3.8033482306672735</v>
      </c>
      <c r="V1201" s="6" t="s">
        <v>119</v>
      </c>
      <c r="W1201" s="10" t="s">
        <v>382</v>
      </c>
    </row>
    <row r="1202" spans="1:23" x14ac:dyDescent="0.2">
      <c r="A1202" s="6" t="s">
        <v>106</v>
      </c>
      <c r="B1202" s="6" t="s">
        <v>107</v>
      </c>
      <c r="C1202" s="6" t="s">
        <v>426</v>
      </c>
      <c r="D1202" s="6" t="s">
        <v>69</v>
      </c>
      <c r="E1202" s="6" t="s">
        <v>52</v>
      </c>
      <c r="F1202" s="6" t="s">
        <v>108</v>
      </c>
      <c r="G1202" s="6" t="s">
        <v>130</v>
      </c>
      <c r="H1202" t="s">
        <v>110</v>
      </c>
      <c r="I1202" t="s">
        <v>111</v>
      </c>
      <c r="J1202" t="s">
        <v>204</v>
      </c>
      <c r="K1202" t="s">
        <v>205</v>
      </c>
      <c r="L1202" t="s">
        <v>206</v>
      </c>
      <c r="M1202" t="s">
        <v>215</v>
      </c>
      <c r="N1202" s="6" t="s">
        <v>225</v>
      </c>
      <c r="P1202" s="44" t="s">
        <v>386</v>
      </c>
      <c r="Q1202" s="9">
        <v>10.4510108864696</v>
      </c>
      <c r="R1202" s="9">
        <v>0.74650077760497202</v>
      </c>
      <c r="S1202" s="8">
        <f t="shared" ref="S1202:S1265" si="44">((R1202-Q1202)/Q1202)</f>
        <v>-0.92857142857142849</v>
      </c>
      <c r="U1202" s="9">
        <f t="shared" si="43"/>
        <v>-3.8073549220576033</v>
      </c>
      <c r="V1202" s="6" t="s">
        <v>116</v>
      </c>
      <c r="W1202" s="10" t="s">
        <v>382</v>
      </c>
    </row>
    <row r="1203" spans="1:23" x14ac:dyDescent="0.2">
      <c r="A1203" s="6" t="s">
        <v>106</v>
      </c>
      <c r="B1203" s="6" t="s">
        <v>107</v>
      </c>
      <c r="C1203" s="6" t="s">
        <v>452</v>
      </c>
      <c r="D1203" s="6" t="s">
        <v>69</v>
      </c>
      <c r="E1203" s="6" t="s">
        <v>52</v>
      </c>
      <c r="F1203" s="6" t="s">
        <v>117</v>
      </c>
      <c r="G1203" s="6" t="s">
        <v>109</v>
      </c>
      <c r="H1203" t="s">
        <v>110</v>
      </c>
      <c r="I1203" t="s">
        <v>111</v>
      </c>
      <c r="J1203" t="s">
        <v>204</v>
      </c>
      <c r="K1203" t="s">
        <v>205</v>
      </c>
      <c r="L1203" t="s">
        <v>206</v>
      </c>
      <c r="M1203" t="s">
        <v>215</v>
      </c>
      <c r="N1203" s="6" t="s">
        <v>225</v>
      </c>
      <c r="P1203" s="44" t="s">
        <v>386</v>
      </c>
      <c r="Q1203" s="9">
        <v>6706108.6932348302</v>
      </c>
      <c r="R1203" s="9">
        <v>468369.09991712699</v>
      </c>
      <c r="S1203" s="8">
        <f t="shared" si="44"/>
        <v>-0.93015784244749555</v>
      </c>
      <c r="U1203" s="9">
        <f t="shared" si="43"/>
        <v>-3.8397580626198025</v>
      </c>
      <c r="V1203" s="6" t="s">
        <v>119</v>
      </c>
      <c r="W1203" s="10" t="s">
        <v>382</v>
      </c>
    </row>
    <row r="1204" spans="1:23" x14ac:dyDescent="0.2">
      <c r="A1204" s="6" t="s">
        <v>106</v>
      </c>
      <c r="B1204" s="6" t="s">
        <v>107</v>
      </c>
      <c r="C1204" s="6" t="s">
        <v>482</v>
      </c>
      <c r="D1204" s="6" t="s">
        <v>69</v>
      </c>
      <c r="E1204" s="6" t="s">
        <v>52</v>
      </c>
      <c r="F1204" s="6" t="s">
        <v>117</v>
      </c>
      <c r="G1204" s="6" t="s">
        <v>109</v>
      </c>
      <c r="H1204" s="6" t="s">
        <v>110</v>
      </c>
      <c r="I1204" s="6" t="s">
        <v>111</v>
      </c>
      <c r="J1204" s="6" t="s">
        <v>112</v>
      </c>
      <c r="K1204" s="6" t="s">
        <v>113</v>
      </c>
      <c r="L1204" s="6" t="s">
        <v>114</v>
      </c>
      <c r="M1204" s="6" t="s">
        <v>115</v>
      </c>
      <c r="P1204" s="44" t="s">
        <v>385</v>
      </c>
      <c r="Q1204" s="9">
        <v>1263347.5505043799</v>
      </c>
      <c r="R1204" s="9">
        <v>87935.135381892702</v>
      </c>
      <c r="S1204" s="8">
        <f t="shared" si="44"/>
        <v>-0.93039513525253958</v>
      </c>
      <c r="U1204" s="9">
        <f t="shared" si="43"/>
        <v>-3.8446680489051586</v>
      </c>
      <c r="V1204" s="6" t="s">
        <v>119</v>
      </c>
    </row>
    <row r="1205" spans="1:23" x14ac:dyDescent="0.2">
      <c r="A1205" s="6" t="s">
        <v>106</v>
      </c>
      <c r="B1205" s="6" t="s">
        <v>120</v>
      </c>
      <c r="C1205" s="6" t="s">
        <v>463</v>
      </c>
      <c r="D1205" s="6" t="s">
        <v>77</v>
      </c>
      <c r="E1205" s="6" t="s">
        <v>121</v>
      </c>
      <c r="F1205" s="6" t="s">
        <v>132</v>
      </c>
      <c r="G1205" s="11">
        <v>1E-3</v>
      </c>
      <c r="H1205" s="6" t="s">
        <v>110</v>
      </c>
      <c r="I1205" s="6" t="s">
        <v>111</v>
      </c>
      <c r="J1205" s="6" t="s">
        <v>133</v>
      </c>
      <c r="K1205" s="6" t="s">
        <v>134</v>
      </c>
      <c r="L1205" s="6" t="s">
        <v>135</v>
      </c>
      <c r="P1205" s="44" t="s">
        <v>385</v>
      </c>
      <c r="Q1205" s="9">
        <v>103577.91763594899</v>
      </c>
      <c r="R1205" s="9">
        <v>6674.6343770470503</v>
      </c>
      <c r="S1205" s="8">
        <f t="shared" si="44"/>
        <v>-0.93555929169664565</v>
      </c>
      <c r="U1205" s="9">
        <f t="shared" si="43"/>
        <v>-3.9558838381864696</v>
      </c>
      <c r="V1205" s="6" t="s">
        <v>119</v>
      </c>
    </row>
    <row r="1206" spans="1:23" x14ac:dyDescent="0.2">
      <c r="A1206" s="6" t="s">
        <v>106</v>
      </c>
      <c r="B1206" s="6" t="s">
        <v>107</v>
      </c>
      <c r="C1206" s="6" t="s">
        <v>481</v>
      </c>
      <c r="D1206" s="6" t="s">
        <v>69</v>
      </c>
      <c r="E1206" s="6" t="s">
        <v>52</v>
      </c>
      <c r="F1206" s="6" t="s">
        <v>117</v>
      </c>
      <c r="G1206" s="6" t="s">
        <v>131</v>
      </c>
      <c r="H1206" s="6" t="s">
        <v>110</v>
      </c>
      <c r="I1206" s="6" t="s">
        <v>111</v>
      </c>
      <c r="J1206" s="6" t="s">
        <v>112</v>
      </c>
      <c r="K1206" s="6" t="s">
        <v>113</v>
      </c>
      <c r="L1206" s="6" t="s">
        <v>114</v>
      </c>
      <c r="M1206" s="6" t="s">
        <v>115</v>
      </c>
      <c r="P1206" s="44" t="s">
        <v>385</v>
      </c>
      <c r="Q1206" s="9">
        <v>2.3529411764705799</v>
      </c>
      <c r="R1206" s="9">
        <v>0.14705882352941199</v>
      </c>
      <c r="S1206" s="8">
        <f t="shared" si="44"/>
        <v>-0.93749999999999967</v>
      </c>
      <c r="U1206" s="9">
        <f t="shared" si="43"/>
        <v>-3.9999999999999929</v>
      </c>
      <c r="V1206" s="6" t="s">
        <v>116</v>
      </c>
    </row>
    <row r="1207" spans="1:23" x14ac:dyDescent="0.2">
      <c r="A1207" s="6" t="s">
        <v>106</v>
      </c>
      <c r="B1207" s="6" t="s">
        <v>107</v>
      </c>
      <c r="C1207" s="6" t="s">
        <v>425</v>
      </c>
      <c r="D1207" s="6" t="s">
        <v>69</v>
      </c>
      <c r="E1207" s="6" t="s">
        <v>52</v>
      </c>
      <c r="F1207" s="6" t="s">
        <v>108</v>
      </c>
      <c r="G1207" s="6" t="s">
        <v>130</v>
      </c>
      <c r="H1207" t="s">
        <v>110</v>
      </c>
      <c r="I1207" t="s">
        <v>111</v>
      </c>
      <c r="J1207" t="s">
        <v>133</v>
      </c>
      <c r="K1207" t="s">
        <v>146</v>
      </c>
      <c r="L1207" t="s">
        <v>147</v>
      </c>
      <c r="M1207" t="s">
        <v>191</v>
      </c>
      <c r="P1207" s="44" t="s">
        <v>386</v>
      </c>
      <c r="Q1207" s="49">
        <v>15.384615399999999</v>
      </c>
      <c r="R1207" s="9">
        <v>0.96153846153846301</v>
      </c>
      <c r="S1207" s="8">
        <f t="shared" si="44"/>
        <v>-0.93750000006249989</v>
      </c>
      <c r="U1207" s="9">
        <f t="shared" si="43"/>
        <v>-4.0000000014426922</v>
      </c>
      <c r="V1207" s="6" t="s">
        <v>116</v>
      </c>
    </row>
    <row r="1208" spans="1:23" x14ac:dyDescent="0.2">
      <c r="A1208" s="6" t="s">
        <v>106</v>
      </c>
      <c r="B1208" s="6" t="s">
        <v>107</v>
      </c>
      <c r="C1208" s="6" t="s">
        <v>491</v>
      </c>
      <c r="D1208" s="6" t="s">
        <v>69</v>
      </c>
      <c r="E1208" s="6" t="s">
        <v>52</v>
      </c>
      <c r="F1208" s="6" t="s">
        <v>117</v>
      </c>
      <c r="G1208" s="6" t="s">
        <v>130</v>
      </c>
      <c r="H1208" t="s">
        <v>110</v>
      </c>
      <c r="I1208" t="s">
        <v>111</v>
      </c>
      <c r="J1208" t="s">
        <v>204</v>
      </c>
      <c r="K1208" t="s">
        <v>205</v>
      </c>
      <c r="L1208" t="s">
        <v>206</v>
      </c>
      <c r="M1208" t="s">
        <v>215</v>
      </c>
      <c r="N1208" s="6" t="s">
        <v>225</v>
      </c>
      <c r="P1208" s="44" t="s">
        <v>386</v>
      </c>
      <c r="Q1208" s="9">
        <v>9.6028880866426007</v>
      </c>
      <c r="R1208" s="9">
        <v>0.57761732851985703</v>
      </c>
      <c r="S1208" s="8">
        <f t="shared" si="44"/>
        <v>-0.93984962406015027</v>
      </c>
      <c r="U1208" s="9">
        <f t="shared" si="43"/>
        <v>-4.0552824355011863</v>
      </c>
      <c r="V1208" s="6" t="s">
        <v>116</v>
      </c>
      <c r="W1208" s="10" t="s">
        <v>382</v>
      </c>
    </row>
    <row r="1209" spans="1:23" x14ac:dyDescent="0.2">
      <c r="A1209" s="6" t="s">
        <v>106</v>
      </c>
      <c r="B1209" s="6" t="s">
        <v>107</v>
      </c>
      <c r="C1209" s="6" t="s">
        <v>452</v>
      </c>
      <c r="D1209" s="6" t="s">
        <v>69</v>
      </c>
      <c r="E1209" s="6" t="s">
        <v>52</v>
      </c>
      <c r="F1209" s="6" t="s">
        <v>142</v>
      </c>
      <c r="G1209" s="6" t="s">
        <v>130</v>
      </c>
      <c r="H1209" t="s">
        <v>110</v>
      </c>
      <c r="I1209" t="s">
        <v>111</v>
      </c>
      <c r="J1209" t="s">
        <v>204</v>
      </c>
      <c r="K1209" t="s">
        <v>205</v>
      </c>
      <c r="L1209" t="s">
        <v>206</v>
      </c>
      <c r="M1209" t="s">
        <v>215</v>
      </c>
      <c r="N1209" s="6" t="s">
        <v>225</v>
      </c>
      <c r="P1209" s="44" t="s">
        <v>386</v>
      </c>
      <c r="Q1209" s="9">
        <v>2379417.1540153902</v>
      </c>
      <c r="R1209" s="9">
        <v>135629.11913759401</v>
      </c>
      <c r="S1209" s="8">
        <f t="shared" si="44"/>
        <v>-0.94299901599485703</v>
      </c>
      <c r="U1209" s="9">
        <f t="shared" si="43"/>
        <v>-4.1328693651098636</v>
      </c>
      <c r="V1209" s="6" t="s">
        <v>119</v>
      </c>
      <c r="W1209" s="10" t="s">
        <v>382</v>
      </c>
    </row>
    <row r="1210" spans="1:23" x14ac:dyDescent="0.2">
      <c r="A1210" s="6" t="s">
        <v>106</v>
      </c>
      <c r="B1210" s="6" t="s">
        <v>120</v>
      </c>
      <c r="C1210" s="6" t="s">
        <v>431</v>
      </c>
      <c r="D1210" s="6" t="s">
        <v>77</v>
      </c>
      <c r="E1210" s="6" t="s">
        <v>121</v>
      </c>
      <c r="F1210" s="6" t="s">
        <v>144</v>
      </c>
      <c r="G1210" s="11">
        <v>1E-3</v>
      </c>
      <c r="H1210" t="s">
        <v>110</v>
      </c>
      <c r="I1210" t="s">
        <v>111</v>
      </c>
      <c r="J1210" t="s">
        <v>204</v>
      </c>
      <c r="K1210" t="s">
        <v>205</v>
      </c>
      <c r="L1210" t="s">
        <v>206</v>
      </c>
      <c r="M1210" t="s">
        <v>215</v>
      </c>
      <c r="P1210" s="44" t="s">
        <v>386</v>
      </c>
      <c r="Q1210" s="9">
        <v>7032733.1911730301</v>
      </c>
      <c r="R1210" s="9">
        <v>398655.63730796898</v>
      </c>
      <c r="S1210" s="8">
        <f t="shared" si="44"/>
        <v>-0.94331426680478481</v>
      </c>
      <c r="U1210" s="9">
        <f t="shared" si="43"/>
        <v>-4.1408705099589111</v>
      </c>
      <c r="V1210" s="6" t="s">
        <v>119</v>
      </c>
      <c r="W1210" s="10" t="s">
        <v>382</v>
      </c>
    </row>
    <row r="1211" spans="1:23" x14ac:dyDescent="0.2">
      <c r="A1211" s="6" t="s">
        <v>106</v>
      </c>
      <c r="B1211" s="6" t="s">
        <v>120</v>
      </c>
      <c r="C1211" s="6" t="s">
        <v>453</v>
      </c>
      <c r="D1211" s="6" t="s">
        <v>77</v>
      </c>
      <c r="E1211" s="6" t="s">
        <v>121</v>
      </c>
      <c r="F1211" s="6" t="s">
        <v>122</v>
      </c>
      <c r="G1211" s="11">
        <v>1E-3</v>
      </c>
      <c r="H1211" t="s">
        <v>110</v>
      </c>
      <c r="I1211" t="s">
        <v>111</v>
      </c>
      <c r="J1211" t="s">
        <v>204</v>
      </c>
      <c r="K1211" t="s">
        <v>205</v>
      </c>
      <c r="L1211" t="s">
        <v>206</v>
      </c>
      <c r="M1211" t="s">
        <v>215</v>
      </c>
      <c r="P1211" s="44" t="s">
        <v>386</v>
      </c>
      <c r="Q1211" s="9">
        <v>1320604.9976255</v>
      </c>
      <c r="R1211" s="9">
        <v>73757.513771360507</v>
      </c>
      <c r="S1211" s="8">
        <f t="shared" si="44"/>
        <v>-0.94414869404251878</v>
      </c>
      <c r="U1211" s="9">
        <f t="shared" si="43"/>
        <v>-4.1622651744850456</v>
      </c>
      <c r="V1211" s="6" t="s">
        <v>119</v>
      </c>
      <c r="W1211" s="10" t="s">
        <v>382</v>
      </c>
    </row>
    <row r="1212" spans="1:23" x14ac:dyDescent="0.2">
      <c r="A1212" s="6" t="s">
        <v>106</v>
      </c>
      <c r="B1212" s="6" t="s">
        <v>107</v>
      </c>
      <c r="C1212" s="6" t="s">
        <v>476</v>
      </c>
      <c r="D1212" s="6" t="s">
        <v>69</v>
      </c>
      <c r="E1212" s="6" t="s">
        <v>52</v>
      </c>
      <c r="F1212" s="6" t="s">
        <v>108</v>
      </c>
      <c r="G1212" s="6" t="s">
        <v>130</v>
      </c>
      <c r="H1212" t="s">
        <v>110</v>
      </c>
      <c r="I1212" t="s">
        <v>111</v>
      </c>
      <c r="J1212" t="s">
        <v>204</v>
      </c>
      <c r="K1212" t="s">
        <v>205</v>
      </c>
      <c r="L1212" t="s">
        <v>206</v>
      </c>
      <c r="M1212" t="s">
        <v>215</v>
      </c>
      <c r="N1212" s="6" t="s">
        <v>225</v>
      </c>
      <c r="P1212" s="44" t="s">
        <v>386</v>
      </c>
      <c r="Q1212" s="9">
        <v>8027961.1691173501</v>
      </c>
      <c r="R1212" s="9">
        <v>390935.63826527202</v>
      </c>
      <c r="S1212" s="8">
        <f t="shared" si="44"/>
        <v>-0.95130324748341377</v>
      </c>
      <c r="U1212" s="9">
        <f t="shared" si="43"/>
        <v>-4.3600306245396654</v>
      </c>
      <c r="V1212" s="6" t="s">
        <v>119</v>
      </c>
      <c r="W1212" s="10" t="s">
        <v>382</v>
      </c>
    </row>
    <row r="1213" spans="1:23" x14ac:dyDescent="0.2">
      <c r="A1213" s="6" t="s">
        <v>106</v>
      </c>
      <c r="B1213" s="6" t="s">
        <v>107</v>
      </c>
      <c r="C1213" s="6" t="s">
        <v>452</v>
      </c>
      <c r="D1213" s="6" t="s">
        <v>69</v>
      </c>
      <c r="E1213" s="6" t="s">
        <v>52</v>
      </c>
      <c r="F1213" s="6" t="s">
        <v>117</v>
      </c>
      <c r="G1213" s="6" t="s">
        <v>130</v>
      </c>
      <c r="H1213" t="s">
        <v>110</v>
      </c>
      <c r="I1213" t="s">
        <v>111</v>
      </c>
      <c r="J1213" t="s">
        <v>204</v>
      </c>
      <c r="K1213" t="s">
        <v>205</v>
      </c>
      <c r="L1213" t="s">
        <v>206</v>
      </c>
      <c r="M1213" t="s">
        <v>215</v>
      </c>
      <c r="N1213" s="6" t="s">
        <v>225</v>
      </c>
      <c r="P1213" s="44" t="s">
        <v>386</v>
      </c>
      <c r="Q1213" s="9">
        <v>6706108.6932348302</v>
      </c>
      <c r="R1213" s="9">
        <v>324911.217755455</v>
      </c>
      <c r="S1213" s="8">
        <f t="shared" si="44"/>
        <v>-0.95154996248670598</v>
      </c>
      <c r="U1213" s="9">
        <f t="shared" si="43"/>
        <v>-4.3673584071019151</v>
      </c>
      <c r="V1213" s="6" t="s">
        <v>119</v>
      </c>
      <c r="W1213" s="10" t="s">
        <v>382</v>
      </c>
    </row>
    <row r="1214" spans="1:23" x14ac:dyDescent="0.2">
      <c r="A1214" s="6" t="s">
        <v>106</v>
      </c>
      <c r="B1214" s="6" t="s">
        <v>107</v>
      </c>
      <c r="C1214" s="6" t="s">
        <v>476</v>
      </c>
      <c r="D1214" s="6" t="s">
        <v>69</v>
      </c>
      <c r="E1214" s="6" t="s">
        <v>52</v>
      </c>
      <c r="F1214" s="6" t="s">
        <v>117</v>
      </c>
      <c r="G1214" s="6" t="s">
        <v>130</v>
      </c>
      <c r="H1214" t="s">
        <v>110</v>
      </c>
      <c r="I1214" t="s">
        <v>111</v>
      </c>
      <c r="J1214" t="s">
        <v>204</v>
      </c>
      <c r="K1214" t="s">
        <v>205</v>
      </c>
      <c r="L1214" t="s">
        <v>206</v>
      </c>
      <c r="M1214" t="s">
        <v>215</v>
      </c>
      <c r="N1214" s="6" t="s">
        <v>225</v>
      </c>
      <c r="P1214" s="44" t="s">
        <v>386</v>
      </c>
      <c r="Q1214" s="9">
        <v>5455594.7811685102</v>
      </c>
      <c r="R1214" s="9">
        <v>259701.03724929001</v>
      </c>
      <c r="S1214" s="8">
        <f t="shared" si="44"/>
        <v>-0.9523973008138874</v>
      </c>
      <c r="U1214" s="9">
        <f t="shared" si="43"/>
        <v>-4.3928128096865802</v>
      </c>
      <c r="V1214" s="6" t="s">
        <v>119</v>
      </c>
      <c r="W1214" s="10" t="s">
        <v>382</v>
      </c>
    </row>
    <row r="1215" spans="1:23" x14ac:dyDescent="0.2">
      <c r="A1215" s="6" t="s">
        <v>106</v>
      </c>
      <c r="B1215" s="6" t="s">
        <v>120</v>
      </c>
      <c r="C1215" s="6" t="s">
        <v>425</v>
      </c>
      <c r="D1215" s="6" t="s">
        <v>77</v>
      </c>
      <c r="E1215" s="6" t="s">
        <v>121</v>
      </c>
      <c r="F1215" s="6" t="s">
        <v>108</v>
      </c>
      <c r="G1215" s="6" t="s">
        <v>242</v>
      </c>
      <c r="H1215" t="s">
        <v>110</v>
      </c>
      <c r="I1215" t="s">
        <v>111</v>
      </c>
      <c r="J1215" t="s">
        <v>204</v>
      </c>
      <c r="K1215" t="s">
        <v>205</v>
      </c>
      <c r="L1215" t="s">
        <v>206</v>
      </c>
      <c r="M1215" t="s">
        <v>215</v>
      </c>
      <c r="P1215" s="44" t="s">
        <v>386</v>
      </c>
      <c r="Q1215" s="9">
        <v>21.263187158306899</v>
      </c>
      <c r="R1215" s="9">
        <v>0.96135786920102095</v>
      </c>
      <c r="S1215" s="8">
        <f t="shared" si="44"/>
        <v>-0.95478768718708074</v>
      </c>
      <c r="U1215" s="9">
        <f t="shared" si="43"/>
        <v>-4.4671404698974246</v>
      </c>
      <c r="V1215" s="6" t="s">
        <v>116</v>
      </c>
      <c r="W1215" s="10" t="s">
        <v>382</v>
      </c>
    </row>
    <row r="1216" spans="1:23" x14ac:dyDescent="0.2">
      <c r="A1216" s="6" t="s">
        <v>106</v>
      </c>
      <c r="B1216" s="6" t="s">
        <v>120</v>
      </c>
      <c r="C1216" s="6" t="s">
        <v>443</v>
      </c>
      <c r="D1216" s="6" t="s">
        <v>77</v>
      </c>
      <c r="E1216" s="6" t="s">
        <v>121</v>
      </c>
      <c r="F1216" s="6" t="s">
        <v>122</v>
      </c>
      <c r="G1216" s="11">
        <v>1E-3</v>
      </c>
      <c r="H1216" s="6" t="s">
        <v>110</v>
      </c>
      <c r="I1216" s="12" t="s">
        <v>123</v>
      </c>
      <c r="J1216" s="6" t="s">
        <v>124</v>
      </c>
      <c r="K1216" s="6" t="s">
        <v>125</v>
      </c>
      <c r="L1216" s="6" t="s">
        <v>126</v>
      </c>
      <c r="M1216" s="6" t="s">
        <v>127</v>
      </c>
      <c r="N1216" s="6" t="s">
        <v>150</v>
      </c>
      <c r="P1216" s="44" t="s">
        <v>386</v>
      </c>
      <c r="Q1216" s="9">
        <v>1625394.94257598</v>
      </c>
      <c r="R1216" s="9">
        <v>65944.424452913401</v>
      </c>
      <c r="S1216" s="8">
        <f t="shared" si="44"/>
        <v>-0.95942867624012507</v>
      </c>
      <c r="U1216" s="9">
        <f t="shared" si="43"/>
        <v>-4.6233958142541924</v>
      </c>
      <c r="V1216" s="6" t="s">
        <v>119</v>
      </c>
    </row>
    <row r="1217" spans="1:23" x14ac:dyDescent="0.2">
      <c r="A1217" s="6" t="s">
        <v>106</v>
      </c>
      <c r="B1217" s="6" t="s">
        <v>107</v>
      </c>
      <c r="C1217" s="6" t="s">
        <v>426</v>
      </c>
      <c r="D1217" s="6" t="s">
        <v>69</v>
      </c>
      <c r="E1217" s="6" t="s">
        <v>52</v>
      </c>
      <c r="F1217" s="6" t="s">
        <v>117</v>
      </c>
      <c r="G1217" s="6" t="s">
        <v>130</v>
      </c>
      <c r="H1217" t="s">
        <v>110</v>
      </c>
      <c r="I1217" t="s">
        <v>111</v>
      </c>
      <c r="J1217" t="s">
        <v>204</v>
      </c>
      <c r="K1217" t="s">
        <v>205</v>
      </c>
      <c r="L1217" t="s">
        <v>206</v>
      </c>
      <c r="M1217" t="s">
        <v>215</v>
      </c>
      <c r="N1217" s="6" t="s">
        <v>225</v>
      </c>
      <c r="P1217" s="44" t="s">
        <v>386</v>
      </c>
      <c r="Q1217" s="9">
        <v>17.293934681181899</v>
      </c>
      <c r="R1217" s="9">
        <v>0.68429237947122201</v>
      </c>
      <c r="S1217" s="8">
        <f t="shared" si="44"/>
        <v>-0.96043165467625913</v>
      </c>
      <c r="U1217" s="9">
        <f t="shared" si="43"/>
        <v>-4.6595094540862192</v>
      </c>
      <c r="V1217" s="6" t="s">
        <v>116</v>
      </c>
      <c r="W1217" s="10" t="s">
        <v>382</v>
      </c>
    </row>
    <row r="1218" spans="1:23" x14ac:dyDescent="0.2">
      <c r="A1218" s="6" t="s">
        <v>106</v>
      </c>
      <c r="B1218" s="6" t="s">
        <v>107</v>
      </c>
      <c r="C1218" s="6" t="s">
        <v>425</v>
      </c>
      <c r="D1218" s="6" t="s">
        <v>69</v>
      </c>
      <c r="E1218" s="6" t="s">
        <v>52</v>
      </c>
      <c r="F1218" s="6" t="s">
        <v>117</v>
      </c>
      <c r="G1218" s="6" t="s">
        <v>118</v>
      </c>
      <c r="H1218" t="s">
        <v>110</v>
      </c>
      <c r="I1218" t="s">
        <v>111</v>
      </c>
      <c r="J1218" t="s">
        <v>133</v>
      </c>
      <c r="K1218" t="s">
        <v>146</v>
      </c>
      <c r="L1218" t="s">
        <v>147</v>
      </c>
      <c r="M1218" t="s">
        <v>191</v>
      </c>
      <c r="P1218" s="44" t="s">
        <v>386</v>
      </c>
      <c r="Q1218" s="9">
        <v>21.442307692307601</v>
      </c>
      <c r="R1218" s="9">
        <v>0.76923076923077205</v>
      </c>
      <c r="S1218" s="8">
        <f t="shared" si="44"/>
        <v>-0.96412556053811627</v>
      </c>
      <c r="U1218" s="9">
        <f t="shared" si="43"/>
        <v>-4.8008998999202941</v>
      </c>
      <c r="V1218" s="6" t="s">
        <v>116</v>
      </c>
    </row>
    <row r="1219" spans="1:23" x14ac:dyDescent="0.2">
      <c r="A1219" s="6" t="s">
        <v>106</v>
      </c>
      <c r="B1219" s="6" t="s">
        <v>120</v>
      </c>
      <c r="C1219" s="6" t="s">
        <v>426</v>
      </c>
      <c r="D1219" s="6" t="s">
        <v>77</v>
      </c>
      <c r="E1219" s="6" t="s">
        <v>121</v>
      </c>
      <c r="F1219" s="6" t="s">
        <v>108</v>
      </c>
      <c r="G1219" s="6" t="s">
        <v>242</v>
      </c>
      <c r="H1219" t="s">
        <v>110</v>
      </c>
      <c r="I1219" t="s">
        <v>111</v>
      </c>
      <c r="J1219" t="s">
        <v>204</v>
      </c>
      <c r="K1219" t="s">
        <v>205</v>
      </c>
      <c r="L1219" t="s">
        <v>206</v>
      </c>
      <c r="M1219" t="s">
        <v>215</v>
      </c>
      <c r="P1219" s="44" t="s">
        <v>386</v>
      </c>
      <c r="Q1219" s="9">
        <v>2811018.06341364</v>
      </c>
      <c r="R1219" s="9">
        <v>94901.423604247102</v>
      </c>
      <c r="S1219" s="8">
        <f t="shared" si="44"/>
        <v>-0.96623948282673044</v>
      </c>
      <c r="U1219" s="9">
        <f t="shared" si="43"/>
        <v>-4.8885191850899243</v>
      </c>
      <c r="V1219" s="6" t="s">
        <v>119</v>
      </c>
      <c r="W1219" s="10" t="s">
        <v>382</v>
      </c>
    </row>
    <row r="1220" spans="1:23" x14ac:dyDescent="0.2">
      <c r="A1220" s="6" t="s">
        <v>106</v>
      </c>
      <c r="B1220" s="6" t="s">
        <v>107</v>
      </c>
      <c r="C1220" s="6" t="s">
        <v>472</v>
      </c>
      <c r="D1220" s="6" t="s">
        <v>69</v>
      </c>
      <c r="E1220" s="6" t="s">
        <v>52</v>
      </c>
      <c r="F1220" s="6" t="s">
        <v>117</v>
      </c>
      <c r="G1220" s="6" t="s">
        <v>130</v>
      </c>
      <c r="H1220" t="s">
        <v>110</v>
      </c>
      <c r="I1220" t="s">
        <v>111</v>
      </c>
      <c r="J1220" t="s">
        <v>133</v>
      </c>
      <c r="K1220" t="s">
        <v>146</v>
      </c>
      <c r="L1220" t="s">
        <v>147</v>
      </c>
      <c r="M1220" t="s">
        <v>191</v>
      </c>
      <c r="P1220" s="44" t="s">
        <v>386</v>
      </c>
      <c r="Q1220" s="9">
        <v>6118805.7575182002</v>
      </c>
      <c r="R1220" s="9">
        <v>202612.701262113</v>
      </c>
      <c r="S1220" s="8">
        <f t="shared" si="44"/>
        <v>-0.96688688785174104</v>
      </c>
      <c r="U1220" s="9">
        <f t="shared" si="43"/>
        <v>-4.9164535804333021</v>
      </c>
      <c r="V1220" s="6" t="s">
        <v>119</v>
      </c>
    </row>
    <row r="1221" spans="1:23" x14ac:dyDescent="0.2">
      <c r="A1221" s="6" t="s">
        <v>106</v>
      </c>
      <c r="B1221" s="6" t="s">
        <v>107</v>
      </c>
      <c r="C1221" s="6" t="s">
        <v>425</v>
      </c>
      <c r="D1221" s="6" t="s">
        <v>69</v>
      </c>
      <c r="E1221" s="6" t="s">
        <v>52</v>
      </c>
      <c r="F1221" s="6" t="s">
        <v>117</v>
      </c>
      <c r="G1221" s="6" t="s">
        <v>109</v>
      </c>
      <c r="H1221" t="s">
        <v>110</v>
      </c>
      <c r="I1221" t="s">
        <v>111</v>
      </c>
      <c r="J1221" t="s">
        <v>133</v>
      </c>
      <c r="K1221" t="s">
        <v>146</v>
      </c>
      <c r="L1221" t="s">
        <v>147</v>
      </c>
      <c r="M1221" t="s">
        <v>191</v>
      </c>
      <c r="P1221" s="44" t="s">
        <v>386</v>
      </c>
      <c r="Q1221" s="9">
        <v>21.442307692307601</v>
      </c>
      <c r="R1221" s="9">
        <v>0.67307692307692202</v>
      </c>
      <c r="S1221" s="8">
        <f t="shared" si="44"/>
        <v>-0.96860986547085182</v>
      </c>
      <c r="U1221" s="9">
        <f t="shared" ref="U1221:U1284" si="45">IF(T1221="",(LOG((R1221/Q1221),2)),T1221)</f>
        <v>-4.9935449778626966</v>
      </c>
      <c r="V1221" s="6" t="s">
        <v>116</v>
      </c>
    </row>
    <row r="1222" spans="1:23" x14ac:dyDescent="0.2">
      <c r="A1222" s="6" t="s">
        <v>106</v>
      </c>
      <c r="B1222" s="6" t="s">
        <v>107</v>
      </c>
      <c r="C1222" s="6" t="s">
        <v>472</v>
      </c>
      <c r="D1222" s="6" t="s">
        <v>69</v>
      </c>
      <c r="E1222" s="6" t="s">
        <v>52</v>
      </c>
      <c r="F1222" s="6" t="s">
        <v>108</v>
      </c>
      <c r="G1222" s="6" t="s">
        <v>130</v>
      </c>
      <c r="H1222" t="s">
        <v>110</v>
      </c>
      <c r="I1222" t="s">
        <v>111</v>
      </c>
      <c r="J1222" t="s">
        <v>133</v>
      </c>
      <c r="K1222" t="s">
        <v>146</v>
      </c>
      <c r="L1222" t="s">
        <v>147</v>
      </c>
      <c r="M1222" t="s">
        <v>191</v>
      </c>
      <c r="P1222" s="44" t="s">
        <v>386</v>
      </c>
      <c r="Q1222" s="9">
        <v>10964781.961431799</v>
      </c>
      <c r="R1222" s="9">
        <v>331131.12148259103</v>
      </c>
      <c r="S1222" s="8">
        <f t="shared" si="44"/>
        <v>-0.96980048279597975</v>
      </c>
      <c r="U1222" s="9">
        <f t="shared" si="45"/>
        <v>-5.0493307042287849</v>
      </c>
      <c r="V1222" s="6" t="s">
        <v>119</v>
      </c>
    </row>
    <row r="1223" spans="1:23" x14ac:dyDescent="0.2">
      <c r="A1223" s="6" t="s">
        <v>106</v>
      </c>
      <c r="B1223" s="6" t="s">
        <v>107</v>
      </c>
      <c r="C1223" s="6" t="s">
        <v>472</v>
      </c>
      <c r="D1223" s="6" t="s">
        <v>69</v>
      </c>
      <c r="E1223" s="6" t="s">
        <v>52</v>
      </c>
      <c r="F1223" s="6" t="s">
        <v>117</v>
      </c>
      <c r="G1223" s="6" t="s">
        <v>109</v>
      </c>
      <c r="H1223" t="s">
        <v>110</v>
      </c>
      <c r="I1223" t="s">
        <v>111</v>
      </c>
      <c r="J1223" t="s">
        <v>133</v>
      </c>
      <c r="K1223" t="s">
        <v>146</v>
      </c>
      <c r="L1223" t="s">
        <v>147</v>
      </c>
      <c r="M1223" t="s">
        <v>191</v>
      </c>
      <c r="P1223" s="44" t="s">
        <v>386</v>
      </c>
      <c r="Q1223" s="9">
        <v>6118805.7575182002</v>
      </c>
      <c r="R1223" s="9">
        <v>184784.97974222901</v>
      </c>
      <c r="S1223" s="8">
        <f t="shared" si="44"/>
        <v>-0.96980048279597975</v>
      </c>
      <c r="U1223" s="9">
        <f t="shared" si="45"/>
        <v>-5.0493307042287876</v>
      </c>
      <c r="V1223" s="6" t="s">
        <v>119</v>
      </c>
    </row>
    <row r="1224" spans="1:23" x14ac:dyDescent="0.2">
      <c r="A1224" s="6" t="s">
        <v>106</v>
      </c>
      <c r="B1224" s="6" t="s">
        <v>120</v>
      </c>
      <c r="C1224" s="6" t="s">
        <v>448</v>
      </c>
      <c r="D1224" s="6" t="s">
        <v>77</v>
      </c>
      <c r="E1224" s="6" t="s">
        <v>121</v>
      </c>
      <c r="F1224" s="6" t="s">
        <v>122</v>
      </c>
      <c r="G1224" s="14">
        <v>1.0000000000000001E-5</v>
      </c>
      <c r="H1224" s="6" t="s">
        <v>110</v>
      </c>
      <c r="I1224" s="12" t="s">
        <v>123</v>
      </c>
      <c r="J1224" s="6" t="s">
        <v>124</v>
      </c>
      <c r="K1224" s="6" t="s">
        <v>125</v>
      </c>
      <c r="L1224" s="6" t="s">
        <v>126</v>
      </c>
      <c r="M1224" s="6" t="s">
        <v>127</v>
      </c>
      <c r="N1224" s="6" t="s">
        <v>128</v>
      </c>
      <c r="P1224" s="44" t="s">
        <v>385</v>
      </c>
      <c r="Q1224" s="9">
        <v>1549401.36567161</v>
      </c>
      <c r="R1224" s="9">
        <v>45262.413193880799</v>
      </c>
      <c r="S1224" s="8">
        <f t="shared" si="44"/>
        <v>-0.97078716064364567</v>
      </c>
      <c r="U1224" s="9">
        <f t="shared" si="45"/>
        <v>-5.0972536013353595</v>
      </c>
      <c r="V1224" s="6" t="s">
        <v>119</v>
      </c>
    </row>
    <row r="1225" spans="1:23" x14ac:dyDescent="0.2">
      <c r="A1225" s="6" t="s">
        <v>106</v>
      </c>
      <c r="B1225" s="6" t="s">
        <v>107</v>
      </c>
      <c r="C1225" s="6" t="s">
        <v>426</v>
      </c>
      <c r="D1225" s="6" t="s">
        <v>69</v>
      </c>
      <c r="E1225" s="6" t="s">
        <v>52</v>
      </c>
      <c r="F1225" s="6" t="s">
        <v>194</v>
      </c>
      <c r="G1225" s="6" t="s">
        <v>130</v>
      </c>
      <c r="H1225" t="s">
        <v>110</v>
      </c>
      <c r="I1225" t="s">
        <v>111</v>
      </c>
      <c r="J1225" t="s">
        <v>204</v>
      </c>
      <c r="K1225" t="s">
        <v>205</v>
      </c>
      <c r="L1225" t="s">
        <v>206</v>
      </c>
      <c r="M1225" t="s">
        <v>215</v>
      </c>
      <c r="N1225" s="6" t="s">
        <v>225</v>
      </c>
      <c r="P1225" s="44" t="s">
        <v>386</v>
      </c>
      <c r="Q1225" s="9">
        <v>13.499222395023301</v>
      </c>
      <c r="R1225" s="9">
        <v>0.37325038880248601</v>
      </c>
      <c r="S1225" s="8">
        <f t="shared" si="44"/>
        <v>-0.97235023041474666</v>
      </c>
      <c r="U1225" s="9">
        <f t="shared" si="45"/>
        <v>-5.1765887317233297</v>
      </c>
      <c r="V1225" s="6" t="s">
        <v>116</v>
      </c>
      <c r="W1225" s="10" t="s">
        <v>382</v>
      </c>
    </row>
    <row r="1226" spans="1:23" x14ac:dyDescent="0.2">
      <c r="A1226" s="6" t="s">
        <v>106</v>
      </c>
      <c r="B1226" s="6" t="s">
        <v>107</v>
      </c>
      <c r="C1226" s="6" t="s">
        <v>425</v>
      </c>
      <c r="D1226" s="6" t="s">
        <v>69</v>
      </c>
      <c r="E1226" s="6" t="s">
        <v>52</v>
      </c>
      <c r="F1226" s="6" t="s">
        <v>117</v>
      </c>
      <c r="G1226" s="6" t="s">
        <v>130</v>
      </c>
      <c r="H1226" t="s">
        <v>110</v>
      </c>
      <c r="I1226" t="s">
        <v>111</v>
      </c>
      <c r="J1226" t="s">
        <v>133</v>
      </c>
      <c r="K1226" t="s">
        <v>146</v>
      </c>
      <c r="L1226" t="s">
        <v>147</v>
      </c>
      <c r="M1226" t="s">
        <v>191</v>
      </c>
      <c r="P1226" s="44" t="s">
        <v>386</v>
      </c>
      <c r="Q1226" s="9">
        <v>21.442307692307601</v>
      </c>
      <c r="R1226" s="9">
        <v>0.57692307692307199</v>
      </c>
      <c r="S1226" s="8">
        <f t="shared" si="44"/>
        <v>-0.97309417040358748</v>
      </c>
      <c r="U1226" s="9">
        <f t="shared" si="45"/>
        <v>-5.2159373991991549</v>
      </c>
      <c r="V1226" s="6" t="s">
        <v>116</v>
      </c>
    </row>
    <row r="1227" spans="1:23" x14ac:dyDescent="0.2">
      <c r="A1227" s="6" t="s">
        <v>106</v>
      </c>
      <c r="B1227" s="6" t="s">
        <v>120</v>
      </c>
      <c r="C1227" s="6" t="s">
        <v>463</v>
      </c>
      <c r="D1227" s="6" t="s">
        <v>77</v>
      </c>
      <c r="E1227" s="6" t="s">
        <v>121</v>
      </c>
      <c r="F1227" s="6" t="s">
        <v>132</v>
      </c>
      <c r="G1227" s="13">
        <v>1.0000000000000001E-5</v>
      </c>
      <c r="H1227" s="6" t="s">
        <v>110</v>
      </c>
      <c r="I1227" s="6" t="s">
        <v>111</v>
      </c>
      <c r="J1227" s="6" t="s">
        <v>133</v>
      </c>
      <c r="K1227" s="6" t="s">
        <v>134</v>
      </c>
      <c r="L1227" s="6" t="s">
        <v>135</v>
      </c>
      <c r="P1227" s="44" t="s">
        <v>385</v>
      </c>
      <c r="Q1227" s="9">
        <v>103577.91763594899</v>
      </c>
      <c r="R1227" s="9">
        <v>2675.9680019891898</v>
      </c>
      <c r="S1227" s="8">
        <f t="shared" si="44"/>
        <v>-0.97416468622786401</v>
      </c>
      <c r="U1227" s="9">
        <f t="shared" si="45"/>
        <v>-5.2745117842486264</v>
      </c>
      <c r="V1227" s="6" t="s">
        <v>119</v>
      </c>
    </row>
    <row r="1228" spans="1:23" x14ac:dyDescent="0.2">
      <c r="A1228" s="6" t="s">
        <v>106</v>
      </c>
      <c r="B1228" s="6" t="s">
        <v>120</v>
      </c>
      <c r="C1228" s="6" t="s">
        <v>417</v>
      </c>
      <c r="D1228" s="6" t="s">
        <v>77</v>
      </c>
      <c r="E1228" s="6" t="s">
        <v>121</v>
      </c>
      <c r="F1228" s="6" t="s">
        <v>144</v>
      </c>
      <c r="G1228" s="11">
        <v>1E-3</v>
      </c>
      <c r="H1228" t="s">
        <v>110</v>
      </c>
      <c r="I1228" t="s">
        <v>111</v>
      </c>
      <c r="J1228" t="s">
        <v>204</v>
      </c>
      <c r="K1228" t="s">
        <v>205</v>
      </c>
      <c r="L1228" t="s">
        <v>206</v>
      </c>
      <c r="M1228" t="s">
        <v>215</v>
      </c>
      <c r="P1228" s="44" t="s">
        <v>386</v>
      </c>
      <c r="Q1228" s="9">
        <v>1193776.6417144299</v>
      </c>
      <c r="R1228" s="9">
        <v>28942.6612471675</v>
      </c>
      <c r="S1228" s="8">
        <f t="shared" si="44"/>
        <v>-0.97575537982917659</v>
      </c>
      <c r="U1228" s="9">
        <f t="shared" si="45"/>
        <v>-5.3661915378949629</v>
      </c>
      <c r="V1228" s="6" t="s">
        <v>119</v>
      </c>
      <c r="W1228" s="10" t="s">
        <v>382</v>
      </c>
    </row>
    <row r="1229" spans="1:23" x14ac:dyDescent="0.2">
      <c r="A1229" s="6" t="s">
        <v>106</v>
      </c>
      <c r="B1229" s="6" t="s">
        <v>107</v>
      </c>
      <c r="C1229" s="6" t="s">
        <v>491</v>
      </c>
      <c r="D1229" s="6" t="s">
        <v>69</v>
      </c>
      <c r="E1229" s="6" t="s">
        <v>52</v>
      </c>
      <c r="F1229" s="6" t="s">
        <v>142</v>
      </c>
      <c r="G1229" s="6" t="s">
        <v>130</v>
      </c>
      <c r="H1229" t="s">
        <v>110</v>
      </c>
      <c r="I1229" t="s">
        <v>111</v>
      </c>
      <c r="J1229" t="s">
        <v>204</v>
      </c>
      <c r="K1229" t="s">
        <v>205</v>
      </c>
      <c r="L1229" t="s">
        <v>206</v>
      </c>
      <c r="M1229" t="s">
        <v>215</v>
      </c>
      <c r="N1229" s="6" t="s">
        <v>225</v>
      </c>
      <c r="P1229" s="44" t="s">
        <v>386</v>
      </c>
      <c r="Q1229" s="9">
        <v>9.5306859205776195</v>
      </c>
      <c r="R1229" s="9">
        <v>0.21660649819494601</v>
      </c>
      <c r="S1229" s="8">
        <f t="shared" si="44"/>
        <v>-0.97727272727272729</v>
      </c>
      <c r="U1229" s="9">
        <f t="shared" si="45"/>
        <v>-5.4594316186372964</v>
      </c>
      <c r="V1229" s="6" t="s">
        <v>116</v>
      </c>
      <c r="W1229" s="10" t="s">
        <v>382</v>
      </c>
    </row>
    <row r="1230" spans="1:23" x14ac:dyDescent="0.2">
      <c r="A1230" s="6" t="s">
        <v>106</v>
      </c>
      <c r="B1230" s="6" t="s">
        <v>120</v>
      </c>
      <c r="C1230" s="6" t="s">
        <v>427</v>
      </c>
      <c r="D1230" s="6" t="s">
        <v>77</v>
      </c>
      <c r="E1230" s="6" t="s">
        <v>121</v>
      </c>
      <c r="F1230" s="6" t="s">
        <v>108</v>
      </c>
      <c r="G1230" s="6" t="s">
        <v>242</v>
      </c>
      <c r="H1230" t="s">
        <v>110</v>
      </c>
      <c r="I1230" t="s">
        <v>111</v>
      </c>
      <c r="J1230" t="s">
        <v>204</v>
      </c>
      <c r="K1230" t="s">
        <v>205</v>
      </c>
      <c r="L1230" t="s">
        <v>206</v>
      </c>
      <c r="M1230" t="s">
        <v>215</v>
      </c>
      <c r="P1230" s="44" t="s">
        <v>386</v>
      </c>
      <c r="Q1230" s="9">
        <v>6479823.3898634296</v>
      </c>
      <c r="R1230" s="9">
        <v>141218.93554354401</v>
      </c>
      <c r="S1230" s="8">
        <f t="shared" si="44"/>
        <v>-0.97820636041339393</v>
      </c>
      <c r="U1230" s="9">
        <f t="shared" si="45"/>
        <v>-5.5199490398984938</v>
      </c>
      <c r="V1230" s="6" t="s">
        <v>119</v>
      </c>
      <c r="W1230" s="10" t="s">
        <v>382</v>
      </c>
    </row>
    <row r="1231" spans="1:23" x14ac:dyDescent="0.2">
      <c r="A1231" s="6" t="s">
        <v>106</v>
      </c>
      <c r="B1231" s="6" t="s">
        <v>120</v>
      </c>
      <c r="C1231" s="6" t="s">
        <v>452</v>
      </c>
      <c r="D1231" s="6" t="s">
        <v>77</v>
      </c>
      <c r="E1231" s="6" t="s">
        <v>121</v>
      </c>
      <c r="F1231" s="6" t="s">
        <v>122</v>
      </c>
      <c r="G1231" s="11">
        <v>1E-3</v>
      </c>
      <c r="H1231" t="s">
        <v>110</v>
      </c>
      <c r="I1231" t="s">
        <v>111</v>
      </c>
      <c r="J1231" t="s">
        <v>204</v>
      </c>
      <c r="K1231" t="s">
        <v>205</v>
      </c>
      <c r="L1231" t="s">
        <v>206</v>
      </c>
      <c r="M1231" t="s">
        <v>215</v>
      </c>
      <c r="P1231" s="44" t="s">
        <v>386</v>
      </c>
      <c r="Q1231" s="9">
        <v>2721338.7683752999</v>
      </c>
      <c r="R1231" s="9">
        <v>53680.143062401701</v>
      </c>
      <c r="S1231" s="8">
        <f t="shared" si="44"/>
        <v>-0.98027436213152919</v>
      </c>
      <c r="U1231" s="9">
        <f t="shared" si="45"/>
        <v>-5.6637842363141688</v>
      </c>
      <c r="V1231" s="6" t="s">
        <v>119</v>
      </c>
      <c r="W1231" s="10" t="s">
        <v>382</v>
      </c>
    </row>
    <row r="1232" spans="1:23" x14ac:dyDescent="0.2">
      <c r="A1232" s="6" t="s">
        <v>106</v>
      </c>
      <c r="B1232" s="6" t="s">
        <v>120</v>
      </c>
      <c r="C1232" s="6" t="s">
        <v>426</v>
      </c>
      <c r="D1232" s="6" t="s">
        <v>69</v>
      </c>
      <c r="E1232" s="6" t="s">
        <v>52</v>
      </c>
      <c r="F1232" s="6" t="s">
        <v>108</v>
      </c>
      <c r="G1232" s="6" t="s">
        <v>242</v>
      </c>
      <c r="H1232" t="s">
        <v>110</v>
      </c>
      <c r="I1232" t="s">
        <v>111</v>
      </c>
      <c r="J1232" t="s">
        <v>204</v>
      </c>
      <c r="K1232" t="s">
        <v>205</v>
      </c>
      <c r="L1232" t="s">
        <v>206</v>
      </c>
      <c r="M1232" t="s">
        <v>215</v>
      </c>
      <c r="P1232" s="44" t="s">
        <v>386</v>
      </c>
      <c r="Q1232" s="9">
        <v>2811018.06341364</v>
      </c>
      <c r="R1232" s="9">
        <v>51312.984217875099</v>
      </c>
      <c r="S1232" s="8">
        <f t="shared" si="44"/>
        <v>-0.98174576503590238</v>
      </c>
      <c r="U1232" s="9">
        <f t="shared" si="45"/>
        <v>-5.7756249831564368</v>
      </c>
      <c r="V1232" s="6" t="s">
        <v>119</v>
      </c>
      <c r="W1232" s="10" t="s">
        <v>382</v>
      </c>
    </row>
    <row r="1233" spans="1:24" x14ac:dyDescent="0.2">
      <c r="A1233" s="6" t="s">
        <v>106</v>
      </c>
      <c r="B1233" s="6" t="s">
        <v>120</v>
      </c>
      <c r="C1233" s="6" t="s">
        <v>439</v>
      </c>
      <c r="D1233" s="6" t="s">
        <v>77</v>
      </c>
      <c r="E1233" s="6" t="s">
        <v>121</v>
      </c>
      <c r="F1233" s="6" t="s">
        <v>122</v>
      </c>
      <c r="G1233" s="11">
        <v>1E-3</v>
      </c>
      <c r="H1233" t="s">
        <v>110</v>
      </c>
      <c r="I1233" t="s">
        <v>123</v>
      </c>
      <c r="J1233" t="s">
        <v>124</v>
      </c>
      <c r="K1233" t="s">
        <v>125</v>
      </c>
      <c r="L1233" s="6" t="s">
        <v>136</v>
      </c>
      <c r="M1233" s="6" t="s">
        <v>137</v>
      </c>
      <c r="P1233" s="44" t="s">
        <v>385</v>
      </c>
      <c r="Q1233" s="9">
        <v>95528.388231847901</v>
      </c>
      <c r="R1233" s="9">
        <v>1705.2500835045601</v>
      </c>
      <c r="S1233" s="8">
        <f t="shared" si="44"/>
        <v>-0.98214928446855077</v>
      </c>
      <c r="U1233" s="9">
        <f t="shared" si="45"/>
        <v>-5.8078742851010894</v>
      </c>
      <c r="V1233" s="6" t="s">
        <v>119</v>
      </c>
      <c r="W1233" s="10" t="s">
        <v>382</v>
      </c>
    </row>
    <row r="1234" spans="1:24" x14ac:dyDescent="0.2">
      <c r="A1234" s="6" t="s">
        <v>106</v>
      </c>
      <c r="B1234" s="6" t="s">
        <v>107</v>
      </c>
      <c r="C1234" s="6" t="s">
        <v>426</v>
      </c>
      <c r="D1234" s="6" t="s">
        <v>69</v>
      </c>
      <c r="E1234" s="6" t="s">
        <v>52</v>
      </c>
      <c r="F1234" s="6" t="s">
        <v>142</v>
      </c>
      <c r="G1234" s="6" t="s">
        <v>130</v>
      </c>
      <c r="H1234" t="s">
        <v>110</v>
      </c>
      <c r="I1234" t="s">
        <v>111</v>
      </c>
      <c r="J1234" t="s">
        <v>204</v>
      </c>
      <c r="K1234" t="s">
        <v>205</v>
      </c>
      <c r="L1234" t="s">
        <v>206</v>
      </c>
      <c r="M1234" t="s">
        <v>215</v>
      </c>
      <c r="N1234" s="6" t="s">
        <v>225</v>
      </c>
      <c r="P1234" s="44" t="s">
        <v>386</v>
      </c>
      <c r="Q1234" s="9">
        <v>14.307931570761999</v>
      </c>
      <c r="R1234" s="9">
        <v>0.24883359253499299</v>
      </c>
      <c r="S1234" s="8">
        <f t="shared" si="44"/>
        <v>-0.98260869565217379</v>
      </c>
      <c r="U1234" s="9">
        <f t="shared" si="45"/>
        <v>-5.845490050944365</v>
      </c>
      <c r="V1234" s="6" t="s">
        <v>116</v>
      </c>
      <c r="W1234" s="10" t="s">
        <v>382</v>
      </c>
    </row>
    <row r="1235" spans="1:24" x14ac:dyDescent="0.2">
      <c r="A1235" s="6" t="s">
        <v>106</v>
      </c>
      <c r="B1235" s="6" t="s">
        <v>120</v>
      </c>
      <c r="C1235" s="6" t="s">
        <v>448</v>
      </c>
      <c r="D1235" s="6" t="s">
        <v>77</v>
      </c>
      <c r="E1235" s="6" t="s">
        <v>121</v>
      </c>
      <c r="F1235" s="6" t="s">
        <v>122</v>
      </c>
      <c r="G1235" s="11">
        <v>1E-3</v>
      </c>
      <c r="H1235" s="6" t="s">
        <v>110</v>
      </c>
      <c r="I1235" s="12" t="s">
        <v>123</v>
      </c>
      <c r="J1235" s="6" t="s">
        <v>124</v>
      </c>
      <c r="K1235" s="6" t="s">
        <v>125</v>
      </c>
      <c r="L1235" s="6" t="s">
        <v>126</v>
      </c>
      <c r="M1235" s="6" t="s">
        <v>127</v>
      </c>
      <c r="N1235" s="6" t="s">
        <v>128</v>
      </c>
      <c r="P1235" s="44" t="s">
        <v>385</v>
      </c>
      <c r="Q1235" s="9">
        <v>2329233.9669802701</v>
      </c>
      <c r="R1235" s="9">
        <v>39511.299309526497</v>
      </c>
      <c r="S1235" s="8">
        <f t="shared" si="44"/>
        <v>-0.98303678382264414</v>
      </c>
      <c r="U1235" s="9">
        <f t="shared" si="45"/>
        <v>-5.8814464630792589</v>
      </c>
      <c r="V1235" s="6" t="s">
        <v>119</v>
      </c>
    </row>
    <row r="1236" spans="1:24" x14ac:dyDescent="0.2">
      <c r="A1236" s="6" t="s">
        <v>106</v>
      </c>
      <c r="B1236" s="6" t="s">
        <v>120</v>
      </c>
      <c r="C1236" s="6" t="s">
        <v>425</v>
      </c>
      <c r="D1236" s="6" t="s">
        <v>69</v>
      </c>
      <c r="E1236" s="6" t="s">
        <v>52</v>
      </c>
      <c r="F1236" s="6" t="s">
        <v>108</v>
      </c>
      <c r="G1236" s="6" t="s">
        <v>242</v>
      </c>
      <c r="H1236" t="s">
        <v>110</v>
      </c>
      <c r="I1236" t="s">
        <v>111</v>
      </c>
      <c r="J1236" t="s">
        <v>204</v>
      </c>
      <c r="K1236" t="s">
        <v>205</v>
      </c>
      <c r="L1236" t="s">
        <v>206</v>
      </c>
      <c r="M1236" t="s">
        <v>215</v>
      </c>
      <c r="P1236" s="44" t="s">
        <v>386</v>
      </c>
      <c r="Q1236" s="9">
        <v>21.263187158306899</v>
      </c>
      <c r="R1236" s="9">
        <v>0.34506213930417601</v>
      </c>
      <c r="S1236" s="8">
        <f t="shared" si="44"/>
        <v>-0.98377185241633114</v>
      </c>
      <c r="U1236" s="9">
        <f t="shared" si="45"/>
        <v>-5.9453578617543972</v>
      </c>
      <c r="V1236" s="6" t="s">
        <v>116</v>
      </c>
      <c r="W1236" s="10" t="s">
        <v>382</v>
      </c>
    </row>
    <row r="1237" spans="1:24" x14ac:dyDescent="0.2">
      <c r="A1237" s="6" t="s">
        <v>106</v>
      </c>
      <c r="B1237" s="6" t="s">
        <v>120</v>
      </c>
      <c r="C1237" s="6" t="s">
        <v>449</v>
      </c>
      <c r="D1237" s="6" t="s">
        <v>77</v>
      </c>
      <c r="E1237" s="6" t="s">
        <v>121</v>
      </c>
      <c r="F1237" s="6" t="s">
        <v>122</v>
      </c>
      <c r="G1237" s="11">
        <v>1E-3</v>
      </c>
      <c r="H1237" s="6" t="s">
        <v>110</v>
      </c>
      <c r="I1237" s="12" t="s">
        <v>123</v>
      </c>
      <c r="J1237" s="6" t="s">
        <v>124</v>
      </c>
      <c r="K1237" s="6" t="s">
        <v>125</v>
      </c>
      <c r="L1237" s="6" t="s">
        <v>126</v>
      </c>
      <c r="M1237" s="6" t="s">
        <v>127</v>
      </c>
      <c r="N1237" s="6" t="s">
        <v>128</v>
      </c>
      <c r="P1237" s="44" t="s">
        <v>385</v>
      </c>
      <c r="Q1237" s="9">
        <v>45522.682755073198</v>
      </c>
      <c r="R1237" s="9">
        <v>574.769442483538</v>
      </c>
      <c r="S1237" s="8">
        <f t="shared" si="44"/>
        <v>-0.98737399890125144</v>
      </c>
      <c r="U1237" s="9">
        <f t="shared" si="45"/>
        <v>-6.3074584080139751</v>
      </c>
      <c r="V1237" s="6" t="s">
        <v>119</v>
      </c>
      <c r="W1237" s="10" t="s">
        <v>382</v>
      </c>
    </row>
    <row r="1238" spans="1:24" x14ac:dyDescent="0.2">
      <c r="A1238" s="6" t="s">
        <v>106</v>
      </c>
      <c r="B1238" s="6" t="s">
        <v>107</v>
      </c>
      <c r="C1238" s="6" t="s">
        <v>476</v>
      </c>
      <c r="D1238" s="6" t="s">
        <v>69</v>
      </c>
      <c r="E1238" s="6" t="s">
        <v>52</v>
      </c>
      <c r="F1238" s="6" t="s">
        <v>194</v>
      </c>
      <c r="G1238" s="6" t="s">
        <v>130</v>
      </c>
      <c r="H1238" t="s">
        <v>110</v>
      </c>
      <c r="I1238" t="s">
        <v>111</v>
      </c>
      <c r="J1238" t="s">
        <v>204</v>
      </c>
      <c r="K1238" t="s">
        <v>205</v>
      </c>
      <c r="L1238" t="s">
        <v>206</v>
      </c>
      <c r="M1238" t="s">
        <v>215</v>
      </c>
      <c r="N1238" s="6" t="s">
        <v>225</v>
      </c>
      <c r="P1238" s="44" t="s">
        <v>386</v>
      </c>
      <c r="Q1238" s="9">
        <v>7004783.82174554</v>
      </c>
      <c r="R1238" s="9">
        <v>83378.222347178802</v>
      </c>
      <c r="S1238" s="8">
        <f t="shared" si="44"/>
        <v>-0.98809695995351909</v>
      </c>
      <c r="U1238" s="9">
        <f t="shared" si="45"/>
        <v>-6.3925261036483771</v>
      </c>
      <c r="V1238" s="6" t="s">
        <v>119</v>
      </c>
      <c r="W1238" s="10" t="s">
        <v>382</v>
      </c>
    </row>
    <row r="1239" spans="1:24" x14ac:dyDescent="0.2">
      <c r="A1239" s="6" t="s">
        <v>106</v>
      </c>
      <c r="B1239" s="6" t="s">
        <v>120</v>
      </c>
      <c r="C1239" s="6" t="s">
        <v>427</v>
      </c>
      <c r="D1239" s="6" t="s">
        <v>69</v>
      </c>
      <c r="E1239" s="6" t="s">
        <v>52</v>
      </c>
      <c r="F1239" s="6" t="s">
        <v>108</v>
      </c>
      <c r="G1239" s="6" t="s">
        <v>242</v>
      </c>
      <c r="H1239" t="s">
        <v>110</v>
      </c>
      <c r="I1239" t="s">
        <v>111</v>
      </c>
      <c r="J1239" t="s">
        <v>204</v>
      </c>
      <c r="K1239" t="s">
        <v>205</v>
      </c>
      <c r="L1239" t="s">
        <v>206</v>
      </c>
      <c r="M1239" t="s">
        <v>215</v>
      </c>
      <c r="P1239" s="44" t="s">
        <v>386</v>
      </c>
      <c r="Q1239" s="9">
        <v>6479823.3898634296</v>
      </c>
      <c r="R1239" s="9">
        <v>73661.013052142793</v>
      </c>
      <c r="S1239" s="8">
        <f t="shared" si="44"/>
        <v>-0.98863224989011689</v>
      </c>
      <c r="U1239" s="9">
        <f t="shared" si="45"/>
        <v>-6.4589094435925611</v>
      </c>
      <c r="V1239" s="6" t="s">
        <v>119</v>
      </c>
      <c r="W1239" s="10" t="s">
        <v>382</v>
      </c>
      <c r="X1239" s="15"/>
    </row>
    <row r="1240" spans="1:24" x14ac:dyDescent="0.2">
      <c r="A1240" s="6" t="s">
        <v>106</v>
      </c>
      <c r="B1240" s="6" t="s">
        <v>120</v>
      </c>
      <c r="C1240" s="6" t="s">
        <v>448</v>
      </c>
      <c r="D1240" s="6" t="s">
        <v>77</v>
      </c>
      <c r="E1240" s="6" t="s">
        <v>121</v>
      </c>
      <c r="F1240" s="6" t="s">
        <v>122</v>
      </c>
      <c r="G1240" s="11">
        <v>1E-3</v>
      </c>
      <c r="H1240" s="6" t="s">
        <v>110</v>
      </c>
      <c r="I1240" s="12" t="s">
        <v>123</v>
      </c>
      <c r="J1240" s="6" t="s">
        <v>124</v>
      </c>
      <c r="K1240" s="6" t="s">
        <v>125</v>
      </c>
      <c r="L1240" s="6" t="s">
        <v>126</v>
      </c>
      <c r="M1240" s="6" t="s">
        <v>127</v>
      </c>
      <c r="N1240" s="6" t="s">
        <v>128</v>
      </c>
      <c r="P1240" s="44" t="s">
        <v>385</v>
      </c>
      <c r="Q1240" s="9">
        <v>1235387.7161286499</v>
      </c>
      <c r="R1240" s="9">
        <v>8469.7160841047498</v>
      </c>
      <c r="S1240" s="8">
        <f t="shared" si="44"/>
        <v>-0.99314408264423548</v>
      </c>
      <c r="U1240" s="9">
        <f t="shared" si="45"/>
        <v>-7.1884345659857782</v>
      </c>
      <c r="V1240" s="6" t="s">
        <v>119</v>
      </c>
    </row>
    <row r="1241" spans="1:24" x14ac:dyDescent="0.2">
      <c r="A1241" s="6" t="s">
        <v>106</v>
      </c>
      <c r="B1241" s="6" t="s">
        <v>120</v>
      </c>
      <c r="C1241" s="6" t="s">
        <v>455</v>
      </c>
      <c r="D1241" s="6" t="s">
        <v>77</v>
      </c>
      <c r="E1241" s="6" t="s">
        <v>121</v>
      </c>
      <c r="F1241" s="6" t="s">
        <v>224</v>
      </c>
      <c r="G1241" s="11">
        <v>0.01</v>
      </c>
      <c r="H1241" t="s">
        <v>110</v>
      </c>
      <c r="I1241" t="s">
        <v>111</v>
      </c>
      <c r="J1241" t="s">
        <v>204</v>
      </c>
      <c r="K1241" t="s">
        <v>205</v>
      </c>
      <c r="L1241" t="s">
        <v>206</v>
      </c>
      <c r="M1241" t="s">
        <v>215</v>
      </c>
      <c r="P1241" s="44" t="s">
        <v>386</v>
      </c>
      <c r="Q1241" s="9">
        <v>8728897.8179693893</v>
      </c>
      <c r="R1241" s="9">
        <v>48982.043580093101</v>
      </c>
      <c r="S1241" s="8">
        <f t="shared" si="44"/>
        <v>-0.99438851907748793</v>
      </c>
      <c r="U1241" s="9">
        <f t="shared" si="45"/>
        <v>-7.4774027228091926</v>
      </c>
      <c r="V1241" s="6" t="s">
        <v>119</v>
      </c>
      <c r="W1241" s="10" t="s">
        <v>382</v>
      </c>
    </row>
    <row r="1242" spans="1:24" x14ac:dyDescent="0.2">
      <c r="A1242" s="6" t="s">
        <v>106</v>
      </c>
      <c r="B1242" s="6" t="s">
        <v>120</v>
      </c>
      <c r="C1242" s="6" t="s">
        <v>455</v>
      </c>
      <c r="D1242" s="6" t="s">
        <v>77</v>
      </c>
      <c r="E1242" s="6" t="s">
        <v>121</v>
      </c>
      <c r="F1242" s="6" t="s">
        <v>224</v>
      </c>
      <c r="G1242" s="11">
        <v>0.03</v>
      </c>
      <c r="H1242" t="s">
        <v>110</v>
      </c>
      <c r="I1242" t="s">
        <v>111</v>
      </c>
      <c r="J1242" t="s">
        <v>204</v>
      </c>
      <c r="K1242" t="s">
        <v>205</v>
      </c>
      <c r="L1242" t="s">
        <v>206</v>
      </c>
      <c r="M1242" t="s">
        <v>215</v>
      </c>
      <c r="P1242" s="44" t="s">
        <v>386</v>
      </c>
      <c r="Q1242" s="9">
        <v>8728897.8179693893</v>
      </c>
      <c r="R1242" s="9">
        <v>27957.2509601651</v>
      </c>
      <c r="S1242" s="8">
        <f t="shared" si="44"/>
        <v>-0.99679716138930941</v>
      </c>
      <c r="U1242" s="9">
        <f t="shared" si="45"/>
        <v>-8.2864331813426482</v>
      </c>
      <c r="V1242" s="6" t="s">
        <v>119</v>
      </c>
      <c r="W1242" s="10" t="s">
        <v>382</v>
      </c>
    </row>
    <row r="1243" spans="1:24" x14ac:dyDescent="0.2">
      <c r="A1243" s="6" t="s">
        <v>106</v>
      </c>
      <c r="B1243" s="6" t="s">
        <v>120</v>
      </c>
      <c r="C1243" s="6" t="s">
        <v>452</v>
      </c>
      <c r="D1243" s="6" t="s">
        <v>77</v>
      </c>
      <c r="E1243" s="6" t="s">
        <v>121</v>
      </c>
      <c r="F1243" s="6" t="s">
        <v>122</v>
      </c>
      <c r="G1243" s="11">
        <v>1E-3</v>
      </c>
      <c r="H1243" t="s">
        <v>110</v>
      </c>
      <c r="I1243" t="s">
        <v>111</v>
      </c>
      <c r="J1243" t="s">
        <v>204</v>
      </c>
      <c r="K1243" t="s">
        <v>205</v>
      </c>
      <c r="L1243" t="s">
        <v>206</v>
      </c>
      <c r="M1243" t="s">
        <v>215</v>
      </c>
      <c r="P1243" s="44" t="s">
        <v>386</v>
      </c>
      <c r="Q1243" s="9">
        <v>5406537.93614465</v>
      </c>
      <c r="R1243" s="9">
        <v>9648.7721227013008</v>
      </c>
      <c r="S1243" s="8">
        <f t="shared" si="44"/>
        <v>-0.99821535107370729</v>
      </c>
      <c r="U1243" s="9">
        <f t="shared" si="45"/>
        <v>-9.1301439875009773</v>
      </c>
      <c r="V1243" s="6" t="s">
        <v>119</v>
      </c>
      <c r="W1243" s="10" t="s">
        <v>382</v>
      </c>
    </row>
    <row r="1244" spans="1:24" x14ac:dyDescent="0.2">
      <c r="A1244" s="6" t="s">
        <v>106</v>
      </c>
      <c r="B1244" s="6" t="s">
        <v>120</v>
      </c>
      <c r="C1244" s="6" t="s">
        <v>458</v>
      </c>
      <c r="D1244" s="6" t="s">
        <v>77</v>
      </c>
      <c r="E1244" s="6" t="s">
        <v>121</v>
      </c>
      <c r="F1244" s="6" t="s">
        <v>132</v>
      </c>
      <c r="G1244" s="13">
        <v>1.0000000000000001E-5</v>
      </c>
      <c r="H1244" t="s">
        <v>110</v>
      </c>
      <c r="I1244" t="s">
        <v>111</v>
      </c>
      <c r="J1244" t="s">
        <v>133</v>
      </c>
      <c r="K1244" t="s">
        <v>146</v>
      </c>
      <c r="L1244" t="s">
        <v>147</v>
      </c>
      <c r="M1244" t="s">
        <v>148</v>
      </c>
      <c r="P1244" s="44" t="s">
        <v>385</v>
      </c>
      <c r="Q1244" s="9">
        <v>774263.68268112699</v>
      </c>
      <c r="R1244" s="9">
        <v>913.65937263917601</v>
      </c>
      <c r="S1244" s="8">
        <f t="shared" si="44"/>
        <v>-0.99881996354333025</v>
      </c>
      <c r="U1244" s="9">
        <f t="shared" si="45"/>
        <v>-9.726952853003521</v>
      </c>
      <c r="V1244" s="6" t="s">
        <v>119</v>
      </c>
    </row>
    <row r="1245" spans="1:24" x14ac:dyDescent="0.2">
      <c r="A1245" s="6" t="s">
        <v>106</v>
      </c>
      <c r="B1245" s="6" t="s">
        <v>120</v>
      </c>
      <c r="C1245" s="6" t="s">
        <v>436</v>
      </c>
      <c r="D1245" s="6" t="s">
        <v>77</v>
      </c>
      <c r="E1245" s="6" t="s">
        <v>121</v>
      </c>
      <c r="F1245" s="6" t="s">
        <v>122</v>
      </c>
      <c r="G1245" s="11">
        <v>1E-3</v>
      </c>
      <c r="H1245" s="6" t="s">
        <v>110</v>
      </c>
      <c r="I1245" s="6" t="s">
        <v>111</v>
      </c>
      <c r="J1245" s="6" t="s">
        <v>112</v>
      </c>
      <c r="K1245" s="6" t="s">
        <v>113</v>
      </c>
      <c r="L1245" s="6" t="s">
        <v>114</v>
      </c>
      <c r="M1245" s="6" t="s">
        <v>115</v>
      </c>
      <c r="P1245" s="44" t="s">
        <v>385</v>
      </c>
      <c r="Q1245" s="9">
        <v>5.1468138567569497</v>
      </c>
      <c r="R1245" s="9">
        <v>1.9429496147158299E-3</v>
      </c>
      <c r="S1245" s="8">
        <f t="shared" si="44"/>
        <v>-0.99962249467946762</v>
      </c>
      <c r="U1245" s="9">
        <f t="shared" si="45"/>
        <v>-11.37121540172982</v>
      </c>
      <c r="V1245" s="6" t="s">
        <v>119</v>
      </c>
      <c r="W1245" s="10" t="s">
        <v>382</v>
      </c>
    </row>
    <row r="1246" spans="1:24" x14ac:dyDescent="0.2">
      <c r="A1246" s="6" t="s">
        <v>106</v>
      </c>
      <c r="B1246" s="6" t="s">
        <v>120</v>
      </c>
      <c r="C1246" s="6" t="s">
        <v>463</v>
      </c>
      <c r="D1246" s="6" t="s">
        <v>77</v>
      </c>
      <c r="E1246" s="6" t="s">
        <v>121</v>
      </c>
      <c r="F1246" s="6" t="s">
        <v>138</v>
      </c>
      <c r="G1246" s="11">
        <v>1E-3</v>
      </c>
      <c r="H1246" s="6" t="s">
        <v>110</v>
      </c>
      <c r="I1246" s="6" t="s">
        <v>111</v>
      </c>
      <c r="J1246" s="6" t="s">
        <v>133</v>
      </c>
      <c r="K1246" s="6" t="s">
        <v>134</v>
      </c>
      <c r="L1246" s="6" t="s">
        <v>135</v>
      </c>
      <c r="P1246" s="44" t="s">
        <v>385</v>
      </c>
      <c r="Q1246" s="9">
        <v>103577.91763594899</v>
      </c>
      <c r="R1246" s="9">
        <v>24.081270125596301</v>
      </c>
      <c r="S1246" s="8">
        <f t="shared" si="44"/>
        <v>-0.999767505751465</v>
      </c>
      <c r="U1246" s="9">
        <f t="shared" si="45"/>
        <v>-12.070517352415143</v>
      </c>
      <c r="V1246" s="6" t="s">
        <v>119</v>
      </c>
    </row>
    <row r="1247" spans="1:24" x14ac:dyDescent="0.2">
      <c r="A1247" s="6" t="s">
        <v>106</v>
      </c>
      <c r="B1247" s="6" t="s">
        <v>120</v>
      </c>
      <c r="C1247" s="6" t="s">
        <v>448</v>
      </c>
      <c r="D1247" s="6" t="s">
        <v>77</v>
      </c>
      <c r="E1247" s="6" t="s">
        <v>121</v>
      </c>
      <c r="F1247" s="6" t="s">
        <v>122</v>
      </c>
      <c r="G1247" s="11">
        <v>1E-3</v>
      </c>
      <c r="H1247" s="6" t="s">
        <v>110</v>
      </c>
      <c r="I1247" s="12" t="s">
        <v>123</v>
      </c>
      <c r="J1247" s="6" t="s">
        <v>124</v>
      </c>
      <c r="K1247" s="6" t="s">
        <v>125</v>
      </c>
      <c r="L1247" s="6" t="s">
        <v>126</v>
      </c>
      <c r="M1247" s="6" t="s">
        <v>127</v>
      </c>
      <c r="N1247" s="6" t="s">
        <v>128</v>
      </c>
      <c r="P1247" s="44" t="s">
        <v>385</v>
      </c>
      <c r="Q1247" s="9">
        <v>1549401.36567161</v>
      </c>
      <c r="R1247" s="9">
        <v>339.74067161439802</v>
      </c>
      <c r="S1247" s="8">
        <f t="shared" si="44"/>
        <v>-0.99978072778355453</v>
      </c>
      <c r="U1247" s="9">
        <f t="shared" si="45"/>
        <v>-12.154989357030482</v>
      </c>
      <c r="V1247" s="6" t="s">
        <v>119</v>
      </c>
    </row>
    <row r="1248" spans="1:24" x14ac:dyDescent="0.2">
      <c r="A1248" s="6" t="s">
        <v>106</v>
      </c>
      <c r="B1248" s="6" t="s">
        <v>107</v>
      </c>
      <c r="C1248" s="6" t="s">
        <v>482</v>
      </c>
      <c r="D1248" s="6" t="s">
        <v>69</v>
      </c>
      <c r="E1248" s="6" t="s">
        <v>52</v>
      </c>
      <c r="F1248" s="6" t="s">
        <v>117</v>
      </c>
      <c r="G1248" s="6" t="s">
        <v>131</v>
      </c>
      <c r="H1248" s="6" t="s">
        <v>110</v>
      </c>
      <c r="I1248" s="6" t="s">
        <v>111</v>
      </c>
      <c r="J1248" s="6" t="s">
        <v>112</v>
      </c>
      <c r="K1248" s="6" t="s">
        <v>113</v>
      </c>
      <c r="L1248" s="6" t="s">
        <v>114</v>
      </c>
      <c r="M1248" s="6" t="s">
        <v>115</v>
      </c>
      <c r="P1248" s="44" t="s">
        <v>385</v>
      </c>
      <c r="Q1248" s="9">
        <v>1263347.5505043799</v>
      </c>
      <c r="R1248" s="9">
        <v>179.39366666643599</v>
      </c>
      <c r="S1248" s="8">
        <f t="shared" si="44"/>
        <v>-0.99985800133415792</v>
      </c>
      <c r="U1248" s="9">
        <f t="shared" si="45"/>
        <v>-12.781835004693503</v>
      </c>
      <c r="V1248" s="6" t="s">
        <v>119</v>
      </c>
    </row>
    <row r="1249" spans="1:23" x14ac:dyDescent="0.2">
      <c r="A1249" s="6" t="s">
        <v>106</v>
      </c>
      <c r="B1249" s="6" t="s">
        <v>107</v>
      </c>
      <c r="C1249" s="6" t="s">
        <v>476</v>
      </c>
      <c r="D1249" s="6" t="s">
        <v>69</v>
      </c>
      <c r="E1249" s="6" t="s">
        <v>52</v>
      </c>
      <c r="F1249" s="6" t="s">
        <v>142</v>
      </c>
      <c r="G1249" s="6" t="s">
        <v>130</v>
      </c>
      <c r="H1249" t="s">
        <v>110</v>
      </c>
      <c r="I1249" t="s">
        <v>111</v>
      </c>
      <c r="J1249" t="s">
        <v>204</v>
      </c>
      <c r="K1249" t="s">
        <v>205</v>
      </c>
      <c r="L1249" t="s">
        <v>206</v>
      </c>
      <c r="M1249" t="s">
        <v>215</v>
      </c>
      <c r="N1249" s="6" t="s">
        <v>225</v>
      </c>
      <c r="P1249" s="44" t="s">
        <v>386</v>
      </c>
      <c r="Q1249" s="9">
        <v>2822655.6183662498</v>
      </c>
      <c r="R1249" s="9">
        <v>147.15097970303901</v>
      </c>
      <c r="S1249" s="8">
        <f t="shared" si="44"/>
        <v>-0.99994786789477774</v>
      </c>
      <c r="U1249" s="9">
        <f t="shared" si="45"/>
        <v>-14.227468353761012</v>
      </c>
      <c r="V1249" s="6" t="s">
        <v>119</v>
      </c>
      <c r="W1249" s="10" t="s">
        <v>382</v>
      </c>
    </row>
    <row r="1250" spans="1:23" x14ac:dyDescent="0.2">
      <c r="A1250" s="6" t="s">
        <v>106</v>
      </c>
      <c r="B1250" s="6" t="s">
        <v>120</v>
      </c>
      <c r="C1250" s="6" t="s">
        <v>436</v>
      </c>
      <c r="D1250" s="6" t="s">
        <v>77</v>
      </c>
      <c r="E1250" s="6" t="s">
        <v>121</v>
      </c>
      <c r="F1250" s="6" t="s">
        <v>122</v>
      </c>
      <c r="G1250" s="11">
        <v>1E-3</v>
      </c>
      <c r="H1250" s="6" t="s">
        <v>110</v>
      </c>
      <c r="I1250" s="6" t="s">
        <v>111</v>
      </c>
      <c r="J1250" s="6" t="s">
        <v>112</v>
      </c>
      <c r="K1250" s="6" t="s">
        <v>113</v>
      </c>
      <c r="L1250" s="6" t="s">
        <v>114</v>
      </c>
      <c r="M1250" s="6" t="s">
        <v>115</v>
      </c>
      <c r="P1250" s="44" t="s">
        <v>385</v>
      </c>
      <c r="Q1250" s="9">
        <v>36.1153898874013</v>
      </c>
      <c r="R1250" s="9">
        <v>9.5668558621805704E-4</v>
      </c>
      <c r="S1250" s="8">
        <f t="shared" si="44"/>
        <v>-0.99997351030712389</v>
      </c>
      <c r="U1250" s="9">
        <f t="shared" si="45"/>
        <v>-15.204209357369086</v>
      </c>
      <c r="V1250" s="6" t="s">
        <v>119</v>
      </c>
      <c r="W1250" s="10" t="s">
        <v>382</v>
      </c>
    </row>
    <row r="1251" spans="1:23" x14ac:dyDescent="0.2">
      <c r="A1251" s="6" t="s">
        <v>106</v>
      </c>
      <c r="B1251" s="6" t="s">
        <v>120</v>
      </c>
      <c r="C1251" s="6" t="s">
        <v>452</v>
      </c>
      <c r="D1251" s="6" t="s">
        <v>77</v>
      </c>
      <c r="E1251" s="6" t="s">
        <v>121</v>
      </c>
      <c r="F1251" s="6" t="s">
        <v>122</v>
      </c>
      <c r="G1251" s="11">
        <v>1E-3</v>
      </c>
      <c r="H1251" t="s">
        <v>110</v>
      </c>
      <c r="I1251" t="s">
        <v>111</v>
      </c>
      <c r="J1251" t="s">
        <v>204</v>
      </c>
      <c r="K1251" t="s">
        <v>205</v>
      </c>
      <c r="L1251" t="s">
        <v>206</v>
      </c>
      <c r="M1251" t="s">
        <v>215</v>
      </c>
      <c r="P1251" s="44" t="s">
        <v>386</v>
      </c>
      <c r="Q1251" s="9">
        <v>1972563.7868470901</v>
      </c>
      <c r="R1251" s="9">
        <v>31.397452344877799</v>
      </c>
      <c r="S1251" s="8">
        <f t="shared" si="44"/>
        <v>-0.99998408292165042</v>
      </c>
      <c r="U1251" s="9">
        <f t="shared" si="45"/>
        <v>-15.939064927332225</v>
      </c>
      <c r="V1251" s="6" t="s">
        <v>119</v>
      </c>
      <c r="W1251" s="10" t="s">
        <v>382</v>
      </c>
    </row>
    <row r="1252" spans="1:23" x14ac:dyDescent="0.2">
      <c r="A1252" s="6" t="s">
        <v>106</v>
      </c>
      <c r="B1252" s="6" t="s">
        <v>107</v>
      </c>
      <c r="C1252" s="6" t="s">
        <v>467</v>
      </c>
      <c r="D1252" s="6" t="s">
        <v>69</v>
      </c>
      <c r="E1252" s="6" t="s">
        <v>52</v>
      </c>
      <c r="F1252" s="6" t="s">
        <v>117</v>
      </c>
      <c r="G1252" s="6" t="s">
        <v>131</v>
      </c>
      <c r="H1252" t="s">
        <v>110</v>
      </c>
      <c r="I1252" t="s">
        <v>163</v>
      </c>
      <c r="J1252" t="s">
        <v>163</v>
      </c>
      <c r="K1252" t="s">
        <v>164</v>
      </c>
      <c r="L1252" t="s">
        <v>165</v>
      </c>
      <c r="M1252" t="s">
        <v>166</v>
      </c>
      <c r="P1252" s="44" t="s">
        <v>386</v>
      </c>
      <c r="Q1252" s="9">
        <v>75857.757502918495</v>
      </c>
      <c r="R1252" s="9">
        <v>1.0311772745930501</v>
      </c>
      <c r="S1252" s="8">
        <f t="shared" si="44"/>
        <v>-0.99998640643609127</v>
      </c>
      <c r="U1252" s="9">
        <f t="shared" si="45"/>
        <v>-16.166716728451838</v>
      </c>
      <c r="V1252" s="6" t="s">
        <v>119</v>
      </c>
    </row>
    <row r="1253" spans="1:23" x14ac:dyDescent="0.2">
      <c r="A1253" s="6" t="s">
        <v>106</v>
      </c>
      <c r="B1253" s="6" t="s">
        <v>107</v>
      </c>
      <c r="C1253" s="6" t="s">
        <v>482</v>
      </c>
      <c r="D1253" s="6" t="s">
        <v>69</v>
      </c>
      <c r="E1253" s="6" t="s">
        <v>52</v>
      </c>
      <c r="F1253" s="6" t="s">
        <v>117</v>
      </c>
      <c r="G1253" s="6" t="s">
        <v>118</v>
      </c>
      <c r="H1253" s="6" t="s">
        <v>110</v>
      </c>
      <c r="I1253" s="6" t="s">
        <v>111</v>
      </c>
      <c r="J1253" s="6" t="s">
        <v>112</v>
      </c>
      <c r="K1253" s="6" t="s">
        <v>113</v>
      </c>
      <c r="L1253" s="6" t="s">
        <v>114</v>
      </c>
      <c r="M1253" s="6" t="s">
        <v>115</v>
      </c>
      <c r="P1253" s="44" t="s">
        <v>385</v>
      </c>
      <c r="Q1253" s="9">
        <v>1263347.5505043799</v>
      </c>
      <c r="R1253" s="9">
        <v>1</v>
      </c>
      <c r="S1253" s="8">
        <f t="shared" si="44"/>
        <v>-0.9999992084521796</v>
      </c>
      <c r="U1253" s="9">
        <f t="shared" si="45"/>
        <v>-20.26882015256146</v>
      </c>
      <c r="V1253" s="6" t="s">
        <v>119</v>
      </c>
    </row>
    <row r="1254" spans="1:23" x14ac:dyDescent="0.2">
      <c r="A1254" s="6" t="s">
        <v>106</v>
      </c>
      <c r="B1254" s="6" t="s">
        <v>107</v>
      </c>
      <c r="C1254" s="6" t="s">
        <v>481</v>
      </c>
      <c r="D1254" s="6" t="s">
        <v>69</v>
      </c>
      <c r="E1254" s="6" t="s">
        <v>52</v>
      </c>
      <c r="F1254" s="6" t="s">
        <v>117</v>
      </c>
      <c r="G1254" s="6" t="s">
        <v>118</v>
      </c>
      <c r="H1254" s="6" t="s">
        <v>110</v>
      </c>
      <c r="I1254" s="6" t="s">
        <v>111</v>
      </c>
      <c r="J1254" s="6" t="s">
        <v>112</v>
      </c>
      <c r="K1254" s="6" t="s">
        <v>113</v>
      </c>
      <c r="L1254" s="6" t="s">
        <v>114</v>
      </c>
      <c r="M1254" s="6" t="s">
        <v>115</v>
      </c>
      <c r="P1254" s="44" t="s">
        <v>385</v>
      </c>
      <c r="Q1254" s="9">
        <v>2.3529411764705799</v>
      </c>
      <c r="R1254" s="19">
        <v>6.5921528090639399E-15</v>
      </c>
      <c r="S1254" s="8">
        <f t="shared" si="44"/>
        <v>-0.99999999999999711</v>
      </c>
      <c r="U1254" s="9">
        <f t="shared" si="45"/>
        <v>-48.342636991719466</v>
      </c>
      <c r="V1254" s="6" t="s">
        <v>116</v>
      </c>
    </row>
    <row r="1255" spans="1:23" x14ac:dyDescent="0.2">
      <c r="A1255" s="6" t="s">
        <v>211</v>
      </c>
      <c r="B1255" s="6">
        <v>2019</v>
      </c>
      <c r="C1255" s="6" t="s">
        <v>405</v>
      </c>
      <c r="D1255" s="6" t="s">
        <v>212</v>
      </c>
      <c r="E1255" s="6" t="s">
        <v>50</v>
      </c>
      <c r="F1255" s="6" t="s">
        <v>213</v>
      </c>
      <c r="G1255" s="6" t="s">
        <v>214</v>
      </c>
      <c r="H1255" s="6" t="s">
        <v>110</v>
      </c>
      <c r="I1255" s="6" t="s">
        <v>111</v>
      </c>
      <c r="J1255" s="6" t="s">
        <v>112</v>
      </c>
      <c r="K1255" s="6" t="s">
        <v>113</v>
      </c>
      <c r="P1255" s="44" t="s">
        <v>385</v>
      </c>
      <c r="Q1255" s="9">
        <v>6.7</v>
      </c>
      <c r="R1255" s="9">
        <v>0</v>
      </c>
      <c r="S1255" s="8">
        <f t="shared" si="44"/>
        <v>-1</v>
      </c>
      <c r="U1255" s="9">
        <v>-50</v>
      </c>
      <c r="V1255" s="6" t="s">
        <v>116</v>
      </c>
    </row>
    <row r="1256" spans="1:23" x14ac:dyDescent="0.2">
      <c r="A1256" s="6" t="s">
        <v>211</v>
      </c>
      <c r="B1256" s="6">
        <v>2019</v>
      </c>
      <c r="C1256" s="6" t="s">
        <v>405</v>
      </c>
      <c r="D1256" s="6" t="s">
        <v>212</v>
      </c>
      <c r="E1256" s="6" t="s">
        <v>50</v>
      </c>
      <c r="F1256" s="6" t="s">
        <v>213</v>
      </c>
      <c r="G1256" s="6" t="s">
        <v>214</v>
      </c>
      <c r="H1256" s="6" t="s">
        <v>110</v>
      </c>
      <c r="I1256" s="6" t="s">
        <v>111</v>
      </c>
      <c r="J1256" s="6" t="s">
        <v>133</v>
      </c>
      <c r="K1256" s="6" t="s">
        <v>248</v>
      </c>
      <c r="P1256" s="44" t="s">
        <v>385</v>
      </c>
      <c r="Q1256" s="9">
        <v>3.3</v>
      </c>
      <c r="R1256" s="9">
        <v>0</v>
      </c>
      <c r="S1256" s="8">
        <f t="shared" si="44"/>
        <v>-1</v>
      </c>
      <c r="U1256" s="9">
        <v>-50</v>
      </c>
      <c r="V1256" s="6" t="s">
        <v>116</v>
      </c>
    </row>
    <row r="1257" spans="1:23" x14ac:dyDescent="0.2">
      <c r="A1257" s="6" t="s">
        <v>211</v>
      </c>
      <c r="B1257" s="6">
        <v>2019</v>
      </c>
      <c r="C1257" s="6" t="s">
        <v>405</v>
      </c>
      <c r="D1257" s="6" t="s">
        <v>212</v>
      </c>
      <c r="E1257" s="6" t="s">
        <v>50</v>
      </c>
      <c r="F1257" s="6" t="s">
        <v>213</v>
      </c>
      <c r="G1257" s="6" t="s">
        <v>214</v>
      </c>
      <c r="H1257" s="6" t="s">
        <v>110</v>
      </c>
      <c r="N1257" s="6" t="s">
        <v>399</v>
      </c>
      <c r="P1257" s="44" t="s">
        <v>386</v>
      </c>
      <c r="Q1257" s="9">
        <v>0</v>
      </c>
      <c r="R1257" s="9">
        <v>6.7</v>
      </c>
      <c r="S1257" s="8" t="e">
        <f t="shared" si="44"/>
        <v>#DIV/0!</v>
      </c>
      <c r="U1257" s="9">
        <v>50</v>
      </c>
      <c r="V1257" s="6" t="s">
        <v>116</v>
      </c>
    </row>
    <row r="1258" spans="1:23" x14ac:dyDescent="0.2">
      <c r="A1258" s="6" t="s">
        <v>211</v>
      </c>
      <c r="B1258" s="6">
        <v>2019</v>
      </c>
      <c r="C1258" s="6" t="s">
        <v>405</v>
      </c>
      <c r="D1258" s="6" t="s">
        <v>212</v>
      </c>
      <c r="E1258" s="6" t="s">
        <v>50</v>
      </c>
      <c r="F1258" s="6" t="s">
        <v>213</v>
      </c>
      <c r="G1258" s="6" t="s">
        <v>214</v>
      </c>
      <c r="H1258" s="6" t="s">
        <v>110</v>
      </c>
      <c r="I1258" s="12" t="s">
        <v>123</v>
      </c>
      <c r="N1258" s="6" t="s">
        <v>400</v>
      </c>
      <c r="P1258" s="44" t="s">
        <v>386</v>
      </c>
      <c r="Q1258" s="9">
        <v>0</v>
      </c>
      <c r="R1258" s="9">
        <v>6.7</v>
      </c>
      <c r="S1258" s="8" t="e">
        <f t="shared" si="44"/>
        <v>#DIV/0!</v>
      </c>
      <c r="U1258" s="9">
        <v>50</v>
      </c>
      <c r="V1258" s="6" t="s">
        <v>116</v>
      </c>
    </row>
    <row r="1259" spans="1:23" x14ac:dyDescent="0.2">
      <c r="A1259" s="6" t="s">
        <v>211</v>
      </c>
      <c r="B1259" s="6">
        <v>2019</v>
      </c>
      <c r="C1259" s="6" t="s">
        <v>405</v>
      </c>
      <c r="D1259" s="6" t="s">
        <v>212</v>
      </c>
      <c r="E1259" s="6" t="s">
        <v>50</v>
      </c>
      <c r="F1259" s="6" t="s">
        <v>213</v>
      </c>
      <c r="G1259" s="6" t="s">
        <v>214</v>
      </c>
      <c r="H1259" s="6" t="s">
        <v>110</v>
      </c>
      <c r="I1259" s="6" t="s">
        <v>111</v>
      </c>
      <c r="J1259" s="6" t="s">
        <v>133</v>
      </c>
      <c r="N1259" s="6" t="s">
        <v>401</v>
      </c>
      <c r="P1259" s="44" t="s">
        <v>386</v>
      </c>
      <c r="Q1259" s="9">
        <v>0</v>
      </c>
      <c r="R1259" s="9">
        <v>13.3</v>
      </c>
      <c r="S1259" s="8" t="e">
        <f t="shared" si="44"/>
        <v>#DIV/0!</v>
      </c>
      <c r="U1259" s="9">
        <v>50</v>
      </c>
      <c r="V1259" s="6" t="s">
        <v>116</v>
      </c>
    </row>
    <row r="1260" spans="1:23" x14ac:dyDescent="0.2">
      <c r="A1260" s="6" t="s">
        <v>211</v>
      </c>
      <c r="B1260" s="6">
        <v>2019</v>
      </c>
      <c r="C1260" s="6" t="s">
        <v>405</v>
      </c>
      <c r="D1260" s="6" t="s">
        <v>212</v>
      </c>
      <c r="E1260" s="6" t="s">
        <v>50</v>
      </c>
      <c r="F1260" s="6" t="s">
        <v>213</v>
      </c>
      <c r="G1260" s="6" t="s">
        <v>214</v>
      </c>
      <c r="H1260" s="6" t="s">
        <v>110</v>
      </c>
      <c r="I1260" s="12" t="s">
        <v>123</v>
      </c>
      <c r="J1260" s="6" t="s">
        <v>124</v>
      </c>
      <c r="K1260" s="6" t="s">
        <v>125</v>
      </c>
      <c r="N1260" s="6" t="s">
        <v>402</v>
      </c>
      <c r="P1260" s="44" t="s">
        <v>386</v>
      </c>
      <c r="Q1260" s="9">
        <v>0</v>
      </c>
      <c r="R1260" s="9">
        <v>3.3</v>
      </c>
      <c r="S1260" s="8" t="e">
        <f t="shared" si="44"/>
        <v>#DIV/0!</v>
      </c>
      <c r="U1260" s="9">
        <v>50</v>
      </c>
      <c r="V1260" s="6" t="s">
        <v>116</v>
      </c>
    </row>
    <row r="1261" spans="1:23" x14ac:dyDescent="0.2">
      <c r="A1261" s="6" t="s">
        <v>211</v>
      </c>
      <c r="B1261" s="6">
        <v>2019</v>
      </c>
      <c r="C1261" s="6" t="s">
        <v>405</v>
      </c>
      <c r="D1261" s="6" t="s">
        <v>212</v>
      </c>
      <c r="E1261" s="6" t="s">
        <v>50</v>
      </c>
      <c r="F1261" s="6" t="s">
        <v>213</v>
      </c>
      <c r="G1261" s="6" t="s">
        <v>214</v>
      </c>
      <c r="H1261" s="6" t="s">
        <v>110</v>
      </c>
      <c r="I1261" s="6" t="s">
        <v>111</v>
      </c>
      <c r="N1261" s="6" t="s">
        <v>403</v>
      </c>
      <c r="P1261" s="44" t="s">
        <v>386</v>
      </c>
      <c r="Q1261" s="9">
        <v>0</v>
      </c>
      <c r="R1261" s="9">
        <v>3.3</v>
      </c>
      <c r="S1261" s="8" t="e">
        <f t="shared" si="44"/>
        <v>#DIV/0!</v>
      </c>
      <c r="U1261" s="9">
        <v>50</v>
      </c>
      <c r="V1261" s="6" t="s">
        <v>116</v>
      </c>
    </row>
    <row r="1262" spans="1:23" x14ac:dyDescent="0.2">
      <c r="A1262" s="6" t="s">
        <v>211</v>
      </c>
      <c r="B1262" s="6">
        <v>2019</v>
      </c>
      <c r="C1262" s="6" t="s">
        <v>405</v>
      </c>
      <c r="D1262" s="6" t="s">
        <v>212</v>
      </c>
      <c r="E1262" s="6" t="s">
        <v>50</v>
      </c>
      <c r="F1262" s="6" t="s">
        <v>213</v>
      </c>
      <c r="G1262" s="6" t="s">
        <v>214</v>
      </c>
      <c r="H1262" t="s">
        <v>110</v>
      </c>
      <c r="I1262" t="s">
        <v>111</v>
      </c>
      <c r="J1262" t="s">
        <v>204</v>
      </c>
      <c r="K1262" t="s">
        <v>205</v>
      </c>
      <c r="L1262"/>
      <c r="M1262"/>
      <c r="P1262" s="44" t="s">
        <v>386</v>
      </c>
      <c r="Q1262" s="9">
        <v>0</v>
      </c>
      <c r="R1262" s="9">
        <v>6.7</v>
      </c>
      <c r="S1262" s="8" t="e">
        <f t="shared" si="44"/>
        <v>#DIV/0!</v>
      </c>
      <c r="U1262" s="9">
        <v>50</v>
      </c>
      <c r="V1262" s="6" t="s">
        <v>116</v>
      </c>
    </row>
    <row r="1263" spans="1:23" x14ac:dyDescent="0.2">
      <c r="A1263" s="6" t="s">
        <v>211</v>
      </c>
      <c r="B1263" s="6">
        <v>2019</v>
      </c>
      <c r="C1263" s="6" t="s">
        <v>405</v>
      </c>
      <c r="D1263" s="6" t="s">
        <v>212</v>
      </c>
      <c r="E1263" s="6" t="s">
        <v>50</v>
      </c>
      <c r="F1263" s="6" t="s">
        <v>213</v>
      </c>
      <c r="G1263" s="6" t="s">
        <v>214</v>
      </c>
      <c r="H1263" s="6" t="s">
        <v>110</v>
      </c>
      <c r="I1263" s="12" t="s">
        <v>123</v>
      </c>
      <c r="J1263" s="6" t="s">
        <v>124</v>
      </c>
      <c r="K1263" s="6" t="s">
        <v>125</v>
      </c>
      <c r="P1263" s="44" t="s">
        <v>386</v>
      </c>
      <c r="Q1263" s="9">
        <v>6.7</v>
      </c>
      <c r="R1263" s="9">
        <v>20</v>
      </c>
      <c r="S1263" s="8">
        <f t="shared" si="44"/>
        <v>1.9850746268656716</v>
      </c>
      <c r="U1263" s="9">
        <f>IF(T1263="",(LOG((R1263/Q1263),2)),T1263)</f>
        <v>1.5777669993169523</v>
      </c>
      <c r="V1263" s="6" t="s">
        <v>116</v>
      </c>
    </row>
    <row r="1264" spans="1:23" x14ac:dyDescent="0.2">
      <c r="A1264" s="6" t="s">
        <v>211</v>
      </c>
      <c r="B1264" s="6">
        <v>2019</v>
      </c>
      <c r="C1264" s="6" t="s">
        <v>405</v>
      </c>
      <c r="D1264" s="6" t="s">
        <v>212</v>
      </c>
      <c r="E1264" s="6" t="s">
        <v>50</v>
      </c>
      <c r="F1264" s="6" t="s">
        <v>213</v>
      </c>
      <c r="G1264" s="6" t="s">
        <v>214</v>
      </c>
      <c r="H1264" s="6" t="s">
        <v>110</v>
      </c>
      <c r="I1264" t="s">
        <v>111</v>
      </c>
      <c r="J1264" t="s">
        <v>133</v>
      </c>
      <c r="K1264" t="s">
        <v>146</v>
      </c>
      <c r="N1264" s="6" t="s">
        <v>226</v>
      </c>
      <c r="P1264" s="44" t="s">
        <v>386</v>
      </c>
      <c r="Q1264" s="9">
        <v>3.3</v>
      </c>
      <c r="R1264" s="9">
        <v>6.7</v>
      </c>
      <c r="S1264" s="8">
        <f t="shared" si="44"/>
        <v>1.0303030303030305</v>
      </c>
      <c r="U1264" s="9">
        <f>IF(T1264="",(LOG((R1264/Q1264),2)),T1264)</f>
        <v>1.0216950710993191</v>
      </c>
      <c r="V1264" s="6" t="s">
        <v>116</v>
      </c>
    </row>
    <row r="1265" spans="1:22" x14ac:dyDescent="0.2">
      <c r="A1265" s="6" t="s">
        <v>211</v>
      </c>
      <c r="B1265" s="6">
        <v>2019</v>
      </c>
      <c r="C1265" s="6" t="s">
        <v>405</v>
      </c>
      <c r="D1265" s="6" t="s">
        <v>212</v>
      </c>
      <c r="E1265" s="6" t="s">
        <v>50</v>
      </c>
      <c r="F1265" s="6" t="s">
        <v>213</v>
      </c>
      <c r="G1265" s="6" t="s">
        <v>214</v>
      </c>
      <c r="H1265" s="6" t="s">
        <v>110</v>
      </c>
      <c r="I1265" s="12" t="s">
        <v>123</v>
      </c>
      <c r="J1265" s="6" t="s">
        <v>124</v>
      </c>
      <c r="N1265" s="6" t="s">
        <v>398</v>
      </c>
      <c r="P1265" s="44" t="s">
        <v>386</v>
      </c>
      <c r="Q1265" s="9">
        <v>3.3</v>
      </c>
      <c r="R1265" s="9">
        <v>3.3</v>
      </c>
      <c r="S1265" s="8">
        <f t="shared" si="44"/>
        <v>0</v>
      </c>
      <c r="U1265" s="9">
        <f>IF(T1265="",(LOG((R1265/Q1265),2)),T1265)</f>
        <v>0</v>
      </c>
      <c r="V1265" s="6" t="s">
        <v>116</v>
      </c>
    </row>
    <row r="1266" spans="1:22" x14ac:dyDescent="0.2">
      <c r="A1266" s="6" t="s">
        <v>211</v>
      </c>
      <c r="B1266" s="6">
        <v>2019</v>
      </c>
      <c r="C1266" s="6" t="s">
        <v>405</v>
      </c>
      <c r="D1266" s="6" t="s">
        <v>212</v>
      </c>
      <c r="E1266" s="6" t="s">
        <v>50</v>
      </c>
      <c r="F1266" s="6" t="s">
        <v>213</v>
      </c>
      <c r="G1266" s="6" t="s">
        <v>214</v>
      </c>
      <c r="H1266" s="6" t="s">
        <v>110</v>
      </c>
      <c r="I1266" s="6" t="s">
        <v>111</v>
      </c>
      <c r="J1266" s="6" t="s">
        <v>133</v>
      </c>
      <c r="K1266" s="6" t="s">
        <v>134</v>
      </c>
      <c r="P1266" s="44" t="s">
        <v>385</v>
      </c>
      <c r="Q1266" s="9">
        <v>26.7</v>
      </c>
      <c r="R1266" s="9">
        <v>13.3</v>
      </c>
      <c r="S1266" s="8">
        <f t="shared" ref="S1266:S1329" si="46">((R1266-Q1266)/Q1266)</f>
        <v>-0.50187265917602997</v>
      </c>
      <c r="U1266" s="9">
        <f>IF(T1266="",(LOG((R1266/Q1266),2)),T1266)</f>
        <v>-1.0054134961863643</v>
      </c>
      <c r="V1266" s="6" t="s">
        <v>116</v>
      </c>
    </row>
    <row r="1267" spans="1:22" x14ac:dyDescent="0.2">
      <c r="A1267" s="6" t="s">
        <v>211</v>
      </c>
      <c r="B1267" s="6">
        <v>2019</v>
      </c>
      <c r="C1267" s="6" t="s">
        <v>405</v>
      </c>
      <c r="D1267" s="6" t="s">
        <v>212</v>
      </c>
      <c r="E1267" s="6" t="s">
        <v>50</v>
      </c>
      <c r="F1267" s="6" t="s">
        <v>213</v>
      </c>
      <c r="G1267" s="6" t="s">
        <v>214</v>
      </c>
      <c r="H1267" s="6" t="s">
        <v>110</v>
      </c>
      <c r="I1267" t="s">
        <v>111</v>
      </c>
      <c r="J1267" t="s">
        <v>133</v>
      </c>
      <c r="K1267" t="s">
        <v>146</v>
      </c>
      <c r="L1267"/>
      <c r="M1267"/>
      <c r="P1267" s="44" t="s">
        <v>386</v>
      </c>
      <c r="Q1267" s="9">
        <v>50</v>
      </c>
      <c r="R1267" s="9">
        <v>16.7</v>
      </c>
      <c r="S1267" s="8">
        <f t="shared" si="46"/>
        <v>-0.66599999999999993</v>
      </c>
      <c r="U1267" s="9">
        <f>IF(T1267="",(LOG((R1267/Q1267),2)),T1267)</f>
        <v>-1.5820799921880349</v>
      </c>
      <c r="V1267" s="6" t="s">
        <v>116</v>
      </c>
    </row>
    <row r="1268" spans="1:22" x14ac:dyDescent="0.2">
      <c r="A1268" s="6" t="s">
        <v>185</v>
      </c>
      <c r="B1268" s="6">
        <v>2020</v>
      </c>
      <c r="C1268" s="6" t="s">
        <v>497</v>
      </c>
      <c r="D1268" s="6" t="s">
        <v>54</v>
      </c>
      <c r="E1268" s="6" t="s">
        <v>55</v>
      </c>
      <c r="F1268" s="6" t="s">
        <v>186</v>
      </c>
      <c r="G1268" s="6" t="s">
        <v>219</v>
      </c>
      <c r="H1268" s="6" t="s">
        <v>110</v>
      </c>
      <c r="I1268" s="6" t="s">
        <v>123</v>
      </c>
      <c r="J1268" s="6" t="s">
        <v>243</v>
      </c>
      <c r="K1268" s="6" t="s">
        <v>303</v>
      </c>
      <c r="P1268" s="44" t="s">
        <v>385</v>
      </c>
      <c r="Q1268" s="9">
        <v>0</v>
      </c>
      <c r="R1268" s="9">
        <v>0.63626723223759996</v>
      </c>
      <c r="S1268" s="8" t="e">
        <f t="shared" si="46"/>
        <v>#DIV/0!</v>
      </c>
      <c r="U1268" s="9">
        <v>50</v>
      </c>
      <c r="V1268" s="6" t="s">
        <v>116</v>
      </c>
    </row>
    <row r="1269" spans="1:22" x14ac:dyDescent="0.2">
      <c r="A1269" s="6" t="s">
        <v>185</v>
      </c>
      <c r="B1269" s="6">
        <v>2020</v>
      </c>
      <c r="C1269" s="6" t="s">
        <v>497</v>
      </c>
      <c r="D1269" s="6" t="s">
        <v>80</v>
      </c>
      <c r="E1269" s="6" t="s">
        <v>50</v>
      </c>
      <c r="F1269" s="6" t="s">
        <v>186</v>
      </c>
      <c r="G1269" s="6" t="s">
        <v>203</v>
      </c>
      <c r="H1269" s="6" t="s">
        <v>110</v>
      </c>
      <c r="I1269" s="6" t="s">
        <v>123</v>
      </c>
      <c r="J1269" s="6" t="s">
        <v>243</v>
      </c>
      <c r="K1269" s="6" t="s">
        <v>303</v>
      </c>
      <c r="P1269" s="44" t="s">
        <v>385</v>
      </c>
      <c r="Q1269" s="9">
        <v>0</v>
      </c>
      <c r="R1269" s="9">
        <v>0.84835630965010012</v>
      </c>
      <c r="S1269" s="8" t="e">
        <f t="shared" si="46"/>
        <v>#DIV/0!</v>
      </c>
      <c r="U1269" s="9">
        <v>50</v>
      </c>
      <c r="V1269" s="6" t="s">
        <v>116</v>
      </c>
    </row>
    <row r="1270" spans="1:22" x14ac:dyDescent="0.2">
      <c r="A1270" s="6" t="s">
        <v>185</v>
      </c>
      <c r="B1270" s="6">
        <v>2020</v>
      </c>
      <c r="C1270" s="6" t="s">
        <v>497</v>
      </c>
      <c r="D1270" s="6" t="s">
        <v>404</v>
      </c>
      <c r="E1270" s="6" t="s">
        <v>50</v>
      </c>
      <c r="F1270" s="6" t="s">
        <v>186</v>
      </c>
      <c r="G1270" s="6" t="s">
        <v>187</v>
      </c>
      <c r="H1270" s="6" t="s">
        <v>110</v>
      </c>
      <c r="I1270" s="6" t="s">
        <v>111</v>
      </c>
      <c r="J1270" s="6" t="s">
        <v>133</v>
      </c>
      <c r="K1270" s="6" t="s">
        <v>134</v>
      </c>
      <c r="P1270" s="44" t="s">
        <v>385</v>
      </c>
      <c r="Q1270" s="9">
        <v>1.2725344644751004</v>
      </c>
      <c r="R1270" s="9">
        <v>6.7868504772005025</v>
      </c>
      <c r="S1270" s="8">
        <f t="shared" si="46"/>
        <v>4.3333333333333073</v>
      </c>
      <c r="U1270" s="9">
        <f t="shared" ref="U1270:U1285" si="47">IF(T1270="",(LOG((R1270/Q1270),2)),T1270)</f>
        <v>2.4150374992788368</v>
      </c>
      <c r="V1270" s="6" t="s">
        <v>116</v>
      </c>
    </row>
    <row r="1271" spans="1:22" x14ac:dyDescent="0.2">
      <c r="A1271" s="6" t="s">
        <v>185</v>
      </c>
      <c r="B1271" s="6">
        <v>2020</v>
      </c>
      <c r="C1271" s="6" t="s">
        <v>497</v>
      </c>
      <c r="D1271" s="6" t="s">
        <v>80</v>
      </c>
      <c r="E1271" s="6" t="s">
        <v>50</v>
      </c>
      <c r="F1271" s="6" t="s">
        <v>186</v>
      </c>
      <c r="G1271" s="6" t="s">
        <v>203</v>
      </c>
      <c r="H1271" s="6" t="s">
        <v>110</v>
      </c>
      <c r="I1271" s="6" t="s">
        <v>111</v>
      </c>
      <c r="J1271" s="6" t="s">
        <v>133</v>
      </c>
      <c r="K1271" s="6" t="s">
        <v>134</v>
      </c>
      <c r="P1271" s="44" t="s">
        <v>385</v>
      </c>
      <c r="Q1271" s="9">
        <v>1.2725344644751004</v>
      </c>
      <c r="R1271" s="9">
        <v>4.347826086956502</v>
      </c>
      <c r="S1271" s="8">
        <f t="shared" si="46"/>
        <v>2.416666666666595</v>
      </c>
      <c r="U1271" s="9">
        <f t="shared" si="47"/>
        <v>1.7725895038968973</v>
      </c>
      <c r="V1271" s="6" t="s">
        <v>116</v>
      </c>
    </row>
    <row r="1272" spans="1:22" x14ac:dyDescent="0.2">
      <c r="A1272" s="6" t="s">
        <v>185</v>
      </c>
      <c r="B1272" s="6">
        <v>2020</v>
      </c>
      <c r="C1272" s="6" t="s">
        <v>497</v>
      </c>
      <c r="D1272" s="6" t="s">
        <v>54</v>
      </c>
      <c r="E1272" s="6" t="s">
        <v>55</v>
      </c>
      <c r="F1272" s="6" t="s">
        <v>186</v>
      </c>
      <c r="G1272" s="6" t="s">
        <v>219</v>
      </c>
      <c r="H1272" s="6" t="s">
        <v>110</v>
      </c>
      <c r="I1272" s="6" t="s">
        <v>111</v>
      </c>
      <c r="J1272" s="6" t="s">
        <v>133</v>
      </c>
      <c r="K1272" s="6" t="s">
        <v>134</v>
      </c>
      <c r="P1272" s="44" t="s">
        <v>385</v>
      </c>
      <c r="Q1272" s="9">
        <v>1.2725344644751004</v>
      </c>
      <c r="R1272" s="9">
        <v>3.0752916224814015</v>
      </c>
      <c r="S1272" s="8">
        <f t="shared" si="46"/>
        <v>1.416666666666595</v>
      </c>
      <c r="U1272" s="9">
        <f t="shared" si="47"/>
        <v>1.2730184944063732</v>
      </c>
      <c r="V1272" s="6" t="s">
        <v>116</v>
      </c>
    </row>
    <row r="1273" spans="1:22" x14ac:dyDescent="0.2">
      <c r="A1273" s="6" t="s">
        <v>185</v>
      </c>
      <c r="B1273" s="6">
        <v>2020</v>
      </c>
      <c r="C1273" s="6" t="s">
        <v>506</v>
      </c>
      <c r="D1273" s="6" t="s">
        <v>404</v>
      </c>
      <c r="E1273" s="6" t="s">
        <v>50</v>
      </c>
      <c r="F1273" s="6" t="s">
        <v>186</v>
      </c>
      <c r="G1273" s="6" t="s">
        <v>187</v>
      </c>
      <c r="H1273" s="6" t="s">
        <v>110</v>
      </c>
      <c r="I1273" s="6" t="s">
        <v>111</v>
      </c>
      <c r="J1273" s="6" t="s">
        <v>112</v>
      </c>
      <c r="K1273" s="6" t="s">
        <v>113</v>
      </c>
      <c r="P1273" s="44" t="s">
        <v>385</v>
      </c>
      <c r="Q1273" s="9">
        <v>2.1608643457382901</v>
      </c>
      <c r="R1273" s="9">
        <v>4.8019207683073297</v>
      </c>
      <c r="S1273" s="8">
        <f t="shared" si="46"/>
        <v>1.2222222222222308</v>
      </c>
      <c r="U1273" s="9">
        <f t="shared" si="47"/>
        <v>1.1520030934450556</v>
      </c>
      <c r="V1273" s="6" t="s">
        <v>116</v>
      </c>
    </row>
    <row r="1274" spans="1:22" x14ac:dyDescent="0.2">
      <c r="A1274" s="6" t="s">
        <v>185</v>
      </c>
      <c r="B1274" s="6">
        <v>2020</v>
      </c>
      <c r="C1274" s="6" t="s">
        <v>506</v>
      </c>
      <c r="D1274" s="6" t="s">
        <v>404</v>
      </c>
      <c r="E1274" s="6" t="s">
        <v>50</v>
      </c>
      <c r="F1274" s="6" t="s">
        <v>186</v>
      </c>
      <c r="G1274" s="6" t="s">
        <v>187</v>
      </c>
      <c r="H1274" t="s">
        <v>110</v>
      </c>
      <c r="I1274" t="s">
        <v>111</v>
      </c>
      <c r="J1274" t="s">
        <v>204</v>
      </c>
      <c r="K1274" t="s">
        <v>205</v>
      </c>
      <c r="P1274" s="44" t="s">
        <v>386</v>
      </c>
      <c r="Q1274" s="9">
        <v>4.8019207683072977</v>
      </c>
      <c r="R1274" s="9">
        <v>9.4837935174069941</v>
      </c>
      <c r="S1274" s="8">
        <f t="shared" si="46"/>
        <v>0.97500000000001685</v>
      </c>
      <c r="U1274" s="9">
        <f t="shared" si="47"/>
        <v>0.98185265328975302</v>
      </c>
      <c r="V1274" s="6" t="s">
        <v>116</v>
      </c>
    </row>
    <row r="1275" spans="1:22" x14ac:dyDescent="0.2">
      <c r="A1275" s="6" t="s">
        <v>185</v>
      </c>
      <c r="B1275" s="6">
        <v>2020</v>
      </c>
      <c r="C1275" s="6" t="s">
        <v>506</v>
      </c>
      <c r="D1275" s="6" t="s">
        <v>80</v>
      </c>
      <c r="E1275" s="6" t="s">
        <v>50</v>
      </c>
      <c r="F1275" s="6" t="s">
        <v>186</v>
      </c>
      <c r="G1275" s="6" t="s">
        <v>203</v>
      </c>
      <c r="H1275" s="6" t="s">
        <v>110</v>
      </c>
      <c r="I1275" s="6" t="s">
        <v>111</v>
      </c>
      <c r="J1275" s="6" t="s">
        <v>112</v>
      </c>
      <c r="K1275" s="6" t="s">
        <v>113</v>
      </c>
      <c r="P1275" s="44" t="s">
        <v>385</v>
      </c>
      <c r="Q1275" s="9">
        <v>2.1608643457382901</v>
      </c>
      <c r="R1275" s="9">
        <v>2.8811524609843699</v>
      </c>
      <c r="S1275" s="8">
        <f t="shared" si="46"/>
        <v>0.33333333333332554</v>
      </c>
      <c r="U1275" s="9">
        <f t="shared" si="47"/>
        <v>0.41503749927883532</v>
      </c>
      <c r="V1275" s="6" t="s">
        <v>116</v>
      </c>
    </row>
    <row r="1276" spans="1:22" x14ac:dyDescent="0.2">
      <c r="A1276" s="6" t="s">
        <v>185</v>
      </c>
      <c r="B1276" s="6">
        <v>2020</v>
      </c>
      <c r="C1276" s="6" t="s">
        <v>506</v>
      </c>
      <c r="D1276" s="6" t="s">
        <v>404</v>
      </c>
      <c r="E1276" s="6" t="s">
        <v>50</v>
      </c>
      <c r="F1276" s="6" t="s">
        <v>186</v>
      </c>
      <c r="G1276" s="6" t="s">
        <v>187</v>
      </c>
      <c r="H1276" s="6" t="s">
        <v>110</v>
      </c>
      <c r="I1276" s="6" t="s">
        <v>111</v>
      </c>
      <c r="J1276" s="6" t="s">
        <v>133</v>
      </c>
      <c r="K1276" s="6" t="s">
        <v>134</v>
      </c>
      <c r="P1276" s="44" t="s">
        <v>385</v>
      </c>
      <c r="Q1276" s="9">
        <v>0.96038415366081153</v>
      </c>
      <c r="R1276" s="9">
        <v>1.2004801920768955</v>
      </c>
      <c r="S1276" s="8">
        <f t="shared" si="46"/>
        <v>0.25000000000091743</v>
      </c>
      <c r="U1276" s="9">
        <f t="shared" si="47"/>
        <v>0.32192809488842128</v>
      </c>
      <c r="V1276" s="6" t="s">
        <v>116</v>
      </c>
    </row>
    <row r="1277" spans="1:22" x14ac:dyDescent="0.2">
      <c r="A1277" s="6" t="s">
        <v>185</v>
      </c>
      <c r="B1277" s="6">
        <v>2020</v>
      </c>
      <c r="C1277" s="6" t="s">
        <v>497</v>
      </c>
      <c r="D1277" s="6" t="s">
        <v>80</v>
      </c>
      <c r="E1277" s="6" t="s">
        <v>50</v>
      </c>
      <c r="F1277" s="6" t="s">
        <v>186</v>
      </c>
      <c r="G1277" s="6" t="s">
        <v>203</v>
      </c>
      <c r="H1277" s="6" t="s">
        <v>110</v>
      </c>
      <c r="I1277" s="6" t="s">
        <v>111</v>
      </c>
      <c r="J1277" s="6" t="s">
        <v>112</v>
      </c>
      <c r="K1277" s="6" t="s">
        <v>113</v>
      </c>
      <c r="P1277" s="44" t="s">
        <v>385</v>
      </c>
      <c r="Q1277" s="9">
        <v>3.81760339342524</v>
      </c>
      <c r="R1277" s="9">
        <v>4.6659597030752797</v>
      </c>
      <c r="S1277" s="8">
        <f t="shared" si="46"/>
        <v>0.22222222222221866</v>
      </c>
      <c r="U1277" s="9">
        <f t="shared" si="47"/>
        <v>0.28950661719498055</v>
      </c>
      <c r="V1277" s="6" t="s">
        <v>116</v>
      </c>
    </row>
    <row r="1278" spans="1:22" x14ac:dyDescent="0.2">
      <c r="A1278" s="6" t="s">
        <v>185</v>
      </c>
      <c r="B1278" s="6">
        <v>2020</v>
      </c>
      <c r="C1278" s="6" t="s">
        <v>506</v>
      </c>
      <c r="D1278" s="6" t="s">
        <v>80</v>
      </c>
      <c r="E1278" s="6" t="s">
        <v>50</v>
      </c>
      <c r="F1278" s="6" t="s">
        <v>186</v>
      </c>
      <c r="G1278" s="6" t="s">
        <v>203</v>
      </c>
      <c r="H1278" s="6" t="s">
        <v>110</v>
      </c>
      <c r="I1278" s="12" t="s">
        <v>123</v>
      </c>
      <c r="J1278" s="6" t="s">
        <v>124</v>
      </c>
      <c r="K1278" s="6" t="s">
        <v>125</v>
      </c>
      <c r="P1278" s="44" t="s">
        <v>386</v>
      </c>
      <c r="Q1278" s="9">
        <v>29.891956782713109</v>
      </c>
      <c r="R1278" s="9">
        <v>35.894357743097295</v>
      </c>
      <c r="S1278" s="8">
        <f t="shared" si="46"/>
        <v>0.20080321285140654</v>
      </c>
      <c r="U1278" s="9">
        <f t="shared" si="47"/>
        <v>0.26399974213002525</v>
      </c>
      <c r="V1278" s="6" t="s">
        <v>116</v>
      </c>
    </row>
    <row r="1279" spans="1:22" x14ac:dyDescent="0.2">
      <c r="A1279" s="6" t="s">
        <v>185</v>
      </c>
      <c r="B1279" s="6">
        <v>2020</v>
      </c>
      <c r="C1279" s="6" t="s">
        <v>506</v>
      </c>
      <c r="D1279" s="6" t="s">
        <v>404</v>
      </c>
      <c r="E1279" s="6" t="s">
        <v>50</v>
      </c>
      <c r="F1279" s="6" t="s">
        <v>186</v>
      </c>
      <c r="G1279" s="6" t="s">
        <v>187</v>
      </c>
      <c r="H1279" s="6" t="s">
        <v>110</v>
      </c>
      <c r="I1279" s="12" t="s">
        <v>123</v>
      </c>
      <c r="J1279" s="6" t="s">
        <v>124</v>
      </c>
      <c r="K1279" s="6" t="s">
        <v>125</v>
      </c>
      <c r="P1279" s="44" t="s">
        <v>386</v>
      </c>
      <c r="Q1279" s="9">
        <v>29.891956782713109</v>
      </c>
      <c r="R1279" s="9">
        <v>35.414165666266499</v>
      </c>
      <c r="S1279" s="8">
        <f t="shared" si="46"/>
        <v>0.18473895582329197</v>
      </c>
      <c r="U1279" s="9">
        <f t="shared" si="47"/>
        <v>0.24456921218112118</v>
      </c>
      <c r="V1279" s="6" t="s">
        <v>116</v>
      </c>
    </row>
    <row r="1280" spans="1:22" x14ac:dyDescent="0.2">
      <c r="A1280" s="6" t="s">
        <v>185</v>
      </c>
      <c r="B1280" s="6">
        <v>2020</v>
      </c>
      <c r="C1280" s="6" t="s">
        <v>497</v>
      </c>
      <c r="D1280" s="6" t="s">
        <v>404</v>
      </c>
      <c r="E1280" s="6" t="s">
        <v>50</v>
      </c>
      <c r="F1280" s="6" t="s">
        <v>186</v>
      </c>
      <c r="G1280" s="6" t="s">
        <v>187</v>
      </c>
      <c r="H1280" t="s">
        <v>110</v>
      </c>
      <c r="I1280" t="s">
        <v>111</v>
      </c>
      <c r="J1280" t="s">
        <v>204</v>
      </c>
      <c r="K1280" t="s">
        <v>205</v>
      </c>
      <c r="P1280" s="44" t="s">
        <v>386</v>
      </c>
      <c r="Q1280" s="9">
        <v>13.997879109225899</v>
      </c>
      <c r="R1280" s="9">
        <v>15.800636267232299</v>
      </c>
      <c r="S1280" s="8">
        <f t="shared" si="46"/>
        <v>0.12878787878788128</v>
      </c>
      <c r="U1280" s="9">
        <f t="shared" si="47"/>
        <v>0.1747744011037114</v>
      </c>
      <c r="V1280" s="6" t="s">
        <v>116</v>
      </c>
    </row>
    <row r="1281" spans="1:22" x14ac:dyDescent="0.2">
      <c r="A1281" s="6" t="s">
        <v>185</v>
      </c>
      <c r="B1281" s="6">
        <v>2020</v>
      </c>
      <c r="C1281" s="6" t="s">
        <v>506</v>
      </c>
      <c r="D1281" s="6" t="s">
        <v>404</v>
      </c>
      <c r="E1281" s="6" t="s">
        <v>50</v>
      </c>
      <c r="F1281" s="6" t="s">
        <v>186</v>
      </c>
      <c r="G1281" s="6" t="s">
        <v>187</v>
      </c>
      <c r="H1281" s="6" t="s">
        <v>110</v>
      </c>
      <c r="I1281" t="s">
        <v>111</v>
      </c>
      <c r="J1281" t="s">
        <v>133</v>
      </c>
      <c r="K1281" t="s">
        <v>146</v>
      </c>
      <c r="P1281" s="44" t="s">
        <v>386</v>
      </c>
      <c r="Q1281" s="9">
        <v>27.490996398559489</v>
      </c>
      <c r="R1281" s="9">
        <v>30.9448818897637</v>
      </c>
      <c r="S1281" s="8">
        <f t="shared" si="46"/>
        <v>0.12563697005122712</v>
      </c>
      <c r="U1281" s="9">
        <f t="shared" si="47"/>
        <v>0.17074161786767494</v>
      </c>
      <c r="V1281" s="6" t="s">
        <v>116</v>
      </c>
    </row>
    <row r="1282" spans="1:22" x14ac:dyDescent="0.2">
      <c r="A1282" s="6" t="s">
        <v>185</v>
      </c>
      <c r="B1282" s="6">
        <v>2020</v>
      </c>
      <c r="C1282" s="6" t="s">
        <v>497</v>
      </c>
      <c r="D1282" s="6" t="s">
        <v>54</v>
      </c>
      <c r="E1282" s="6" t="s">
        <v>55</v>
      </c>
      <c r="F1282" s="6" t="s">
        <v>186</v>
      </c>
      <c r="G1282" s="6" t="s">
        <v>219</v>
      </c>
      <c r="H1282" s="6" t="s">
        <v>110</v>
      </c>
      <c r="I1282" t="s">
        <v>111</v>
      </c>
      <c r="J1282" t="s">
        <v>133</v>
      </c>
      <c r="K1282" t="s">
        <v>146</v>
      </c>
      <c r="P1282" s="44" t="s">
        <v>386</v>
      </c>
      <c r="Q1282" s="9">
        <v>37.857900318133602</v>
      </c>
      <c r="R1282" s="9">
        <v>41.993637327677597</v>
      </c>
      <c r="S1282" s="8">
        <f t="shared" si="46"/>
        <v>0.10924369747899128</v>
      </c>
      <c r="U1282" s="9">
        <f t="shared" si="47"/>
        <v>0.14957635605050942</v>
      </c>
      <c r="V1282" s="6" t="s">
        <v>116</v>
      </c>
    </row>
    <row r="1283" spans="1:22" x14ac:dyDescent="0.2">
      <c r="A1283" s="6" t="s">
        <v>185</v>
      </c>
      <c r="B1283" s="6">
        <v>2020</v>
      </c>
      <c r="C1283" s="6" t="s">
        <v>497</v>
      </c>
      <c r="D1283" s="6" t="s">
        <v>404</v>
      </c>
      <c r="E1283" s="6" t="s">
        <v>50</v>
      </c>
      <c r="F1283" s="6" t="s">
        <v>186</v>
      </c>
      <c r="G1283" s="6" t="s">
        <v>187</v>
      </c>
      <c r="H1283" s="6" t="s">
        <v>110</v>
      </c>
      <c r="I1283" t="s">
        <v>111</v>
      </c>
      <c r="J1283" t="s">
        <v>133</v>
      </c>
      <c r="K1283" t="s">
        <v>146</v>
      </c>
      <c r="P1283" s="44" t="s">
        <v>386</v>
      </c>
      <c r="Q1283" s="9">
        <v>37.857900318133602</v>
      </c>
      <c r="R1283" s="9">
        <v>40.721102863202496</v>
      </c>
      <c r="S1283" s="8">
        <f t="shared" si="46"/>
        <v>7.5630252100839443E-2</v>
      </c>
      <c r="U1283" s="9">
        <f t="shared" si="47"/>
        <v>0.10518223669205523</v>
      </c>
      <c r="V1283" s="6" t="s">
        <v>116</v>
      </c>
    </row>
    <row r="1284" spans="1:22" x14ac:dyDescent="0.2">
      <c r="A1284" s="6" t="s">
        <v>185</v>
      </c>
      <c r="B1284" s="6">
        <v>2020</v>
      </c>
      <c r="C1284" s="6" t="s">
        <v>506</v>
      </c>
      <c r="D1284" s="6" t="s">
        <v>54</v>
      </c>
      <c r="E1284" s="6" t="s">
        <v>55</v>
      </c>
      <c r="F1284" s="6" t="s">
        <v>186</v>
      </c>
      <c r="G1284" s="6" t="s">
        <v>219</v>
      </c>
      <c r="H1284" s="6" t="s">
        <v>110</v>
      </c>
      <c r="I1284" s="12" t="s">
        <v>123</v>
      </c>
      <c r="J1284" s="6" t="s">
        <v>124</v>
      </c>
      <c r="K1284" s="6" t="s">
        <v>125</v>
      </c>
      <c r="P1284" s="44" t="s">
        <v>386</v>
      </c>
      <c r="Q1284" s="9">
        <v>29.891956782713109</v>
      </c>
      <c r="R1284" s="9">
        <v>30.732292917166802</v>
      </c>
      <c r="S1284" s="8">
        <f t="shared" si="46"/>
        <v>2.8112449799193813E-2</v>
      </c>
      <c r="U1284" s="9">
        <f t="shared" si="47"/>
        <v>3.9998067931914884E-2</v>
      </c>
      <c r="V1284" s="6" t="s">
        <v>116</v>
      </c>
    </row>
    <row r="1285" spans="1:22" x14ac:dyDescent="0.2">
      <c r="A1285" s="6" t="s">
        <v>185</v>
      </c>
      <c r="B1285" s="6">
        <v>2020</v>
      </c>
      <c r="C1285" s="6" t="s">
        <v>497</v>
      </c>
      <c r="D1285" s="6" t="s">
        <v>80</v>
      </c>
      <c r="E1285" s="6" t="s">
        <v>50</v>
      </c>
      <c r="F1285" s="6" t="s">
        <v>186</v>
      </c>
      <c r="G1285" s="6" t="s">
        <v>203</v>
      </c>
      <c r="H1285" t="s">
        <v>110</v>
      </c>
      <c r="I1285" t="s">
        <v>111</v>
      </c>
      <c r="J1285" t="s">
        <v>204</v>
      </c>
      <c r="K1285" t="s">
        <v>205</v>
      </c>
      <c r="P1285" s="44" t="s">
        <v>386</v>
      </c>
      <c r="Q1285" s="9">
        <v>13.997879109225899</v>
      </c>
      <c r="R1285" s="9">
        <v>14.316012725344599</v>
      </c>
      <c r="S1285" s="8">
        <f t="shared" si="46"/>
        <v>2.2727272727267732E-2</v>
      </c>
      <c r="U1285" s="9">
        <f t="shared" si="47"/>
        <v>3.242147769237054E-2</v>
      </c>
      <c r="V1285" s="6" t="s">
        <v>116</v>
      </c>
    </row>
    <row r="1286" spans="1:22" x14ac:dyDescent="0.2">
      <c r="A1286" s="6" t="s">
        <v>185</v>
      </c>
      <c r="B1286" s="6">
        <v>2020</v>
      </c>
      <c r="C1286" s="6" t="s">
        <v>497</v>
      </c>
      <c r="D1286" s="6" t="s">
        <v>404</v>
      </c>
      <c r="E1286" s="6" t="s">
        <v>50</v>
      </c>
      <c r="F1286" s="6" t="s">
        <v>186</v>
      </c>
      <c r="G1286" s="6" t="s">
        <v>187</v>
      </c>
      <c r="H1286" s="6" t="s">
        <v>110</v>
      </c>
      <c r="I1286" s="6" t="s">
        <v>123</v>
      </c>
      <c r="J1286" s="6" t="s">
        <v>243</v>
      </c>
      <c r="K1286" s="6" t="s">
        <v>303</v>
      </c>
      <c r="P1286" s="44" t="s">
        <v>385</v>
      </c>
      <c r="Q1286" s="9">
        <v>0</v>
      </c>
      <c r="R1286" s="9">
        <v>0</v>
      </c>
      <c r="S1286" s="8" t="e">
        <f t="shared" si="46"/>
        <v>#DIV/0!</v>
      </c>
      <c r="U1286" s="9">
        <v>0</v>
      </c>
      <c r="V1286" s="6" t="s">
        <v>116</v>
      </c>
    </row>
    <row r="1287" spans="1:22" x14ac:dyDescent="0.2">
      <c r="A1287" s="6" t="s">
        <v>185</v>
      </c>
      <c r="B1287" s="6">
        <v>2020</v>
      </c>
      <c r="C1287" s="6" t="s">
        <v>506</v>
      </c>
      <c r="D1287" s="6" t="s">
        <v>80</v>
      </c>
      <c r="E1287" s="6" t="s">
        <v>50</v>
      </c>
      <c r="F1287" s="6" t="s">
        <v>186</v>
      </c>
      <c r="G1287" s="6" t="s">
        <v>203</v>
      </c>
      <c r="H1287" t="s">
        <v>110</v>
      </c>
      <c r="I1287" t="s">
        <v>111</v>
      </c>
      <c r="J1287" t="s">
        <v>204</v>
      </c>
      <c r="K1287" t="s">
        <v>205</v>
      </c>
      <c r="P1287" s="44" t="s">
        <v>386</v>
      </c>
      <c r="Q1287" s="9">
        <v>4.8019207683072977</v>
      </c>
      <c r="R1287" s="9">
        <v>4.8019207683072977</v>
      </c>
      <c r="S1287" s="8">
        <f t="shared" si="46"/>
        <v>0</v>
      </c>
      <c r="U1287" s="9">
        <f t="shared" ref="U1287:U1306" si="48">IF(T1287="",(LOG((R1287/Q1287),2)),T1287)</f>
        <v>0</v>
      </c>
      <c r="V1287" s="6" t="s">
        <v>116</v>
      </c>
    </row>
    <row r="1288" spans="1:22" x14ac:dyDescent="0.2">
      <c r="A1288" s="6" t="s">
        <v>185</v>
      </c>
      <c r="B1288" s="6">
        <v>2020</v>
      </c>
      <c r="C1288" s="6" t="s">
        <v>497</v>
      </c>
      <c r="D1288" s="6" t="s">
        <v>54</v>
      </c>
      <c r="E1288" s="6" t="s">
        <v>55</v>
      </c>
      <c r="F1288" s="6" t="s">
        <v>186</v>
      </c>
      <c r="G1288" s="6" t="s">
        <v>219</v>
      </c>
      <c r="H1288" s="6" t="s">
        <v>110</v>
      </c>
      <c r="I1288" s="12" t="s">
        <v>123</v>
      </c>
      <c r="J1288" s="6" t="s">
        <v>124</v>
      </c>
      <c r="K1288" s="6" t="s">
        <v>125</v>
      </c>
      <c r="P1288" s="44" t="s">
        <v>386</v>
      </c>
      <c r="Q1288" s="9">
        <v>21.420996818663898</v>
      </c>
      <c r="R1288" s="9">
        <v>21.102863202545098</v>
      </c>
      <c r="S1288" s="8">
        <f t="shared" si="46"/>
        <v>-1.4851485148516216E-2</v>
      </c>
      <c r="U1288" s="9">
        <f t="shared" si="48"/>
        <v>-2.1586862208147869E-2</v>
      </c>
      <c r="V1288" s="6" t="s">
        <v>116</v>
      </c>
    </row>
    <row r="1289" spans="1:22" x14ac:dyDescent="0.2">
      <c r="A1289" s="6" t="s">
        <v>185</v>
      </c>
      <c r="B1289" s="6">
        <v>2020</v>
      </c>
      <c r="C1289" s="6" t="s">
        <v>497</v>
      </c>
      <c r="D1289" s="6" t="s">
        <v>80</v>
      </c>
      <c r="E1289" s="6" t="s">
        <v>50</v>
      </c>
      <c r="F1289" s="6" t="s">
        <v>186</v>
      </c>
      <c r="G1289" s="6" t="s">
        <v>203</v>
      </c>
      <c r="H1289" s="6" t="s">
        <v>110</v>
      </c>
      <c r="I1289" t="s">
        <v>111</v>
      </c>
      <c r="J1289" t="s">
        <v>133</v>
      </c>
      <c r="K1289" t="s">
        <v>146</v>
      </c>
      <c r="P1289" s="44" t="s">
        <v>386</v>
      </c>
      <c r="Q1289" s="9">
        <v>37.857900318133602</v>
      </c>
      <c r="R1289" s="9">
        <v>37.221633085896102</v>
      </c>
      <c r="S1289" s="8">
        <f t="shared" si="46"/>
        <v>-1.6806722689074599E-2</v>
      </c>
      <c r="U1289" s="9">
        <f t="shared" si="48"/>
        <v>-2.4453043724537438E-2</v>
      </c>
      <c r="V1289" s="6" t="s">
        <v>116</v>
      </c>
    </row>
    <row r="1290" spans="1:22" x14ac:dyDescent="0.2">
      <c r="A1290" s="6" t="s">
        <v>185</v>
      </c>
      <c r="B1290" s="6">
        <v>2020</v>
      </c>
      <c r="C1290" s="6" t="s">
        <v>497</v>
      </c>
      <c r="D1290" s="6" t="s">
        <v>80</v>
      </c>
      <c r="E1290" s="6" t="s">
        <v>50</v>
      </c>
      <c r="F1290" s="6" t="s">
        <v>186</v>
      </c>
      <c r="G1290" s="6" t="s">
        <v>203</v>
      </c>
      <c r="H1290" s="6" t="s">
        <v>110</v>
      </c>
      <c r="I1290" s="12" t="s">
        <v>123</v>
      </c>
      <c r="J1290" s="6" t="s">
        <v>124</v>
      </c>
      <c r="K1290" s="6" t="s">
        <v>125</v>
      </c>
      <c r="P1290" s="44" t="s">
        <v>386</v>
      </c>
      <c r="Q1290" s="9">
        <v>21.420996818663898</v>
      </c>
      <c r="R1290" s="9">
        <v>20.466595970307498</v>
      </c>
      <c r="S1290" s="8">
        <f t="shared" si="46"/>
        <v>-4.4554455445548646E-2</v>
      </c>
      <c r="U1290" s="9">
        <f t="shared" si="48"/>
        <v>-6.575444548372042E-2</v>
      </c>
      <c r="V1290" s="6" t="s">
        <v>116</v>
      </c>
    </row>
    <row r="1291" spans="1:22" x14ac:dyDescent="0.2">
      <c r="A1291" s="6" t="s">
        <v>185</v>
      </c>
      <c r="B1291" s="6">
        <v>2020</v>
      </c>
      <c r="C1291" s="6" t="s">
        <v>506</v>
      </c>
      <c r="D1291" s="6" t="s">
        <v>54</v>
      </c>
      <c r="E1291" s="6" t="s">
        <v>55</v>
      </c>
      <c r="F1291" s="6" t="s">
        <v>186</v>
      </c>
      <c r="G1291" s="6" t="s">
        <v>219</v>
      </c>
      <c r="H1291" s="6" t="s">
        <v>110</v>
      </c>
      <c r="I1291" t="s">
        <v>111</v>
      </c>
      <c r="J1291" t="s">
        <v>133</v>
      </c>
      <c r="K1291" t="s">
        <v>146</v>
      </c>
      <c r="P1291" s="44" t="s">
        <v>386</v>
      </c>
      <c r="Q1291" s="9">
        <v>27.490996398559489</v>
      </c>
      <c r="R1291" s="9">
        <v>26.050420168067291</v>
      </c>
      <c r="S1291" s="8">
        <f t="shared" si="46"/>
        <v>-5.2401746724890744E-2</v>
      </c>
      <c r="U1291" s="9">
        <f t="shared" si="48"/>
        <v>-7.7652555652464469E-2</v>
      </c>
      <c r="V1291" s="6" t="s">
        <v>116</v>
      </c>
    </row>
    <row r="1292" spans="1:22" x14ac:dyDescent="0.2">
      <c r="A1292" s="6" t="s">
        <v>185</v>
      </c>
      <c r="B1292" s="6">
        <v>2020</v>
      </c>
      <c r="C1292" s="6" t="s">
        <v>506</v>
      </c>
      <c r="D1292" s="6" t="s">
        <v>54</v>
      </c>
      <c r="E1292" s="6" t="s">
        <v>55</v>
      </c>
      <c r="F1292" s="6" t="s">
        <v>186</v>
      </c>
      <c r="G1292" s="6" t="s">
        <v>219</v>
      </c>
      <c r="H1292" s="6" t="s">
        <v>110</v>
      </c>
      <c r="I1292" s="6" t="s">
        <v>111</v>
      </c>
      <c r="J1292" s="6" t="s">
        <v>112</v>
      </c>
      <c r="K1292" s="6" t="s">
        <v>113</v>
      </c>
      <c r="P1292" s="44" t="s">
        <v>385</v>
      </c>
      <c r="Q1292" s="9">
        <v>2.1608643457382901</v>
      </c>
      <c r="R1292" s="9">
        <v>2.0408163265305999</v>
      </c>
      <c r="S1292" s="8">
        <f t="shared" si="46"/>
        <v>-5.5555555555559015E-2</v>
      </c>
      <c r="U1292" s="9">
        <f t="shared" si="48"/>
        <v>-8.2462160191978245E-2</v>
      </c>
      <c r="V1292" s="6" t="s">
        <v>116</v>
      </c>
    </row>
    <row r="1293" spans="1:22" x14ac:dyDescent="0.2">
      <c r="A1293" s="6" t="s">
        <v>185</v>
      </c>
      <c r="B1293" s="6">
        <v>2020</v>
      </c>
      <c r="C1293" s="6" t="s">
        <v>506</v>
      </c>
      <c r="D1293" s="6" t="s">
        <v>80</v>
      </c>
      <c r="E1293" s="6" t="s">
        <v>50</v>
      </c>
      <c r="F1293" s="6" t="s">
        <v>186</v>
      </c>
      <c r="G1293" s="6" t="s">
        <v>203</v>
      </c>
      <c r="H1293" s="6" t="s">
        <v>110</v>
      </c>
      <c r="I1293" t="s">
        <v>111</v>
      </c>
      <c r="J1293" t="s">
        <v>133</v>
      </c>
      <c r="K1293" t="s">
        <v>146</v>
      </c>
      <c r="P1293" s="44" t="s">
        <v>386</v>
      </c>
      <c r="Q1293" s="9">
        <v>27.490996398559489</v>
      </c>
      <c r="R1293" s="9">
        <v>25.330132052821099</v>
      </c>
      <c r="S1293" s="8">
        <f t="shared" si="46"/>
        <v>-7.8602620087339467E-2</v>
      </c>
      <c r="U1293" s="9">
        <f t="shared" si="48"/>
        <v>-0.1181045993897638</v>
      </c>
      <c r="V1293" s="6" t="s">
        <v>116</v>
      </c>
    </row>
    <row r="1294" spans="1:22" x14ac:dyDescent="0.2">
      <c r="A1294" s="6" t="s">
        <v>185</v>
      </c>
      <c r="B1294" s="6">
        <v>2020</v>
      </c>
      <c r="C1294" s="6" t="s">
        <v>497</v>
      </c>
      <c r="D1294" s="6" t="s">
        <v>54</v>
      </c>
      <c r="E1294" s="6" t="s">
        <v>55</v>
      </c>
      <c r="F1294" s="6" t="s">
        <v>186</v>
      </c>
      <c r="G1294" s="6" t="s">
        <v>219</v>
      </c>
      <c r="H1294" s="6" t="s">
        <v>110</v>
      </c>
      <c r="I1294" s="6" t="s">
        <v>111</v>
      </c>
      <c r="J1294" s="6" t="s">
        <v>112</v>
      </c>
      <c r="K1294" s="6" t="s">
        <v>139</v>
      </c>
      <c r="P1294" s="44" t="s">
        <v>385</v>
      </c>
      <c r="Q1294" s="9">
        <v>21.63308589607626</v>
      </c>
      <c r="R1294" s="9">
        <v>19.618239660657437</v>
      </c>
      <c r="S1294" s="8">
        <f t="shared" si="46"/>
        <v>-9.3137254901958719E-2</v>
      </c>
      <c r="U1294" s="9">
        <f t="shared" si="48"/>
        <v>-0.14104388145518013</v>
      </c>
      <c r="V1294" s="6" t="s">
        <v>116</v>
      </c>
    </row>
    <row r="1295" spans="1:22" x14ac:dyDescent="0.2">
      <c r="A1295" s="6" t="s">
        <v>185</v>
      </c>
      <c r="B1295" s="6">
        <v>2020</v>
      </c>
      <c r="C1295" s="6" t="s">
        <v>497</v>
      </c>
      <c r="D1295" s="6" t="s">
        <v>80</v>
      </c>
      <c r="E1295" s="6" t="s">
        <v>50</v>
      </c>
      <c r="F1295" s="6" t="s">
        <v>186</v>
      </c>
      <c r="G1295" s="6" t="s">
        <v>203</v>
      </c>
      <c r="H1295" s="6" t="s">
        <v>110</v>
      </c>
      <c r="I1295" s="6" t="s">
        <v>111</v>
      </c>
      <c r="J1295" s="6" t="s">
        <v>112</v>
      </c>
      <c r="K1295" s="6" t="s">
        <v>139</v>
      </c>
      <c r="P1295" s="44" t="s">
        <v>385</v>
      </c>
      <c r="Q1295" s="9">
        <v>21.63308589607626</v>
      </c>
      <c r="R1295" s="9">
        <v>18.027571580063618</v>
      </c>
      <c r="S1295" s="8">
        <f t="shared" si="46"/>
        <v>-0.16666666666666349</v>
      </c>
      <c r="U1295" s="9">
        <f t="shared" si="48"/>
        <v>-0.2630344058337884</v>
      </c>
      <c r="V1295" s="6" t="s">
        <v>116</v>
      </c>
    </row>
    <row r="1296" spans="1:22" x14ac:dyDescent="0.2">
      <c r="A1296" s="6" t="s">
        <v>185</v>
      </c>
      <c r="B1296" s="6">
        <v>2020</v>
      </c>
      <c r="C1296" s="6" t="s">
        <v>497</v>
      </c>
      <c r="D1296" s="6" t="s">
        <v>404</v>
      </c>
      <c r="E1296" s="6" t="s">
        <v>50</v>
      </c>
      <c r="F1296" s="6" t="s">
        <v>186</v>
      </c>
      <c r="G1296" s="6" t="s">
        <v>187</v>
      </c>
      <c r="H1296" s="6" t="s">
        <v>110</v>
      </c>
      <c r="I1296" s="6" t="s">
        <v>111</v>
      </c>
      <c r="J1296" s="6" t="s">
        <v>112</v>
      </c>
      <c r="K1296" s="6" t="s">
        <v>139</v>
      </c>
      <c r="P1296" s="44" t="s">
        <v>385</v>
      </c>
      <c r="Q1296" s="9">
        <v>21.63308589607626</v>
      </c>
      <c r="R1296" s="9">
        <v>17.391304347826072</v>
      </c>
      <c r="S1296" s="8">
        <f t="shared" si="46"/>
        <v>-0.1960784313725463</v>
      </c>
      <c r="U1296" s="9">
        <f t="shared" si="48"/>
        <v>-0.31487333735340706</v>
      </c>
      <c r="V1296" s="6" t="s">
        <v>116</v>
      </c>
    </row>
    <row r="1297" spans="1:22" x14ac:dyDescent="0.2">
      <c r="A1297" s="6" t="s">
        <v>185</v>
      </c>
      <c r="B1297" s="6">
        <v>2020</v>
      </c>
      <c r="C1297" s="6" t="s">
        <v>497</v>
      </c>
      <c r="D1297" s="6" t="s">
        <v>54</v>
      </c>
      <c r="E1297" s="6" t="s">
        <v>55</v>
      </c>
      <c r="F1297" s="6" t="s">
        <v>186</v>
      </c>
      <c r="G1297" s="6" t="s">
        <v>219</v>
      </c>
      <c r="H1297" t="s">
        <v>110</v>
      </c>
      <c r="I1297" t="s">
        <v>111</v>
      </c>
      <c r="J1297" t="s">
        <v>204</v>
      </c>
      <c r="K1297" t="s">
        <v>205</v>
      </c>
      <c r="P1297" s="44" t="s">
        <v>386</v>
      </c>
      <c r="Q1297" s="9">
        <v>13.997879109225899</v>
      </c>
      <c r="R1297" s="9">
        <v>10.816542948038204</v>
      </c>
      <c r="S1297" s="8">
        <f t="shared" si="46"/>
        <v>-0.22727272727272657</v>
      </c>
      <c r="U1297" s="9">
        <f t="shared" si="48"/>
        <v>-0.37196877738695644</v>
      </c>
      <c r="V1297" s="6" t="s">
        <v>116</v>
      </c>
    </row>
    <row r="1298" spans="1:22" x14ac:dyDescent="0.2">
      <c r="A1298" s="6" t="s">
        <v>185</v>
      </c>
      <c r="B1298" s="6">
        <v>2020</v>
      </c>
      <c r="C1298" s="6" t="s">
        <v>497</v>
      </c>
      <c r="D1298" s="6" t="s">
        <v>404</v>
      </c>
      <c r="E1298" s="6" t="s">
        <v>50</v>
      </c>
      <c r="F1298" s="6" t="s">
        <v>186</v>
      </c>
      <c r="G1298" s="6" t="s">
        <v>187</v>
      </c>
      <c r="H1298" s="6" t="s">
        <v>110</v>
      </c>
      <c r="I1298" s="12" t="s">
        <v>123</v>
      </c>
      <c r="J1298" s="6" t="s">
        <v>124</v>
      </c>
      <c r="K1298" s="6" t="s">
        <v>125</v>
      </c>
      <c r="P1298" s="44" t="s">
        <v>386</v>
      </c>
      <c r="Q1298" s="9">
        <v>21.420996818663898</v>
      </c>
      <c r="R1298" s="9">
        <v>16.4369034994697</v>
      </c>
      <c r="S1298" s="8">
        <f t="shared" si="46"/>
        <v>-0.2326732673267384</v>
      </c>
      <c r="U1298" s="9">
        <f t="shared" si="48"/>
        <v>-0.38208707747756798</v>
      </c>
      <c r="V1298" s="6" t="s">
        <v>116</v>
      </c>
    </row>
    <row r="1299" spans="1:22" x14ac:dyDescent="0.2">
      <c r="A1299" s="6" t="s">
        <v>185</v>
      </c>
      <c r="B1299" s="6">
        <v>2020</v>
      </c>
      <c r="C1299" s="6" t="s">
        <v>506</v>
      </c>
      <c r="D1299" s="6" t="s">
        <v>54</v>
      </c>
      <c r="E1299" s="6" t="s">
        <v>55</v>
      </c>
      <c r="F1299" s="6" t="s">
        <v>186</v>
      </c>
      <c r="G1299" s="6" t="s">
        <v>219</v>
      </c>
      <c r="H1299" s="6" t="s">
        <v>110</v>
      </c>
      <c r="I1299" s="6" t="s">
        <v>111</v>
      </c>
      <c r="J1299" s="6" t="s">
        <v>133</v>
      </c>
      <c r="K1299" s="6" t="s">
        <v>134</v>
      </c>
      <c r="P1299" s="44" t="s">
        <v>385</v>
      </c>
      <c r="Q1299" s="9">
        <v>0.96038415366081153</v>
      </c>
      <c r="R1299" s="9">
        <v>0.72028811524610603</v>
      </c>
      <c r="S1299" s="8">
        <f t="shared" si="46"/>
        <v>-0.24999999999948211</v>
      </c>
      <c r="U1299" s="9">
        <f t="shared" si="48"/>
        <v>-0.41503749927784755</v>
      </c>
      <c r="V1299" s="6" t="s">
        <v>116</v>
      </c>
    </row>
    <row r="1300" spans="1:22" x14ac:dyDescent="0.2">
      <c r="A1300" s="6" t="s">
        <v>185</v>
      </c>
      <c r="B1300" s="6">
        <v>2020</v>
      </c>
      <c r="C1300" s="6" t="s">
        <v>506</v>
      </c>
      <c r="D1300" s="6" t="s">
        <v>54</v>
      </c>
      <c r="E1300" s="6" t="s">
        <v>55</v>
      </c>
      <c r="F1300" s="6" t="s">
        <v>186</v>
      </c>
      <c r="G1300" s="6" t="s">
        <v>219</v>
      </c>
      <c r="H1300" t="s">
        <v>110</v>
      </c>
      <c r="I1300" t="s">
        <v>111</v>
      </c>
      <c r="J1300" t="s">
        <v>204</v>
      </c>
      <c r="K1300" t="s">
        <v>205</v>
      </c>
      <c r="P1300" s="44" t="s">
        <v>386</v>
      </c>
      <c r="Q1300" s="9">
        <v>4.8019207683072977</v>
      </c>
      <c r="R1300" s="9">
        <v>3.6014405762305017</v>
      </c>
      <c r="S1300" s="8">
        <f t="shared" si="46"/>
        <v>-0.24999999999999409</v>
      </c>
      <c r="U1300" s="9">
        <f t="shared" si="48"/>
        <v>-0.41503749927883249</v>
      </c>
      <c r="V1300" s="6" t="s">
        <v>116</v>
      </c>
    </row>
    <row r="1301" spans="1:22" x14ac:dyDescent="0.2">
      <c r="A1301" s="6" t="s">
        <v>185</v>
      </c>
      <c r="B1301" s="6">
        <v>2020</v>
      </c>
      <c r="C1301" s="6" t="s">
        <v>497</v>
      </c>
      <c r="D1301" s="6" t="s">
        <v>404</v>
      </c>
      <c r="E1301" s="6" t="s">
        <v>50</v>
      </c>
      <c r="F1301" s="6" t="s">
        <v>186</v>
      </c>
      <c r="G1301" s="6" t="s">
        <v>187</v>
      </c>
      <c r="H1301" s="6" t="s">
        <v>110</v>
      </c>
      <c r="I1301" s="6" t="s">
        <v>111</v>
      </c>
      <c r="J1301" s="6" t="s">
        <v>112</v>
      </c>
      <c r="K1301" s="6" t="s">
        <v>113</v>
      </c>
      <c r="P1301" s="44" t="s">
        <v>385</v>
      </c>
      <c r="Q1301" s="9">
        <v>3.81760339342524</v>
      </c>
      <c r="R1301" s="9">
        <v>2.8632025450689298</v>
      </c>
      <c r="S1301" s="8">
        <f t="shared" si="46"/>
        <v>-0.25000000000000006</v>
      </c>
      <c r="U1301" s="9">
        <f t="shared" si="48"/>
        <v>-0.41503749927884404</v>
      </c>
      <c r="V1301" s="6" t="s">
        <v>116</v>
      </c>
    </row>
    <row r="1302" spans="1:22" x14ac:dyDescent="0.2">
      <c r="A1302" s="6" t="s">
        <v>185</v>
      </c>
      <c r="B1302" s="6">
        <v>2020</v>
      </c>
      <c r="C1302" s="6" t="s">
        <v>497</v>
      </c>
      <c r="D1302" s="6" t="s">
        <v>54</v>
      </c>
      <c r="E1302" s="6" t="s">
        <v>55</v>
      </c>
      <c r="F1302" s="6" t="s">
        <v>186</v>
      </c>
      <c r="G1302" s="6" t="s">
        <v>219</v>
      </c>
      <c r="H1302" s="6" t="s">
        <v>110</v>
      </c>
      <c r="I1302" s="6" t="s">
        <v>111</v>
      </c>
      <c r="J1302" s="6" t="s">
        <v>112</v>
      </c>
      <c r="K1302" s="6" t="s">
        <v>113</v>
      </c>
      <c r="P1302" s="44" t="s">
        <v>385</v>
      </c>
      <c r="Q1302" s="9">
        <v>3.81760339342524</v>
      </c>
      <c r="R1302" s="9">
        <v>2.7571580063626602</v>
      </c>
      <c r="S1302" s="8">
        <f t="shared" si="46"/>
        <v>-0.27777777777778123</v>
      </c>
      <c r="U1302" s="9">
        <f t="shared" si="48"/>
        <v>-0.46948528330122707</v>
      </c>
      <c r="V1302" s="6" t="s">
        <v>116</v>
      </c>
    </row>
    <row r="1303" spans="1:22" x14ac:dyDescent="0.2">
      <c r="A1303" s="6" t="s">
        <v>185</v>
      </c>
      <c r="B1303" s="6">
        <v>2020</v>
      </c>
      <c r="C1303" s="6" t="s">
        <v>506</v>
      </c>
      <c r="D1303" s="6" t="s">
        <v>54</v>
      </c>
      <c r="E1303" s="6" t="s">
        <v>55</v>
      </c>
      <c r="F1303" s="6" t="s">
        <v>186</v>
      </c>
      <c r="G1303" s="6" t="s">
        <v>219</v>
      </c>
      <c r="H1303" s="6" t="s">
        <v>110</v>
      </c>
      <c r="I1303" s="6" t="s">
        <v>111</v>
      </c>
      <c r="J1303" s="6" t="s">
        <v>112</v>
      </c>
      <c r="K1303" s="6" t="s">
        <v>139</v>
      </c>
      <c r="P1303" s="44" t="s">
        <v>385</v>
      </c>
      <c r="Q1303" s="9">
        <v>54.6456692913385</v>
      </c>
      <c r="R1303" s="9">
        <v>37.716535433070803</v>
      </c>
      <c r="S1303" s="8">
        <f t="shared" si="46"/>
        <v>-0.30979827089337186</v>
      </c>
      <c r="U1303" s="9">
        <f t="shared" si="48"/>
        <v>-0.5349100068420809</v>
      </c>
      <c r="V1303" s="6" t="s">
        <v>116</v>
      </c>
    </row>
    <row r="1304" spans="1:22" x14ac:dyDescent="0.2">
      <c r="A1304" s="6" t="s">
        <v>185</v>
      </c>
      <c r="B1304" s="6">
        <v>2020</v>
      </c>
      <c r="C1304" s="6" t="s">
        <v>506</v>
      </c>
      <c r="D1304" s="6" t="s">
        <v>80</v>
      </c>
      <c r="E1304" s="6" t="s">
        <v>50</v>
      </c>
      <c r="F1304" s="6" t="s">
        <v>186</v>
      </c>
      <c r="G1304" s="6" t="s">
        <v>203</v>
      </c>
      <c r="H1304" s="6" t="s">
        <v>110</v>
      </c>
      <c r="I1304" s="6" t="s">
        <v>111</v>
      </c>
      <c r="J1304" s="6" t="s">
        <v>133</v>
      </c>
      <c r="K1304" s="6" t="s">
        <v>134</v>
      </c>
      <c r="P1304" s="44" t="s">
        <v>385</v>
      </c>
      <c r="Q1304" s="9">
        <v>0.96038415366081153</v>
      </c>
      <c r="R1304" s="9">
        <v>0.60024009603850459</v>
      </c>
      <c r="S1304" s="8">
        <f t="shared" si="46"/>
        <v>-0.37499999999948208</v>
      </c>
      <c r="U1304" s="9">
        <f t="shared" si="48"/>
        <v>-0.67807190511144222</v>
      </c>
      <c r="V1304" s="6" t="s">
        <v>116</v>
      </c>
    </row>
    <row r="1305" spans="1:22" x14ac:dyDescent="0.2">
      <c r="A1305" s="6" t="s">
        <v>185</v>
      </c>
      <c r="B1305" s="6">
        <v>2020</v>
      </c>
      <c r="C1305" s="6" t="s">
        <v>506</v>
      </c>
      <c r="D1305" s="6" t="s">
        <v>80</v>
      </c>
      <c r="E1305" s="6" t="s">
        <v>50</v>
      </c>
      <c r="F1305" s="6" t="s">
        <v>186</v>
      </c>
      <c r="G1305" s="6" t="s">
        <v>203</v>
      </c>
      <c r="H1305" s="6" t="s">
        <v>110</v>
      </c>
      <c r="I1305" s="6" t="s">
        <v>111</v>
      </c>
      <c r="J1305" s="6" t="s">
        <v>112</v>
      </c>
      <c r="K1305" s="6" t="s">
        <v>139</v>
      </c>
      <c r="P1305" s="44" t="s">
        <v>385</v>
      </c>
      <c r="Q1305" s="9">
        <v>54.6456692913385</v>
      </c>
      <c r="R1305" s="9">
        <v>30.492196878751432</v>
      </c>
      <c r="S1305" s="8">
        <f t="shared" si="46"/>
        <v>-0.44200158449547006</v>
      </c>
      <c r="U1305" s="9">
        <f t="shared" si="48"/>
        <v>-0.84166706951211578</v>
      </c>
      <c r="V1305" s="6" t="s">
        <v>116</v>
      </c>
    </row>
    <row r="1306" spans="1:22" x14ac:dyDescent="0.2">
      <c r="A1306" s="6" t="s">
        <v>185</v>
      </c>
      <c r="B1306" s="6">
        <v>2020</v>
      </c>
      <c r="C1306" s="6" t="s">
        <v>506</v>
      </c>
      <c r="D1306" s="6" t="s">
        <v>404</v>
      </c>
      <c r="E1306" s="6" t="s">
        <v>50</v>
      </c>
      <c r="F1306" s="6" t="s">
        <v>186</v>
      </c>
      <c r="G1306" s="6" t="s">
        <v>187</v>
      </c>
      <c r="H1306" s="6" t="s">
        <v>110</v>
      </c>
      <c r="I1306" s="6" t="s">
        <v>111</v>
      </c>
      <c r="J1306" s="6" t="s">
        <v>112</v>
      </c>
      <c r="K1306" s="6" t="s">
        <v>139</v>
      </c>
      <c r="P1306" s="44" t="s">
        <v>385</v>
      </c>
      <c r="Q1306" s="9">
        <v>54.6456692913385</v>
      </c>
      <c r="R1306" s="9">
        <v>13.445378151260471</v>
      </c>
      <c r="S1306" s="8">
        <f t="shared" si="46"/>
        <v>-0.75395345458067975</v>
      </c>
      <c r="U1306" s="9">
        <f t="shared" si="48"/>
        <v>-2.022996834226678</v>
      </c>
      <c r="V1306" s="6" t="s">
        <v>116</v>
      </c>
    </row>
    <row r="1307" spans="1:22" x14ac:dyDescent="0.2">
      <c r="A1307" s="6" t="s">
        <v>143</v>
      </c>
      <c r="B1307" s="6">
        <v>2018</v>
      </c>
      <c r="C1307" s="6" t="s">
        <v>426</v>
      </c>
      <c r="D1307" s="6" t="s">
        <v>74</v>
      </c>
      <c r="E1307" s="6" t="s">
        <v>50</v>
      </c>
      <c r="F1307" s="6" t="s">
        <v>144</v>
      </c>
      <c r="G1307" s="6" t="s">
        <v>145</v>
      </c>
      <c r="H1307" t="s">
        <v>110</v>
      </c>
      <c r="I1307" t="s">
        <v>111</v>
      </c>
      <c r="J1307" t="s">
        <v>112</v>
      </c>
      <c r="K1307" t="s">
        <v>139</v>
      </c>
      <c r="L1307" t="s">
        <v>140</v>
      </c>
      <c r="M1307" t="s">
        <v>141</v>
      </c>
      <c r="P1307" s="44" t="s">
        <v>385</v>
      </c>
      <c r="Q1307" s="9">
        <v>2.6627218934910802E-4</v>
      </c>
      <c r="R1307" s="19">
        <v>0</v>
      </c>
      <c r="S1307" s="8">
        <f t="shared" si="46"/>
        <v>-1</v>
      </c>
      <c r="T1307" s="8"/>
      <c r="U1307" s="9">
        <v>-50</v>
      </c>
      <c r="V1307" s="6" t="s">
        <v>116</v>
      </c>
    </row>
    <row r="1308" spans="1:22" x14ac:dyDescent="0.2">
      <c r="A1308" s="6" t="s">
        <v>143</v>
      </c>
      <c r="B1308" s="6">
        <v>2018</v>
      </c>
      <c r="C1308" s="6" t="s">
        <v>426</v>
      </c>
      <c r="D1308" s="6" t="s">
        <v>74</v>
      </c>
      <c r="E1308" s="6" t="s">
        <v>50</v>
      </c>
      <c r="F1308" s="6" t="s">
        <v>144</v>
      </c>
      <c r="G1308" s="6" t="s">
        <v>145</v>
      </c>
      <c r="H1308" t="s">
        <v>110</v>
      </c>
      <c r="I1308" t="s">
        <v>111</v>
      </c>
      <c r="J1308" t="s">
        <v>112</v>
      </c>
      <c r="K1308" t="s">
        <v>139</v>
      </c>
      <c r="L1308" t="s">
        <v>140</v>
      </c>
      <c r="M1308" t="s">
        <v>141</v>
      </c>
      <c r="P1308" s="44" t="s">
        <v>385</v>
      </c>
      <c r="Q1308" s="9">
        <v>5.9171597633137998E-5</v>
      </c>
      <c r="R1308" s="9">
        <v>0</v>
      </c>
      <c r="S1308" s="8">
        <f t="shared" si="46"/>
        <v>-1</v>
      </c>
      <c r="T1308" s="8"/>
      <c r="U1308" s="9">
        <v>-50</v>
      </c>
      <c r="V1308" s="6" t="s">
        <v>116</v>
      </c>
    </row>
    <row r="1309" spans="1:22" x14ac:dyDescent="0.2">
      <c r="A1309" s="6" t="s">
        <v>143</v>
      </c>
      <c r="B1309" s="6">
        <v>2018</v>
      </c>
      <c r="C1309" s="6" t="s">
        <v>425</v>
      </c>
      <c r="D1309" s="6" t="s">
        <v>74</v>
      </c>
      <c r="E1309" s="6" t="s">
        <v>50</v>
      </c>
      <c r="F1309" s="6" t="s">
        <v>144</v>
      </c>
      <c r="G1309" s="6" t="s">
        <v>145</v>
      </c>
      <c r="H1309" t="s">
        <v>110</v>
      </c>
      <c r="I1309" t="s">
        <v>111</v>
      </c>
      <c r="J1309" t="s">
        <v>112</v>
      </c>
      <c r="K1309" t="s">
        <v>139</v>
      </c>
      <c r="L1309" t="s">
        <v>140</v>
      </c>
      <c r="M1309" t="s">
        <v>141</v>
      </c>
      <c r="P1309" s="44" t="s">
        <v>385</v>
      </c>
      <c r="Q1309" s="9">
        <v>35545.023696681899</v>
      </c>
      <c r="R1309" s="19">
        <v>0</v>
      </c>
      <c r="S1309" s="8">
        <f t="shared" si="46"/>
        <v>-1</v>
      </c>
      <c r="U1309" s="9">
        <v>-50</v>
      </c>
      <c r="V1309" s="6" t="s">
        <v>119</v>
      </c>
    </row>
    <row r="1310" spans="1:22" x14ac:dyDescent="0.2">
      <c r="A1310" s="6" t="s">
        <v>143</v>
      </c>
      <c r="B1310" s="6">
        <v>2018</v>
      </c>
      <c r="C1310" s="6" t="s">
        <v>425</v>
      </c>
      <c r="D1310" s="6" t="s">
        <v>74</v>
      </c>
      <c r="E1310" s="6" t="s">
        <v>50</v>
      </c>
      <c r="F1310" s="6" t="s">
        <v>144</v>
      </c>
      <c r="G1310" s="6" t="s">
        <v>145</v>
      </c>
      <c r="H1310" t="s">
        <v>110</v>
      </c>
      <c r="I1310" t="s">
        <v>111</v>
      </c>
      <c r="J1310" t="s">
        <v>112</v>
      </c>
      <c r="K1310" t="s">
        <v>139</v>
      </c>
      <c r="L1310" t="s">
        <v>140</v>
      </c>
      <c r="M1310" t="s">
        <v>141</v>
      </c>
      <c r="P1310" s="44" t="s">
        <v>385</v>
      </c>
      <c r="Q1310" s="9">
        <v>1777.2511848338399</v>
      </c>
      <c r="R1310" s="9">
        <v>0</v>
      </c>
      <c r="S1310" s="8">
        <f t="shared" si="46"/>
        <v>-1</v>
      </c>
      <c r="U1310" s="9">
        <v>-50</v>
      </c>
      <c r="V1310" s="6" t="s">
        <v>119</v>
      </c>
    </row>
    <row r="1311" spans="1:22" x14ac:dyDescent="0.2">
      <c r="A1311" s="6" t="s">
        <v>143</v>
      </c>
      <c r="B1311" s="6">
        <v>2018</v>
      </c>
      <c r="C1311" s="6" t="s">
        <v>425</v>
      </c>
      <c r="D1311" s="6" t="s">
        <v>74</v>
      </c>
      <c r="E1311" s="6" t="s">
        <v>50</v>
      </c>
      <c r="F1311" s="6" t="s">
        <v>144</v>
      </c>
      <c r="G1311" s="6" t="s">
        <v>145</v>
      </c>
      <c r="H1311" t="s">
        <v>110</v>
      </c>
      <c r="I1311" t="s">
        <v>111</v>
      </c>
      <c r="J1311" t="s">
        <v>133</v>
      </c>
      <c r="K1311" t="s">
        <v>146</v>
      </c>
      <c r="L1311" t="s">
        <v>147</v>
      </c>
      <c r="M1311" t="s">
        <v>148</v>
      </c>
      <c r="P1311" s="44" t="s">
        <v>385</v>
      </c>
      <c r="Q1311" s="9">
        <v>0</v>
      </c>
      <c r="R1311" s="9">
        <v>120261.437908497</v>
      </c>
      <c r="S1311" s="8" t="e">
        <f t="shared" si="46"/>
        <v>#DIV/0!</v>
      </c>
      <c r="U1311" s="9">
        <v>50</v>
      </c>
      <c r="V1311" s="6" t="s">
        <v>119</v>
      </c>
    </row>
    <row r="1312" spans="1:22" x14ac:dyDescent="0.2">
      <c r="A1312" s="6" t="s">
        <v>143</v>
      </c>
      <c r="B1312" s="6">
        <v>2018</v>
      </c>
      <c r="C1312" s="6" t="s">
        <v>426</v>
      </c>
      <c r="D1312" s="6" t="s">
        <v>74</v>
      </c>
      <c r="E1312" s="6" t="s">
        <v>50</v>
      </c>
      <c r="F1312" s="6" t="s">
        <v>144</v>
      </c>
      <c r="G1312" s="6" t="s">
        <v>145</v>
      </c>
      <c r="H1312" t="s">
        <v>110</v>
      </c>
      <c r="I1312" t="s">
        <v>111</v>
      </c>
      <c r="J1312" t="s">
        <v>133</v>
      </c>
      <c r="K1312" t="s">
        <v>146</v>
      </c>
      <c r="L1312" t="s">
        <v>147</v>
      </c>
      <c r="M1312" t="s">
        <v>148</v>
      </c>
      <c r="P1312" s="44" t="s">
        <v>385</v>
      </c>
      <c r="Q1312" s="19">
        <v>2.32558139534919E-4</v>
      </c>
      <c r="R1312" s="19">
        <v>1.53488372093023E-2</v>
      </c>
      <c r="S1312" s="8">
        <f t="shared" si="46"/>
        <v>64.999999999989882</v>
      </c>
      <c r="T1312" s="8"/>
      <c r="U1312" s="9">
        <f t="shared" ref="U1312:U1323" si="49">IF(T1312="",(LOG((R1312/Q1312),2)),T1312)</f>
        <v>6.0443941193582331</v>
      </c>
      <c r="V1312" s="6" t="s">
        <v>116</v>
      </c>
    </row>
    <row r="1313" spans="1:23" x14ac:dyDescent="0.2">
      <c r="A1313" s="6" t="s">
        <v>143</v>
      </c>
      <c r="B1313" s="6">
        <v>2018</v>
      </c>
      <c r="C1313" s="6" t="s">
        <v>426</v>
      </c>
      <c r="D1313" s="6" t="s">
        <v>74</v>
      </c>
      <c r="E1313" s="6" t="s">
        <v>50</v>
      </c>
      <c r="F1313" s="6" t="s">
        <v>144</v>
      </c>
      <c r="G1313" s="6" t="s">
        <v>145</v>
      </c>
      <c r="H1313" t="s">
        <v>110</v>
      </c>
      <c r="I1313" t="s">
        <v>111</v>
      </c>
      <c r="J1313" t="s">
        <v>133</v>
      </c>
      <c r="K1313" t="s">
        <v>146</v>
      </c>
      <c r="L1313" t="s">
        <v>147</v>
      </c>
      <c r="M1313" t="s">
        <v>191</v>
      </c>
      <c r="P1313" s="44" t="s">
        <v>386</v>
      </c>
      <c r="Q1313" s="9">
        <v>0.134071082390953</v>
      </c>
      <c r="R1313" s="9">
        <v>0.227851373182552</v>
      </c>
      <c r="S1313" s="8">
        <f t="shared" si="46"/>
        <v>0.69948186528497225</v>
      </c>
      <c r="T1313" s="8"/>
      <c r="U1313" s="9">
        <f t="shared" si="49"/>
        <v>0.7650949673500016</v>
      </c>
      <c r="V1313" s="6" t="s">
        <v>116</v>
      </c>
    </row>
    <row r="1314" spans="1:23" x14ac:dyDescent="0.2">
      <c r="A1314" s="6" t="s">
        <v>143</v>
      </c>
      <c r="B1314" s="6">
        <v>2018</v>
      </c>
      <c r="C1314" s="6" t="s">
        <v>425</v>
      </c>
      <c r="D1314" s="6" t="s">
        <v>74</v>
      </c>
      <c r="E1314" s="6" t="s">
        <v>50</v>
      </c>
      <c r="F1314" s="6" t="s">
        <v>144</v>
      </c>
      <c r="G1314" s="6" t="s">
        <v>145</v>
      </c>
      <c r="H1314" t="s">
        <v>110</v>
      </c>
      <c r="I1314" t="s">
        <v>111</v>
      </c>
      <c r="J1314" t="s">
        <v>204</v>
      </c>
      <c r="K1314" t="s">
        <v>205</v>
      </c>
      <c r="L1314" t="s">
        <v>206</v>
      </c>
      <c r="M1314" t="s">
        <v>215</v>
      </c>
      <c r="P1314" s="44" t="s">
        <v>386</v>
      </c>
      <c r="Q1314" s="9">
        <v>3863912.5151883299</v>
      </c>
      <c r="R1314" s="9">
        <v>5735115.4313487196</v>
      </c>
      <c r="S1314" s="8">
        <f t="shared" si="46"/>
        <v>0.48427672955974937</v>
      </c>
      <c r="U1314" s="9">
        <f t="shared" si="49"/>
        <v>0.56976009407748684</v>
      </c>
      <c r="V1314" s="6" t="s">
        <v>119</v>
      </c>
    </row>
    <row r="1315" spans="1:23" x14ac:dyDescent="0.2">
      <c r="A1315" s="6" t="s">
        <v>143</v>
      </c>
      <c r="B1315" s="6">
        <v>2018</v>
      </c>
      <c r="C1315" s="6" t="s">
        <v>426</v>
      </c>
      <c r="D1315" s="6" t="s">
        <v>74</v>
      </c>
      <c r="E1315" s="6" t="s">
        <v>50</v>
      </c>
      <c r="F1315" s="6" t="s">
        <v>144</v>
      </c>
      <c r="G1315" s="6" t="s">
        <v>145</v>
      </c>
      <c r="H1315" t="s">
        <v>110</v>
      </c>
      <c r="I1315" t="s">
        <v>111</v>
      </c>
      <c r="J1315" t="s">
        <v>204</v>
      </c>
      <c r="K1315" t="s">
        <v>205</v>
      </c>
      <c r="L1315" t="s">
        <v>206</v>
      </c>
      <c r="M1315" t="s">
        <v>215</v>
      </c>
      <c r="P1315" s="44" t="s">
        <v>386</v>
      </c>
      <c r="Q1315" s="9">
        <v>0.10383703703703701</v>
      </c>
      <c r="R1315" s="9">
        <v>0.13632592592592499</v>
      </c>
      <c r="S1315" s="8">
        <f t="shared" si="46"/>
        <v>0.31288343558281345</v>
      </c>
      <c r="T1315" s="8"/>
      <c r="U1315" s="9">
        <f t="shared" si="49"/>
        <v>0.39273883217005984</v>
      </c>
      <c r="V1315" s="6" t="s">
        <v>116</v>
      </c>
    </row>
    <row r="1316" spans="1:23" x14ac:dyDescent="0.2">
      <c r="A1316" s="6" t="s">
        <v>143</v>
      </c>
      <c r="B1316" s="6">
        <v>2018</v>
      </c>
      <c r="C1316" s="6" t="s">
        <v>426</v>
      </c>
      <c r="D1316" s="6" t="s">
        <v>74</v>
      </c>
      <c r="E1316" s="6" t="s">
        <v>50</v>
      </c>
      <c r="F1316" s="6" t="s">
        <v>144</v>
      </c>
      <c r="G1316" s="6" t="s">
        <v>145</v>
      </c>
      <c r="H1316" s="6" t="s">
        <v>110</v>
      </c>
      <c r="I1316" s="12" t="s">
        <v>123</v>
      </c>
      <c r="J1316" s="6" t="s">
        <v>124</v>
      </c>
      <c r="K1316" s="6" t="s">
        <v>125</v>
      </c>
      <c r="L1316" s="6" t="s">
        <v>126</v>
      </c>
      <c r="M1316" s="6" t="s">
        <v>127</v>
      </c>
      <c r="N1316" s="6" t="s">
        <v>150</v>
      </c>
      <c r="P1316" s="44" t="s">
        <v>386</v>
      </c>
      <c r="Q1316" s="9">
        <v>6.7724550898203506E-2</v>
      </c>
      <c r="R1316" s="9">
        <v>8.8562874251497004E-2</v>
      </c>
      <c r="S1316" s="8">
        <f t="shared" si="46"/>
        <v>0.30769230769230932</v>
      </c>
      <c r="T1316" s="8"/>
      <c r="U1316" s="9">
        <f t="shared" si="49"/>
        <v>0.38702312310924897</v>
      </c>
      <c r="V1316" s="6" t="s">
        <v>116</v>
      </c>
    </row>
    <row r="1317" spans="1:23" x14ac:dyDescent="0.2">
      <c r="A1317" s="6" t="s">
        <v>143</v>
      </c>
      <c r="B1317" s="6">
        <v>2018</v>
      </c>
      <c r="C1317" s="6" t="s">
        <v>426</v>
      </c>
      <c r="D1317" s="6" t="s">
        <v>74</v>
      </c>
      <c r="E1317" s="6" t="s">
        <v>50</v>
      </c>
      <c r="F1317" s="6" t="s">
        <v>144</v>
      </c>
      <c r="G1317" s="6" t="s">
        <v>145</v>
      </c>
      <c r="H1317" t="s">
        <v>110</v>
      </c>
      <c r="I1317" t="s">
        <v>111</v>
      </c>
      <c r="J1317" t="s">
        <v>133</v>
      </c>
      <c r="K1317" t="s">
        <v>146</v>
      </c>
      <c r="L1317" t="s">
        <v>147</v>
      </c>
      <c r="M1317" t="s">
        <v>191</v>
      </c>
      <c r="P1317" s="44" t="s">
        <v>386</v>
      </c>
      <c r="Q1317" s="9">
        <v>0.15004846526655799</v>
      </c>
      <c r="R1317" s="9">
        <v>0.191033925686591</v>
      </c>
      <c r="S1317" s="8">
        <f t="shared" si="46"/>
        <v>0.27314814814815458</v>
      </c>
      <c r="T1317" s="8"/>
      <c r="U1317" s="9">
        <f t="shared" si="49"/>
        <v>0.34840030624856066</v>
      </c>
      <c r="V1317" s="6" t="s">
        <v>116</v>
      </c>
    </row>
    <row r="1318" spans="1:23" x14ac:dyDescent="0.2">
      <c r="A1318" s="6" t="s">
        <v>143</v>
      </c>
      <c r="B1318" s="6">
        <v>2018</v>
      </c>
      <c r="C1318" s="6" t="s">
        <v>426</v>
      </c>
      <c r="D1318" s="6" t="s">
        <v>74</v>
      </c>
      <c r="E1318" s="6" t="s">
        <v>50</v>
      </c>
      <c r="F1318" s="6" t="s">
        <v>144</v>
      </c>
      <c r="G1318" s="6" t="s">
        <v>145</v>
      </c>
      <c r="H1318" s="6" t="s">
        <v>110</v>
      </c>
      <c r="I1318" s="12" t="s">
        <v>123</v>
      </c>
      <c r="J1318" s="6" t="s">
        <v>124</v>
      </c>
      <c r="K1318" s="6" t="s">
        <v>125</v>
      </c>
      <c r="L1318" s="6" t="s">
        <v>126</v>
      </c>
      <c r="M1318" s="6" t="s">
        <v>127</v>
      </c>
      <c r="N1318" s="6" t="s">
        <v>150</v>
      </c>
      <c r="P1318" s="44" t="s">
        <v>386</v>
      </c>
      <c r="Q1318" s="9">
        <v>0.10505988023952</v>
      </c>
      <c r="R1318" s="9">
        <v>0.131541916167664</v>
      </c>
      <c r="S1318" s="8">
        <f t="shared" si="46"/>
        <v>0.25206611570248444</v>
      </c>
      <c r="T1318" s="8"/>
      <c r="U1318" s="9">
        <f t="shared" si="49"/>
        <v>0.32431074619836225</v>
      </c>
      <c r="V1318" s="6" t="s">
        <v>116</v>
      </c>
    </row>
    <row r="1319" spans="1:23" x14ac:dyDescent="0.2">
      <c r="A1319" s="6" t="s">
        <v>143</v>
      </c>
      <c r="B1319" s="6">
        <v>2018</v>
      </c>
      <c r="C1319" s="6" t="s">
        <v>425</v>
      </c>
      <c r="D1319" s="6" t="s">
        <v>74</v>
      </c>
      <c r="E1319" s="6" t="s">
        <v>50</v>
      </c>
      <c r="F1319" s="6" t="s">
        <v>144</v>
      </c>
      <c r="G1319" s="6" t="s">
        <v>145</v>
      </c>
      <c r="H1319" t="s">
        <v>110</v>
      </c>
      <c r="I1319" t="s">
        <v>111</v>
      </c>
      <c r="J1319" t="s">
        <v>204</v>
      </c>
      <c r="K1319" t="s">
        <v>205</v>
      </c>
      <c r="L1319" t="s">
        <v>206</v>
      </c>
      <c r="M1319" t="s">
        <v>215</v>
      </c>
      <c r="P1319" s="44" t="s">
        <v>386</v>
      </c>
      <c r="Q1319" s="9">
        <v>340218.71202916</v>
      </c>
      <c r="R1319" s="9">
        <v>413122.72174969502</v>
      </c>
      <c r="S1319" s="8">
        <f t="shared" si="46"/>
        <v>0.21428571428571644</v>
      </c>
      <c r="U1319" s="9">
        <f t="shared" si="49"/>
        <v>0.28010791919273786</v>
      </c>
      <c r="V1319" s="6" t="s">
        <v>119</v>
      </c>
    </row>
    <row r="1320" spans="1:23" x14ac:dyDescent="0.2">
      <c r="A1320" s="6" t="s">
        <v>143</v>
      </c>
      <c r="B1320" s="6">
        <v>2018</v>
      </c>
      <c r="C1320" s="6" t="s">
        <v>426</v>
      </c>
      <c r="D1320" s="6" t="s">
        <v>74</v>
      </c>
      <c r="E1320" s="6" t="s">
        <v>50</v>
      </c>
      <c r="F1320" s="6" t="s">
        <v>144</v>
      </c>
      <c r="G1320" s="6" t="s">
        <v>145</v>
      </c>
      <c r="H1320" t="s">
        <v>110</v>
      </c>
      <c r="I1320" t="s">
        <v>163</v>
      </c>
      <c r="J1320" t="s">
        <v>163</v>
      </c>
      <c r="K1320" t="s">
        <v>164</v>
      </c>
      <c r="L1320" t="s">
        <v>165</v>
      </c>
      <c r="M1320" t="s">
        <v>166</v>
      </c>
      <c r="P1320" s="44" t="s">
        <v>386</v>
      </c>
      <c r="Q1320" s="9">
        <v>7.9608938547486005E-2</v>
      </c>
      <c r="R1320" s="9">
        <v>9.3854748603351898E-2</v>
      </c>
      <c r="S1320" s="8">
        <f t="shared" si="46"/>
        <v>0.17894736842105233</v>
      </c>
      <c r="T1320" s="8"/>
      <c r="U1320" s="9">
        <f t="shared" si="49"/>
        <v>0.23749931372665586</v>
      </c>
      <c r="V1320" s="6" t="s">
        <v>116</v>
      </c>
    </row>
    <row r="1321" spans="1:23" x14ac:dyDescent="0.2">
      <c r="A1321" s="6" t="s">
        <v>143</v>
      </c>
      <c r="B1321" s="6">
        <v>2018</v>
      </c>
      <c r="C1321" s="6" t="s">
        <v>426</v>
      </c>
      <c r="D1321" s="6" t="s">
        <v>74</v>
      </c>
      <c r="E1321" s="6" t="s">
        <v>50</v>
      </c>
      <c r="F1321" s="6" t="s">
        <v>144</v>
      </c>
      <c r="G1321" s="6" t="s">
        <v>145</v>
      </c>
      <c r="H1321" t="s">
        <v>110</v>
      </c>
      <c r="I1321" t="s">
        <v>111</v>
      </c>
      <c r="J1321" t="s">
        <v>204</v>
      </c>
      <c r="K1321" t="s">
        <v>205</v>
      </c>
      <c r="L1321" t="s">
        <v>206</v>
      </c>
      <c r="M1321" t="s">
        <v>215</v>
      </c>
      <c r="P1321" s="44" t="s">
        <v>386</v>
      </c>
      <c r="Q1321" s="9">
        <v>4.9051851851851798E-2</v>
      </c>
      <c r="R1321" s="9">
        <v>5.4785185185185097E-2</v>
      </c>
      <c r="S1321" s="8">
        <f t="shared" si="46"/>
        <v>0.1168831168831163</v>
      </c>
      <c r="T1321" s="8"/>
      <c r="U1321" s="9">
        <f t="shared" si="49"/>
        <v>0.15947821400719592</v>
      </c>
      <c r="V1321" s="6" t="s">
        <v>116</v>
      </c>
    </row>
    <row r="1322" spans="1:23" x14ac:dyDescent="0.2">
      <c r="A1322" s="6" t="s">
        <v>143</v>
      </c>
      <c r="B1322" s="6">
        <v>2018</v>
      </c>
      <c r="C1322" s="6" t="s">
        <v>426</v>
      </c>
      <c r="D1322" s="6" t="s">
        <v>74</v>
      </c>
      <c r="E1322" s="6" t="s">
        <v>50</v>
      </c>
      <c r="F1322" s="6" t="s">
        <v>144</v>
      </c>
      <c r="G1322" s="6" t="s">
        <v>145</v>
      </c>
      <c r="H1322" s="6" t="s">
        <v>110</v>
      </c>
      <c r="I1322" s="12" t="s">
        <v>123</v>
      </c>
      <c r="J1322" s="6" t="s">
        <v>124</v>
      </c>
      <c r="K1322" s="6" t="s">
        <v>125</v>
      </c>
      <c r="L1322" s="6" t="s">
        <v>126</v>
      </c>
      <c r="M1322" s="6" t="s">
        <v>127</v>
      </c>
      <c r="N1322" s="6" t="s">
        <v>155</v>
      </c>
      <c r="P1322" s="44" t="s">
        <v>386</v>
      </c>
      <c r="Q1322" s="9">
        <v>0.56991044776119404</v>
      </c>
      <c r="R1322" s="9">
        <v>0.60328358208955202</v>
      </c>
      <c r="S1322" s="8">
        <f t="shared" si="46"/>
        <v>5.8558558558558155E-2</v>
      </c>
      <c r="T1322" s="8"/>
      <c r="U1322" s="9">
        <f t="shared" si="49"/>
        <v>8.2101080214893249E-2</v>
      </c>
      <c r="V1322" s="6" t="s">
        <v>116</v>
      </c>
    </row>
    <row r="1323" spans="1:23" x14ac:dyDescent="0.2">
      <c r="A1323" s="6" t="s">
        <v>143</v>
      </c>
      <c r="B1323" s="6">
        <v>2018</v>
      </c>
      <c r="C1323" s="6" t="s">
        <v>426</v>
      </c>
      <c r="D1323" s="6" t="s">
        <v>74</v>
      </c>
      <c r="E1323" s="6" t="s">
        <v>50</v>
      </c>
      <c r="F1323" s="6" t="s">
        <v>144</v>
      </c>
      <c r="G1323" s="6" t="s">
        <v>145</v>
      </c>
      <c r="H1323" t="s">
        <v>110</v>
      </c>
      <c r="I1323" t="s">
        <v>111</v>
      </c>
      <c r="J1323" t="s">
        <v>133</v>
      </c>
      <c r="K1323" t="s">
        <v>146</v>
      </c>
      <c r="L1323" t="s">
        <v>147</v>
      </c>
      <c r="M1323" t="s">
        <v>148</v>
      </c>
      <c r="P1323" s="44" t="s">
        <v>385</v>
      </c>
      <c r="Q1323" s="9">
        <v>6.9767441860466397E-4</v>
      </c>
      <c r="R1323" s="9">
        <v>6.9767441860469498E-4</v>
      </c>
      <c r="S1323" s="8">
        <f t="shared" si="46"/>
        <v>4.4445061057421629E-14</v>
      </c>
      <c r="T1323" s="8"/>
      <c r="U1323" s="9">
        <f t="shared" si="49"/>
        <v>6.4068530076296934E-14</v>
      </c>
      <c r="V1323" s="6" t="s">
        <v>116</v>
      </c>
    </row>
    <row r="1324" spans="1:23" s="54" customFormat="1" x14ac:dyDescent="0.2">
      <c r="A1324" s="54" t="s">
        <v>143</v>
      </c>
      <c r="B1324" s="54">
        <v>2018</v>
      </c>
      <c r="C1324" s="54" t="s">
        <v>426</v>
      </c>
      <c r="D1324" s="54" t="s">
        <v>74</v>
      </c>
      <c r="E1324" s="54" t="s">
        <v>50</v>
      </c>
      <c r="F1324" s="54" t="s">
        <v>144</v>
      </c>
      <c r="G1324" s="54" t="s">
        <v>145</v>
      </c>
      <c r="H1324" s="30" t="s">
        <v>110</v>
      </c>
      <c r="I1324" s="30" t="s">
        <v>111</v>
      </c>
      <c r="J1324" s="30" t="s">
        <v>112</v>
      </c>
      <c r="K1324" s="30" t="s">
        <v>139</v>
      </c>
      <c r="L1324" s="30" t="s">
        <v>140</v>
      </c>
      <c r="M1324" s="30" t="s">
        <v>141</v>
      </c>
      <c r="P1324" s="55" t="s">
        <v>385</v>
      </c>
      <c r="Q1324" s="56">
        <v>0</v>
      </c>
      <c r="R1324" s="57">
        <v>0</v>
      </c>
      <c r="S1324" s="58" t="e">
        <f t="shared" si="46"/>
        <v>#DIV/0!</v>
      </c>
      <c r="T1324" s="58"/>
      <c r="U1324" s="59">
        <v>0</v>
      </c>
      <c r="V1324" s="54" t="s">
        <v>116</v>
      </c>
      <c r="W1324" s="60"/>
    </row>
    <row r="1325" spans="1:23" s="54" customFormat="1" x14ac:dyDescent="0.2">
      <c r="A1325" s="54" t="s">
        <v>143</v>
      </c>
      <c r="B1325" s="54">
        <v>2018</v>
      </c>
      <c r="C1325" s="54" t="s">
        <v>425</v>
      </c>
      <c r="D1325" s="54" t="s">
        <v>74</v>
      </c>
      <c r="E1325" s="54" t="s">
        <v>50</v>
      </c>
      <c r="F1325" s="54" t="s">
        <v>144</v>
      </c>
      <c r="G1325" s="54" t="s">
        <v>145</v>
      </c>
      <c r="H1325" s="30" t="s">
        <v>110</v>
      </c>
      <c r="I1325" s="30" t="s">
        <v>111</v>
      </c>
      <c r="J1325" s="30" t="s">
        <v>112</v>
      </c>
      <c r="K1325" s="30" t="s">
        <v>139</v>
      </c>
      <c r="L1325" s="30" t="s">
        <v>140</v>
      </c>
      <c r="M1325" s="30" t="s">
        <v>141</v>
      </c>
      <c r="P1325" s="55" t="s">
        <v>385</v>
      </c>
      <c r="Q1325" s="59">
        <v>0</v>
      </c>
      <c r="R1325" s="57">
        <v>0</v>
      </c>
      <c r="S1325" s="58" t="e">
        <f t="shared" si="46"/>
        <v>#DIV/0!</v>
      </c>
      <c r="T1325" s="59"/>
      <c r="U1325" s="59">
        <v>0</v>
      </c>
      <c r="V1325" s="54" t="s">
        <v>119</v>
      </c>
      <c r="W1325" s="60"/>
    </row>
    <row r="1326" spans="1:23" x14ac:dyDescent="0.2">
      <c r="A1326" s="6" t="s">
        <v>143</v>
      </c>
      <c r="B1326" s="6">
        <v>2018</v>
      </c>
      <c r="C1326" s="6" t="s">
        <v>426</v>
      </c>
      <c r="D1326" s="6" t="s">
        <v>74</v>
      </c>
      <c r="E1326" s="6" t="s">
        <v>50</v>
      </c>
      <c r="F1326" s="6" t="s">
        <v>144</v>
      </c>
      <c r="G1326" s="6" t="s">
        <v>145</v>
      </c>
      <c r="H1326" s="6" t="s">
        <v>110</v>
      </c>
      <c r="I1326" s="12" t="s">
        <v>123</v>
      </c>
      <c r="J1326" s="6" t="s">
        <v>124</v>
      </c>
      <c r="K1326" s="6" t="s">
        <v>125</v>
      </c>
      <c r="L1326" s="6" t="s">
        <v>126</v>
      </c>
      <c r="M1326" s="6" t="s">
        <v>127</v>
      </c>
      <c r="N1326" s="6" t="s">
        <v>155</v>
      </c>
      <c r="P1326" s="44" t="s">
        <v>386</v>
      </c>
      <c r="Q1326" s="9">
        <v>0.52498507462686494</v>
      </c>
      <c r="R1326" s="9">
        <v>0.49161194029850702</v>
      </c>
      <c r="S1326" s="8">
        <f t="shared" si="46"/>
        <v>-6.3569682151588786E-2</v>
      </c>
      <c r="T1326" s="8"/>
      <c r="U1326" s="9">
        <f t="shared" ref="U1326:U1357" si="50">IF(T1326="",(LOG((R1326/Q1326),2)),T1326)</f>
        <v>-9.4756451016790991E-2</v>
      </c>
      <c r="V1326" s="6" t="s">
        <v>116</v>
      </c>
    </row>
    <row r="1327" spans="1:23" x14ac:dyDescent="0.2">
      <c r="A1327" s="6" t="s">
        <v>143</v>
      </c>
      <c r="B1327" s="6">
        <v>2018</v>
      </c>
      <c r="C1327" s="6" t="s">
        <v>425</v>
      </c>
      <c r="D1327" s="6" t="s">
        <v>74</v>
      </c>
      <c r="E1327" s="6" t="s">
        <v>50</v>
      </c>
      <c r="F1327" s="6" t="s">
        <v>144</v>
      </c>
      <c r="G1327" s="6" t="s">
        <v>145</v>
      </c>
      <c r="H1327" t="s">
        <v>110</v>
      </c>
      <c r="I1327" t="s">
        <v>111</v>
      </c>
      <c r="J1327" t="s">
        <v>133</v>
      </c>
      <c r="K1327" t="s">
        <v>146</v>
      </c>
      <c r="L1327" t="s">
        <v>147</v>
      </c>
      <c r="M1327" t="s">
        <v>191</v>
      </c>
      <c r="P1327" s="44" t="s">
        <v>385</v>
      </c>
      <c r="Q1327" s="9">
        <v>6031553.3980582403</v>
      </c>
      <c r="R1327" s="9">
        <v>5266990.29126212</v>
      </c>
      <c r="S1327" s="8">
        <f t="shared" si="46"/>
        <v>-0.12676056338028258</v>
      </c>
      <c r="U1327" s="9">
        <f t="shared" si="50"/>
        <v>-0.19555080911780823</v>
      </c>
      <c r="V1327" s="6" t="s">
        <v>119</v>
      </c>
    </row>
    <row r="1328" spans="1:23" x14ac:dyDescent="0.2">
      <c r="A1328" s="6" t="s">
        <v>143</v>
      </c>
      <c r="B1328" s="6">
        <v>2018</v>
      </c>
      <c r="C1328" s="6" t="s">
        <v>425</v>
      </c>
      <c r="D1328" s="6" t="s">
        <v>74</v>
      </c>
      <c r="E1328" s="6" t="s">
        <v>50</v>
      </c>
      <c r="F1328" s="6" t="s">
        <v>144</v>
      </c>
      <c r="G1328" s="6" t="s">
        <v>145</v>
      </c>
      <c r="H1328" t="s">
        <v>110</v>
      </c>
      <c r="I1328" t="s">
        <v>111</v>
      </c>
      <c r="J1328" t="s">
        <v>133</v>
      </c>
      <c r="K1328" t="s">
        <v>146</v>
      </c>
      <c r="L1328" t="s">
        <v>147</v>
      </c>
      <c r="M1328" t="s">
        <v>191</v>
      </c>
      <c r="P1328" s="44" t="s">
        <v>385</v>
      </c>
      <c r="Q1328" s="9">
        <v>9641990.2912621293</v>
      </c>
      <c r="R1328" s="9">
        <v>8367718.4466019403</v>
      </c>
      <c r="S1328" s="8">
        <f t="shared" si="46"/>
        <v>-0.1321585903083696</v>
      </c>
      <c r="U1328" s="9">
        <f t="shared" si="50"/>
        <v>-0.20449666783453804</v>
      </c>
      <c r="V1328" s="6" t="s">
        <v>119</v>
      </c>
    </row>
    <row r="1329" spans="1:22" x14ac:dyDescent="0.2">
      <c r="A1329" s="6" t="s">
        <v>143</v>
      </c>
      <c r="B1329" s="6">
        <v>2018</v>
      </c>
      <c r="C1329" s="6" t="s">
        <v>425</v>
      </c>
      <c r="D1329" s="6" t="s">
        <v>74</v>
      </c>
      <c r="E1329" s="6" t="s">
        <v>50</v>
      </c>
      <c r="F1329" s="6" t="s">
        <v>144</v>
      </c>
      <c r="G1329" s="6" t="s">
        <v>145</v>
      </c>
      <c r="H1329" s="6" t="s">
        <v>110</v>
      </c>
      <c r="I1329" s="12" t="s">
        <v>123</v>
      </c>
      <c r="J1329" s="6" t="s">
        <v>124</v>
      </c>
      <c r="K1329" s="6" t="s">
        <v>125</v>
      </c>
      <c r="L1329" s="6" t="s">
        <v>126</v>
      </c>
      <c r="M1329" s="6" t="s">
        <v>127</v>
      </c>
      <c r="N1329" s="6" t="s">
        <v>150</v>
      </c>
      <c r="P1329" s="44" t="s">
        <v>386</v>
      </c>
      <c r="Q1329" s="9">
        <v>4580419.5804195702</v>
      </c>
      <c r="R1329" s="9">
        <v>3951048.95104894</v>
      </c>
      <c r="S1329" s="8">
        <f t="shared" si="46"/>
        <v>-0.13740458015267226</v>
      </c>
      <c r="U1329" s="9">
        <f t="shared" si="50"/>
        <v>-0.21324403912226333</v>
      </c>
      <c r="V1329" s="6" t="s">
        <v>119</v>
      </c>
    </row>
    <row r="1330" spans="1:22" x14ac:dyDescent="0.2">
      <c r="A1330" s="6" t="s">
        <v>143</v>
      </c>
      <c r="B1330" s="6">
        <v>2018</v>
      </c>
      <c r="C1330" s="6" t="s">
        <v>426</v>
      </c>
      <c r="D1330" s="6" t="s">
        <v>74</v>
      </c>
      <c r="E1330" s="6" t="s">
        <v>50</v>
      </c>
      <c r="F1330" s="6" t="s">
        <v>144</v>
      </c>
      <c r="G1330" s="6" t="s">
        <v>145</v>
      </c>
      <c r="H1330" t="s">
        <v>110</v>
      </c>
      <c r="I1330" t="s">
        <v>163</v>
      </c>
      <c r="J1330" t="s">
        <v>163</v>
      </c>
      <c r="K1330" t="s">
        <v>164</v>
      </c>
      <c r="L1330" t="s">
        <v>165</v>
      </c>
      <c r="M1330" t="s">
        <v>166</v>
      </c>
      <c r="P1330" s="44" t="s">
        <v>386</v>
      </c>
      <c r="Q1330" s="9">
        <v>0.11201117318435699</v>
      </c>
      <c r="R1330" s="9">
        <v>9.4972067039106101E-2</v>
      </c>
      <c r="S1330" s="8">
        <f t="shared" ref="S1330:S1393" si="51">((R1330-Q1330)/Q1330)</f>
        <v>-0.15211970074812592</v>
      </c>
      <c r="T1330" s="8"/>
      <c r="U1330" s="9">
        <f t="shared" si="50"/>
        <v>-0.23806749031721222</v>
      </c>
      <c r="V1330" s="6" t="s">
        <v>116</v>
      </c>
    </row>
    <row r="1331" spans="1:22" x14ac:dyDescent="0.2">
      <c r="A1331" s="6" t="s">
        <v>143</v>
      </c>
      <c r="B1331" s="6">
        <v>2018</v>
      </c>
      <c r="C1331" s="6" t="s">
        <v>426</v>
      </c>
      <c r="D1331" s="6" t="s">
        <v>74</v>
      </c>
      <c r="E1331" s="6" t="s">
        <v>50</v>
      </c>
      <c r="F1331" s="6" t="s">
        <v>144</v>
      </c>
      <c r="G1331" s="6" t="s">
        <v>145</v>
      </c>
      <c r="H1331" t="s">
        <v>110</v>
      </c>
      <c r="I1331" t="s">
        <v>111</v>
      </c>
      <c r="J1331" t="s">
        <v>133</v>
      </c>
      <c r="K1331" t="s">
        <v>146</v>
      </c>
      <c r="L1331" t="s">
        <v>147</v>
      </c>
      <c r="M1331" t="s">
        <v>191</v>
      </c>
      <c r="P1331" s="44" t="s">
        <v>386</v>
      </c>
      <c r="Q1331" s="9">
        <v>0.17783521809369901</v>
      </c>
      <c r="R1331" s="9">
        <v>0.14379644588045201</v>
      </c>
      <c r="S1331" s="8">
        <f t="shared" si="51"/>
        <v>-0.19140624999999956</v>
      </c>
      <c r="T1331" s="8"/>
      <c r="U1331" s="9">
        <f t="shared" si="50"/>
        <v>-0.30651304250067402</v>
      </c>
      <c r="V1331" s="6" t="s">
        <v>116</v>
      </c>
    </row>
    <row r="1332" spans="1:22" x14ac:dyDescent="0.2">
      <c r="A1332" s="6" t="s">
        <v>143</v>
      </c>
      <c r="B1332" s="6">
        <v>2018</v>
      </c>
      <c r="C1332" s="6" t="s">
        <v>426</v>
      </c>
      <c r="D1332" s="6" t="s">
        <v>74</v>
      </c>
      <c r="E1332" s="6" t="s">
        <v>50</v>
      </c>
      <c r="F1332" s="6" t="s">
        <v>144</v>
      </c>
      <c r="G1332" s="6" t="s">
        <v>145</v>
      </c>
      <c r="H1332" t="s">
        <v>110</v>
      </c>
      <c r="I1332" t="s">
        <v>163</v>
      </c>
      <c r="J1332" t="s">
        <v>163</v>
      </c>
      <c r="K1332" t="s">
        <v>164</v>
      </c>
      <c r="L1332" t="s">
        <v>165</v>
      </c>
      <c r="M1332" t="s">
        <v>166</v>
      </c>
      <c r="P1332" s="44" t="s">
        <v>386</v>
      </c>
      <c r="Q1332" s="9">
        <v>9.5810055865921798E-2</v>
      </c>
      <c r="R1332" s="9">
        <v>7.2067039106145203E-2</v>
      </c>
      <c r="S1332" s="8">
        <f t="shared" si="51"/>
        <v>-0.24781341107871779</v>
      </c>
      <c r="T1332" s="8"/>
      <c r="U1332" s="9">
        <f t="shared" si="50"/>
        <v>-0.41083751074955938</v>
      </c>
      <c r="V1332" s="6" t="s">
        <v>116</v>
      </c>
    </row>
    <row r="1333" spans="1:22" x14ac:dyDescent="0.2">
      <c r="A1333" s="6" t="s">
        <v>143</v>
      </c>
      <c r="B1333" s="6">
        <v>2018</v>
      </c>
      <c r="C1333" s="6" t="s">
        <v>425</v>
      </c>
      <c r="D1333" s="6" t="s">
        <v>74</v>
      </c>
      <c r="E1333" s="6" t="s">
        <v>50</v>
      </c>
      <c r="F1333" s="6" t="s">
        <v>144</v>
      </c>
      <c r="G1333" s="6" t="s">
        <v>145</v>
      </c>
      <c r="H1333" s="6" t="s">
        <v>110</v>
      </c>
      <c r="I1333" s="12" t="s">
        <v>123</v>
      </c>
      <c r="J1333" s="6" t="s">
        <v>124</v>
      </c>
      <c r="K1333" s="6" t="s">
        <v>125</v>
      </c>
      <c r="L1333" s="6" t="s">
        <v>126</v>
      </c>
      <c r="M1333" s="6" t="s">
        <v>127</v>
      </c>
      <c r="N1333" s="6" t="s">
        <v>155</v>
      </c>
      <c r="P1333" s="44" t="s">
        <v>386</v>
      </c>
      <c r="Q1333" s="9">
        <v>24944649.446494401</v>
      </c>
      <c r="R1333" s="9">
        <v>18450184.501844998</v>
      </c>
      <c r="S1333" s="8">
        <f t="shared" si="51"/>
        <v>-0.2603550295857977</v>
      </c>
      <c r="U1333" s="9">
        <f t="shared" si="50"/>
        <v>-0.43509515162009516</v>
      </c>
      <c r="V1333" s="6" t="s">
        <v>119</v>
      </c>
    </row>
    <row r="1334" spans="1:22" x14ac:dyDescent="0.2">
      <c r="A1334" s="6" t="s">
        <v>143</v>
      </c>
      <c r="B1334" s="6">
        <v>2018</v>
      </c>
      <c r="C1334" s="6" t="s">
        <v>426</v>
      </c>
      <c r="D1334" s="6" t="s">
        <v>74</v>
      </c>
      <c r="E1334" s="6" t="s">
        <v>50</v>
      </c>
      <c r="F1334" s="6" t="s">
        <v>144</v>
      </c>
      <c r="G1334" s="6" t="s">
        <v>145</v>
      </c>
      <c r="H1334" s="6" t="s">
        <v>110</v>
      </c>
      <c r="I1334" s="12" t="s">
        <v>123</v>
      </c>
      <c r="J1334" s="6" t="s">
        <v>124</v>
      </c>
      <c r="K1334" s="6" t="s">
        <v>125</v>
      </c>
      <c r="L1334" s="6" t="s">
        <v>126</v>
      </c>
      <c r="M1334" s="6" t="s">
        <v>127</v>
      </c>
      <c r="N1334" s="6" t="s">
        <v>155</v>
      </c>
      <c r="P1334" s="44" t="s">
        <v>386</v>
      </c>
      <c r="Q1334" s="9">
        <v>0.57632835820895501</v>
      </c>
      <c r="R1334" s="9">
        <v>0.42358208955223797</v>
      </c>
      <c r="S1334" s="8">
        <f t="shared" si="51"/>
        <v>-0.26503340757238425</v>
      </c>
      <c r="T1334" s="8"/>
      <c r="U1334" s="9">
        <f t="shared" si="50"/>
        <v>-0.4442494204953335</v>
      </c>
      <c r="V1334" s="6" t="s">
        <v>116</v>
      </c>
    </row>
    <row r="1335" spans="1:22" x14ac:dyDescent="0.2">
      <c r="A1335" s="6" t="s">
        <v>143</v>
      </c>
      <c r="B1335" s="6">
        <v>2018</v>
      </c>
      <c r="C1335" s="6" t="s">
        <v>425</v>
      </c>
      <c r="D1335" s="6" t="s">
        <v>74</v>
      </c>
      <c r="E1335" s="6" t="s">
        <v>50</v>
      </c>
      <c r="F1335" s="6" t="s">
        <v>144</v>
      </c>
      <c r="G1335" s="6" t="s">
        <v>145</v>
      </c>
      <c r="H1335" t="s">
        <v>110</v>
      </c>
      <c r="I1335" t="s">
        <v>111</v>
      </c>
      <c r="J1335" t="s">
        <v>204</v>
      </c>
      <c r="K1335" t="s">
        <v>205</v>
      </c>
      <c r="L1335" t="s">
        <v>206</v>
      </c>
      <c r="M1335" t="s">
        <v>215</v>
      </c>
      <c r="P1335" s="44" t="s">
        <v>386</v>
      </c>
      <c r="Q1335" s="9">
        <v>2891859.0522478698</v>
      </c>
      <c r="R1335" s="9">
        <v>1968408.2624544301</v>
      </c>
      <c r="S1335" s="8">
        <f t="shared" si="51"/>
        <v>-0.31932773109243778</v>
      </c>
      <c r="U1335" s="9">
        <f t="shared" si="50"/>
        <v>-0.55496776042332041</v>
      </c>
      <c r="V1335" s="6" t="s">
        <v>119</v>
      </c>
    </row>
    <row r="1336" spans="1:22" x14ac:dyDescent="0.2">
      <c r="A1336" s="6" t="s">
        <v>143</v>
      </c>
      <c r="B1336" s="6">
        <v>2018</v>
      </c>
      <c r="C1336" s="6" t="s">
        <v>426</v>
      </c>
      <c r="D1336" s="6" t="s">
        <v>74</v>
      </c>
      <c r="E1336" s="6" t="s">
        <v>50</v>
      </c>
      <c r="F1336" s="6" t="s">
        <v>144</v>
      </c>
      <c r="G1336" s="6" t="s">
        <v>145</v>
      </c>
      <c r="H1336" s="6" t="s">
        <v>110</v>
      </c>
      <c r="I1336" s="12" t="s">
        <v>123</v>
      </c>
      <c r="J1336" s="6" t="s">
        <v>124</v>
      </c>
      <c r="K1336" s="6" t="s">
        <v>125</v>
      </c>
      <c r="L1336" s="6" t="s">
        <v>126</v>
      </c>
      <c r="M1336" s="6" t="s">
        <v>127</v>
      </c>
      <c r="N1336" s="6" t="s">
        <v>150</v>
      </c>
      <c r="P1336" s="44" t="s">
        <v>386</v>
      </c>
      <c r="Q1336" s="9">
        <v>9.8113772455089801E-2</v>
      </c>
      <c r="R1336" s="9">
        <v>6.3817365269460996E-2</v>
      </c>
      <c r="S1336" s="8">
        <f t="shared" si="51"/>
        <v>-0.34955752212389452</v>
      </c>
      <c r="T1336" s="8"/>
      <c r="U1336" s="9">
        <f t="shared" si="50"/>
        <v>-0.62050661757882475</v>
      </c>
      <c r="V1336" s="6" t="s">
        <v>116</v>
      </c>
    </row>
    <row r="1337" spans="1:22" x14ac:dyDescent="0.2">
      <c r="A1337" s="6" t="s">
        <v>143</v>
      </c>
      <c r="B1337" s="6">
        <v>2018</v>
      </c>
      <c r="C1337" s="6" t="s">
        <v>425</v>
      </c>
      <c r="D1337" s="6" t="s">
        <v>74</v>
      </c>
      <c r="E1337" s="6" t="s">
        <v>50</v>
      </c>
      <c r="F1337" s="6" t="s">
        <v>144</v>
      </c>
      <c r="G1337" s="6" t="s">
        <v>145</v>
      </c>
      <c r="H1337" t="s">
        <v>110</v>
      </c>
      <c r="I1337" t="s">
        <v>163</v>
      </c>
      <c r="J1337" t="s">
        <v>163</v>
      </c>
      <c r="K1337" t="s">
        <v>164</v>
      </c>
      <c r="L1337" t="s">
        <v>165</v>
      </c>
      <c r="M1337" t="s">
        <v>166</v>
      </c>
      <c r="P1337" s="44" t="s">
        <v>386</v>
      </c>
      <c r="Q1337" s="9">
        <v>11417624.521072799</v>
      </c>
      <c r="R1337" s="9">
        <v>7126436.7816091897</v>
      </c>
      <c r="S1337" s="8">
        <f t="shared" si="51"/>
        <v>-0.37583892617449727</v>
      </c>
      <c r="U1337" s="9">
        <f t="shared" si="50"/>
        <v>-0.68000970935413174</v>
      </c>
      <c r="V1337" s="6" t="s">
        <v>119</v>
      </c>
    </row>
    <row r="1338" spans="1:22" x14ac:dyDescent="0.2">
      <c r="A1338" s="6" t="s">
        <v>143</v>
      </c>
      <c r="B1338" s="6">
        <v>2018</v>
      </c>
      <c r="C1338" s="6" t="s">
        <v>426</v>
      </c>
      <c r="D1338" s="6" t="s">
        <v>74</v>
      </c>
      <c r="E1338" s="6" t="s">
        <v>50</v>
      </c>
      <c r="F1338" s="6" t="s">
        <v>144</v>
      </c>
      <c r="G1338" s="6" t="s">
        <v>145</v>
      </c>
      <c r="H1338" t="s">
        <v>110</v>
      </c>
      <c r="I1338" t="s">
        <v>111</v>
      </c>
      <c r="J1338" t="s">
        <v>204</v>
      </c>
      <c r="K1338" t="s">
        <v>205</v>
      </c>
      <c r="L1338" t="s">
        <v>206</v>
      </c>
      <c r="M1338" t="s">
        <v>215</v>
      </c>
      <c r="P1338" s="44" t="s">
        <v>386</v>
      </c>
      <c r="Q1338" s="9">
        <v>0.107659259259259</v>
      </c>
      <c r="R1338" s="9">
        <v>5.7333333333333299E-2</v>
      </c>
      <c r="S1338" s="8">
        <f t="shared" si="51"/>
        <v>-0.46745562130177415</v>
      </c>
      <c r="T1338" s="8"/>
      <c r="U1338" s="9">
        <f t="shared" si="50"/>
        <v>-0.90902633995250715</v>
      </c>
      <c r="V1338" s="6" t="s">
        <v>116</v>
      </c>
    </row>
    <row r="1339" spans="1:22" x14ac:dyDescent="0.2">
      <c r="A1339" s="6" t="s">
        <v>143</v>
      </c>
      <c r="B1339" s="6">
        <v>2018</v>
      </c>
      <c r="C1339" s="6" t="s">
        <v>425</v>
      </c>
      <c r="D1339" s="6" t="s">
        <v>74</v>
      </c>
      <c r="E1339" s="6" t="s">
        <v>50</v>
      </c>
      <c r="F1339" s="6" t="s">
        <v>144</v>
      </c>
      <c r="G1339" s="6" t="s">
        <v>145</v>
      </c>
      <c r="H1339" t="s">
        <v>110</v>
      </c>
      <c r="I1339" t="s">
        <v>163</v>
      </c>
      <c r="J1339" t="s">
        <v>163</v>
      </c>
      <c r="K1339" t="s">
        <v>164</v>
      </c>
      <c r="L1339" t="s">
        <v>165</v>
      </c>
      <c r="M1339" t="s">
        <v>166</v>
      </c>
      <c r="P1339" s="44" t="s">
        <v>386</v>
      </c>
      <c r="Q1339" s="9">
        <v>8505747.1264367793</v>
      </c>
      <c r="R1339" s="9">
        <v>4444444.4444444403</v>
      </c>
      <c r="S1339" s="8">
        <f t="shared" si="51"/>
        <v>-0.47747747747747782</v>
      </c>
      <c r="U1339" s="9">
        <f t="shared" si="50"/>
        <v>-0.93643487122253488</v>
      </c>
      <c r="V1339" s="6" t="s">
        <v>119</v>
      </c>
    </row>
    <row r="1340" spans="1:22" x14ac:dyDescent="0.2">
      <c r="A1340" s="6" t="s">
        <v>143</v>
      </c>
      <c r="B1340" s="6">
        <v>2018</v>
      </c>
      <c r="C1340" s="6" t="s">
        <v>425</v>
      </c>
      <c r="D1340" s="6" t="s">
        <v>74</v>
      </c>
      <c r="E1340" s="6" t="s">
        <v>50</v>
      </c>
      <c r="F1340" s="6" t="s">
        <v>144</v>
      </c>
      <c r="G1340" s="6" t="s">
        <v>145</v>
      </c>
      <c r="H1340" s="6" t="s">
        <v>110</v>
      </c>
      <c r="I1340" s="12" t="s">
        <v>123</v>
      </c>
      <c r="J1340" s="6" t="s">
        <v>124</v>
      </c>
      <c r="K1340" s="6" t="s">
        <v>125</v>
      </c>
      <c r="L1340" s="6" t="s">
        <v>126</v>
      </c>
      <c r="M1340" s="6" t="s">
        <v>127</v>
      </c>
      <c r="N1340" s="6" t="s">
        <v>150</v>
      </c>
      <c r="P1340" s="44" t="s">
        <v>386</v>
      </c>
      <c r="Q1340" s="9">
        <v>5104895.1048951</v>
      </c>
      <c r="R1340" s="9">
        <v>2552447.5524475402</v>
      </c>
      <c r="S1340" s="8">
        <f t="shared" si="51"/>
        <v>-0.50000000000000189</v>
      </c>
      <c r="U1340" s="9">
        <f t="shared" si="50"/>
        <v>-1.0000000000000056</v>
      </c>
      <c r="V1340" s="6" t="s">
        <v>119</v>
      </c>
    </row>
    <row r="1341" spans="1:22" x14ac:dyDescent="0.2">
      <c r="A1341" s="6" t="s">
        <v>143</v>
      </c>
      <c r="B1341" s="6">
        <v>2018</v>
      </c>
      <c r="C1341" s="6" t="s">
        <v>425</v>
      </c>
      <c r="D1341" s="6" t="s">
        <v>74</v>
      </c>
      <c r="E1341" s="6" t="s">
        <v>50</v>
      </c>
      <c r="F1341" s="6" t="s">
        <v>144</v>
      </c>
      <c r="G1341" s="6" t="s">
        <v>145</v>
      </c>
      <c r="H1341" t="s">
        <v>110</v>
      </c>
      <c r="I1341" t="s">
        <v>111</v>
      </c>
      <c r="J1341" t="s">
        <v>133</v>
      </c>
      <c r="K1341" t="s">
        <v>146</v>
      </c>
      <c r="L1341" t="s">
        <v>147</v>
      </c>
      <c r="M1341" t="s">
        <v>148</v>
      </c>
      <c r="P1341" s="44" t="s">
        <v>385</v>
      </c>
      <c r="Q1341" s="19">
        <v>36601.307189542102</v>
      </c>
      <c r="R1341" s="9">
        <v>15686.274509803899</v>
      </c>
      <c r="S1341" s="8">
        <f t="shared" si="51"/>
        <v>-0.57142857142856751</v>
      </c>
      <c r="U1341" s="9">
        <f t="shared" si="50"/>
        <v>-1.222392421336435</v>
      </c>
      <c r="V1341" s="6" t="s">
        <v>119</v>
      </c>
    </row>
    <row r="1342" spans="1:22" x14ac:dyDescent="0.2">
      <c r="A1342" s="6" t="s">
        <v>143</v>
      </c>
      <c r="B1342" s="6">
        <v>2018</v>
      </c>
      <c r="C1342" s="6" t="s">
        <v>425</v>
      </c>
      <c r="D1342" s="6" t="s">
        <v>74</v>
      </c>
      <c r="E1342" s="6" t="s">
        <v>50</v>
      </c>
      <c r="F1342" s="6" t="s">
        <v>144</v>
      </c>
      <c r="G1342" s="6" t="s">
        <v>145</v>
      </c>
      <c r="H1342" s="6" t="s">
        <v>110</v>
      </c>
      <c r="I1342" s="12" t="s">
        <v>123</v>
      </c>
      <c r="J1342" s="6" t="s">
        <v>124</v>
      </c>
      <c r="K1342" s="6" t="s">
        <v>125</v>
      </c>
      <c r="L1342" s="6" t="s">
        <v>126</v>
      </c>
      <c r="M1342" s="6" t="s">
        <v>127</v>
      </c>
      <c r="N1342" s="6" t="s">
        <v>155</v>
      </c>
      <c r="P1342" s="44" t="s">
        <v>386</v>
      </c>
      <c r="Q1342" s="9">
        <v>43837638.376383699</v>
      </c>
      <c r="R1342" s="9">
        <v>17121771.217712101</v>
      </c>
      <c r="S1342" s="8">
        <f t="shared" si="51"/>
        <v>-0.60942760942761065</v>
      </c>
      <c r="U1342" s="9">
        <f t="shared" si="50"/>
        <v>-1.3563381256731981</v>
      </c>
      <c r="V1342" s="6" t="s">
        <v>119</v>
      </c>
    </row>
    <row r="1343" spans="1:22" x14ac:dyDescent="0.2">
      <c r="A1343" s="6" t="s">
        <v>143</v>
      </c>
      <c r="B1343" s="6">
        <v>2018</v>
      </c>
      <c r="C1343" s="6" t="s">
        <v>425</v>
      </c>
      <c r="D1343" s="6" t="s">
        <v>74</v>
      </c>
      <c r="E1343" s="6" t="s">
        <v>50</v>
      </c>
      <c r="F1343" s="6" t="s">
        <v>144</v>
      </c>
      <c r="G1343" s="6" t="s">
        <v>145</v>
      </c>
      <c r="H1343" s="6" t="s">
        <v>110</v>
      </c>
      <c r="I1343" s="12" t="s">
        <v>123</v>
      </c>
      <c r="J1343" s="6" t="s">
        <v>124</v>
      </c>
      <c r="K1343" s="6" t="s">
        <v>125</v>
      </c>
      <c r="L1343" s="6" t="s">
        <v>126</v>
      </c>
      <c r="M1343" s="6" t="s">
        <v>127</v>
      </c>
      <c r="N1343" s="6" t="s">
        <v>150</v>
      </c>
      <c r="P1343" s="44" t="s">
        <v>386</v>
      </c>
      <c r="Q1343" s="9">
        <v>1468531.46853146</v>
      </c>
      <c r="R1343" s="9">
        <v>524475.52447552094</v>
      </c>
      <c r="S1343" s="8">
        <f t="shared" si="51"/>
        <v>-0.64285714285714324</v>
      </c>
      <c r="U1343" s="9">
        <f t="shared" si="50"/>
        <v>-1.4854268271702433</v>
      </c>
      <c r="V1343" s="6" t="s">
        <v>119</v>
      </c>
    </row>
    <row r="1344" spans="1:22" x14ac:dyDescent="0.2">
      <c r="A1344" s="6" t="s">
        <v>143</v>
      </c>
      <c r="B1344" s="6">
        <v>2018</v>
      </c>
      <c r="C1344" s="6" t="s">
        <v>425</v>
      </c>
      <c r="D1344" s="6" t="s">
        <v>74</v>
      </c>
      <c r="E1344" s="6" t="s">
        <v>50</v>
      </c>
      <c r="F1344" s="6" t="s">
        <v>144</v>
      </c>
      <c r="G1344" s="6" t="s">
        <v>145</v>
      </c>
      <c r="H1344" t="s">
        <v>110</v>
      </c>
      <c r="I1344" t="s">
        <v>111</v>
      </c>
      <c r="J1344" t="s">
        <v>133</v>
      </c>
      <c r="K1344" t="s">
        <v>146</v>
      </c>
      <c r="L1344" t="s">
        <v>147</v>
      </c>
      <c r="M1344" t="s">
        <v>148</v>
      </c>
      <c r="P1344" s="44" t="s">
        <v>385</v>
      </c>
      <c r="Q1344" s="9">
        <v>240522.87581699301</v>
      </c>
      <c r="R1344" s="9">
        <v>83660.130718955101</v>
      </c>
      <c r="S1344" s="8">
        <f t="shared" si="51"/>
        <v>-0.65217391304347405</v>
      </c>
      <c r="U1344" s="9">
        <f t="shared" si="50"/>
        <v>-1.5235619560569955</v>
      </c>
      <c r="V1344" s="6" t="s">
        <v>119</v>
      </c>
    </row>
    <row r="1345" spans="1:23" x14ac:dyDescent="0.2">
      <c r="A1345" s="6" t="s">
        <v>143</v>
      </c>
      <c r="B1345" s="6">
        <v>2018</v>
      </c>
      <c r="C1345" s="6" t="s">
        <v>425</v>
      </c>
      <c r="D1345" s="6" t="s">
        <v>74</v>
      </c>
      <c r="E1345" s="6" t="s">
        <v>50</v>
      </c>
      <c r="F1345" s="6" t="s">
        <v>144</v>
      </c>
      <c r="G1345" s="6" t="s">
        <v>145</v>
      </c>
      <c r="H1345" t="s">
        <v>110</v>
      </c>
      <c r="I1345" t="s">
        <v>111</v>
      </c>
      <c r="J1345" t="s">
        <v>133</v>
      </c>
      <c r="K1345" t="s">
        <v>146</v>
      </c>
      <c r="L1345" t="s">
        <v>147</v>
      </c>
      <c r="M1345" t="s">
        <v>191</v>
      </c>
      <c r="P1345" s="44" t="s">
        <v>385</v>
      </c>
      <c r="Q1345" s="9">
        <v>3652912.6213592198</v>
      </c>
      <c r="R1345" s="9">
        <v>1231796.1165048501</v>
      </c>
      <c r="S1345" s="8">
        <f t="shared" si="51"/>
        <v>-0.66279069767441956</v>
      </c>
      <c r="U1345" s="9">
        <f t="shared" si="50"/>
        <v>-1.5682837595745296</v>
      </c>
      <c r="V1345" s="6" t="s">
        <v>119</v>
      </c>
    </row>
    <row r="1346" spans="1:23" x14ac:dyDescent="0.2">
      <c r="A1346" s="6" t="s">
        <v>143</v>
      </c>
      <c r="B1346" s="6">
        <v>2018</v>
      </c>
      <c r="C1346" s="6" t="s">
        <v>426</v>
      </c>
      <c r="D1346" s="6" t="s">
        <v>74</v>
      </c>
      <c r="E1346" s="6" t="s">
        <v>50</v>
      </c>
      <c r="F1346" s="6" t="s">
        <v>144</v>
      </c>
      <c r="G1346" s="6" t="s">
        <v>145</v>
      </c>
      <c r="H1346" t="s">
        <v>110</v>
      </c>
      <c r="I1346" t="s">
        <v>111</v>
      </c>
      <c r="J1346" t="s">
        <v>133</v>
      </c>
      <c r="K1346" t="s">
        <v>146</v>
      </c>
      <c r="L1346" t="s">
        <v>147</v>
      </c>
      <c r="M1346" t="s">
        <v>148</v>
      </c>
      <c r="P1346" s="44" t="s">
        <v>385</v>
      </c>
      <c r="Q1346" s="9">
        <v>2.2093023255813901E-2</v>
      </c>
      <c r="R1346" s="19">
        <v>7.4418604651162899E-3</v>
      </c>
      <c r="S1346" s="8">
        <f t="shared" si="51"/>
        <v>-0.66315789473684073</v>
      </c>
      <c r="T1346" s="8"/>
      <c r="U1346" s="9">
        <f t="shared" si="50"/>
        <v>-1.5698556083309423</v>
      </c>
      <c r="V1346" s="6" t="s">
        <v>116</v>
      </c>
    </row>
    <row r="1347" spans="1:23" x14ac:dyDescent="0.2">
      <c r="A1347" s="6" t="s">
        <v>143</v>
      </c>
      <c r="B1347" s="6">
        <v>2018</v>
      </c>
      <c r="C1347" s="6" t="s">
        <v>425</v>
      </c>
      <c r="D1347" s="6" t="s">
        <v>74</v>
      </c>
      <c r="E1347" s="6" t="s">
        <v>50</v>
      </c>
      <c r="F1347" s="6" t="s">
        <v>144</v>
      </c>
      <c r="G1347" s="6" t="s">
        <v>145</v>
      </c>
      <c r="H1347" s="6" t="s">
        <v>110</v>
      </c>
      <c r="I1347" s="12" t="s">
        <v>123</v>
      </c>
      <c r="J1347" s="6" t="s">
        <v>124</v>
      </c>
      <c r="K1347" s="6" t="s">
        <v>125</v>
      </c>
      <c r="L1347" s="6" t="s">
        <v>126</v>
      </c>
      <c r="M1347" s="6" t="s">
        <v>127</v>
      </c>
      <c r="N1347" s="6" t="s">
        <v>155</v>
      </c>
      <c r="P1347" s="44" t="s">
        <v>386</v>
      </c>
      <c r="Q1347" s="9">
        <v>13579335.793357899</v>
      </c>
      <c r="R1347" s="9">
        <v>4132841.3284132699</v>
      </c>
      <c r="S1347" s="8">
        <f t="shared" si="51"/>
        <v>-0.69565217391304368</v>
      </c>
      <c r="U1347" s="9">
        <f t="shared" si="50"/>
        <v>-1.7162070339994102</v>
      </c>
      <c r="V1347" s="6" t="s">
        <v>119</v>
      </c>
    </row>
    <row r="1348" spans="1:23" x14ac:dyDescent="0.2">
      <c r="A1348" s="6" t="s">
        <v>143</v>
      </c>
      <c r="B1348" s="6">
        <v>2018</v>
      </c>
      <c r="C1348" s="6" t="s">
        <v>425</v>
      </c>
      <c r="D1348" s="6" t="s">
        <v>74</v>
      </c>
      <c r="E1348" s="6" t="s">
        <v>50</v>
      </c>
      <c r="F1348" s="6" t="s">
        <v>144</v>
      </c>
      <c r="G1348" s="6" t="s">
        <v>145</v>
      </c>
      <c r="H1348" t="s">
        <v>110</v>
      </c>
      <c r="I1348" t="s">
        <v>163</v>
      </c>
      <c r="J1348" t="s">
        <v>163</v>
      </c>
      <c r="K1348" t="s">
        <v>164</v>
      </c>
      <c r="L1348" t="s">
        <v>165</v>
      </c>
      <c r="M1348" t="s">
        <v>166</v>
      </c>
      <c r="P1348" s="44" t="s">
        <v>386</v>
      </c>
      <c r="Q1348" s="9">
        <v>6321839.0804597698</v>
      </c>
      <c r="R1348" s="9">
        <v>1839080.45977011</v>
      </c>
      <c r="S1348" s="8">
        <f t="shared" si="51"/>
        <v>-0.70909090909090988</v>
      </c>
      <c r="U1348" s="9">
        <f t="shared" si="50"/>
        <v>-1.7813597135246637</v>
      </c>
      <c r="V1348" s="6" t="s">
        <v>119</v>
      </c>
    </row>
    <row r="1349" spans="1:23" x14ac:dyDescent="0.2">
      <c r="A1349" s="6" t="s">
        <v>200</v>
      </c>
      <c r="B1349" s="6">
        <v>2020</v>
      </c>
      <c r="C1349" s="6" t="s">
        <v>507</v>
      </c>
      <c r="D1349" s="6" t="s">
        <v>74</v>
      </c>
      <c r="E1349" s="6" t="s">
        <v>50</v>
      </c>
      <c r="F1349" s="6" t="s">
        <v>177</v>
      </c>
      <c r="G1349" s="6" t="s">
        <v>201</v>
      </c>
      <c r="H1349" s="6" t="s">
        <v>110</v>
      </c>
      <c r="I1349" s="6" t="s">
        <v>111</v>
      </c>
      <c r="J1349" s="6" t="s">
        <v>112</v>
      </c>
      <c r="K1349" s="6" t="s">
        <v>113</v>
      </c>
      <c r="L1349" s="6" t="s">
        <v>114</v>
      </c>
      <c r="M1349" s="6" t="s">
        <v>115</v>
      </c>
      <c r="P1349" s="44" t="s">
        <v>385</v>
      </c>
      <c r="Q1349" s="9">
        <v>0.87209302325579696</v>
      </c>
      <c r="R1349" s="9">
        <v>3.3914728682170399</v>
      </c>
      <c r="S1349" s="8">
        <f t="shared" si="51"/>
        <v>2.8888888888889483</v>
      </c>
      <c r="U1349" s="9">
        <f t="shared" si="50"/>
        <v>1.9593580155026762</v>
      </c>
      <c r="V1349" s="6" t="s">
        <v>116</v>
      </c>
    </row>
    <row r="1350" spans="1:23" x14ac:dyDescent="0.2">
      <c r="A1350" s="6" t="s">
        <v>200</v>
      </c>
      <c r="B1350" s="6">
        <v>2020</v>
      </c>
      <c r="C1350" s="6" t="s">
        <v>507</v>
      </c>
      <c r="D1350" s="6" t="s">
        <v>74</v>
      </c>
      <c r="E1350" s="6" t="s">
        <v>50</v>
      </c>
      <c r="F1350" s="6" t="s">
        <v>177</v>
      </c>
      <c r="G1350" s="6" t="s">
        <v>201</v>
      </c>
      <c r="H1350" t="s">
        <v>110</v>
      </c>
      <c r="I1350" t="s">
        <v>163</v>
      </c>
      <c r="J1350" t="s">
        <v>163</v>
      </c>
      <c r="K1350" t="s">
        <v>164</v>
      </c>
      <c r="L1350" t="s">
        <v>165</v>
      </c>
      <c r="M1350" s="6" t="s">
        <v>258</v>
      </c>
      <c r="P1350" s="44" t="s">
        <v>385</v>
      </c>
      <c r="Q1350" s="9">
        <v>1.356589147286833</v>
      </c>
      <c r="R1350" s="9">
        <v>1.6472868217054399</v>
      </c>
      <c r="S1350" s="8">
        <f t="shared" si="51"/>
        <v>0.21428571428571419</v>
      </c>
      <c r="U1350" s="9">
        <f t="shared" si="50"/>
        <v>0.2801079191927352</v>
      </c>
      <c r="V1350" s="6" t="s">
        <v>116</v>
      </c>
    </row>
    <row r="1351" spans="1:23" x14ac:dyDescent="0.2">
      <c r="A1351" s="6" t="s">
        <v>200</v>
      </c>
      <c r="B1351" s="6">
        <v>2020</v>
      </c>
      <c r="C1351" s="6" t="s">
        <v>507</v>
      </c>
      <c r="D1351" s="6" t="s">
        <v>74</v>
      </c>
      <c r="E1351" s="6" t="s">
        <v>50</v>
      </c>
      <c r="F1351" s="6" t="s">
        <v>177</v>
      </c>
      <c r="G1351" s="6" t="s">
        <v>201</v>
      </c>
      <c r="H1351" t="s">
        <v>110</v>
      </c>
      <c r="I1351" t="s">
        <v>111</v>
      </c>
      <c r="J1351" t="s">
        <v>204</v>
      </c>
      <c r="K1351" t="s">
        <v>205</v>
      </c>
      <c r="L1351" t="s">
        <v>206</v>
      </c>
      <c r="M1351" t="s">
        <v>215</v>
      </c>
      <c r="P1351" s="44" t="s">
        <v>386</v>
      </c>
      <c r="Q1351" s="9">
        <v>40.891472868216894</v>
      </c>
      <c r="R1351" s="9">
        <v>45.155038759689795</v>
      </c>
      <c r="S1351" s="8">
        <f t="shared" si="51"/>
        <v>0.1042654028436031</v>
      </c>
      <c r="U1351" s="9">
        <f t="shared" si="50"/>
        <v>0.14308695594709681</v>
      </c>
      <c r="V1351" s="6" t="s">
        <v>116</v>
      </c>
    </row>
    <row r="1352" spans="1:23" x14ac:dyDescent="0.2">
      <c r="A1352" s="6" t="s">
        <v>200</v>
      </c>
      <c r="B1352" s="6">
        <v>2020</v>
      </c>
      <c r="C1352" s="6" t="s">
        <v>507</v>
      </c>
      <c r="D1352" s="6" t="s">
        <v>74</v>
      </c>
      <c r="E1352" s="6" t="s">
        <v>50</v>
      </c>
      <c r="F1352" s="6" t="s">
        <v>177</v>
      </c>
      <c r="G1352" s="6" t="s">
        <v>201</v>
      </c>
      <c r="H1352" t="s">
        <v>110</v>
      </c>
      <c r="I1352" t="s">
        <v>163</v>
      </c>
      <c r="J1352" t="s">
        <v>163</v>
      </c>
      <c r="K1352" t="s">
        <v>164</v>
      </c>
      <c r="L1352" t="s">
        <v>165</v>
      </c>
      <c r="M1352" t="s">
        <v>166</v>
      </c>
      <c r="P1352" s="44" t="s">
        <v>386</v>
      </c>
      <c r="Q1352" s="9">
        <v>9.4961240310076693</v>
      </c>
      <c r="R1352" s="9">
        <v>9.39922480620152</v>
      </c>
      <c r="S1352" s="8">
        <f t="shared" si="51"/>
        <v>-1.020408163264765E-2</v>
      </c>
      <c r="U1352" s="9">
        <f t="shared" si="50"/>
        <v>-1.4797001928072623E-2</v>
      </c>
      <c r="V1352" s="6" t="s">
        <v>116</v>
      </c>
    </row>
    <row r="1353" spans="1:23" x14ac:dyDescent="0.2">
      <c r="A1353" s="6" t="s">
        <v>200</v>
      </c>
      <c r="B1353" s="6">
        <v>2020</v>
      </c>
      <c r="C1353" s="6" t="s">
        <v>507</v>
      </c>
      <c r="D1353" s="6" t="s">
        <v>74</v>
      </c>
      <c r="E1353" s="6" t="s">
        <v>50</v>
      </c>
      <c r="F1353" s="6" t="s">
        <v>177</v>
      </c>
      <c r="G1353" s="6" t="s">
        <v>201</v>
      </c>
      <c r="H1353" t="s">
        <v>110</v>
      </c>
      <c r="I1353" t="s">
        <v>111</v>
      </c>
      <c r="J1353" t="s">
        <v>133</v>
      </c>
      <c r="K1353" t="s">
        <v>146</v>
      </c>
      <c r="L1353" t="s">
        <v>147</v>
      </c>
      <c r="M1353" t="s">
        <v>191</v>
      </c>
      <c r="P1353" s="44" t="s">
        <v>386</v>
      </c>
      <c r="Q1353" s="9">
        <v>31.395348837209301</v>
      </c>
      <c r="R1353" s="9">
        <v>29.6511627906977</v>
      </c>
      <c r="S1353" s="8">
        <f t="shared" si="51"/>
        <v>-5.5555555555554692E-2</v>
      </c>
      <c r="U1353" s="9">
        <f t="shared" si="50"/>
        <v>-8.246216019197164E-2</v>
      </c>
      <c r="V1353" s="6" t="s">
        <v>116</v>
      </c>
    </row>
    <row r="1354" spans="1:23" x14ac:dyDescent="0.2">
      <c r="A1354" s="6" t="s">
        <v>200</v>
      </c>
      <c r="B1354" s="6">
        <v>2020</v>
      </c>
      <c r="C1354" s="6" t="s">
        <v>507</v>
      </c>
      <c r="D1354" s="6" t="s">
        <v>74</v>
      </c>
      <c r="E1354" s="6" t="s">
        <v>50</v>
      </c>
      <c r="F1354" s="6" t="s">
        <v>177</v>
      </c>
      <c r="G1354" s="6" t="s">
        <v>201</v>
      </c>
      <c r="H1354" s="6" t="s">
        <v>110</v>
      </c>
      <c r="I1354" s="12" t="s">
        <v>123</v>
      </c>
      <c r="J1354" s="6" t="s">
        <v>124</v>
      </c>
      <c r="K1354" s="6" t="s">
        <v>125</v>
      </c>
      <c r="L1354" s="6" t="s">
        <v>126</v>
      </c>
      <c r="M1354" s="6" t="s">
        <v>127</v>
      </c>
      <c r="P1354" s="44" t="s">
        <v>386</v>
      </c>
      <c r="Q1354" s="9">
        <v>16.085271317829502</v>
      </c>
      <c r="R1354" s="9">
        <v>10.852713178294499</v>
      </c>
      <c r="S1354" s="8">
        <f t="shared" si="51"/>
        <v>-0.32530120481928365</v>
      </c>
      <c r="U1354" s="9">
        <f t="shared" si="50"/>
        <v>-0.56768450928933456</v>
      </c>
      <c r="V1354" s="6" t="s">
        <v>116</v>
      </c>
    </row>
    <row r="1355" spans="1:23" x14ac:dyDescent="0.2">
      <c r="A1355" s="6" t="s">
        <v>231</v>
      </c>
      <c r="B1355" s="6">
        <v>2019</v>
      </c>
      <c r="C1355" s="6" t="s">
        <v>428</v>
      </c>
      <c r="D1355" s="6" t="s">
        <v>80</v>
      </c>
      <c r="E1355" s="6" t="s">
        <v>50</v>
      </c>
      <c r="F1355" s="6" t="s">
        <v>232</v>
      </c>
      <c r="G1355" s="6" t="s">
        <v>233</v>
      </c>
      <c r="H1355" t="s">
        <v>110</v>
      </c>
      <c r="I1355" t="s">
        <v>111</v>
      </c>
      <c r="J1355" t="s">
        <v>133</v>
      </c>
      <c r="K1355" t="s">
        <v>146</v>
      </c>
      <c r="L1355" t="s">
        <v>147</v>
      </c>
      <c r="M1355" t="s">
        <v>191</v>
      </c>
      <c r="N1355" s="6" t="s">
        <v>228</v>
      </c>
      <c r="P1355" s="44" t="s">
        <v>386</v>
      </c>
      <c r="T1355" s="9">
        <v>0.94189999999999996</v>
      </c>
      <c r="U1355" s="9">
        <f t="shared" si="50"/>
        <v>0.94189999999999996</v>
      </c>
      <c r="V1355" s="6" t="s">
        <v>119</v>
      </c>
      <c r="W1355" s="10" t="s">
        <v>382</v>
      </c>
    </row>
    <row r="1356" spans="1:23" x14ac:dyDescent="0.2">
      <c r="A1356" s="6" t="s">
        <v>231</v>
      </c>
      <c r="B1356" s="6">
        <v>2019</v>
      </c>
      <c r="C1356" s="6" t="s">
        <v>509</v>
      </c>
      <c r="D1356" s="6" t="s">
        <v>74</v>
      </c>
      <c r="E1356" s="6" t="s">
        <v>50</v>
      </c>
      <c r="F1356" s="6" t="s">
        <v>232</v>
      </c>
      <c r="G1356" s="6" t="s">
        <v>240</v>
      </c>
      <c r="H1356" t="s">
        <v>110</v>
      </c>
      <c r="I1356" t="s">
        <v>111</v>
      </c>
      <c r="J1356" t="s">
        <v>204</v>
      </c>
      <c r="K1356" t="s">
        <v>205</v>
      </c>
      <c r="L1356" t="s">
        <v>206</v>
      </c>
      <c r="M1356" t="s">
        <v>215</v>
      </c>
      <c r="N1356" s="6" t="s">
        <v>225</v>
      </c>
      <c r="P1356" s="44" t="s">
        <v>386</v>
      </c>
      <c r="T1356" s="9">
        <v>0.73650000000000004</v>
      </c>
      <c r="U1356" s="9">
        <f t="shared" si="50"/>
        <v>0.73650000000000004</v>
      </c>
      <c r="V1356" s="6" t="s">
        <v>119</v>
      </c>
    </row>
    <row r="1357" spans="1:23" x14ac:dyDescent="0.2">
      <c r="A1357" s="6" t="s">
        <v>231</v>
      </c>
      <c r="B1357" s="6">
        <v>2019</v>
      </c>
      <c r="C1357" s="6" t="s">
        <v>428</v>
      </c>
      <c r="D1357" s="6" t="s">
        <v>67</v>
      </c>
      <c r="E1357" s="6" t="s">
        <v>50</v>
      </c>
      <c r="F1357" s="6" t="s">
        <v>232</v>
      </c>
      <c r="G1357" s="6" t="s">
        <v>241</v>
      </c>
      <c r="H1357" t="s">
        <v>110</v>
      </c>
      <c r="I1357" t="s">
        <v>111</v>
      </c>
      <c r="J1357" t="s">
        <v>133</v>
      </c>
      <c r="K1357" t="s">
        <v>146</v>
      </c>
      <c r="L1357" t="s">
        <v>147</v>
      </c>
      <c r="M1357" t="s">
        <v>191</v>
      </c>
      <c r="N1357" s="6" t="s">
        <v>228</v>
      </c>
      <c r="P1357" s="44" t="s">
        <v>386</v>
      </c>
      <c r="T1357" s="9">
        <v>0.69289999999999996</v>
      </c>
      <c r="U1357" s="9">
        <f t="shared" si="50"/>
        <v>0.69289999999999996</v>
      </c>
      <c r="V1357" s="6" t="s">
        <v>119</v>
      </c>
    </row>
    <row r="1358" spans="1:23" x14ac:dyDescent="0.2">
      <c r="A1358" s="6" t="s">
        <v>231</v>
      </c>
      <c r="B1358" s="6">
        <v>2019</v>
      </c>
      <c r="C1358" s="6" t="s">
        <v>509</v>
      </c>
      <c r="D1358" s="6" t="s">
        <v>80</v>
      </c>
      <c r="E1358" s="6" t="s">
        <v>50</v>
      </c>
      <c r="F1358" s="6" t="s">
        <v>232</v>
      </c>
      <c r="G1358" s="6" t="s">
        <v>233</v>
      </c>
      <c r="H1358" t="s">
        <v>110</v>
      </c>
      <c r="I1358" t="s">
        <v>111</v>
      </c>
      <c r="J1358" t="s">
        <v>204</v>
      </c>
      <c r="K1358" t="s">
        <v>205</v>
      </c>
      <c r="L1358" t="s">
        <v>206</v>
      </c>
      <c r="M1358" t="s">
        <v>215</v>
      </c>
      <c r="N1358" s="6" t="s">
        <v>225</v>
      </c>
      <c r="P1358" s="44" t="s">
        <v>386</v>
      </c>
      <c r="T1358" s="9">
        <v>0.68049999999999999</v>
      </c>
      <c r="U1358" s="9">
        <f t="shared" ref="U1358:U1389" si="52">IF(T1358="",(LOG((R1358/Q1358),2)),T1358)</f>
        <v>0.68049999999999999</v>
      </c>
      <c r="V1358" s="6" t="s">
        <v>119</v>
      </c>
    </row>
    <row r="1359" spans="1:23" x14ac:dyDescent="0.2">
      <c r="A1359" s="6" t="s">
        <v>231</v>
      </c>
      <c r="B1359" s="6">
        <v>2019</v>
      </c>
      <c r="C1359" s="6" t="s">
        <v>509</v>
      </c>
      <c r="D1359" s="6" t="s">
        <v>80</v>
      </c>
      <c r="E1359" s="6" t="s">
        <v>50</v>
      </c>
      <c r="F1359" s="6" t="s">
        <v>232</v>
      </c>
      <c r="G1359" s="6" t="s">
        <v>233</v>
      </c>
      <c r="H1359" t="s">
        <v>110</v>
      </c>
      <c r="I1359" t="s">
        <v>111</v>
      </c>
      <c r="J1359" t="s">
        <v>204</v>
      </c>
      <c r="K1359" t="s">
        <v>205</v>
      </c>
      <c r="L1359" t="s">
        <v>206</v>
      </c>
      <c r="M1359" t="s">
        <v>215</v>
      </c>
      <c r="N1359" s="6" t="s">
        <v>225</v>
      </c>
      <c r="P1359" s="44" t="s">
        <v>386</v>
      </c>
      <c r="T1359" s="9">
        <v>0.64319999999999999</v>
      </c>
      <c r="U1359" s="9">
        <f t="shared" si="52"/>
        <v>0.64319999999999999</v>
      </c>
      <c r="V1359" s="6" t="s">
        <v>119</v>
      </c>
    </row>
    <row r="1360" spans="1:23" x14ac:dyDescent="0.2">
      <c r="A1360" s="6" t="s">
        <v>231</v>
      </c>
      <c r="B1360" s="6">
        <v>2019</v>
      </c>
      <c r="C1360" s="6" t="s">
        <v>429</v>
      </c>
      <c r="D1360" s="6" t="s">
        <v>80</v>
      </c>
      <c r="E1360" s="6" t="s">
        <v>50</v>
      </c>
      <c r="F1360" s="6" t="s">
        <v>232</v>
      </c>
      <c r="G1360" s="6" t="s">
        <v>233</v>
      </c>
      <c r="H1360" t="s">
        <v>110</v>
      </c>
      <c r="I1360" s="6" t="s">
        <v>111</v>
      </c>
      <c r="J1360" s="6" t="s">
        <v>133</v>
      </c>
      <c r="P1360" s="44" t="s">
        <v>386</v>
      </c>
      <c r="T1360" s="9">
        <v>0.63690000000000002</v>
      </c>
      <c r="U1360" s="9">
        <f t="shared" si="52"/>
        <v>0.63690000000000002</v>
      </c>
      <c r="V1360" s="6" t="s">
        <v>119</v>
      </c>
    </row>
    <row r="1361" spans="1:23" x14ac:dyDescent="0.2">
      <c r="A1361" s="6" t="s">
        <v>231</v>
      </c>
      <c r="B1361" s="6">
        <v>2019</v>
      </c>
      <c r="C1361" s="6" t="s">
        <v>428</v>
      </c>
      <c r="D1361" s="6" t="s">
        <v>80</v>
      </c>
      <c r="E1361" s="6" t="s">
        <v>50</v>
      </c>
      <c r="F1361" s="6" t="s">
        <v>232</v>
      </c>
      <c r="G1361" s="6" t="s">
        <v>233</v>
      </c>
      <c r="H1361" t="s">
        <v>110</v>
      </c>
      <c r="I1361" t="s">
        <v>111</v>
      </c>
      <c r="J1361" t="s">
        <v>133</v>
      </c>
      <c r="K1361" t="s">
        <v>146</v>
      </c>
      <c r="L1361" t="s">
        <v>147</v>
      </c>
      <c r="M1361" t="s">
        <v>191</v>
      </c>
      <c r="N1361" s="6" t="s">
        <v>228</v>
      </c>
      <c r="P1361" s="44" t="s">
        <v>386</v>
      </c>
      <c r="T1361" s="9">
        <v>0.58709999999999996</v>
      </c>
      <c r="U1361" s="9">
        <f t="shared" si="52"/>
        <v>0.58709999999999996</v>
      </c>
      <c r="V1361" s="6" t="s">
        <v>119</v>
      </c>
    </row>
    <row r="1362" spans="1:23" x14ac:dyDescent="0.2">
      <c r="A1362" s="6" t="s">
        <v>231</v>
      </c>
      <c r="B1362" s="6">
        <v>2019</v>
      </c>
      <c r="C1362" s="6" t="s">
        <v>428</v>
      </c>
      <c r="D1362" s="6" t="s">
        <v>68</v>
      </c>
      <c r="E1362" s="6" t="s">
        <v>50</v>
      </c>
      <c r="F1362" s="6" t="s">
        <v>142</v>
      </c>
      <c r="G1362" s="6" t="s">
        <v>245</v>
      </c>
      <c r="H1362" t="s">
        <v>110</v>
      </c>
      <c r="I1362" t="s">
        <v>111</v>
      </c>
      <c r="J1362" t="s">
        <v>133</v>
      </c>
      <c r="K1362" t="s">
        <v>146</v>
      </c>
      <c r="L1362" t="s">
        <v>147</v>
      </c>
      <c r="M1362" t="s">
        <v>191</v>
      </c>
      <c r="N1362" s="6" t="s">
        <v>228</v>
      </c>
      <c r="P1362" s="44" t="s">
        <v>386</v>
      </c>
      <c r="T1362" s="9">
        <v>0.58089999999999997</v>
      </c>
      <c r="U1362" s="9">
        <f t="shared" si="52"/>
        <v>0.58089999999999997</v>
      </c>
      <c r="V1362" s="6" t="s">
        <v>119</v>
      </c>
      <c r="W1362" s="10" t="s">
        <v>382</v>
      </c>
    </row>
    <row r="1363" spans="1:23" x14ac:dyDescent="0.2">
      <c r="A1363" s="6" t="s">
        <v>231</v>
      </c>
      <c r="B1363" s="6">
        <v>2019</v>
      </c>
      <c r="C1363" s="6" t="s">
        <v>430</v>
      </c>
      <c r="D1363" s="6" t="s">
        <v>74</v>
      </c>
      <c r="E1363" s="6" t="s">
        <v>50</v>
      </c>
      <c r="F1363" s="6" t="s">
        <v>232</v>
      </c>
      <c r="G1363" s="6" t="s">
        <v>240</v>
      </c>
      <c r="H1363" t="s">
        <v>110</v>
      </c>
      <c r="I1363" t="s">
        <v>111</v>
      </c>
      <c r="J1363" t="s">
        <v>204</v>
      </c>
      <c r="K1363" t="s">
        <v>205</v>
      </c>
      <c r="L1363" t="s">
        <v>206</v>
      </c>
      <c r="M1363" t="s">
        <v>215</v>
      </c>
      <c r="N1363" s="6" t="s">
        <v>225</v>
      </c>
      <c r="P1363" s="44" t="s">
        <v>386</v>
      </c>
      <c r="T1363" s="9">
        <v>0.5373</v>
      </c>
      <c r="U1363" s="9">
        <f t="shared" si="52"/>
        <v>0.5373</v>
      </c>
      <c r="V1363" s="6" t="s">
        <v>119</v>
      </c>
    </row>
    <row r="1364" spans="1:23" x14ac:dyDescent="0.2">
      <c r="A1364" s="6" t="s">
        <v>231</v>
      </c>
      <c r="B1364" s="6">
        <v>2019</v>
      </c>
      <c r="C1364" s="6" t="s">
        <v>429</v>
      </c>
      <c r="D1364" s="6" t="s">
        <v>80</v>
      </c>
      <c r="E1364" s="6" t="s">
        <v>50</v>
      </c>
      <c r="F1364" s="6" t="s">
        <v>232</v>
      </c>
      <c r="G1364" s="6" t="s">
        <v>233</v>
      </c>
      <c r="H1364" t="s">
        <v>110</v>
      </c>
      <c r="I1364" s="6" t="s">
        <v>111</v>
      </c>
      <c r="J1364" s="6" t="s">
        <v>133</v>
      </c>
      <c r="P1364" s="44" t="s">
        <v>386</v>
      </c>
      <c r="T1364" s="9">
        <v>0.52490000000000003</v>
      </c>
      <c r="U1364" s="9">
        <f t="shared" si="52"/>
        <v>0.52490000000000003</v>
      </c>
      <c r="V1364" s="6" t="s">
        <v>119</v>
      </c>
    </row>
    <row r="1365" spans="1:23" x14ac:dyDescent="0.2">
      <c r="A1365" s="6" t="s">
        <v>231</v>
      </c>
      <c r="B1365" s="6">
        <v>2019</v>
      </c>
      <c r="C1365" s="6" t="s">
        <v>509</v>
      </c>
      <c r="D1365" s="6" t="s">
        <v>68</v>
      </c>
      <c r="E1365" s="6" t="s">
        <v>50</v>
      </c>
      <c r="F1365" s="6" t="s">
        <v>142</v>
      </c>
      <c r="G1365" s="6" t="s">
        <v>245</v>
      </c>
      <c r="H1365" t="s">
        <v>110</v>
      </c>
      <c r="I1365" t="s">
        <v>111</v>
      </c>
      <c r="J1365" t="s">
        <v>204</v>
      </c>
      <c r="K1365" t="s">
        <v>205</v>
      </c>
      <c r="L1365" t="s">
        <v>206</v>
      </c>
      <c r="M1365" t="s">
        <v>215</v>
      </c>
      <c r="N1365" s="6" t="s">
        <v>225</v>
      </c>
      <c r="P1365" s="44" t="s">
        <v>386</v>
      </c>
      <c r="T1365" s="9">
        <v>0.51239999999999997</v>
      </c>
      <c r="U1365" s="9">
        <f t="shared" si="52"/>
        <v>0.51239999999999997</v>
      </c>
      <c r="V1365" s="6" t="s">
        <v>119</v>
      </c>
      <c r="W1365" s="10" t="s">
        <v>382</v>
      </c>
    </row>
    <row r="1366" spans="1:23" x14ac:dyDescent="0.2">
      <c r="A1366" s="6" t="s">
        <v>231</v>
      </c>
      <c r="B1366" s="6">
        <v>2019</v>
      </c>
      <c r="C1366" s="6" t="s">
        <v>430</v>
      </c>
      <c r="D1366" s="6" t="s">
        <v>80</v>
      </c>
      <c r="E1366" s="6" t="s">
        <v>50</v>
      </c>
      <c r="F1366" s="6" t="s">
        <v>232</v>
      </c>
      <c r="G1366" s="6" t="s">
        <v>233</v>
      </c>
      <c r="H1366" t="s">
        <v>110</v>
      </c>
      <c r="I1366" t="s">
        <v>111</v>
      </c>
      <c r="J1366" t="s">
        <v>204</v>
      </c>
      <c r="K1366" t="s">
        <v>205</v>
      </c>
      <c r="L1366" t="s">
        <v>206</v>
      </c>
      <c r="M1366" t="s">
        <v>215</v>
      </c>
      <c r="N1366" s="6" t="s">
        <v>225</v>
      </c>
      <c r="P1366" s="44" t="s">
        <v>386</v>
      </c>
      <c r="T1366" s="9">
        <v>0.51239999999999997</v>
      </c>
      <c r="U1366" s="9">
        <f t="shared" si="52"/>
        <v>0.51239999999999997</v>
      </c>
      <c r="V1366" s="6" t="s">
        <v>119</v>
      </c>
    </row>
    <row r="1367" spans="1:23" x14ac:dyDescent="0.2">
      <c r="A1367" s="6" t="s">
        <v>231</v>
      </c>
      <c r="B1367" s="6">
        <v>2019</v>
      </c>
      <c r="C1367" s="6" t="s">
        <v>508</v>
      </c>
      <c r="D1367" s="6" t="s">
        <v>68</v>
      </c>
      <c r="E1367" s="6" t="s">
        <v>50</v>
      </c>
      <c r="F1367" s="6" t="s">
        <v>142</v>
      </c>
      <c r="G1367" s="6" t="s">
        <v>245</v>
      </c>
      <c r="H1367" t="s">
        <v>110</v>
      </c>
      <c r="I1367" t="s">
        <v>163</v>
      </c>
      <c r="J1367" t="s">
        <v>163</v>
      </c>
      <c r="K1367" t="s">
        <v>164</v>
      </c>
      <c r="L1367" t="s">
        <v>165</v>
      </c>
      <c r="M1367" t="s">
        <v>166</v>
      </c>
      <c r="N1367"/>
      <c r="O1367"/>
      <c r="P1367" s="44" t="s">
        <v>386</v>
      </c>
      <c r="T1367" s="9">
        <v>0.5</v>
      </c>
      <c r="U1367" s="9">
        <f t="shared" si="52"/>
        <v>0.5</v>
      </c>
      <c r="V1367" s="6" t="s">
        <v>119</v>
      </c>
    </row>
    <row r="1368" spans="1:23" x14ac:dyDescent="0.2">
      <c r="A1368" s="6" t="s">
        <v>231</v>
      </c>
      <c r="B1368" s="6">
        <v>2019</v>
      </c>
      <c r="C1368" s="6" t="s">
        <v>429</v>
      </c>
      <c r="D1368" s="6" t="s">
        <v>67</v>
      </c>
      <c r="E1368" s="6" t="s">
        <v>50</v>
      </c>
      <c r="F1368" s="6" t="s">
        <v>232</v>
      </c>
      <c r="G1368" s="6" t="s">
        <v>241</v>
      </c>
      <c r="H1368" t="s">
        <v>110</v>
      </c>
      <c r="I1368" s="6" t="s">
        <v>111</v>
      </c>
      <c r="J1368" s="6" t="s">
        <v>133</v>
      </c>
      <c r="P1368" s="44" t="s">
        <v>386</v>
      </c>
      <c r="T1368" s="9">
        <v>0.48759999999999998</v>
      </c>
      <c r="U1368" s="9">
        <f t="shared" si="52"/>
        <v>0.48759999999999998</v>
      </c>
      <c r="V1368" s="6" t="s">
        <v>119</v>
      </c>
    </row>
    <row r="1369" spans="1:23" x14ac:dyDescent="0.2">
      <c r="A1369" s="6" t="s">
        <v>231</v>
      </c>
      <c r="B1369" s="6">
        <v>2019</v>
      </c>
      <c r="C1369" s="6" t="s">
        <v>430</v>
      </c>
      <c r="D1369" s="6" t="s">
        <v>68</v>
      </c>
      <c r="E1369" s="6" t="s">
        <v>50</v>
      </c>
      <c r="F1369" s="6" t="s">
        <v>142</v>
      </c>
      <c r="G1369" s="6" t="s">
        <v>245</v>
      </c>
      <c r="H1369" t="s">
        <v>110</v>
      </c>
      <c r="I1369" t="s">
        <v>111</v>
      </c>
      <c r="J1369" t="s">
        <v>204</v>
      </c>
      <c r="K1369" t="s">
        <v>205</v>
      </c>
      <c r="L1369" t="s">
        <v>206</v>
      </c>
      <c r="M1369" t="s">
        <v>215</v>
      </c>
      <c r="N1369" s="6" t="s">
        <v>225</v>
      </c>
      <c r="P1369" s="44" t="s">
        <v>386</v>
      </c>
      <c r="T1369" s="9">
        <v>0.48759999999999998</v>
      </c>
      <c r="U1369" s="9">
        <f t="shared" si="52"/>
        <v>0.48759999999999998</v>
      </c>
      <c r="V1369" s="6" t="s">
        <v>119</v>
      </c>
    </row>
    <row r="1370" spans="1:23" x14ac:dyDescent="0.2">
      <c r="A1370" s="6" t="s">
        <v>231</v>
      </c>
      <c r="B1370" s="6">
        <v>2019</v>
      </c>
      <c r="C1370" s="6" t="s">
        <v>510</v>
      </c>
      <c r="D1370" s="6" t="s">
        <v>68</v>
      </c>
      <c r="E1370" s="6" t="s">
        <v>50</v>
      </c>
      <c r="F1370" s="6" t="s">
        <v>232</v>
      </c>
      <c r="G1370" s="6" t="s">
        <v>249</v>
      </c>
      <c r="H1370" t="s">
        <v>110</v>
      </c>
      <c r="I1370" s="6" t="s">
        <v>111</v>
      </c>
      <c r="J1370" s="6" t="s">
        <v>112</v>
      </c>
      <c r="P1370" s="44" t="s">
        <v>385</v>
      </c>
      <c r="T1370" s="9">
        <v>0.47460000000000002</v>
      </c>
      <c r="U1370" s="9">
        <f t="shared" si="52"/>
        <v>0.47460000000000002</v>
      </c>
      <c r="V1370" s="6" t="s">
        <v>119</v>
      </c>
    </row>
    <row r="1371" spans="1:23" x14ac:dyDescent="0.2">
      <c r="A1371" s="6" t="s">
        <v>231</v>
      </c>
      <c r="B1371" s="6">
        <v>2019</v>
      </c>
      <c r="C1371" s="6" t="s">
        <v>430</v>
      </c>
      <c r="D1371" s="6" t="s">
        <v>80</v>
      </c>
      <c r="E1371" s="6" t="s">
        <v>50</v>
      </c>
      <c r="F1371" s="6" t="s">
        <v>232</v>
      </c>
      <c r="G1371" s="6" t="s">
        <v>233</v>
      </c>
      <c r="H1371" t="s">
        <v>110</v>
      </c>
      <c r="I1371" t="s">
        <v>111</v>
      </c>
      <c r="J1371" t="s">
        <v>204</v>
      </c>
      <c r="K1371" t="s">
        <v>205</v>
      </c>
      <c r="L1371" t="s">
        <v>206</v>
      </c>
      <c r="M1371" t="s">
        <v>215</v>
      </c>
      <c r="N1371" s="6" t="s">
        <v>225</v>
      </c>
      <c r="P1371" s="44" t="s">
        <v>386</v>
      </c>
      <c r="T1371" s="9">
        <v>0.45639999999999997</v>
      </c>
      <c r="U1371" s="9">
        <f t="shared" si="52"/>
        <v>0.45639999999999997</v>
      </c>
      <c r="V1371" s="6" t="s">
        <v>119</v>
      </c>
    </row>
    <row r="1372" spans="1:23" x14ac:dyDescent="0.2">
      <c r="A1372" s="6" t="s">
        <v>231</v>
      </c>
      <c r="B1372" s="6">
        <v>2019</v>
      </c>
      <c r="C1372" s="6" t="s">
        <v>431</v>
      </c>
      <c r="D1372" s="6" t="s">
        <v>68</v>
      </c>
      <c r="E1372" s="6" t="s">
        <v>50</v>
      </c>
      <c r="F1372" s="6" t="s">
        <v>142</v>
      </c>
      <c r="G1372" s="6" t="s">
        <v>245</v>
      </c>
      <c r="H1372" t="s">
        <v>110</v>
      </c>
      <c r="I1372" t="s">
        <v>123</v>
      </c>
      <c r="J1372" t="s">
        <v>124</v>
      </c>
      <c r="K1372" t="s">
        <v>125</v>
      </c>
      <c r="L1372" t="s">
        <v>126</v>
      </c>
      <c r="M1372" t="s">
        <v>127</v>
      </c>
      <c r="N1372" s="6" t="s">
        <v>155</v>
      </c>
      <c r="P1372" s="44" t="s">
        <v>386</v>
      </c>
      <c r="T1372" s="9">
        <v>0.44700000000000001</v>
      </c>
      <c r="U1372" s="9">
        <f t="shared" si="52"/>
        <v>0.44700000000000001</v>
      </c>
      <c r="V1372" s="6" t="s">
        <v>119</v>
      </c>
    </row>
    <row r="1373" spans="1:23" x14ac:dyDescent="0.2">
      <c r="A1373" s="6" t="s">
        <v>231</v>
      </c>
      <c r="B1373" s="6">
        <v>2019</v>
      </c>
      <c r="C1373" s="6" t="s">
        <v>509</v>
      </c>
      <c r="D1373" s="6" t="s">
        <v>67</v>
      </c>
      <c r="E1373" s="6" t="s">
        <v>50</v>
      </c>
      <c r="F1373" s="6" t="s">
        <v>232</v>
      </c>
      <c r="G1373" s="6" t="s">
        <v>241</v>
      </c>
      <c r="H1373" t="s">
        <v>110</v>
      </c>
      <c r="I1373" t="s">
        <v>111</v>
      </c>
      <c r="J1373" t="s">
        <v>204</v>
      </c>
      <c r="K1373" t="s">
        <v>205</v>
      </c>
      <c r="L1373" t="s">
        <v>206</v>
      </c>
      <c r="M1373" t="s">
        <v>215</v>
      </c>
      <c r="N1373" s="6" t="s">
        <v>225</v>
      </c>
      <c r="P1373" s="44" t="s">
        <v>386</v>
      </c>
      <c r="T1373" s="9">
        <v>0.41909999999999997</v>
      </c>
      <c r="U1373" s="9">
        <f t="shared" si="52"/>
        <v>0.41909999999999997</v>
      </c>
      <c r="V1373" s="6" t="s">
        <v>119</v>
      </c>
    </row>
    <row r="1374" spans="1:23" x14ac:dyDescent="0.2">
      <c r="A1374" s="6" t="s">
        <v>231</v>
      </c>
      <c r="B1374" s="6">
        <v>2019</v>
      </c>
      <c r="C1374" s="6" t="s">
        <v>428</v>
      </c>
      <c r="D1374" s="6" t="s">
        <v>68</v>
      </c>
      <c r="E1374" s="6" t="s">
        <v>50</v>
      </c>
      <c r="F1374" s="6" t="s">
        <v>232</v>
      </c>
      <c r="G1374" s="6" t="s">
        <v>249</v>
      </c>
      <c r="H1374" t="s">
        <v>110</v>
      </c>
      <c r="I1374" t="s">
        <v>111</v>
      </c>
      <c r="J1374" t="s">
        <v>133</v>
      </c>
      <c r="K1374" t="s">
        <v>146</v>
      </c>
      <c r="L1374" t="s">
        <v>147</v>
      </c>
      <c r="M1374" t="s">
        <v>191</v>
      </c>
      <c r="N1374" s="6" t="s">
        <v>228</v>
      </c>
      <c r="P1374" s="44" t="s">
        <v>386</v>
      </c>
      <c r="T1374" s="9">
        <v>0.41909999999999997</v>
      </c>
      <c r="U1374" s="9">
        <f t="shared" si="52"/>
        <v>0.41909999999999997</v>
      </c>
      <c r="V1374" s="6" t="s">
        <v>119</v>
      </c>
    </row>
    <row r="1375" spans="1:23" x14ac:dyDescent="0.2">
      <c r="A1375" s="6" t="s">
        <v>231</v>
      </c>
      <c r="B1375" s="6">
        <v>2019</v>
      </c>
      <c r="C1375" s="6" t="s">
        <v>510</v>
      </c>
      <c r="D1375" s="6" t="s">
        <v>74</v>
      </c>
      <c r="E1375" s="6" t="s">
        <v>50</v>
      </c>
      <c r="F1375" s="6" t="s">
        <v>232</v>
      </c>
      <c r="G1375" s="6" t="s">
        <v>240</v>
      </c>
      <c r="H1375" t="s">
        <v>110</v>
      </c>
      <c r="I1375" s="6" t="s">
        <v>111</v>
      </c>
      <c r="J1375" s="6" t="s">
        <v>112</v>
      </c>
      <c r="P1375" s="44" t="s">
        <v>385</v>
      </c>
      <c r="T1375" s="9">
        <v>0.38979999999999998</v>
      </c>
      <c r="U1375" s="9">
        <f t="shared" si="52"/>
        <v>0.38979999999999998</v>
      </c>
      <c r="V1375" s="6" t="s">
        <v>119</v>
      </c>
    </row>
    <row r="1376" spans="1:23" x14ac:dyDescent="0.2">
      <c r="A1376" s="6" t="s">
        <v>231</v>
      </c>
      <c r="B1376" s="6">
        <v>2019</v>
      </c>
      <c r="C1376" s="6" t="s">
        <v>509</v>
      </c>
      <c r="D1376" s="6" t="s">
        <v>74</v>
      </c>
      <c r="E1376" s="6" t="s">
        <v>50</v>
      </c>
      <c r="F1376" s="6" t="s">
        <v>232</v>
      </c>
      <c r="G1376" s="6" t="s">
        <v>240</v>
      </c>
      <c r="H1376" t="s">
        <v>110</v>
      </c>
      <c r="I1376" t="s">
        <v>111</v>
      </c>
      <c r="J1376" t="s">
        <v>204</v>
      </c>
      <c r="K1376" t="s">
        <v>205</v>
      </c>
      <c r="L1376" t="s">
        <v>206</v>
      </c>
      <c r="M1376" t="s">
        <v>215</v>
      </c>
      <c r="N1376" s="6" t="s">
        <v>225</v>
      </c>
      <c r="P1376" s="44" t="s">
        <v>386</v>
      </c>
      <c r="T1376" s="9">
        <v>0.3755</v>
      </c>
      <c r="U1376" s="9">
        <f t="shared" si="52"/>
        <v>0.3755</v>
      </c>
      <c r="V1376" s="6" t="s">
        <v>119</v>
      </c>
    </row>
    <row r="1377" spans="1:22" x14ac:dyDescent="0.2">
      <c r="A1377" s="6" t="s">
        <v>231</v>
      </c>
      <c r="B1377" s="6">
        <v>2019</v>
      </c>
      <c r="C1377" s="6" t="s">
        <v>509</v>
      </c>
      <c r="D1377" s="6" t="s">
        <v>68</v>
      </c>
      <c r="E1377" s="6" t="s">
        <v>50</v>
      </c>
      <c r="F1377" s="6" t="s">
        <v>142</v>
      </c>
      <c r="G1377" s="6" t="s">
        <v>245</v>
      </c>
      <c r="H1377" t="s">
        <v>110</v>
      </c>
      <c r="I1377" t="s">
        <v>111</v>
      </c>
      <c r="J1377" t="s">
        <v>204</v>
      </c>
      <c r="K1377" t="s">
        <v>205</v>
      </c>
      <c r="L1377" t="s">
        <v>206</v>
      </c>
      <c r="M1377" t="s">
        <v>215</v>
      </c>
      <c r="N1377" s="6" t="s">
        <v>225</v>
      </c>
      <c r="P1377" s="44" t="s">
        <v>386</v>
      </c>
      <c r="T1377" s="9">
        <v>0.36309999999999998</v>
      </c>
      <c r="U1377" s="9">
        <f t="shared" si="52"/>
        <v>0.36309999999999998</v>
      </c>
      <c r="V1377" s="6" t="s">
        <v>119</v>
      </c>
    </row>
    <row r="1378" spans="1:22" x14ac:dyDescent="0.2">
      <c r="A1378" s="6" t="s">
        <v>231</v>
      </c>
      <c r="B1378" s="6">
        <v>2019</v>
      </c>
      <c r="C1378" s="6" t="s">
        <v>428</v>
      </c>
      <c r="D1378" s="6" t="s">
        <v>68</v>
      </c>
      <c r="E1378" s="6" t="s">
        <v>50</v>
      </c>
      <c r="F1378" s="6" t="s">
        <v>232</v>
      </c>
      <c r="G1378" s="6" t="s">
        <v>249</v>
      </c>
      <c r="H1378" t="s">
        <v>110</v>
      </c>
      <c r="I1378" t="s">
        <v>111</v>
      </c>
      <c r="J1378" t="s">
        <v>133</v>
      </c>
      <c r="K1378" t="s">
        <v>146</v>
      </c>
      <c r="L1378" t="s">
        <v>147</v>
      </c>
      <c r="M1378" t="s">
        <v>191</v>
      </c>
      <c r="N1378" s="6" t="s">
        <v>228</v>
      </c>
      <c r="P1378" s="44" t="s">
        <v>386</v>
      </c>
      <c r="T1378" s="9">
        <v>0.31950000000000001</v>
      </c>
      <c r="U1378" s="9">
        <f t="shared" si="52"/>
        <v>0.31950000000000001</v>
      </c>
      <c r="V1378" s="6" t="s">
        <v>119</v>
      </c>
    </row>
    <row r="1379" spans="1:22" x14ac:dyDescent="0.2">
      <c r="A1379" s="6" t="s">
        <v>231</v>
      </c>
      <c r="B1379" s="6">
        <v>2019</v>
      </c>
      <c r="C1379" s="6" t="s">
        <v>430</v>
      </c>
      <c r="D1379" s="6" t="s">
        <v>68</v>
      </c>
      <c r="E1379" s="6" t="s">
        <v>50</v>
      </c>
      <c r="F1379" s="6" t="s">
        <v>142</v>
      </c>
      <c r="G1379" s="6" t="s">
        <v>245</v>
      </c>
      <c r="H1379" t="s">
        <v>110</v>
      </c>
      <c r="I1379" t="s">
        <v>111</v>
      </c>
      <c r="J1379" t="s">
        <v>204</v>
      </c>
      <c r="K1379" t="s">
        <v>205</v>
      </c>
      <c r="L1379" t="s">
        <v>206</v>
      </c>
      <c r="M1379" t="s">
        <v>215</v>
      </c>
      <c r="N1379" s="6" t="s">
        <v>225</v>
      </c>
      <c r="P1379" s="44" t="s">
        <v>386</v>
      </c>
      <c r="T1379" s="9">
        <v>0.31330000000000002</v>
      </c>
      <c r="U1379" s="9">
        <f t="shared" si="52"/>
        <v>0.31330000000000002</v>
      </c>
      <c r="V1379" s="6" t="s">
        <v>119</v>
      </c>
    </row>
    <row r="1380" spans="1:22" x14ac:dyDescent="0.2">
      <c r="A1380" s="6" t="s">
        <v>231</v>
      </c>
      <c r="B1380" s="6">
        <v>2019</v>
      </c>
      <c r="C1380" s="6" t="s">
        <v>509</v>
      </c>
      <c r="D1380" s="6" t="s">
        <v>67</v>
      </c>
      <c r="E1380" s="6" t="s">
        <v>50</v>
      </c>
      <c r="F1380" s="6" t="s">
        <v>232</v>
      </c>
      <c r="G1380" s="6" t="s">
        <v>241</v>
      </c>
      <c r="H1380" t="s">
        <v>110</v>
      </c>
      <c r="I1380" t="s">
        <v>111</v>
      </c>
      <c r="J1380" t="s">
        <v>204</v>
      </c>
      <c r="K1380" t="s">
        <v>205</v>
      </c>
      <c r="L1380" t="s">
        <v>206</v>
      </c>
      <c r="M1380" t="s">
        <v>215</v>
      </c>
      <c r="N1380" s="6" t="s">
        <v>225</v>
      </c>
      <c r="P1380" s="44" t="s">
        <v>386</v>
      </c>
      <c r="T1380" s="9">
        <v>0.29459999999999997</v>
      </c>
      <c r="U1380" s="9">
        <f t="shared" si="52"/>
        <v>0.29459999999999997</v>
      </c>
      <c r="V1380" s="6" t="s">
        <v>119</v>
      </c>
    </row>
    <row r="1381" spans="1:22" x14ac:dyDescent="0.2">
      <c r="A1381" s="6" t="s">
        <v>231</v>
      </c>
      <c r="B1381" s="6">
        <v>2019</v>
      </c>
      <c r="C1381" s="6" t="s">
        <v>429</v>
      </c>
      <c r="D1381" s="6" t="s">
        <v>74</v>
      </c>
      <c r="E1381" s="6" t="s">
        <v>50</v>
      </c>
      <c r="F1381" s="6" t="s">
        <v>232</v>
      </c>
      <c r="G1381" s="6" t="s">
        <v>240</v>
      </c>
      <c r="H1381" t="s">
        <v>110</v>
      </c>
      <c r="I1381" s="6" t="s">
        <v>111</v>
      </c>
      <c r="J1381" s="6" t="s">
        <v>133</v>
      </c>
      <c r="P1381" s="44" t="s">
        <v>386</v>
      </c>
      <c r="T1381" s="9">
        <v>0.26350000000000001</v>
      </c>
      <c r="U1381" s="9">
        <f t="shared" si="52"/>
        <v>0.26350000000000001</v>
      </c>
      <c r="V1381" s="6" t="s">
        <v>119</v>
      </c>
    </row>
    <row r="1382" spans="1:22" x14ac:dyDescent="0.2">
      <c r="A1382" s="6" t="s">
        <v>231</v>
      </c>
      <c r="B1382" s="6">
        <v>2019</v>
      </c>
      <c r="C1382" s="6" t="s">
        <v>510</v>
      </c>
      <c r="D1382" s="6" t="s">
        <v>67</v>
      </c>
      <c r="E1382" s="6" t="s">
        <v>52</v>
      </c>
      <c r="F1382" s="6" t="s">
        <v>232</v>
      </c>
      <c r="G1382" s="6" t="s">
        <v>241</v>
      </c>
      <c r="H1382" t="s">
        <v>110</v>
      </c>
      <c r="I1382" s="6" t="s">
        <v>111</v>
      </c>
      <c r="J1382" s="6" t="s">
        <v>112</v>
      </c>
      <c r="P1382" s="44" t="s">
        <v>385</v>
      </c>
      <c r="T1382" s="9">
        <v>0.25419999999999998</v>
      </c>
      <c r="U1382" s="9">
        <f t="shared" si="52"/>
        <v>0.25419999999999998</v>
      </c>
      <c r="V1382" s="6" t="s">
        <v>119</v>
      </c>
    </row>
    <row r="1383" spans="1:22" x14ac:dyDescent="0.2">
      <c r="A1383" s="6" t="s">
        <v>231</v>
      </c>
      <c r="B1383" s="6">
        <v>2019</v>
      </c>
      <c r="C1383" s="6" t="s">
        <v>430</v>
      </c>
      <c r="D1383" s="6" t="s">
        <v>67</v>
      </c>
      <c r="E1383" s="6" t="s">
        <v>50</v>
      </c>
      <c r="F1383" s="6" t="s">
        <v>232</v>
      </c>
      <c r="G1383" s="6" t="s">
        <v>241</v>
      </c>
      <c r="H1383" t="s">
        <v>110</v>
      </c>
      <c r="I1383" t="s">
        <v>111</v>
      </c>
      <c r="J1383" t="s">
        <v>204</v>
      </c>
      <c r="K1383" t="s">
        <v>205</v>
      </c>
      <c r="L1383" t="s">
        <v>206</v>
      </c>
      <c r="M1383" t="s">
        <v>215</v>
      </c>
      <c r="N1383" s="6" t="s">
        <v>225</v>
      </c>
      <c r="P1383" s="44" t="s">
        <v>386</v>
      </c>
      <c r="T1383" s="9">
        <v>0.251</v>
      </c>
      <c r="U1383" s="9">
        <f t="shared" si="52"/>
        <v>0.251</v>
      </c>
      <c r="V1383" s="6" t="s">
        <v>119</v>
      </c>
    </row>
    <row r="1384" spans="1:22" x14ac:dyDescent="0.2">
      <c r="A1384" s="6" t="s">
        <v>231</v>
      </c>
      <c r="B1384" s="6">
        <v>2019</v>
      </c>
      <c r="C1384" s="6" t="s">
        <v>430</v>
      </c>
      <c r="D1384" s="6" t="s">
        <v>67</v>
      </c>
      <c r="E1384" s="6" t="s">
        <v>50</v>
      </c>
      <c r="F1384" s="6" t="s">
        <v>232</v>
      </c>
      <c r="G1384" s="6" t="s">
        <v>241</v>
      </c>
      <c r="H1384" t="s">
        <v>110</v>
      </c>
      <c r="I1384" t="s">
        <v>111</v>
      </c>
      <c r="J1384" t="s">
        <v>204</v>
      </c>
      <c r="K1384" t="s">
        <v>205</v>
      </c>
      <c r="L1384" t="s">
        <v>206</v>
      </c>
      <c r="M1384" t="s">
        <v>215</v>
      </c>
      <c r="N1384" s="6" t="s">
        <v>225</v>
      </c>
      <c r="P1384" s="44" t="s">
        <v>386</v>
      </c>
      <c r="T1384" s="9">
        <v>0.251</v>
      </c>
      <c r="U1384" s="9">
        <f t="shared" si="52"/>
        <v>0.251</v>
      </c>
      <c r="V1384" s="6" t="s">
        <v>119</v>
      </c>
    </row>
    <row r="1385" spans="1:22" x14ac:dyDescent="0.2">
      <c r="A1385" s="6" t="s">
        <v>231</v>
      </c>
      <c r="B1385" s="6">
        <v>2019</v>
      </c>
      <c r="C1385" s="6" t="s">
        <v>429</v>
      </c>
      <c r="D1385" s="6" t="s">
        <v>68</v>
      </c>
      <c r="E1385" s="6" t="s">
        <v>50</v>
      </c>
      <c r="F1385" s="6" t="s">
        <v>142</v>
      </c>
      <c r="G1385" s="6" t="s">
        <v>245</v>
      </c>
      <c r="H1385" t="s">
        <v>110</v>
      </c>
      <c r="I1385" s="6" t="s">
        <v>111</v>
      </c>
      <c r="J1385" s="6" t="s">
        <v>133</v>
      </c>
      <c r="P1385" s="44" t="s">
        <v>386</v>
      </c>
      <c r="T1385" s="9">
        <v>0.251</v>
      </c>
      <c r="U1385" s="9">
        <f t="shared" si="52"/>
        <v>0.251</v>
      </c>
      <c r="V1385" s="6" t="s">
        <v>119</v>
      </c>
    </row>
    <row r="1386" spans="1:22" x14ac:dyDescent="0.2">
      <c r="A1386" s="6" t="s">
        <v>231</v>
      </c>
      <c r="B1386" s="6">
        <v>2019</v>
      </c>
      <c r="C1386" s="6" t="s">
        <v>509</v>
      </c>
      <c r="D1386" s="6" t="s">
        <v>68</v>
      </c>
      <c r="E1386" s="6" t="s">
        <v>50</v>
      </c>
      <c r="F1386" s="6" t="s">
        <v>232</v>
      </c>
      <c r="G1386" s="6" t="s">
        <v>249</v>
      </c>
      <c r="H1386" t="s">
        <v>110</v>
      </c>
      <c r="I1386" t="s">
        <v>111</v>
      </c>
      <c r="J1386" t="s">
        <v>204</v>
      </c>
      <c r="K1386" t="s">
        <v>205</v>
      </c>
      <c r="L1386" t="s">
        <v>206</v>
      </c>
      <c r="M1386" t="s">
        <v>215</v>
      </c>
      <c r="N1386" s="6" t="s">
        <v>225</v>
      </c>
      <c r="P1386" s="44" t="s">
        <v>386</v>
      </c>
      <c r="T1386" s="9">
        <v>0.21990000000000001</v>
      </c>
      <c r="U1386" s="9">
        <f t="shared" si="52"/>
        <v>0.21990000000000001</v>
      </c>
      <c r="V1386" s="6" t="s">
        <v>119</v>
      </c>
    </row>
    <row r="1387" spans="1:22" x14ac:dyDescent="0.2">
      <c r="A1387" s="6" t="s">
        <v>231</v>
      </c>
      <c r="B1387" s="6">
        <v>2019</v>
      </c>
      <c r="C1387" s="6" t="s">
        <v>429</v>
      </c>
      <c r="D1387" s="6" t="s">
        <v>68</v>
      </c>
      <c r="E1387" s="6" t="s">
        <v>50</v>
      </c>
      <c r="F1387" s="6" t="s">
        <v>232</v>
      </c>
      <c r="G1387" s="6" t="s">
        <v>249</v>
      </c>
      <c r="H1387" t="s">
        <v>110</v>
      </c>
      <c r="I1387" s="6" t="s">
        <v>111</v>
      </c>
      <c r="J1387" s="6" t="s">
        <v>133</v>
      </c>
      <c r="P1387" s="44" t="s">
        <v>386</v>
      </c>
      <c r="T1387" s="9">
        <v>0.20749999999999999</v>
      </c>
      <c r="U1387" s="9">
        <f t="shared" si="52"/>
        <v>0.20749999999999999</v>
      </c>
      <c r="V1387" s="6" t="s">
        <v>119</v>
      </c>
    </row>
    <row r="1388" spans="1:22" x14ac:dyDescent="0.2">
      <c r="A1388" s="6" t="s">
        <v>231</v>
      </c>
      <c r="B1388" s="6">
        <v>2019</v>
      </c>
      <c r="C1388" s="6" t="s">
        <v>429</v>
      </c>
      <c r="D1388" s="6" t="s">
        <v>68</v>
      </c>
      <c r="E1388" s="6" t="s">
        <v>50</v>
      </c>
      <c r="F1388" s="6" t="s">
        <v>142</v>
      </c>
      <c r="G1388" s="6" t="s">
        <v>245</v>
      </c>
      <c r="H1388" t="s">
        <v>110</v>
      </c>
      <c r="I1388" s="6" t="s">
        <v>111</v>
      </c>
      <c r="J1388" s="6" t="s">
        <v>133</v>
      </c>
      <c r="P1388" s="44" t="s">
        <v>386</v>
      </c>
      <c r="T1388" s="9">
        <v>0.15770000000000001</v>
      </c>
      <c r="U1388" s="9">
        <f t="shared" si="52"/>
        <v>0.15770000000000001</v>
      </c>
      <c r="V1388" s="6" t="s">
        <v>119</v>
      </c>
    </row>
    <row r="1389" spans="1:22" x14ac:dyDescent="0.2">
      <c r="A1389" s="6" t="s">
        <v>231</v>
      </c>
      <c r="B1389" s="6">
        <v>2019</v>
      </c>
      <c r="C1389" s="6" t="s">
        <v>428</v>
      </c>
      <c r="D1389" s="6" t="s">
        <v>68</v>
      </c>
      <c r="E1389" s="6" t="s">
        <v>50</v>
      </c>
      <c r="F1389" s="6" t="s">
        <v>142</v>
      </c>
      <c r="G1389" s="6" t="s">
        <v>245</v>
      </c>
      <c r="H1389" t="s">
        <v>110</v>
      </c>
      <c r="I1389" t="s">
        <v>111</v>
      </c>
      <c r="J1389" t="s">
        <v>133</v>
      </c>
      <c r="K1389" t="s">
        <v>146</v>
      </c>
      <c r="L1389" t="s">
        <v>147</v>
      </c>
      <c r="M1389" t="s">
        <v>191</v>
      </c>
      <c r="N1389" s="6" t="s">
        <v>228</v>
      </c>
      <c r="P1389" s="44" t="s">
        <v>386</v>
      </c>
      <c r="T1389" s="9">
        <v>0.1328</v>
      </c>
      <c r="U1389" s="9">
        <f t="shared" si="52"/>
        <v>0.1328</v>
      </c>
      <c r="V1389" s="6" t="s">
        <v>119</v>
      </c>
    </row>
    <row r="1390" spans="1:22" x14ac:dyDescent="0.2">
      <c r="A1390" s="6" t="s">
        <v>231</v>
      </c>
      <c r="B1390" s="6">
        <v>2019</v>
      </c>
      <c r="C1390" s="6" t="s">
        <v>428</v>
      </c>
      <c r="D1390" s="6" t="s">
        <v>74</v>
      </c>
      <c r="E1390" s="6" t="s">
        <v>50</v>
      </c>
      <c r="F1390" s="6" t="s">
        <v>232</v>
      </c>
      <c r="G1390" s="6" t="s">
        <v>240</v>
      </c>
      <c r="H1390" t="s">
        <v>110</v>
      </c>
      <c r="I1390" t="s">
        <v>111</v>
      </c>
      <c r="J1390" t="s">
        <v>133</v>
      </c>
      <c r="K1390" t="s">
        <v>146</v>
      </c>
      <c r="L1390" t="s">
        <v>147</v>
      </c>
      <c r="M1390" t="s">
        <v>191</v>
      </c>
      <c r="N1390" s="6" t="s">
        <v>228</v>
      </c>
      <c r="P1390" s="44" t="s">
        <v>386</v>
      </c>
      <c r="T1390" s="9">
        <v>0.1328</v>
      </c>
      <c r="U1390" s="9">
        <f t="shared" ref="U1390:U1421" si="53">IF(T1390="",(LOG((R1390/Q1390),2)),T1390)</f>
        <v>0.1328</v>
      </c>
      <c r="V1390" s="6" t="s">
        <v>119</v>
      </c>
    </row>
    <row r="1391" spans="1:22" x14ac:dyDescent="0.2">
      <c r="A1391" s="6" t="s">
        <v>231</v>
      </c>
      <c r="B1391" s="6">
        <v>2019</v>
      </c>
      <c r="C1391" s="6" t="s">
        <v>428</v>
      </c>
      <c r="D1391" s="6" t="s">
        <v>74</v>
      </c>
      <c r="E1391" s="6" t="s">
        <v>50</v>
      </c>
      <c r="F1391" s="6" t="s">
        <v>232</v>
      </c>
      <c r="G1391" s="6" t="s">
        <v>240</v>
      </c>
      <c r="H1391" t="s">
        <v>110</v>
      </c>
      <c r="I1391" t="s">
        <v>111</v>
      </c>
      <c r="J1391" t="s">
        <v>133</v>
      </c>
      <c r="K1391" t="s">
        <v>146</v>
      </c>
      <c r="L1391" t="s">
        <v>147</v>
      </c>
      <c r="M1391" t="s">
        <v>191</v>
      </c>
      <c r="N1391" s="6" t="s">
        <v>228</v>
      </c>
      <c r="P1391" s="44" t="s">
        <v>386</v>
      </c>
      <c r="T1391" s="9">
        <v>0.12659999999999999</v>
      </c>
      <c r="U1391" s="9">
        <f t="shared" si="53"/>
        <v>0.12659999999999999</v>
      </c>
      <c r="V1391" s="6" t="s">
        <v>119</v>
      </c>
    </row>
    <row r="1392" spans="1:22" x14ac:dyDescent="0.2">
      <c r="A1392" s="6" t="s">
        <v>231</v>
      </c>
      <c r="B1392" s="6">
        <v>2019</v>
      </c>
      <c r="C1392" s="6" t="s">
        <v>430</v>
      </c>
      <c r="D1392" s="6" t="s">
        <v>68</v>
      </c>
      <c r="E1392" s="6" t="s">
        <v>50</v>
      </c>
      <c r="F1392" s="6" t="s">
        <v>232</v>
      </c>
      <c r="G1392" s="6" t="s">
        <v>249</v>
      </c>
      <c r="H1392" t="s">
        <v>110</v>
      </c>
      <c r="I1392" t="s">
        <v>111</v>
      </c>
      <c r="J1392" t="s">
        <v>204</v>
      </c>
      <c r="K1392" t="s">
        <v>205</v>
      </c>
      <c r="L1392" t="s">
        <v>206</v>
      </c>
      <c r="M1392" t="s">
        <v>215</v>
      </c>
      <c r="N1392" s="6" t="s">
        <v>225</v>
      </c>
      <c r="P1392" s="44" t="s">
        <v>386</v>
      </c>
      <c r="T1392" s="9">
        <v>0.11409999999999999</v>
      </c>
      <c r="U1392" s="9">
        <f t="shared" si="53"/>
        <v>0.11409999999999999</v>
      </c>
      <c r="V1392" s="6" t="s">
        <v>119</v>
      </c>
    </row>
    <row r="1393" spans="1:22" x14ac:dyDescent="0.2">
      <c r="A1393" s="6" t="s">
        <v>231</v>
      </c>
      <c r="B1393" s="6">
        <v>2019</v>
      </c>
      <c r="C1393" s="6" t="s">
        <v>429</v>
      </c>
      <c r="D1393" s="6" t="s">
        <v>68</v>
      </c>
      <c r="E1393" s="6" t="s">
        <v>50</v>
      </c>
      <c r="F1393" s="6" t="s">
        <v>232</v>
      </c>
      <c r="G1393" s="6" t="s">
        <v>249</v>
      </c>
      <c r="H1393" t="s">
        <v>110</v>
      </c>
      <c r="I1393" s="6" t="s">
        <v>111</v>
      </c>
      <c r="J1393" s="6" t="s">
        <v>133</v>
      </c>
      <c r="P1393" s="44" t="s">
        <v>386</v>
      </c>
      <c r="T1393" s="9">
        <v>0.1017</v>
      </c>
      <c r="U1393" s="9">
        <f t="shared" si="53"/>
        <v>0.1017</v>
      </c>
      <c r="V1393" s="6" t="s">
        <v>119</v>
      </c>
    </row>
    <row r="1394" spans="1:22" x14ac:dyDescent="0.2">
      <c r="A1394" s="6" t="s">
        <v>231</v>
      </c>
      <c r="B1394" s="6">
        <v>2019</v>
      </c>
      <c r="C1394" s="6" t="s">
        <v>430</v>
      </c>
      <c r="D1394" s="6" t="s">
        <v>74</v>
      </c>
      <c r="E1394" s="6" t="s">
        <v>50</v>
      </c>
      <c r="F1394" s="6" t="s">
        <v>232</v>
      </c>
      <c r="G1394" s="6" t="s">
        <v>240</v>
      </c>
      <c r="H1394" t="s">
        <v>110</v>
      </c>
      <c r="I1394" t="s">
        <v>111</v>
      </c>
      <c r="J1394" t="s">
        <v>204</v>
      </c>
      <c r="K1394" t="s">
        <v>205</v>
      </c>
      <c r="L1394" t="s">
        <v>206</v>
      </c>
      <c r="M1394" t="s">
        <v>215</v>
      </c>
      <c r="N1394" s="6" t="s">
        <v>225</v>
      </c>
      <c r="P1394" s="44" t="s">
        <v>386</v>
      </c>
      <c r="T1394" s="9">
        <v>7.0499999999999993E-2</v>
      </c>
      <c r="U1394" s="9">
        <f t="shared" si="53"/>
        <v>7.0499999999999993E-2</v>
      </c>
      <c r="V1394" s="6" t="s">
        <v>119</v>
      </c>
    </row>
    <row r="1395" spans="1:22" x14ac:dyDescent="0.2">
      <c r="A1395" s="6" t="s">
        <v>231</v>
      </c>
      <c r="B1395" s="6">
        <v>2019</v>
      </c>
      <c r="C1395" s="6" t="s">
        <v>419</v>
      </c>
      <c r="D1395" s="6" t="s">
        <v>68</v>
      </c>
      <c r="E1395" s="6" t="s">
        <v>50</v>
      </c>
      <c r="F1395" s="6" t="s">
        <v>142</v>
      </c>
      <c r="G1395" s="6" t="s">
        <v>245</v>
      </c>
      <c r="H1395" t="s">
        <v>110</v>
      </c>
      <c r="I1395" t="s">
        <v>123</v>
      </c>
      <c r="J1395" t="s">
        <v>124</v>
      </c>
      <c r="K1395" t="s">
        <v>125</v>
      </c>
      <c r="L1395" t="s">
        <v>126</v>
      </c>
      <c r="M1395" t="s">
        <v>127</v>
      </c>
      <c r="P1395" s="44" t="s">
        <v>386</v>
      </c>
      <c r="T1395" s="9">
        <v>4.2160000000000003E-2</v>
      </c>
      <c r="U1395" s="9">
        <f t="shared" si="53"/>
        <v>4.2160000000000003E-2</v>
      </c>
      <c r="V1395" s="6" t="s">
        <v>119</v>
      </c>
    </row>
    <row r="1396" spans="1:22" x14ac:dyDescent="0.2">
      <c r="A1396" s="6" t="s">
        <v>231</v>
      </c>
      <c r="B1396" s="6">
        <v>2019</v>
      </c>
      <c r="C1396" s="6" t="s">
        <v>509</v>
      </c>
      <c r="D1396" s="6" t="s">
        <v>68</v>
      </c>
      <c r="E1396" s="6" t="s">
        <v>50</v>
      </c>
      <c r="F1396" s="6" t="s">
        <v>232</v>
      </c>
      <c r="G1396" s="6" t="s">
        <v>249</v>
      </c>
      <c r="H1396" t="s">
        <v>110</v>
      </c>
      <c r="I1396" t="s">
        <v>111</v>
      </c>
      <c r="J1396" t="s">
        <v>204</v>
      </c>
      <c r="K1396" t="s">
        <v>205</v>
      </c>
      <c r="L1396" t="s">
        <v>206</v>
      </c>
      <c r="M1396" t="s">
        <v>215</v>
      </c>
      <c r="N1396" s="6" t="s">
        <v>225</v>
      </c>
      <c r="P1396" s="44" t="s">
        <v>386</v>
      </c>
      <c r="T1396" s="9">
        <v>3.32E-2</v>
      </c>
      <c r="U1396" s="9">
        <f t="shared" si="53"/>
        <v>3.32E-2</v>
      </c>
      <c r="V1396" s="6" t="s">
        <v>119</v>
      </c>
    </row>
    <row r="1397" spans="1:22" x14ac:dyDescent="0.2">
      <c r="A1397" s="6" t="s">
        <v>231</v>
      </c>
      <c r="B1397" s="6">
        <v>2019</v>
      </c>
      <c r="C1397" s="6" t="s">
        <v>429</v>
      </c>
      <c r="D1397" s="6" t="s">
        <v>67</v>
      </c>
      <c r="E1397" s="6" t="s">
        <v>50</v>
      </c>
      <c r="F1397" s="6" t="s">
        <v>232</v>
      </c>
      <c r="G1397" s="6" t="s">
        <v>241</v>
      </c>
      <c r="H1397" t="s">
        <v>110</v>
      </c>
      <c r="I1397" s="6" t="s">
        <v>111</v>
      </c>
      <c r="J1397" s="6" t="s">
        <v>133</v>
      </c>
      <c r="P1397" s="44" t="s">
        <v>386</v>
      </c>
      <c r="T1397" s="9">
        <v>2.07E-2</v>
      </c>
      <c r="U1397" s="9">
        <f t="shared" si="53"/>
        <v>2.07E-2</v>
      </c>
      <c r="V1397" s="6" t="s">
        <v>119</v>
      </c>
    </row>
    <row r="1398" spans="1:22" x14ac:dyDescent="0.2">
      <c r="A1398" s="6" t="s">
        <v>231</v>
      </c>
      <c r="B1398" s="6">
        <v>2019</v>
      </c>
      <c r="C1398" s="6" t="s">
        <v>430</v>
      </c>
      <c r="D1398" s="6" t="s">
        <v>68</v>
      </c>
      <c r="E1398" s="6" t="s">
        <v>50</v>
      </c>
      <c r="F1398" s="6" t="s">
        <v>232</v>
      </c>
      <c r="G1398" s="6" t="s">
        <v>249</v>
      </c>
      <c r="H1398" t="s">
        <v>110</v>
      </c>
      <c r="I1398" t="s">
        <v>111</v>
      </c>
      <c r="J1398" t="s">
        <v>204</v>
      </c>
      <c r="K1398" t="s">
        <v>205</v>
      </c>
      <c r="L1398" t="s">
        <v>206</v>
      </c>
      <c r="M1398" t="s">
        <v>215</v>
      </c>
      <c r="N1398" s="6" t="s">
        <v>225</v>
      </c>
      <c r="P1398" s="44" t="s">
        <v>386</v>
      </c>
      <c r="T1398" s="9">
        <v>2.07E-2</v>
      </c>
      <c r="U1398" s="9">
        <f t="shared" si="53"/>
        <v>2.07E-2</v>
      </c>
      <c r="V1398" s="6" t="s">
        <v>119</v>
      </c>
    </row>
    <row r="1399" spans="1:22" x14ac:dyDescent="0.2">
      <c r="A1399" s="6" t="s">
        <v>231</v>
      </c>
      <c r="B1399" s="6">
        <v>2019</v>
      </c>
      <c r="C1399" s="6" t="s">
        <v>428</v>
      </c>
      <c r="D1399" s="6" t="s">
        <v>67</v>
      </c>
      <c r="E1399" s="6" t="s">
        <v>50</v>
      </c>
      <c r="F1399" s="6" t="s">
        <v>232</v>
      </c>
      <c r="G1399" s="6" t="s">
        <v>241</v>
      </c>
      <c r="H1399" t="s">
        <v>110</v>
      </c>
      <c r="I1399" t="s">
        <v>111</v>
      </c>
      <c r="J1399" t="s">
        <v>133</v>
      </c>
      <c r="K1399" t="s">
        <v>146</v>
      </c>
      <c r="L1399" t="s">
        <v>147</v>
      </c>
      <c r="M1399" t="s">
        <v>191</v>
      </c>
      <c r="N1399" s="6" t="s">
        <v>228</v>
      </c>
      <c r="P1399" s="44" t="s">
        <v>386</v>
      </c>
      <c r="T1399" s="9">
        <v>2.0999999999999999E-3</v>
      </c>
      <c r="U1399" s="9">
        <f t="shared" si="53"/>
        <v>2.0999999999999999E-3</v>
      </c>
      <c r="V1399" s="6" t="s">
        <v>119</v>
      </c>
    </row>
    <row r="1400" spans="1:22" x14ac:dyDescent="0.2">
      <c r="A1400" s="6" t="s">
        <v>231</v>
      </c>
      <c r="B1400" s="6">
        <v>2019</v>
      </c>
      <c r="C1400" s="6" t="s">
        <v>510</v>
      </c>
      <c r="D1400" s="6" t="s">
        <v>67</v>
      </c>
      <c r="E1400" s="6" t="s">
        <v>52</v>
      </c>
      <c r="F1400" s="6" t="s">
        <v>232</v>
      </c>
      <c r="G1400" s="6" t="s">
        <v>241</v>
      </c>
      <c r="H1400" t="s">
        <v>110</v>
      </c>
      <c r="I1400" s="6" t="s">
        <v>111</v>
      </c>
      <c r="J1400" s="6" t="s">
        <v>112</v>
      </c>
      <c r="P1400" s="44" t="s">
        <v>385</v>
      </c>
      <c r="T1400" s="9">
        <v>-3.39E-2</v>
      </c>
      <c r="U1400" s="9">
        <f t="shared" si="53"/>
        <v>-3.39E-2</v>
      </c>
      <c r="V1400" s="6" t="s">
        <v>119</v>
      </c>
    </row>
    <row r="1401" spans="1:22" x14ac:dyDescent="0.2">
      <c r="A1401" s="6" t="s">
        <v>231</v>
      </c>
      <c r="B1401" s="6">
        <v>2019</v>
      </c>
      <c r="C1401" s="6" t="s">
        <v>429</v>
      </c>
      <c r="D1401" s="6" t="s">
        <v>74</v>
      </c>
      <c r="E1401" s="6" t="s">
        <v>50</v>
      </c>
      <c r="F1401" s="6" t="s">
        <v>232</v>
      </c>
      <c r="G1401" s="6" t="s">
        <v>240</v>
      </c>
      <c r="H1401" t="s">
        <v>110</v>
      </c>
      <c r="I1401" s="6" t="s">
        <v>111</v>
      </c>
      <c r="J1401" s="6" t="s">
        <v>133</v>
      </c>
      <c r="P1401" s="44" t="s">
        <v>386</v>
      </c>
      <c r="T1401" s="9">
        <v>-4.1500000000000002E-2</v>
      </c>
      <c r="U1401" s="9">
        <f t="shared" si="53"/>
        <v>-4.1500000000000002E-2</v>
      </c>
      <c r="V1401" s="6" t="s">
        <v>119</v>
      </c>
    </row>
    <row r="1402" spans="1:22" x14ac:dyDescent="0.2">
      <c r="A1402" s="6" t="s">
        <v>231</v>
      </c>
      <c r="B1402" s="6">
        <v>2019</v>
      </c>
      <c r="C1402" s="6" t="s">
        <v>510</v>
      </c>
      <c r="D1402" s="6" t="s">
        <v>74</v>
      </c>
      <c r="E1402" s="6" t="s">
        <v>50</v>
      </c>
      <c r="F1402" s="6" t="s">
        <v>232</v>
      </c>
      <c r="G1402" s="6" t="s">
        <v>240</v>
      </c>
      <c r="H1402" t="s">
        <v>110</v>
      </c>
      <c r="I1402" s="6" t="s">
        <v>111</v>
      </c>
      <c r="J1402" s="6" t="s">
        <v>112</v>
      </c>
      <c r="P1402" s="44" t="s">
        <v>385</v>
      </c>
      <c r="T1402" s="9">
        <v>-4.24E-2</v>
      </c>
      <c r="U1402" s="9">
        <f t="shared" si="53"/>
        <v>-4.24E-2</v>
      </c>
      <c r="V1402" s="6" t="s">
        <v>119</v>
      </c>
    </row>
    <row r="1403" spans="1:22" x14ac:dyDescent="0.2">
      <c r="A1403" s="6" t="s">
        <v>231</v>
      </c>
      <c r="B1403" s="6">
        <v>2019</v>
      </c>
      <c r="C1403" s="6" t="s">
        <v>510</v>
      </c>
      <c r="D1403" s="6" t="s">
        <v>80</v>
      </c>
      <c r="E1403" s="6" t="s">
        <v>50</v>
      </c>
      <c r="F1403" s="6" t="s">
        <v>232</v>
      </c>
      <c r="G1403" s="6" t="s">
        <v>233</v>
      </c>
      <c r="H1403" t="s">
        <v>110</v>
      </c>
      <c r="I1403" s="6" t="s">
        <v>111</v>
      </c>
      <c r="J1403" s="6" t="s">
        <v>112</v>
      </c>
      <c r="P1403" s="44" t="s">
        <v>385</v>
      </c>
      <c r="T1403" s="9">
        <v>-6.7799999999999999E-2</v>
      </c>
      <c r="U1403" s="9">
        <f t="shared" si="53"/>
        <v>-6.7799999999999999E-2</v>
      </c>
      <c r="V1403" s="6" t="s">
        <v>119</v>
      </c>
    </row>
    <row r="1404" spans="1:22" x14ac:dyDescent="0.2">
      <c r="A1404" s="6" t="s">
        <v>231</v>
      </c>
      <c r="B1404" s="6">
        <v>2019</v>
      </c>
      <c r="C1404" s="6" t="s">
        <v>419</v>
      </c>
      <c r="D1404" s="6" t="s">
        <v>68</v>
      </c>
      <c r="E1404" s="6" t="s">
        <v>50</v>
      </c>
      <c r="F1404" s="6" t="s">
        <v>142</v>
      </c>
      <c r="G1404" s="6" t="s">
        <v>245</v>
      </c>
      <c r="H1404" t="s">
        <v>110</v>
      </c>
      <c r="I1404" t="s">
        <v>123</v>
      </c>
      <c r="J1404" t="s">
        <v>124</v>
      </c>
      <c r="K1404" t="s">
        <v>125</v>
      </c>
      <c r="L1404" t="s">
        <v>126</v>
      </c>
      <c r="M1404" t="s">
        <v>127</v>
      </c>
      <c r="P1404" s="44" t="s">
        <v>386</v>
      </c>
      <c r="T1404" s="9">
        <v>-0.125</v>
      </c>
      <c r="U1404" s="9">
        <f t="shared" si="53"/>
        <v>-0.125</v>
      </c>
      <c r="V1404" s="6" t="s">
        <v>119</v>
      </c>
    </row>
    <row r="1405" spans="1:22" x14ac:dyDescent="0.2">
      <c r="A1405" s="6" t="s">
        <v>231</v>
      </c>
      <c r="B1405" s="6">
        <v>2019</v>
      </c>
      <c r="C1405" s="6" t="s">
        <v>431</v>
      </c>
      <c r="D1405" s="6" t="s">
        <v>68</v>
      </c>
      <c r="E1405" s="6" t="s">
        <v>50</v>
      </c>
      <c r="F1405" s="6" t="s">
        <v>142</v>
      </c>
      <c r="G1405" s="6" t="s">
        <v>245</v>
      </c>
      <c r="H1405" t="s">
        <v>110</v>
      </c>
      <c r="I1405" t="s">
        <v>123</v>
      </c>
      <c r="J1405" t="s">
        <v>124</v>
      </c>
      <c r="K1405" t="s">
        <v>125</v>
      </c>
      <c r="L1405" t="s">
        <v>126</v>
      </c>
      <c r="M1405" t="s">
        <v>127</v>
      </c>
      <c r="N1405" s="6" t="s">
        <v>155</v>
      </c>
      <c r="P1405" s="44" t="s">
        <v>386</v>
      </c>
      <c r="T1405" s="9">
        <v>-0.13139999999999999</v>
      </c>
      <c r="U1405" s="9">
        <f t="shared" si="53"/>
        <v>-0.13139999999999999</v>
      </c>
      <c r="V1405" s="6" t="s">
        <v>119</v>
      </c>
    </row>
    <row r="1406" spans="1:22" x14ac:dyDescent="0.2">
      <c r="A1406" s="6" t="s">
        <v>231</v>
      </c>
      <c r="B1406" s="6">
        <v>2019</v>
      </c>
      <c r="C1406" s="6" t="s">
        <v>510</v>
      </c>
      <c r="D1406" s="6" t="s">
        <v>68</v>
      </c>
      <c r="E1406" s="6" t="s">
        <v>50</v>
      </c>
      <c r="F1406" s="6" t="s">
        <v>142</v>
      </c>
      <c r="G1406" s="6" t="s">
        <v>245</v>
      </c>
      <c r="H1406" t="s">
        <v>110</v>
      </c>
      <c r="I1406" s="6" t="s">
        <v>111</v>
      </c>
      <c r="J1406" s="6" t="s">
        <v>112</v>
      </c>
      <c r="P1406" s="44" t="s">
        <v>385</v>
      </c>
      <c r="T1406" s="9">
        <v>-0.1356</v>
      </c>
      <c r="U1406" s="9">
        <f t="shared" si="53"/>
        <v>-0.1356</v>
      </c>
      <c r="V1406" s="6" t="s">
        <v>119</v>
      </c>
    </row>
    <row r="1407" spans="1:22" x14ac:dyDescent="0.2">
      <c r="A1407" s="6" t="s">
        <v>231</v>
      </c>
      <c r="B1407" s="6">
        <v>2019</v>
      </c>
      <c r="C1407" s="6" t="s">
        <v>510</v>
      </c>
      <c r="D1407" s="6" t="s">
        <v>68</v>
      </c>
      <c r="E1407" s="6" t="s">
        <v>50</v>
      </c>
      <c r="F1407" s="6" t="s">
        <v>232</v>
      </c>
      <c r="G1407" s="6" t="s">
        <v>249</v>
      </c>
      <c r="H1407" t="s">
        <v>110</v>
      </c>
      <c r="I1407" s="6" t="s">
        <v>111</v>
      </c>
      <c r="J1407" s="6" t="s">
        <v>112</v>
      </c>
      <c r="P1407" s="44" t="s">
        <v>385</v>
      </c>
      <c r="T1407" s="9">
        <v>-0.19489999999999999</v>
      </c>
      <c r="U1407" s="9">
        <f t="shared" si="53"/>
        <v>-0.19489999999999999</v>
      </c>
      <c r="V1407" s="6" t="s">
        <v>119</v>
      </c>
    </row>
    <row r="1408" spans="1:22" x14ac:dyDescent="0.2">
      <c r="A1408" s="6" t="s">
        <v>231</v>
      </c>
      <c r="B1408" s="6">
        <v>2019</v>
      </c>
      <c r="C1408" s="6" t="s">
        <v>508</v>
      </c>
      <c r="D1408" s="6" t="s">
        <v>74</v>
      </c>
      <c r="E1408" s="6" t="s">
        <v>50</v>
      </c>
      <c r="F1408" s="6" t="s">
        <v>232</v>
      </c>
      <c r="G1408" s="6" t="s">
        <v>240</v>
      </c>
      <c r="H1408" t="s">
        <v>110</v>
      </c>
      <c r="I1408" t="s">
        <v>163</v>
      </c>
      <c r="J1408" t="s">
        <v>163</v>
      </c>
      <c r="K1408" t="s">
        <v>164</v>
      </c>
      <c r="L1408" t="s">
        <v>165</v>
      </c>
      <c r="M1408" t="s">
        <v>166</v>
      </c>
      <c r="N1408"/>
      <c r="O1408"/>
      <c r="P1408" s="44" t="s">
        <v>386</v>
      </c>
      <c r="T1408" s="9">
        <v>-0.29659999999999997</v>
      </c>
      <c r="U1408" s="9">
        <f t="shared" si="53"/>
        <v>-0.29659999999999997</v>
      </c>
      <c r="V1408" s="6" t="s">
        <v>119</v>
      </c>
    </row>
    <row r="1409" spans="1:24" x14ac:dyDescent="0.2">
      <c r="A1409" s="6" t="s">
        <v>231</v>
      </c>
      <c r="B1409" s="6">
        <v>2019</v>
      </c>
      <c r="C1409" s="6" t="s">
        <v>510</v>
      </c>
      <c r="D1409" s="6" t="s">
        <v>80</v>
      </c>
      <c r="E1409" s="6" t="s">
        <v>50</v>
      </c>
      <c r="F1409" s="6" t="s">
        <v>232</v>
      </c>
      <c r="G1409" s="6" t="s">
        <v>233</v>
      </c>
      <c r="H1409" t="s">
        <v>110</v>
      </c>
      <c r="I1409" s="6" t="s">
        <v>111</v>
      </c>
      <c r="J1409" s="6" t="s">
        <v>112</v>
      </c>
      <c r="P1409" s="44" t="s">
        <v>385</v>
      </c>
      <c r="T1409" s="9">
        <v>-0.30509999999999998</v>
      </c>
      <c r="U1409" s="9">
        <f t="shared" si="53"/>
        <v>-0.30509999999999998</v>
      </c>
      <c r="V1409" s="6" t="s">
        <v>119</v>
      </c>
      <c r="W1409" s="10" t="s">
        <v>382</v>
      </c>
    </row>
    <row r="1410" spans="1:24" x14ac:dyDescent="0.2">
      <c r="A1410" s="6" t="s">
        <v>231</v>
      </c>
      <c r="B1410" s="6">
        <v>2019</v>
      </c>
      <c r="C1410" s="6" t="s">
        <v>510</v>
      </c>
      <c r="D1410" s="6" t="s">
        <v>68</v>
      </c>
      <c r="E1410" s="6" t="s">
        <v>50</v>
      </c>
      <c r="F1410" s="6" t="s">
        <v>142</v>
      </c>
      <c r="G1410" s="6" t="s">
        <v>245</v>
      </c>
      <c r="H1410" t="s">
        <v>110</v>
      </c>
      <c r="I1410" s="6" t="s">
        <v>111</v>
      </c>
      <c r="J1410" s="6" t="s">
        <v>112</v>
      </c>
      <c r="P1410" s="44" t="s">
        <v>385</v>
      </c>
      <c r="T1410" s="9">
        <v>-0.35589999999999999</v>
      </c>
      <c r="U1410" s="9">
        <f t="shared" si="53"/>
        <v>-0.35589999999999999</v>
      </c>
      <c r="V1410" s="6" t="s">
        <v>119</v>
      </c>
    </row>
    <row r="1411" spans="1:24" x14ac:dyDescent="0.2">
      <c r="A1411" s="6" t="s">
        <v>231</v>
      </c>
      <c r="B1411" s="6">
        <v>2019</v>
      </c>
      <c r="C1411" s="6" t="s">
        <v>508</v>
      </c>
      <c r="D1411" s="6" t="s">
        <v>68</v>
      </c>
      <c r="E1411" s="6" t="s">
        <v>50</v>
      </c>
      <c r="F1411" s="6" t="s">
        <v>142</v>
      </c>
      <c r="G1411" s="6" t="s">
        <v>245</v>
      </c>
      <c r="H1411" t="s">
        <v>110</v>
      </c>
      <c r="I1411" t="s">
        <v>163</v>
      </c>
      <c r="J1411" t="s">
        <v>163</v>
      </c>
      <c r="K1411" t="s">
        <v>164</v>
      </c>
      <c r="L1411" t="s">
        <v>165</v>
      </c>
      <c r="M1411" t="s">
        <v>166</v>
      </c>
      <c r="N1411"/>
      <c r="O1411"/>
      <c r="P1411" s="44" t="s">
        <v>386</v>
      </c>
      <c r="T1411" s="9">
        <v>-0.38140000000000002</v>
      </c>
      <c r="U1411" s="9">
        <f t="shared" si="53"/>
        <v>-0.38140000000000002</v>
      </c>
      <c r="V1411" s="6" t="s">
        <v>119</v>
      </c>
    </row>
    <row r="1412" spans="1:24" x14ac:dyDescent="0.2">
      <c r="A1412" s="6" t="s">
        <v>231</v>
      </c>
      <c r="B1412" s="6">
        <v>2019</v>
      </c>
      <c r="C1412" s="6" t="s">
        <v>431</v>
      </c>
      <c r="D1412" s="6" t="s">
        <v>80</v>
      </c>
      <c r="E1412" s="6" t="s">
        <v>50</v>
      </c>
      <c r="F1412" s="6" t="s">
        <v>232</v>
      </c>
      <c r="G1412" s="6" t="s">
        <v>233</v>
      </c>
      <c r="H1412" t="s">
        <v>110</v>
      </c>
      <c r="I1412" t="s">
        <v>123</v>
      </c>
      <c r="J1412" t="s">
        <v>124</v>
      </c>
      <c r="K1412" t="s">
        <v>125</v>
      </c>
      <c r="L1412" t="s">
        <v>126</v>
      </c>
      <c r="M1412" t="s">
        <v>127</v>
      </c>
      <c r="N1412" s="6" t="s">
        <v>155</v>
      </c>
      <c r="P1412" s="44" t="s">
        <v>386</v>
      </c>
      <c r="T1412" s="9">
        <v>-0.43640000000000001</v>
      </c>
      <c r="U1412" s="9">
        <f t="shared" si="53"/>
        <v>-0.43640000000000001</v>
      </c>
      <c r="V1412" s="6" t="s">
        <v>119</v>
      </c>
      <c r="W1412" s="10" t="s">
        <v>382</v>
      </c>
      <c r="X1412" s="15"/>
    </row>
    <row r="1413" spans="1:24" x14ac:dyDescent="0.2">
      <c r="A1413" s="6" t="s">
        <v>231</v>
      </c>
      <c r="B1413" s="6">
        <v>2019</v>
      </c>
      <c r="C1413" s="6" t="s">
        <v>431</v>
      </c>
      <c r="D1413" s="6" t="s">
        <v>74</v>
      </c>
      <c r="E1413" s="6" t="s">
        <v>50</v>
      </c>
      <c r="F1413" s="6" t="s">
        <v>232</v>
      </c>
      <c r="G1413" s="6" t="s">
        <v>240</v>
      </c>
      <c r="H1413" t="s">
        <v>110</v>
      </c>
      <c r="I1413" t="s">
        <v>123</v>
      </c>
      <c r="J1413" t="s">
        <v>124</v>
      </c>
      <c r="K1413" t="s">
        <v>125</v>
      </c>
      <c r="L1413" t="s">
        <v>126</v>
      </c>
      <c r="M1413" t="s">
        <v>127</v>
      </c>
      <c r="N1413" s="6" t="s">
        <v>155</v>
      </c>
      <c r="P1413" s="44" t="s">
        <v>386</v>
      </c>
      <c r="T1413" s="9">
        <v>-0.46189999999999998</v>
      </c>
      <c r="U1413" s="9">
        <f t="shared" si="53"/>
        <v>-0.46189999999999998</v>
      </c>
      <c r="V1413" s="6" t="s">
        <v>119</v>
      </c>
      <c r="W1413" s="10" t="s">
        <v>382</v>
      </c>
    </row>
    <row r="1414" spans="1:24" x14ac:dyDescent="0.2">
      <c r="A1414" s="6" t="s">
        <v>231</v>
      </c>
      <c r="B1414" s="6">
        <v>2019</v>
      </c>
      <c r="C1414" s="6" t="s">
        <v>508</v>
      </c>
      <c r="D1414" s="6" t="s">
        <v>68</v>
      </c>
      <c r="E1414" s="6" t="s">
        <v>50</v>
      </c>
      <c r="F1414" s="6" t="s">
        <v>232</v>
      </c>
      <c r="G1414" s="6" t="s">
        <v>249</v>
      </c>
      <c r="H1414" t="s">
        <v>110</v>
      </c>
      <c r="I1414" t="s">
        <v>163</v>
      </c>
      <c r="J1414" t="s">
        <v>163</v>
      </c>
      <c r="K1414" t="s">
        <v>164</v>
      </c>
      <c r="L1414" t="s">
        <v>165</v>
      </c>
      <c r="M1414" t="s">
        <v>166</v>
      </c>
      <c r="N1414"/>
      <c r="O1414"/>
      <c r="P1414" s="44" t="s">
        <v>386</v>
      </c>
      <c r="T1414" s="9">
        <v>-0.46610000000000001</v>
      </c>
      <c r="U1414" s="9">
        <f t="shared" si="53"/>
        <v>-0.46610000000000001</v>
      </c>
      <c r="V1414" s="6" t="s">
        <v>119</v>
      </c>
    </row>
    <row r="1415" spans="1:24" x14ac:dyDescent="0.2">
      <c r="A1415" s="6" t="s">
        <v>231</v>
      </c>
      <c r="B1415" s="6">
        <v>2019</v>
      </c>
      <c r="C1415" s="6" t="s">
        <v>419</v>
      </c>
      <c r="D1415" s="6" t="s">
        <v>74</v>
      </c>
      <c r="E1415" s="6" t="s">
        <v>50</v>
      </c>
      <c r="F1415" s="6" t="s">
        <v>232</v>
      </c>
      <c r="G1415" s="6" t="s">
        <v>240</v>
      </c>
      <c r="H1415" t="s">
        <v>110</v>
      </c>
      <c r="I1415" t="s">
        <v>123</v>
      </c>
      <c r="J1415" t="s">
        <v>124</v>
      </c>
      <c r="K1415" t="s">
        <v>125</v>
      </c>
      <c r="L1415" t="s">
        <v>126</v>
      </c>
      <c r="M1415" t="s">
        <v>127</v>
      </c>
      <c r="P1415" s="44" t="s">
        <v>386</v>
      </c>
      <c r="T1415" s="9">
        <v>-0.5</v>
      </c>
      <c r="U1415" s="9">
        <f t="shared" si="53"/>
        <v>-0.5</v>
      </c>
      <c r="V1415" s="6" t="s">
        <v>119</v>
      </c>
      <c r="W1415" s="10" t="s">
        <v>382</v>
      </c>
      <c r="X1415" s="15"/>
    </row>
    <row r="1416" spans="1:24" x14ac:dyDescent="0.2">
      <c r="A1416" s="6" t="s">
        <v>231</v>
      </c>
      <c r="B1416" s="6">
        <v>2019</v>
      </c>
      <c r="C1416" s="6" t="s">
        <v>431</v>
      </c>
      <c r="D1416" s="6" t="s">
        <v>68</v>
      </c>
      <c r="E1416" s="6" t="s">
        <v>50</v>
      </c>
      <c r="F1416" s="6" t="s">
        <v>232</v>
      </c>
      <c r="G1416" s="6" t="s">
        <v>249</v>
      </c>
      <c r="H1416" t="s">
        <v>110</v>
      </c>
      <c r="I1416" t="s">
        <v>123</v>
      </c>
      <c r="J1416" t="s">
        <v>124</v>
      </c>
      <c r="K1416" t="s">
        <v>125</v>
      </c>
      <c r="L1416" t="s">
        <v>126</v>
      </c>
      <c r="M1416" t="s">
        <v>127</v>
      </c>
      <c r="N1416" s="6" t="s">
        <v>155</v>
      </c>
      <c r="P1416" s="44" t="s">
        <v>386</v>
      </c>
      <c r="T1416" s="9">
        <v>-0.51270000000000004</v>
      </c>
      <c r="U1416" s="9">
        <f t="shared" si="53"/>
        <v>-0.51270000000000004</v>
      </c>
      <c r="V1416" s="6" t="s">
        <v>119</v>
      </c>
      <c r="W1416" s="10" t="s">
        <v>382</v>
      </c>
    </row>
    <row r="1417" spans="1:24" x14ac:dyDescent="0.2">
      <c r="A1417" s="6" t="s">
        <v>231</v>
      </c>
      <c r="B1417" s="6">
        <v>2019</v>
      </c>
      <c r="C1417" s="6" t="s">
        <v>508</v>
      </c>
      <c r="D1417" s="6" t="s">
        <v>80</v>
      </c>
      <c r="E1417" s="6" t="s">
        <v>50</v>
      </c>
      <c r="F1417" s="6" t="s">
        <v>232</v>
      </c>
      <c r="G1417" s="6" t="s">
        <v>233</v>
      </c>
      <c r="H1417" t="s">
        <v>110</v>
      </c>
      <c r="I1417" t="s">
        <v>163</v>
      </c>
      <c r="J1417" t="s">
        <v>163</v>
      </c>
      <c r="K1417" t="s">
        <v>164</v>
      </c>
      <c r="L1417" t="s">
        <v>165</v>
      </c>
      <c r="M1417" t="s">
        <v>166</v>
      </c>
      <c r="N1417"/>
      <c r="O1417"/>
      <c r="P1417" s="44" t="s">
        <v>386</v>
      </c>
      <c r="T1417" s="9">
        <v>-0.54239999999999999</v>
      </c>
      <c r="U1417" s="9">
        <f t="shared" si="53"/>
        <v>-0.54239999999999999</v>
      </c>
      <c r="V1417" s="6" t="s">
        <v>119</v>
      </c>
    </row>
    <row r="1418" spans="1:24" x14ac:dyDescent="0.2">
      <c r="A1418" s="6" t="s">
        <v>231</v>
      </c>
      <c r="B1418" s="6">
        <v>2019</v>
      </c>
      <c r="C1418" s="6" t="s">
        <v>419</v>
      </c>
      <c r="D1418" s="6" t="s">
        <v>67</v>
      </c>
      <c r="E1418" s="6" t="s">
        <v>50</v>
      </c>
      <c r="F1418" s="6" t="s">
        <v>232</v>
      </c>
      <c r="G1418" s="6" t="s">
        <v>241</v>
      </c>
      <c r="H1418" t="s">
        <v>110</v>
      </c>
      <c r="I1418" t="s">
        <v>123</v>
      </c>
      <c r="J1418" t="s">
        <v>124</v>
      </c>
      <c r="K1418" t="s">
        <v>125</v>
      </c>
      <c r="L1418" t="s">
        <v>126</v>
      </c>
      <c r="M1418" t="s">
        <v>127</v>
      </c>
      <c r="P1418" s="44" t="s">
        <v>386</v>
      </c>
      <c r="T1418" s="9">
        <v>-0.54449999999999998</v>
      </c>
      <c r="U1418" s="9">
        <f t="shared" si="53"/>
        <v>-0.54449999999999998</v>
      </c>
      <c r="V1418" s="6" t="s">
        <v>119</v>
      </c>
      <c r="W1418" s="10" t="s">
        <v>382</v>
      </c>
    </row>
    <row r="1419" spans="1:24" x14ac:dyDescent="0.2">
      <c r="A1419" s="6" t="s">
        <v>231</v>
      </c>
      <c r="B1419" s="6">
        <v>2019</v>
      </c>
      <c r="C1419" s="6" t="s">
        <v>431</v>
      </c>
      <c r="D1419" s="6" t="s">
        <v>67</v>
      </c>
      <c r="E1419" s="6" t="s">
        <v>50</v>
      </c>
      <c r="F1419" s="6" t="s">
        <v>232</v>
      </c>
      <c r="G1419" s="6" t="s">
        <v>241</v>
      </c>
      <c r="H1419" t="s">
        <v>110</v>
      </c>
      <c r="I1419" t="s">
        <v>123</v>
      </c>
      <c r="J1419" t="s">
        <v>124</v>
      </c>
      <c r="K1419" t="s">
        <v>125</v>
      </c>
      <c r="L1419" t="s">
        <v>126</v>
      </c>
      <c r="M1419" t="s">
        <v>127</v>
      </c>
      <c r="N1419" s="6" t="s">
        <v>155</v>
      </c>
      <c r="P1419" s="44" t="s">
        <v>386</v>
      </c>
      <c r="T1419" s="9">
        <v>-0.55720000000000003</v>
      </c>
      <c r="U1419" s="9">
        <f t="shared" si="53"/>
        <v>-0.55720000000000003</v>
      </c>
      <c r="V1419" s="6" t="s">
        <v>119</v>
      </c>
      <c r="W1419" s="10" t="s">
        <v>382</v>
      </c>
    </row>
    <row r="1420" spans="1:24" x14ac:dyDescent="0.2">
      <c r="A1420" s="6" t="s">
        <v>231</v>
      </c>
      <c r="B1420" s="6">
        <v>2019</v>
      </c>
      <c r="C1420" s="6" t="s">
        <v>431</v>
      </c>
      <c r="D1420" s="6" t="s">
        <v>68</v>
      </c>
      <c r="E1420" s="6" t="s">
        <v>50</v>
      </c>
      <c r="F1420" s="6" t="s">
        <v>232</v>
      </c>
      <c r="G1420" s="6" t="s">
        <v>249</v>
      </c>
      <c r="H1420" t="s">
        <v>110</v>
      </c>
      <c r="I1420" t="s">
        <v>123</v>
      </c>
      <c r="J1420" t="s">
        <v>124</v>
      </c>
      <c r="K1420" t="s">
        <v>125</v>
      </c>
      <c r="L1420" t="s">
        <v>126</v>
      </c>
      <c r="M1420" t="s">
        <v>127</v>
      </c>
      <c r="N1420" s="6" t="s">
        <v>155</v>
      </c>
      <c r="P1420" s="44" t="s">
        <v>386</v>
      </c>
      <c r="T1420" s="9">
        <v>-0.56359999999999999</v>
      </c>
      <c r="U1420" s="9">
        <f t="shared" si="53"/>
        <v>-0.56359999999999999</v>
      </c>
      <c r="V1420" s="6" t="s">
        <v>119</v>
      </c>
    </row>
    <row r="1421" spans="1:24" x14ac:dyDescent="0.2">
      <c r="A1421" s="6" t="s">
        <v>231</v>
      </c>
      <c r="B1421" s="6">
        <v>2019</v>
      </c>
      <c r="C1421" s="6" t="s">
        <v>419</v>
      </c>
      <c r="D1421" s="6" t="s">
        <v>68</v>
      </c>
      <c r="E1421" s="6" t="s">
        <v>50</v>
      </c>
      <c r="F1421" s="6" t="s">
        <v>232</v>
      </c>
      <c r="G1421" s="6" t="s">
        <v>249</v>
      </c>
      <c r="H1421" t="s">
        <v>110</v>
      </c>
      <c r="I1421" t="s">
        <v>123</v>
      </c>
      <c r="J1421" t="s">
        <v>124</v>
      </c>
      <c r="K1421" t="s">
        <v>125</v>
      </c>
      <c r="L1421" t="s">
        <v>126</v>
      </c>
      <c r="M1421" t="s">
        <v>127</v>
      </c>
      <c r="P1421" s="44" t="s">
        <v>386</v>
      </c>
      <c r="T1421" s="9">
        <v>-0.56989999999999996</v>
      </c>
      <c r="U1421" s="9">
        <f t="shared" si="53"/>
        <v>-0.56989999999999996</v>
      </c>
      <c r="V1421" s="6" t="s">
        <v>119</v>
      </c>
      <c r="W1421" s="10" t="s">
        <v>382</v>
      </c>
    </row>
    <row r="1422" spans="1:24" x14ac:dyDescent="0.2">
      <c r="A1422" s="6" t="s">
        <v>231</v>
      </c>
      <c r="B1422" s="6">
        <v>2019</v>
      </c>
      <c r="C1422" s="6" t="s">
        <v>508</v>
      </c>
      <c r="D1422" s="6" t="s">
        <v>67</v>
      </c>
      <c r="E1422" s="6" t="s">
        <v>50</v>
      </c>
      <c r="F1422" s="6" t="s">
        <v>232</v>
      </c>
      <c r="G1422" s="6" t="s">
        <v>241</v>
      </c>
      <c r="H1422" t="s">
        <v>110</v>
      </c>
      <c r="I1422" t="s">
        <v>163</v>
      </c>
      <c r="J1422" t="s">
        <v>163</v>
      </c>
      <c r="K1422" t="s">
        <v>164</v>
      </c>
      <c r="L1422" t="s">
        <v>165</v>
      </c>
      <c r="M1422" t="s">
        <v>166</v>
      </c>
      <c r="N1422"/>
      <c r="O1422"/>
      <c r="P1422" s="44" t="s">
        <v>386</v>
      </c>
      <c r="T1422" s="9">
        <v>-0.61019999999999996</v>
      </c>
      <c r="U1422" s="9">
        <f t="shared" ref="U1422:U1453" si="54">IF(T1422="",(LOG((R1422/Q1422),2)),T1422)</f>
        <v>-0.61019999999999996</v>
      </c>
      <c r="V1422" s="6" t="s">
        <v>119</v>
      </c>
      <c r="W1422" s="10" t="s">
        <v>382</v>
      </c>
    </row>
    <row r="1423" spans="1:24" x14ac:dyDescent="0.2">
      <c r="A1423" s="6" t="s">
        <v>231</v>
      </c>
      <c r="B1423" s="6">
        <v>2019</v>
      </c>
      <c r="C1423" s="6" t="s">
        <v>508</v>
      </c>
      <c r="D1423" s="6" t="s">
        <v>68</v>
      </c>
      <c r="E1423" s="6" t="s">
        <v>50</v>
      </c>
      <c r="F1423" s="6" t="s">
        <v>232</v>
      </c>
      <c r="G1423" s="6" t="s">
        <v>249</v>
      </c>
      <c r="H1423" t="s">
        <v>110</v>
      </c>
      <c r="I1423" t="s">
        <v>163</v>
      </c>
      <c r="J1423" t="s">
        <v>163</v>
      </c>
      <c r="K1423" t="s">
        <v>164</v>
      </c>
      <c r="L1423" t="s">
        <v>165</v>
      </c>
      <c r="M1423" t="s">
        <v>166</v>
      </c>
      <c r="N1423"/>
      <c r="O1423"/>
      <c r="P1423" s="44" t="s">
        <v>386</v>
      </c>
      <c r="T1423" s="9">
        <v>-0.61019999999999996</v>
      </c>
      <c r="U1423" s="9">
        <f t="shared" si="54"/>
        <v>-0.61019999999999996</v>
      </c>
      <c r="V1423" s="6" t="s">
        <v>119</v>
      </c>
      <c r="W1423" s="10" t="s">
        <v>382</v>
      </c>
    </row>
    <row r="1424" spans="1:24" x14ac:dyDescent="0.2">
      <c r="A1424" s="6" t="s">
        <v>231</v>
      </c>
      <c r="B1424" s="6">
        <v>2019</v>
      </c>
      <c r="C1424" s="6" t="s">
        <v>419</v>
      </c>
      <c r="D1424" s="6" t="s">
        <v>68</v>
      </c>
      <c r="E1424" s="6" t="s">
        <v>50</v>
      </c>
      <c r="F1424" s="6" t="s">
        <v>232</v>
      </c>
      <c r="G1424" s="6" t="s">
        <v>249</v>
      </c>
      <c r="H1424" t="s">
        <v>110</v>
      </c>
      <c r="I1424" t="s">
        <v>123</v>
      </c>
      <c r="J1424" t="s">
        <v>124</v>
      </c>
      <c r="K1424" t="s">
        <v>125</v>
      </c>
      <c r="L1424" t="s">
        <v>126</v>
      </c>
      <c r="M1424" t="s">
        <v>127</v>
      </c>
      <c r="P1424" s="44" t="s">
        <v>386</v>
      </c>
      <c r="T1424" s="9">
        <v>-0.67800000000000005</v>
      </c>
      <c r="U1424" s="9">
        <f t="shared" si="54"/>
        <v>-0.67800000000000005</v>
      </c>
      <c r="V1424" s="6" t="s">
        <v>119</v>
      </c>
    </row>
    <row r="1425" spans="1:24" x14ac:dyDescent="0.2">
      <c r="A1425" s="6" t="s">
        <v>231</v>
      </c>
      <c r="B1425" s="6">
        <v>2019</v>
      </c>
      <c r="C1425" s="6" t="s">
        <v>431</v>
      </c>
      <c r="D1425" s="6" t="s">
        <v>67</v>
      </c>
      <c r="E1425" s="6" t="s">
        <v>50</v>
      </c>
      <c r="F1425" s="6" t="s">
        <v>232</v>
      </c>
      <c r="G1425" s="6" t="s">
        <v>241</v>
      </c>
      <c r="H1425" t="s">
        <v>110</v>
      </c>
      <c r="I1425" t="s">
        <v>123</v>
      </c>
      <c r="J1425" t="s">
        <v>124</v>
      </c>
      <c r="K1425" t="s">
        <v>125</v>
      </c>
      <c r="L1425" t="s">
        <v>126</v>
      </c>
      <c r="M1425" t="s">
        <v>127</v>
      </c>
      <c r="N1425" s="6" t="s">
        <v>155</v>
      </c>
      <c r="P1425" s="44" t="s">
        <v>386</v>
      </c>
      <c r="T1425" s="9">
        <v>-0.77969999999999995</v>
      </c>
      <c r="U1425" s="9">
        <f t="shared" si="54"/>
        <v>-0.77969999999999995</v>
      </c>
      <c r="V1425" s="6" t="s">
        <v>119</v>
      </c>
      <c r="W1425" s="10" t="s">
        <v>382</v>
      </c>
    </row>
    <row r="1426" spans="1:24" x14ac:dyDescent="0.2">
      <c r="A1426" s="6" t="s">
        <v>231</v>
      </c>
      <c r="B1426" s="6">
        <v>2019</v>
      </c>
      <c r="C1426" s="6" t="s">
        <v>419</v>
      </c>
      <c r="D1426" s="6" t="s">
        <v>80</v>
      </c>
      <c r="E1426" s="6" t="s">
        <v>50</v>
      </c>
      <c r="F1426" s="6" t="s">
        <v>232</v>
      </c>
      <c r="G1426" s="6" t="s">
        <v>233</v>
      </c>
      <c r="H1426" t="s">
        <v>110</v>
      </c>
      <c r="I1426" t="s">
        <v>123</v>
      </c>
      <c r="J1426" t="s">
        <v>124</v>
      </c>
      <c r="K1426" t="s">
        <v>125</v>
      </c>
      <c r="L1426" t="s">
        <v>126</v>
      </c>
      <c r="M1426" t="s">
        <v>127</v>
      </c>
      <c r="P1426" s="44" t="s">
        <v>386</v>
      </c>
      <c r="T1426" s="9">
        <v>-0.77969999999999995</v>
      </c>
      <c r="U1426" s="9">
        <f t="shared" si="54"/>
        <v>-0.77969999999999995</v>
      </c>
      <c r="V1426" s="6" t="s">
        <v>119</v>
      </c>
      <c r="W1426" s="10" t="s">
        <v>382</v>
      </c>
    </row>
    <row r="1427" spans="1:24" x14ac:dyDescent="0.2">
      <c r="A1427" s="6" t="s">
        <v>231</v>
      </c>
      <c r="B1427" s="6">
        <v>2019</v>
      </c>
      <c r="C1427" s="6" t="s">
        <v>431</v>
      </c>
      <c r="D1427" s="6" t="s">
        <v>74</v>
      </c>
      <c r="E1427" s="6" t="s">
        <v>50</v>
      </c>
      <c r="F1427" s="6" t="s">
        <v>232</v>
      </c>
      <c r="G1427" s="6" t="s">
        <v>240</v>
      </c>
      <c r="H1427" t="s">
        <v>110</v>
      </c>
      <c r="I1427" t="s">
        <v>123</v>
      </c>
      <c r="J1427" t="s">
        <v>124</v>
      </c>
      <c r="K1427" t="s">
        <v>125</v>
      </c>
      <c r="L1427" t="s">
        <v>126</v>
      </c>
      <c r="M1427" t="s">
        <v>127</v>
      </c>
      <c r="N1427" s="6" t="s">
        <v>155</v>
      </c>
      <c r="P1427" s="44" t="s">
        <v>386</v>
      </c>
      <c r="T1427" s="9">
        <v>-0.79879999999999995</v>
      </c>
      <c r="U1427" s="9">
        <f t="shared" si="54"/>
        <v>-0.79879999999999995</v>
      </c>
      <c r="V1427" s="6" t="s">
        <v>119</v>
      </c>
      <c r="W1427" s="10" t="s">
        <v>382</v>
      </c>
    </row>
    <row r="1428" spans="1:24" x14ac:dyDescent="0.2">
      <c r="A1428" s="6" t="s">
        <v>231</v>
      </c>
      <c r="B1428" s="6">
        <v>2019</v>
      </c>
      <c r="C1428" s="6" t="s">
        <v>419</v>
      </c>
      <c r="D1428" s="6" t="s">
        <v>74</v>
      </c>
      <c r="E1428" s="6" t="s">
        <v>50</v>
      </c>
      <c r="F1428" s="6" t="s">
        <v>232</v>
      </c>
      <c r="G1428" s="6" t="s">
        <v>240</v>
      </c>
      <c r="H1428" t="s">
        <v>110</v>
      </c>
      <c r="I1428" t="s">
        <v>123</v>
      </c>
      <c r="J1428" t="s">
        <v>124</v>
      </c>
      <c r="K1428" t="s">
        <v>125</v>
      </c>
      <c r="L1428" t="s">
        <v>126</v>
      </c>
      <c r="M1428" t="s">
        <v>127</v>
      </c>
      <c r="P1428" s="44" t="s">
        <v>386</v>
      </c>
      <c r="T1428" s="9">
        <v>-0.82420000000000004</v>
      </c>
      <c r="U1428" s="9">
        <f t="shared" si="54"/>
        <v>-0.82420000000000004</v>
      </c>
      <c r="V1428" s="6" t="s">
        <v>119</v>
      </c>
      <c r="W1428" s="10" t="s">
        <v>382</v>
      </c>
    </row>
    <row r="1429" spans="1:24" x14ac:dyDescent="0.2">
      <c r="A1429" s="6" t="s">
        <v>231</v>
      </c>
      <c r="B1429" s="6">
        <v>2019</v>
      </c>
      <c r="C1429" s="6" t="s">
        <v>431</v>
      </c>
      <c r="D1429" s="6" t="s">
        <v>80</v>
      </c>
      <c r="E1429" s="6" t="s">
        <v>50</v>
      </c>
      <c r="F1429" s="6" t="s">
        <v>232</v>
      </c>
      <c r="G1429" s="6" t="s">
        <v>233</v>
      </c>
      <c r="H1429" t="s">
        <v>110</v>
      </c>
      <c r="I1429" t="s">
        <v>123</v>
      </c>
      <c r="J1429" t="s">
        <v>124</v>
      </c>
      <c r="K1429" t="s">
        <v>125</v>
      </c>
      <c r="L1429" t="s">
        <v>126</v>
      </c>
      <c r="M1429" t="s">
        <v>127</v>
      </c>
      <c r="N1429" s="6" t="s">
        <v>155</v>
      </c>
      <c r="P1429" s="44" t="s">
        <v>386</v>
      </c>
      <c r="T1429" s="9">
        <v>-0.88139999999999996</v>
      </c>
      <c r="U1429" s="9">
        <f t="shared" si="54"/>
        <v>-0.88139999999999996</v>
      </c>
      <c r="V1429" s="6" t="s">
        <v>119</v>
      </c>
      <c r="W1429" s="10" t="s">
        <v>382</v>
      </c>
    </row>
    <row r="1430" spans="1:24" x14ac:dyDescent="0.2">
      <c r="A1430" s="6" t="s">
        <v>231</v>
      </c>
      <c r="B1430" s="6">
        <v>2019</v>
      </c>
      <c r="C1430" s="6" t="s">
        <v>419</v>
      </c>
      <c r="D1430" s="6" t="s">
        <v>67</v>
      </c>
      <c r="E1430" s="6" t="s">
        <v>50</v>
      </c>
      <c r="F1430" s="6" t="s">
        <v>232</v>
      </c>
      <c r="G1430" s="6" t="s">
        <v>241</v>
      </c>
      <c r="H1430" t="s">
        <v>110</v>
      </c>
      <c r="I1430" t="s">
        <v>123</v>
      </c>
      <c r="J1430" t="s">
        <v>124</v>
      </c>
      <c r="K1430" t="s">
        <v>125</v>
      </c>
      <c r="L1430" t="s">
        <v>126</v>
      </c>
      <c r="M1430" t="s">
        <v>127</v>
      </c>
      <c r="P1430" s="44" t="s">
        <v>386</v>
      </c>
      <c r="T1430" s="9">
        <v>-0.96399999999999997</v>
      </c>
      <c r="U1430" s="9">
        <f t="shared" si="54"/>
        <v>-0.96399999999999997</v>
      </c>
      <c r="V1430" s="6" t="s">
        <v>119</v>
      </c>
    </row>
    <row r="1431" spans="1:24" x14ac:dyDescent="0.2">
      <c r="A1431" s="6" t="s">
        <v>231</v>
      </c>
      <c r="B1431" s="6">
        <v>2019</v>
      </c>
      <c r="C1431" s="6" t="s">
        <v>419</v>
      </c>
      <c r="D1431" s="6" t="s">
        <v>80</v>
      </c>
      <c r="E1431" s="6" t="s">
        <v>50</v>
      </c>
      <c r="F1431" s="6" t="s">
        <v>232</v>
      </c>
      <c r="G1431" s="6" t="s">
        <v>233</v>
      </c>
      <c r="H1431" t="s">
        <v>110</v>
      </c>
      <c r="I1431" t="s">
        <v>123</v>
      </c>
      <c r="J1431" t="s">
        <v>124</v>
      </c>
      <c r="K1431" t="s">
        <v>125</v>
      </c>
      <c r="L1431" t="s">
        <v>126</v>
      </c>
      <c r="M1431" t="s">
        <v>127</v>
      </c>
      <c r="P1431" s="44" t="s">
        <v>386</v>
      </c>
      <c r="T1431" s="9">
        <v>-0.98309999999999997</v>
      </c>
      <c r="U1431" s="9">
        <f t="shared" si="54"/>
        <v>-0.98309999999999997</v>
      </c>
      <c r="V1431" s="6" t="s">
        <v>119</v>
      </c>
      <c r="W1431" s="10" t="s">
        <v>382</v>
      </c>
    </row>
    <row r="1432" spans="1:24" x14ac:dyDescent="0.2">
      <c r="A1432" s="6" t="s">
        <v>231</v>
      </c>
      <c r="B1432" s="6">
        <v>2019</v>
      </c>
      <c r="C1432" s="6" t="s">
        <v>508</v>
      </c>
      <c r="D1432" s="6" t="s">
        <v>67</v>
      </c>
      <c r="E1432" s="6" t="s">
        <v>50</v>
      </c>
      <c r="F1432" s="6" t="s">
        <v>232</v>
      </c>
      <c r="G1432" s="6" t="s">
        <v>241</v>
      </c>
      <c r="H1432" t="s">
        <v>110</v>
      </c>
      <c r="I1432" t="s">
        <v>163</v>
      </c>
      <c r="J1432" t="s">
        <v>163</v>
      </c>
      <c r="K1432" t="s">
        <v>164</v>
      </c>
      <c r="L1432" t="s">
        <v>165</v>
      </c>
      <c r="M1432" t="s">
        <v>166</v>
      </c>
      <c r="N1432"/>
      <c r="O1432"/>
      <c r="P1432" s="44" t="s">
        <v>386</v>
      </c>
      <c r="T1432" s="9">
        <v>-1.3140000000000001</v>
      </c>
      <c r="U1432" s="9">
        <f t="shared" si="54"/>
        <v>-1.3140000000000001</v>
      </c>
      <c r="V1432" s="6" t="s">
        <v>119</v>
      </c>
    </row>
    <row r="1433" spans="1:24" x14ac:dyDescent="0.2">
      <c r="A1433" s="6" t="s">
        <v>231</v>
      </c>
      <c r="B1433" s="6">
        <v>2019</v>
      </c>
      <c r="C1433" s="6" t="s">
        <v>508</v>
      </c>
      <c r="D1433" s="6" t="s">
        <v>74</v>
      </c>
      <c r="E1433" s="6" t="s">
        <v>50</v>
      </c>
      <c r="F1433" s="6" t="s">
        <v>232</v>
      </c>
      <c r="G1433" s="6" t="s">
        <v>240</v>
      </c>
      <c r="H1433" t="s">
        <v>110</v>
      </c>
      <c r="I1433" t="s">
        <v>163</v>
      </c>
      <c r="J1433" t="s">
        <v>163</v>
      </c>
      <c r="K1433" t="s">
        <v>164</v>
      </c>
      <c r="L1433" t="s">
        <v>165</v>
      </c>
      <c r="M1433" t="s">
        <v>166</v>
      </c>
      <c r="N1433"/>
      <c r="O1433"/>
      <c r="P1433" s="44" t="s">
        <v>386</v>
      </c>
      <c r="T1433" s="9">
        <v>-1.61</v>
      </c>
      <c r="U1433" s="9">
        <f t="shared" si="54"/>
        <v>-1.61</v>
      </c>
      <c r="V1433" s="6" t="s">
        <v>119</v>
      </c>
      <c r="W1433" s="10" t="s">
        <v>382</v>
      </c>
    </row>
    <row r="1434" spans="1:24" x14ac:dyDescent="0.2">
      <c r="A1434" s="6" t="s">
        <v>231</v>
      </c>
      <c r="B1434" s="6">
        <v>2019</v>
      </c>
      <c r="C1434" s="6" t="s">
        <v>508</v>
      </c>
      <c r="D1434" s="6" t="s">
        <v>80</v>
      </c>
      <c r="E1434" s="6" t="s">
        <v>50</v>
      </c>
      <c r="F1434" s="6" t="s">
        <v>232</v>
      </c>
      <c r="G1434" s="6" t="s">
        <v>233</v>
      </c>
      <c r="H1434" t="s">
        <v>110</v>
      </c>
      <c r="I1434" t="s">
        <v>163</v>
      </c>
      <c r="J1434" t="s">
        <v>163</v>
      </c>
      <c r="K1434" t="s">
        <v>164</v>
      </c>
      <c r="L1434" t="s">
        <v>165</v>
      </c>
      <c r="M1434" t="s">
        <v>166</v>
      </c>
      <c r="N1434"/>
      <c r="O1434"/>
      <c r="P1434" s="44" t="s">
        <v>386</v>
      </c>
      <c r="T1434" s="9">
        <v>-1.7290000000000001</v>
      </c>
      <c r="U1434" s="9">
        <f t="shared" si="54"/>
        <v>-1.7290000000000001</v>
      </c>
      <c r="V1434" s="6" t="s">
        <v>119</v>
      </c>
      <c r="W1434" s="10" t="s">
        <v>382</v>
      </c>
    </row>
    <row r="1435" spans="1:24" x14ac:dyDescent="0.2">
      <c r="A1435" s="6" t="s">
        <v>269</v>
      </c>
      <c r="B1435" s="6">
        <v>2018</v>
      </c>
      <c r="C1435" s="6" t="s">
        <v>407</v>
      </c>
      <c r="D1435" s="6" t="s">
        <v>66</v>
      </c>
      <c r="E1435" s="6" t="s">
        <v>50</v>
      </c>
      <c r="F1435" s="6" t="s">
        <v>270</v>
      </c>
      <c r="G1435" s="6" t="s">
        <v>271</v>
      </c>
      <c r="H1435" t="s">
        <v>110</v>
      </c>
      <c r="I1435" t="s">
        <v>111</v>
      </c>
      <c r="J1435" t="s">
        <v>133</v>
      </c>
      <c r="K1435" t="s">
        <v>146</v>
      </c>
      <c r="L1435" t="s">
        <v>147</v>
      </c>
      <c r="M1435" t="s">
        <v>191</v>
      </c>
      <c r="N1435" s="6" t="s">
        <v>272</v>
      </c>
      <c r="P1435" s="44" t="s">
        <v>386</v>
      </c>
      <c r="Q1435" s="9">
        <v>5.1783992285438698</v>
      </c>
      <c r="R1435" s="9">
        <v>5.4580520732883304</v>
      </c>
      <c r="S1435" s="8">
        <f t="shared" ref="S1435:S1466" si="55">((R1435-Q1435)/Q1435)</f>
        <v>5.400372439478697E-2</v>
      </c>
      <c r="U1435" s="9">
        <f t="shared" si="54"/>
        <v>7.5879964846471387E-2</v>
      </c>
      <c r="V1435" s="6" t="s">
        <v>119</v>
      </c>
    </row>
    <row r="1436" spans="1:24" x14ac:dyDescent="0.2">
      <c r="A1436" s="6" t="s">
        <v>269</v>
      </c>
      <c r="B1436" s="6">
        <v>2018</v>
      </c>
      <c r="C1436" s="6" t="s">
        <v>407</v>
      </c>
      <c r="D1436" s="6" t="s">
        <v>66</v>
      </c>
      <c r="E1436" s="6" t="s">
        <v>50</v>
      </c>
      <c r="F1436" s="6" t="s">
        <v>270</v>
      </c>
      <c r="G1436" s="6" t="s">
        <v>271</v>
      </c>
      <c r="H1436" t="s">
        <v>110</v>
      </c>
      <c r="I1436" t="s">
        <v>111</v>
      </c>
      <c r="J1436" t="s">
        <v>204</v>
      </c>
      <c r="K1436" t="s">
        <v>205</v>
      </c>
      <c r="L1436" t="s">
        <v>206</v>
      </c>
      <c r="M1436" t="s">
        <v>215</v>
      </c>
      <c r="P1436" s="44" t="s">
        <v>386</v>
      </c>
      <c r="Q1436" s="9">
        <v>4.7251687560270001</v>
      </c>
      <c r="R1436" s="9">
        <v>4.7733847637415598</v>
      </c>
      <c r="S1436" s="8">
        <f t="shared" si="55"/>
        <v>1.0204081632652738E-2</v>
      </c>
      <c r="U1436" s="9">
        <f t="shared" si="54"/>
        <v>1.4646775964400945E-2</v>
      </c>
      <c r="V1436" s="6" t="s">
        <v>119</v>
      </c>
    </row>
    <row r="1437" spans="1:24" x14ac:dyDescent="0.2">
      <c r="A1437" s="6" t="s">
        <v>188</v>
      </c>
      <c r="B1437" s="6">
        <v>2019</v>
      </c>
      <c r="C1437" s="6" t="s">
        <v>511</v>
      </c>
      <c r="D1437" s="6" t="s">
        <v>49</v>
      </c>
      <c r="E1437" s="6" t="s">
        <v>50</v>
      </c>
      <c r="F1437" s="6" t="s">
        <v>142</v>
      </c>
      <c r="G1437" s="6" t="s">
        <v>190</v>
      </c>
      <c r="H1437" t="s">
        <v>110</v>
      </c>
      <c r="I1437" t="s">
        <v>111</v>
      </c>
      <c r="J1437" t="s">
        <v>112</v>
      </c>
      <c r="K1437" t="s">
        <v>139</v>
      </c>
      <c r="L1437" t="s">
        <v>140</v>
      </c>
      <c r="M1437" t="s">
        <v>141</v>
      </c>
      <c r="P1437" s="44" t="s">
        <v>385</v>
      </c>
      <c r="Q1437" s="9">
        <v>1.9889502762431066E-2</v>
      </c>
      <c r="R1437" s="9">
        <v>0</v>
      </c>
      <c r="S1437" s="8">
        <f t="shared" si="55"/>
        <v>-1</v>
      </c>
      <c r="U1437" s="9">
        <v>-50</v>
      </c>
      <c r="V1437" s="6" t="s">
        <v>116</v>
      </c>
    </row>
    <row r="1438" spans="1:24" x14ac:dyDescent="0.2">
      <c r="A1438" s="6" t="s">
        <v>188</v>
      </c>
      <c r="B1438" s="6">
        <v>2019</v>
      </c>
      <c r="C1438" s="6" t="s">
        <v>511</v>
      </c>
      <c r="D1438" s="6" t="s">
        <v>49</v>
      </c>
      <c r="E1438" s="6" t="s">
        <v>50</v>
      </c>
      <c r="F1438" s="6" t="s">
        <v>142</v>
      </c>
      <c r="G1438" s="6" t="s">
        <v>190</v>
      </c>
      <c r="H1438" s="6" t="s">
        <v>110</v>
      </c>
      <c r="I1438" s="6" t="s">
        <v>111</v>
      </c>
      <c r="J1438" s="6" t="s">
        <v>112</v>
      </c>
      <c r="K1438" s="6" t="s">
        <v>113</v>
      </c>
      <c r="L1438" s="6" t="s">
        <v>114</v>
      </c>
      <c r="M1438" s="6" t="s">
        <v>192</v>
      </c>
      <c r="P1438" s="44" t="s">
        <v>385</v>
      </c>
      <c r="Q1438" s="9">
        <v>4.4198895027619534E-3</v>
      </c>
      <c r="R1438" s="9">
        <v>0</v>
      </c>
      <c r="S1438" s="8">
        <f t="shared" si="55"/>
        <v>-1</v>
      </c>
      <c r="U1438" s="9">
        <v>-50</v>
      </c>
      <c r="V1438" s="6" t="s">
        <v>116</v>
      </c>
      <c r="X1438" s="15"/>
    </row>
    <row r="1439" spans="1:24" x14ac:dyDescent="0.2">
      <c r="A1439" s="6" t="s">
        <v>188</v>
      </c>
      <c r="B1439" s="6">
        <v>2019</v>
      </c>
      <c r="C1439" s="6" t="s">
        <v>511</v>
      </c>
      <c r="D1439" s="6" t="s">
        <v>49</v>
      </c>
      <c r="E1439" s="6" t="s">
        <v>50</v>
      </c>
      <c r="F1439" s="6" t="s">
        <v>195</v>
      </c>
      <c r="G1439" s="6" t="s">
        <v>190</v>
      </c>
      <c r="H1439" s="6" t="s">
        <v>110</v>
      </c>
      <c r="I1439" s="6" t="s">
        <v>169</v>
      </c>
      <c r="J1439" s="6" t="s">
        <v>236</v>
      </c>
      <c r="K1439" s="6" t="s">
        <v>253</v>
      </c>
      <c r="L1439" s="6" t="s">
        <v>254</v>
      </c>
      <c r="M1439" s="6" t="s">
        <v>255</v>
      </c>
      <c r="P1439" s="44" t="s">
        <v>385</v>
      </c>
      <c r="Q1439" s="9">
        <v>2.2099447513812098E-2</v>
      </c>
      <c r="R1439" s="9">
        <v>0</v>
      </c>
      <c r="S1439" s="8">
        <f t="shared" si="55"/>
        <v>-1</v>
      </c>
      <c r="U1439" s="9">
        <v>-50</v>
      </c>
      <c r="V1439" s="6" t="s">
        <v>116</v>
      </c>
    </row>
    <row r="1440" spans="1:24" x14ac:dyDescent="0.2">
      <c r="A1440" s="6" t="s">
        <v>188</v>
      </c>
      <c r="B1440" s="6">
        <v>2019</v>
      </c>
      <c r="C1440" s="6" t="s">
        <v>511</v>
      </c>
      <c r="D1440" s="6" t="s">
        <v>49</v>
      </c>
      <c r="E1440" s="6" t="s">
        <v>50</v>
      </c>
      <c r="F1440" s="6" t="s">
        <v>195</v>
      </c>
      <c r="G1440" s="6" t="s">
        <v>190</v>
      </c>
      <c r="H1440" t="s">
        <v>110</v>
      </c>
      <c r="I1440" t="s">
        <v>163</v>
      </c>
      <c r="J1440" t="s">
        <v>163</v>
      </c>
      <c r="K1440" t="s">
        <v>164</v>
      </c>
      <c r="L1440" t="s">
        <v>165</v>
      </c>
      <c r="M1440" t="s">
        <v>166</v>
      </c>
      <c r="P1440" s="44" t="s">
        <v>386</v>
      </c>
      <c r="Q1440" s="9">
        <v>1.1049723756909602E-3</v>
      </c>
      <c r="R1440" s="9">
        <v>0</v>
      </c>
      <c r="S1440" s="8">
        <f t="shared" si="55"/>
        <v>-1</v>
      </c>
      <c r="U1440" s="9">
        <v>-50</v>
      </c>
      <c r="V1440" s="6" t="s">
        <v>116</v>
      </c>
    </row>
    <row r="1441" spans="1:24" x14ac:dyDescent="0.2">
      <c r="A1441" s="6" t="s">
        <v>188</v>
      </c>
      <c r="B1441" s="6">
        <v>2019</v>
      </c>
      <c r="C1441" s="6" t="s">
        <v>511</v>
      </c>
      <c r="D1441" s="6" t="s">
        <v>49</v>
      </c>
      <c r="E1441" s="6" t="s">
        <v>50</v>
      </c>
      <c r="F1441" s="6" t="s">
        <v>195</v>
      </c>
      <c r="G1441" s="6" t="s">
        <v>190</v>
      </c>
      <c r="H1441" s="6" t="s">
        <v>110</v>
      </c>
      <c r="I1441" s="6" t="s">
        <v>111</v>
      </c>
      <c r="J1441" s="6" t="s">
        <v>133</v>
      </c>
      <c r="K1441" s="6" t="s">
        <v>134</v>
      </c>
      <c r="L1441" s="6" t="s">
        <v>135</v>
      </c>
      <c r="M1441" s="6" t="s">
        <v>284</v>
      </c>
      <c r="P1441" s="44" t="s">
        <v>385</v>
      </c>
      <c r="Q1441" s="9">
        <v>3.3149171270719924E-3</v>
      </c>
      <c r="R1441" s="9">
        <v>0</v>
      </c>
      <c r="S1441" s="8">
        <f t="shared" si="55"/>
        <v>-1</v>
      </c>
      <c r="U1441" s="9">
        <v>-50</v>
      </c>
      <c r="V1441" s="6" t="s">
        <v>116</v>
      </c>
    </row>
    <row r="1442" spans="1:24" x14ac:dyDescent="0.2">
      <c r="A1442" s="6" t="s">
        <v>188</v>
      </c>
      <c r="B1442" s="6">
        <v>2019</v>
      </c>
      <c r="C1442" s="6" t="s">
        <v>511</v>
      </c>
      <c r="D1442" s="6" t="s">
        <v>189</v>
      </c>
      <c r="E1442" s="6" t="s">
        <v>50</v>
      </c>
      <c r="F1442" s="6" t="s">
        <v>142</v>
      </c>
      <c r="G1442" s="6" t="s">
        <v>190</v>
      </c>
      <c r="H1442" t="s">
        <v>110</v>
      </c>
      <c r="I1442" t="s">
        <v>163</v>
      </c>
      <c r="J1442" t="s">
        <v>163</v>
      </c>
      <c r="K1442" t="s">
        <v>164</v>
      </c>
      <c r="L1442" t="s">
        <v>165</v>
      </c>
      <c r="M1442" t="s">
        <v>166</v>
      </c>
      <c r="P1442" s="44" t="s">
        <v>386</v>
      </c>
      <c r="Q1442" s="9">
        <v>2.2099447513810322E-3</v>
      </c>
      <c r="R1442" s="9">
        <v>0</v>
      </c>
      <c r="S1442" s="8">
        <f t="shared" si="55"/>
        <v>-1</v>
      </c>
      <c r="U1442" s="9">
        <v>-50</v>
      </c>
      <c r="V1442" s="6" t="s">
        <v>116</v>
      </c>
    </row>
    <row r="1443" spans="1:24" x14ac:dyDescent="0.2">
      <c r="A1443" s="6" t="s">
        <v>188</v>
      </c>
      <c r="B1443" s="6">
        <v>2019</v>
      </c>
      <c r="C1443" s="6" t="s">
        <v>511</v>
      </c>
      <c r="D1443" s="6" t="s">
        <v>189</v>
      </c>
      <c r="E1443" s="6" t="s">
        <v>50</v>
      </c>
      <c r="F1443" s="6" t="s">
        <v>142</v>
      </c>
      <c r="G1443" s="6" t="s">
        <v>190</v>
      </c>
      <c r="H1443" s="6" t="s">
        <v>110</v>
      </c>
      <c r="I1443" s="6" t="s">
        <v>111</v>
      </c>
      <c r="J1443" s="6" t="s">
        <v>112</v>
      </c>
      <c r="K1443" s="6" t="s">
        <v>113</v>
      </c>
      <c r="L1443" s="6" t="s">
        <v>114</v>
      </c>
      <c r="M1443" s="6" t="s">
        <v>192</v>
      </c>
      <c r="P1443" s="44" t="s">
        <v>385</v>
      </c>
      <c r="Q1443" s="9">
        <v>4.4198895027619534E-3</v>
      </c>
      <c r="R1443" s="9">
        <v>0</v>
      </c>
      <c r="S1443" s="8">
        <f t="shared" si="55"/>
        <v>-1</v>
      </c>
      <c r="U1443" s="9">
        <v>-50</v>
      </c>
      <c r="V1443" s="6" t="s">
        <v>116</v>
      </c>
    </row>
    <row r="1444" spans="1:24" x14ac:dyDescent="0.2">
      <c r="A1444" s="6" t="s">
        <v>188</v>
      </c>
      <c r="B1444" s="6">
        <v>2019</v>
      </c>
      <c r="C1444" s="6" t="s">
        <v>511</v>
      </c>
      <c r="D1444" s="6" t="s">
        <v>189</v>
      </c>
      <c r="E1444" s="6" t="s">
        <v>50</v>
      </c>
      <c r="F1444" s="6" t="s">
        <v>195</v>
      </c>
      <c r="G1444" s="6" t="s">
        <v>190</v>
      </c>
      <c r="H1444" t="s">
        <v>110</v>
      </c>
      <c r="I1444" t="s">
        <v>111</v>
      </c>
      <c r="J1444" t="s">
        <v>112</v>
      </c>
      <c r="K1444" t="s">
        <v>139</v>
      </c>
      <c r="L1444" t="s">
        <v>140</v>
      </c>
      <c r="M1444" t="s">
        <v>141</v>
      </c>
      <c r="P1444" s="44" t="s">
        <v>385</v>
      </c>
      <c r="Q1444" s="9">
        <v>1.5469613259668002E-2</v>
      </c>
      <c r="R1444" s="9">
        <v>0</v>
      </c>
      <c r="S1444" s="8">
        <f t="shared" si="55"/>
        <v>-1</v>
      </c>
      <c r="U1444" s="9">
        <v>-50</v>
      </c>
      <c r="V1444" s="6" t="s">
        <v>116</v>
      </c>
    </row>
    <row r="1445" spans="1:24" x14ac:dyDescent="0.2">
      <c r="A1445" s="6" t="s">
        <v>188</v>
      </c>
      <c r="B1445" s="6">
        <v>2019</v>
      </c>
      <c r="C1445" s="6" t="s">
        <v>511</v>
      </c>
      <c r="D1445" s="6" t="s">
        <v>49</v>
      </c>
      <c r="E1445" s="6" t="s">
        <v>50</v>
      </c>
      <c r="F1445" s="6" t="s">
        <v>142</v>
      </c>
      <c r="G1445" s="6" t="s">
        <v>190</v>
      </c>
      <c r="H1445" s="6" t="s">
        <v>110</v>
      </c>
      <c r="I1445" s="6" t="s">
        <v>169</v>
      </c>
      <c r="J1445" s="6" t="s">
        <v>236</v>
      </c>
      <c r="K1445" s="6" t="s">
        <v>253</v>
      </c>
      <c r="L1445" s="6" t="s">
        <v>254</v>
      </c>
      <c r="M1445" s="6" t="s">
        <v>255</v>
      </c>
      <c r="P1445" s="44" t="s">
        <v>385</v>
      </c>
      <c r="Q1445" s="9">
        <v>0</v>
      </c>
      <c r="R1445" s="50">
        <v>2.2099447513810322E-3</v>
      </c>
      <c r="S1445" s="8" t="e">
        <f t="shared" si="55"/>
        <v>#DIV/0!</v>
      </c>
      <c r="U1445" s="9">
        <v>50</v>
      </c>
      <c r="V1445" s="6" t="s">
        <v>116</v>
      </c>
    </row>
    <row r="1446" spans="1:24" x14ac:dyDescent="0.2">
      <c r="A1446" s="6" t="s">
        <v>188</v>
      </c>
      <c r="B1446" s="6">
        <v>2019</v>
      </c>
      <c r="C1446" s="6" t="s">
        <v>511</v>
      </c>
      <c r="D1446" s="6" t="s">
        <v>49</v>
      </c>
      <c r="E1446" s="6" t="s">
        <v>50</v>
      </c>
      <c r="F1446" s="6" t="s">
        <v>142</v>
      </c>
      <c r="G1446" s="6" t="s">
        <v>190</v>
      </c>
      <c r="H1446" s="6" t="s">
        <v>110</v>
      </c>
      <c r="I1446" s="6" t="s">
        <v>111</v>
      </c>
      <c r="J1446" s="6" t="s">
        <v>133</v>
      </c>
      <c r="K1446" s="6" t="s">
        <v>134</v>
      </c>
      <c r="L1446" s="6" t="s">
        <v>135</v>
      </c>
      <c r="M1446" s="6" t="s">
        <v>162</v>
      </c>
      <c r="P1446" s="44" t="s">
        <v>385</v>
      </c>
      <c r="Q1446" s="9">
        <v>0</v>
      </c>
      <c r="R1446" s="9">
        <v>7.7348066298349449E-3</v>
      </c>
      <c r="S1446" s="8" t="e">
        <f t="shared" si="55"/>
        <v>#DIV/0!</v>
      </c>
      <c r="U1446" s="9">
        <v>50</v>
      </c>
      <c r="V1446" s="6" t="s">
        <v>116</v>
      </c>
    </row>
    <row r="1447" spans="1:24" x14ac:dyDescent="0.2">
      <c r="A1447" s="6" t="s">
        <v>188</v>
      </c>
      <c r="B1447" s="6">
        <v>2019</v>
      </c>
      <c r="C1447" s="6" t="s">
        <v>511</v>
      </c>
      <c r="D1447" s="6" t="s">
        <v>49</v>
      </c>
      <c r="E1447" s="6" t="s">
        <v>50</v>
      </c>
      <c r="F1447" s="6" t="s">
        <v>142</v>
      </c>
      <c r="G1447" s="6" t="s">
        <v>190</v>
      </c>
      <c r="H1447" s="6" t="s">
        <v>110</v>
      </c>
      <c r="I1447" s="6" t="s">
        <v>111</v>
      </c>
      <c r="J1447" s="6" t="s">
        <v>133</v>
      </c>
      <c r="K1447" s="6" t="s">
        <v>134</v>
      </c>
      <c r="L1447" s="6" t="s">
        <v>135</v>
      </c>
      <c r="M1447" s="6" t="s">
        <v>284</v>
      </c>
      <c r="P1447" s="44" t="s">
        <v>385</v>
      </c>
      <c r="Q1447" s="9">
        <v>0</v>
      </c>
      <c r="R1447" s="9">
        <v>6.6298342541429856E-3</v>
      </c>
      <c r="S1447" s="8" t="e">
        <f t="shared" si="55"/>
        <v>#DIV/0!</v>
      </c>
      <c r="U1447" s="9">
        <v>50</v>
      </c>
      <c r="V1447" s="6" t="s">
        <v>116</v>
      </c>
    </row>
    <row r="1448" spans="1:24" x14ac:dyDescent="0.2">
      <c r="A1448" s="6" t="s">
        <v>188</v>
      </c>
      <c r="B1448" s="6">
        <v>2019</v>
      </c>
      <c r="C1448" s="6" t="s">
        <v>511</v>
      </c>
      <c r="D1448" s="6" t="s">
        <v>189</v>
      </c>
      <c r="E1448" s="6" t="s">
        <v>50</v>
      </c>
      <c r="F1448" s="6" t="s">
        <v>142</v>
      </c>
      <c r="G1448" s="6" t="s">
        <v>190</v>
      </c>
      <c r="H1448" s="6" t="s">
        <v>110</v>
      </c>
      <c r="I1448" s="6" t="s">
        <v>169</v>
      </c>
      <c r="J1448" s="6" t="s">
        <v>236</v>
      </c>
      <c r="K1448" s="6" t="s">
        <v>253</v>
      </c>
      <c r="L1448" s="6" t="s">
        <v>254</v>
      </c>
      <c r="M1448" s="6" t="s">
        <v>255</v>
      </c>
      <c r="P1448" s="44" t="s">
        <v>385</v>
      </c>
      <c r="Q1448" s="9">
        <v>0</v>
      </c>
      <c r="R1448" s="9">
        <v>4.4198895027629526E-3</v>
      </c>
      <c r="S1448" s="8" t="e">
        <f t="shared" si="55"/>
        <v>#DIV/0!</v>
      </c>
      <c r="U1448" s="9">
        <v>50</v>
      </c>
      <c r="V1448" s="6" t="s">
        <v>116</v>
      </c>
    </row>
    <row r="1449" spans="1:24" x14ac:dyDescent="0.2">
      <c r="A1449" s="6" t="s">
        <v>188</v>
      </c>
      <c r="B1449" s="6">
        <v>2019</v>
      </c>
      <c r="C1449" s="6" t="s">
        <v>511</v>
      </c>
      <c r="D1449" s="6" t="s">
        <v>189</v>
      </c>
      <c r="E1449" s="6" t="s">
        <v>50</v>
      </c>
      <c r="F1449" s="6" t="s">
        <v>142</v>
      </c>
      <c r="G1449" s="6" t="s">
        <v>190</v>
      </c>
      <c r="H1449" s="6" t="s">
        <v>110</v>
      </c>
      <c r="I1449" s="6" t="s">
        <v>169</v>
      </c>
      <c r="J1449" s="6" t="s">
        <v>236</v>
      </c>
      <c r="K1449" s="6" t="s">
        <v>253</v>
      </c>
      <c r="L1449" s="6" t="s">
        <v>254</v>
      </c>
      <c r="M1449" s="6" t="s">
        <v>255</v>
      </c>
      <c r="P1449" s="44" t="s">
        <v>385</v>
      </c>
      <c r="Q1449" s="9">
        <v>0</v>
      </c>
      <c r="R1449" s="9">
        <v>2.2099447513809212E-3</v>
      </c>
      <c r="S1449" s="8" t="e">
        <f t="shared" si="55"/>
        <v>#DIV/0!</v>
      </c>
      <c r="U1449" s="9">
        <v>50</v>
      </c>
      <c r="V1449" s="6" t="s">
        <v>116</v>
      </c>
    </row>
    <row r="1450" spans="1:24" x14ac:dyDescent="0.2">
      <c r="A1450" s="6" t="s">
        <v>188</v>
      </c>
      <c r="B1450" s="6">
        <v>2019</v>
      </c>
      <c r="C1450" s="6" t="s">
        <v>511</v>
      </c>
      <c r="D1450" s="6" t="s">
        <v>189</v>
      </c>
      <c r="E1450" s="6" t="s">
        <v>50</v>
      </c>
      <c r="F1450" s="6" t="s">
        <v>195</v>
      </c>
      <c r="G1450" s="6" t="s">
        <v>190</v>
      </c>
      <c r="H1450" s="6" t="s">
        <v>110</v>
      </c>
      <c r="I1450" s="6" t="s">
        <v>111</v>
      </c>
      <c r="J1450" s="6" t="s">
        <v>133</v>
      </c>
      <c r="K1450" s="6" t="s">
        <v>134</v>
      </c>
      <c r="L1450" s="6" t="s">
        <v>135</v>
      </c>
      <c r="M1450" s="6" t="s">
        <v>162</v>
      </c>
      <c r="P1450" s="44" t="s">
        <v>385</v>
      </c>
      <c r="Q1450" s="9">
        <v>0</v>
      </c>
      <c r="R1450" s="9">
        <v>4.4198895027619534E-3</v>
      </c>
      <c r="S1450" s="8" t="e">
        <f t="shared" si="55"/>
        <v>#DIV/0!</v>
      </c>
      <c r="U1450" s="9">
        <v>50</v>
      </c>
      <c r="V1450" s="6" t="s">
        <v>116</v>
      </c>
    </row>
    <row r="1451" spans="1:24" x14ac:dyDescent="0.2">
      <c r="A1451" s="6" t="s">
        <v>188</v>
      </c>
      <c r="B1451" s="6">
        <v>2019</v>
      </c>
      <c r="C1451" s="6" t="s">
        <v>511</v>
      </c>
      <c r="D1451" s="6" t="s">
        <v>189</v>
      </c>
      <c r="E1451" s="6" t="s">
        <v>50</v>
      </c>
      <c r="F1451" s="6" t="s">
        <v>142</v>
      </c>
      <c r="G1451" s="6" t="s">
        <v>190</v>
      </c>
      <c r="H1451" t="s">
        <v>110</v>
      </c>
      <c r="I1451" t="s">
        <v>111</v>
      </c>
      <c r="J1451" t="s">
        <v>133</v>
      </c>
      <c r="K1451" t="s">
        <v>146</v>
      </c>
      <c r="L1451" t="s">
        <v>147</v>
      </c>
      <c r="M1451" t="s">
        <v>191</v>
      </c>
      <c r="P1451" s="44" t="s">
        <v>386</v>
      </c>
      <c r="Q1451" s="9">
        <v>0.112707182320442</v>
      </c>
      <c r="R1451" s="9">
        <v>0.56795580110497201</v>
      </c>
      <c r="S1451" s="8">
        <f t="shared" si="55"/>
        <v>4.0392156862745061</v>
      </c>
      <c r="U1451" s="9">
        <f t="shared" ref="U1451:U1471" si="56">IF(T1451="",(LOG((R1451/Q1451),2)),T1451)</f>
        <v>2.3331992072223815</v>
      </c>
      <c r="V1451" s="6" t="s">
        <v>116</v>
      </c>
    </row>
    <row r="1452" spans="1:24" x14ac:dyDescent="0.2">
      <c r="A1452" s="6" t="s">
        <v>188</v>
      </c>
      <c r="B1452" s="6">
        <v>2019</v>
      </c>
      <c r="C1452" s="6" t="s">
        <v>511</v>
      </c>
      <c r="D1452" s="6" t="s">
        <v>49</v>
      </c>
      <c r="E1452" s="6" t="s">
        <v>50</v>
      </c>
      <c r="F1452" s="6" t="s">
        <v>142</v>
      </c>
      <c r="G1452" s="6" t="s">
        <v>190</v>
      </c>
      <c r="H1452" s="6" t="s">
        <v>110</v>
      </c>
      <c r="I1452" s="6" t="s">
        <v>111</v>
      </c>
      <c r="J1452" s="6" t="s">
        <v>112</v>
      </c>
      <c r="K1452" s="6" t="s">
        <v>113</v>
      </c>
      <c r="L1452" s="6" t="s">
        <v>114</v>
      </c>
      <c r="M1452" s="6" t="s">
        <v>192</v>
      </c>
      <c r="P1452" s="44" t="s">
        <v>385</v>
      </c>
      <c r="Q1452" s="9">
        <v>1.1049723756906049E-2</v>
      </c>
      <c r="R1452" s="9">
        <v>5.4143646408839063E-2</v>
      </c>
      <c r="S1452" s="8">
        <f t="shared" si="55"/>
        <v>3.899999999999948</v>
      </c>
      <c r="U1452" s="9">
        <f t="shared" si="56"/>
        <v>2.2927817492278306</v>
      </c>
      <c r="V1452" s="6" t="s">
        <v>116</v>
      </c>
      <c r="X1452" s="15"/>
    </row>
    <row r="1453" spans="1:24" x14ac:dyDescent="0.2">
      <c r="A1453" s="6" t="s">
        <v>188</v>
      </c>
      <c r="B1453" s="6">
        <v>2019</v>
      </c>
      <c r="C1453" s="6" t="s">
        <v>511</v>
      </c>
      <c r="D1453" s="6" t="s">
        <v>189</v>
      </c>
      <c r="E1453" s="6" t="s">
        <v>50</v>
      </c>
      <c r="F1453" s="6" t="s">
        <v>195</v>
      </c>
      <c r="G1453" s="6" t="s">
        <v>190</v>
      </c>
      <c r="H1453" t="s">
        <v>110</v>
      </c>
      <c r="I1453" t="s">
        <v>163</v>
      </c>
      <c r="J1453" t="s">
        <v>163</v>
      </c>
      <c r="K1453" t="s">
        <v>164</v>
      </c>
      <c r="L1453" t="s">
        <v>165</v>
      </c>
      <c r="M1453" t="s">
        <v>166</v>
      </c>
      <c r="P1453" s="44" t="s">
        <v>386</v>
      </c>
      <c r="Q1453" s="9">
        <v>1.1049723756909602E-3</v>
      </c>
      <c r="R1453" s="9">
        <v>4.4198895027629526E-3</v>
      </c>
      <c r="S1453" s="8">
        <f t="shared" si="55"/>
        <v>2.9999999999991962</v>
      </c>
      <c r="U1453" s="9">
        <f t="shared" si="56"/>
        <v>1.99999999999971</v>
      </c>
      <c r="V1453" s="6" t="s">
        <v>116</v>
      </c>
    </row>
    <row r="1454" spans="1:24" x14ac:dyDescent="0.2">
      <c r="A1454" s="6" t="s">
        <v>188</v>
      </c>
      <c r="B1454" s="6">
        <v>2019</v>
      </c>
      <c r="C1454" s="6" t="s">
        <v>511</v>
      </c>
      <c r="D1454" s="6" t="s">
        <v>189</v>
      </c>
      <c r="E1454" s="6" t="s">
        <v>50</v>
      </c>
      <c r="F1454" s="6" t="s">
        <v>142</v>
      </c>
      <c r="G1454" s="6" t="s">
        <v>190</v>
      </c>
      <c r="H1454" t="s">
        <v>110</v>
      </c>
      <c r="I1454" t="s">
        <v>111</v>
      </c>
      <c r="J1454" t="s">
        <v>204</v>
      </c>
      <c r="K1454" t="s">
        <v>205</v>
      </c>
      <c r="L1454" t="s">
        <v>206</v>
      </c>
      <c r="M1454" t="s">
        <v>215</v>
      </c>
      <c r="P1454" s="44" t="s">
        <v>386</v>
      </c>
      <c r="Q1454" s="9">
        <v>3.2044198895027964E-2</v>
      </c>
      <c r="R1454" s="9">
        <v>9.1712707182320941E-2</v>
      </c>
      <c r="S1454" s="8">
        <f t="shared" si="55"/>
        <v>1.8620689655172267</v>
      </c>
      <c r="U1454" s="9">
        <f t="shared" si="56"/>
        <v>1.5170584362193451</v>
      </c>
      <c r="V1454" s="6" t="s">
        <v>116</v>
      </c>
    </row>
    <row r="1455" spans="1:24" x14ac:dyDescent="0.2">
      <c r="A1455" s="6" t="s">
        <v>188</v>
      </c>
      <c r="B1455" s="6">
        <v>2019</v>
      </c>
      <c r="C1455" s="6" t="s">
        <v>511</v>
      </c>
      <c r="D1455" s="6" t="s">
        <v>49</v>
      </c>
      <c r="E1455" s="6" t="s">
        <v>50</v>
      </c>
      <c r="F1455" s="6" t="s">
        <v>195</v>
      </c>
      <c r="G1455" s="6" t="s">
        <v>190</v>
      </c>
      <c r="H1455" t="s">
        <v>110</v>
      </c>
      <c r="I1455" t="s">
        <v>111</v>
      </c>
      <c r="J1455" t="s">
        <v>204</v>
      </c>
      <c r="K1455" t="s">
        <v>205</v>
      </c>
      <c r="L1455" t="s">
        <v>206</v>
      </c>
      <c r="M1455" t="s">
        <v>215</v>
      </c>
      <c r="P1455" s="44" t="s">
        <v>386</v>
      </c>
      <c r="Q1455" s="9">
        <v>5.082872928176696E-2</v>
      </c>
      <c r="R1455" s="9">
        <v>0.10276243093922699</v>
      </c>
      <c r="S1455" s="8">
        <f t="shared" si="55"/>
        <v>1.0217391304348316</v>
      </c>
      <c r="U1455" s="9">
        <f t="shared" si="56"/>
        <v>1.0155968550510535</v>
      </c>
      <c r="V1455" s="6" t="s">
        <v>116</v>
      </c>
    </row>
    <row r="1456" spans="1:24" x14ac:dyDescent="0.2">
      <c r="A1456" s="6" t="s">
        <v>188</v>
      </c>
      <c r="B1456" s="6">
        <v>2019</v>
      </c>
      <c r="C1456" s="6" t="s">
        <v>511</v>
      </c>
      <c r="D1456" s="6" t="s">
        <v>189</v>
      </c>
      <c r="E1456" s="6" t="s">
        <v>50</v>
      </c>
      <c r="F1456" s="6" t="s">
        <v>195</v>
      </c>
      <c r="G1456" s="6" t="s">
        <v>190</v>
      </c>
      <c r="H1456" s="6" t="s">
        <v>110</v>
      </c>
      <c r="I1456" s="12" t="s">
        <v>123</v>
      </c>
      <c r="J1456" s="6" t="s">
        <v>124</v>
      </c>
      <c r="K1456" s="6" t="s">
        <v>125</v>
      </c>
      <c r="L1456" s="6" t="s">
        <v>126</v>
      </c>
      <c r="M1456" s="6" t="s">
        <v>127</v>
      </c>
      <c r="P1456" s="44" t="s">
        <v>386</v>
      </c>
      <c r="Q1456" s="9">
        <v>0.24088397790055305</v>
      </c>
      <c r="R1456" s="9">
        <v>0.44751381215469599</v>
      </c>
      <c r="S1456" s="8">
        <f t="shared" si="55"/>
        <v>0.85779816513760976</v>
      </c>
      <c r="U1456" s="9">
        <f t="shared" si="56"/>
        <v>0.89359377299505693</v>
      </c>
      <c r="V1456" s="6" t="s">
        <v>116</v>
      </c>
    </row>
    <row r="1457" spans="1:24" x14ac:dyDescent="0.2">
      <c r="A1457" s="6" t="s">
        <v>188</v>
      </c>
      <c r="B1457" s="6">
        <v>2019</v>
      </c>
      <c r="C1457" s="6" t="s">
        <v>511</v>
      </c>
      <c r="D1457" s="6" t="s">
        <v>49</v>
      </c>
      <c r="E1457" s="6" t="s">
        <v>50</v>
      </c>
      <c r="F1457" s="6" t="s">
        <v>195</v>
      </c>
      <c r="G1457" s="6" t="s">
        <v>190</v>
      </c>
      <c r="H1457" s="6" t="s">
        <v>110</v>
      </c>
      <c r="I1457" s="6" t="s">
        <v>111</v>
      </c>
      <c r="J1457" s="6" t="s">
        <v>112</v>
      </c>
      <c r="K1457" s="6" t="s">
        <v>113</v>
      </c>
      <c r="L1457" s="6" t="s">
        <v>114</v>
      </c>
      <c r="M1457" s="6" t="s">
        <v>115</v>
      </c>
      <c r="P1457" s="44" t="s">
        <v>385</v>
      </c>
      <c r="Q1457" s="9">
        <v>3.6464088397791028E-2</v>
      </c>
      <c r="R1457" s="9">
        <v>6.5193370165746001E-2</v>
      </c>
      <c r="S1457" s="8">
        <f t="shared" si="55"/>
        <v>0.7878787878787441</v>
      </c>
      <c r="U1457" s="9">
        <f t="shared" si="56"/>
        <v>0.83824893000335254</v>
      </c>
      <c r="V1457" s="6" t="s">
        <v>116</v>
      </c>
    </row>
    <row r="1458" spans="1:24" x14ac:dyDescent="0.2">
      <c r="A1458" s="6" t="s">
        <v>188</v>
      </c>
      <c r="B1458" s="6">
        <v>2019</v>
      </c>
      <c r="C1458" s="6" t="s">
        <v>511</v>
      </c>
      <c r="D1458" s="6" t="s">
        <v>189</v>
      </c>
      <c r="E1458" s="6" t="s">
        <v>50</v>
      </c>
      <c r="F1458" s="6" t="s">
        <v>142</v>
      </c>
      <c r="G1458" s="6" t="s">
        <v>190</v>
      </c>
      <c r="H1458" t="s">
        <v>110</v>
      </c>
      <c r="I1458" t="s">
        <v>111</v>
      </c>
      <c r="J1458" t="s">
        <v>133</v>
      </c>
      <c r="K1458" t="s">
        <v>146</v>
      </c>
      <c r="L1458" t="s">
        <v>147</v>
      </c>
      <c r="M1458" t="s">
        <v>191</v>
      </c>
      <c r="P1458" s="44" t="s">
        <v>386</v>
      </c>
      <c r="Q1458" s="9">
        <v>0.17127071823204401</v>
      </c>
      <c r="R1458" s="9">
        <v>0.25966850828729199</v>
      </c>
      <c r="S1458" s="8">
        <f t="shared" si="55"/>
        <v>0.51612903225806128</v>
      </c>
      <c r="U1458" s="9">
        <f t="shared" si="56"/>
        <v>0.60039254129075925</v>
      </c>
      <c r="V1458" s="6" t="s">
        <v>116</v>
      </c>
    </row>
    <row r="1459" spans="1:24" x14ac:dyDescent="0.2">
      <c r="A1459" s="6" t="s">
        <v>188</v>
      </c>
      <c r="B1459" s="6">
        <v>2019</v>
      </c>
      <c r="C1459" s="6" t="s">
        <v>511</v>
      </c>
      <c r="D1459" s="6" t="s">
        <v>49</v>
      </c>
      <c r="E1459" s="6" t="s">
        <v>50</v>
      </c>
      <c r="F1459" s="6" t="s">
        <v>142</v>
      </c>
      <c r="G1459" s="6" t="s">
        <v>190</v>
      </c>
      <c r="H1459" t="s">
        <v>110</v>
      </c>
      <c r="I1459" t="s">
        <v>163</v>
      </c>
      <c r="J1459" t="s">
        <v>163</v>
      </c>
      <c r="K1459" t="s">
        <v>164</v>
      </c>
      <c r="L1459" t="s">
        <v>165</v>
      </c>
      <c r="M1459" t="s">
        <v>166</v>
      </c>
      <c r="P1459" s="44" t="s">
        <v>386</v>
      </c>
      <c r="Q1459" s="9">
        <v>2.2099447513810322E-3</v>
      </c>
      <c r="R1459" s="50">
        <v>3.3149171270719924E-3</v>
      </c>
      <c r="S1459" s="8">
        <f t="shared" si="55"/>
        <v>0.50000000000020095</v>
      </c>
      <c r="U1459" s="9">
        <f t="shared" si="56"/>
        <v>0.58496250072134948</v>
      </c>
      <c r="V1459" s="6" t="s">
        <v>116</v>
      </c>
    </row>
    <row r="1460" spans="1:24" x14ac:dyDescent="0.2">
      <c r="A1460" s="6" t="s">
        <v>188</v>
      </c>
      <c r="B1460" s="6">
        <v>2019</v>
      </c>
      <c r="C1460" s="6" t="s">
        <v>511</v>
      </c>
      <c r="D1460" s="6" t="s">
        <v>49</v>
      </c>
      <c r="E1460" s="6" t="s">
        <v>50</v>
      </c>
      <c r="F1460" s="6" t="s">
        <v>142</v>
      </c>
      <c r="G1460" s="6" t="s">
        <v>190</v>
      </c>
      <c r="H1460" t="s">
        <v>110</v>
      </c>
      <c r="I1460" t="s">
        <v>111</v>
      </c>
      <c r="J1460" t="s">
        <v>204</v>
      </c>
      <c r="K1460" t="s">
        <v>205</v>
      </c>
      <c r="L1460" t="s">
        <v>206</v>
      </c>
      <c r="M1460" t="s">
        <v>215</v>
      </c>
      <c r="P1460" s="44" t="s">
        <v>386</v>
      </c>
      <c r="Q1460" s="9">
        <v>0.20110497237569103</v>
      </c>
      <c r="R1460" s="50">
        <v>0.29834254143646399</v>
      </c>
      <c r="S1460" s="8">
        <f t="shared" si="55"/>
        <v>0.48351648351647997</v>
      </c>
      <c r="U1460" s="9">
        <f t="shared" si="56"/>
        <v>0.56902095685213128</v>
      </c>
      <c r="V1460" s="6" t="s">
        <v>116</v>
      </c>
      <c r="X1460" s="15"/>
    </row>
    <row r="1461" spans="1:24" x14ac:dyDescent="0.2">
      <c r="A1461" s="6" t="s">
        <v>188</v>
      </c>
      <c r="B1461" s="6">
        <v>2019</v>
      </c>
      <c r="C1461" s="6" t="s">
        <v>511</v>
      </c>
      <c r="D1461" s="6" t="s">
        <v>49</v>
      </c>
      <c r="E1461" s="6" t="s">
        <v>50</v>
      </c>
      <c r="F1461" s="6" t="s">
        <v>195</v>
      </c>
      <c r="G1461" s="6" t="s">
        <v>190</v>
      </c>
      <c r="H1461" s="6" t="s">
        <v>110</v>
      </c>
      <c r="I1461" s="12" t="s">
        <v>123</v>
      </c>
      <c r="J1461" s="6" t="s">
        <v>124</v>
      </c>
      <c r="K1461" s="6" t="s">
        <v>125</v>
      </c>
      <c r="L1461" s="6" t="s">
        <v>126</v>
      </c>
      <c r="M1461" s="6" t="s">
        <v>127</v>
      </c>
      <c r="P1461" s="44" t="s">
        <v>386</v>
      </c>
      <c r="Q1461" s="9">
        <v>0.24088397790055305</v>
      </c>
      <c r="R1461" s="9">
        <v>0.35580110497237499</v>
      </c>
      <c r="S1461" s="8">
        <f t="shared" si="55"/>
        <v>0.47706422018347988</v>
      </c>
      <c r="U1461" s="9">
        <f t="shared" si="56"/>
        <v>0.56273255333768435</v>
      </c>
      <c r="V1461" s="6" t="s">
        <v>116</v>
      </c>
    </row>
    <row r="1462" spans="1:24" x14ac:dyDescent="0.2">
      <c r="A1462" s="6" t="s">
        <v>188</v>
      </c>
      <c r="B1462" s="6">
        <v>2019</v>
      </c>
      <c r="C1462" s="6" t="s">
        <v>511</v>
      </c>
      <c r="D1462" s="6" t="s">
        <v>189</v>
      </c>
      <c r="E1462" s="6" t="s">
        <v>50</v>
      </c>
      <c r="F1462" s="6" t="s">
        <v>142</v>
      </c>
      <c r="G1462" s="6" t="s">
        <v>190</v>
      </c>
      <c r="H1462" s="6" t="s">
        <v>110</v>
      </c>
      <c r="I1462" s="6" t="s">
        <v>111</v>
      </c>
      <c r="J1462" s="6" t="s">
        <v>112</v>
      </c>
      <c r="K1462" s="6" t="s">
        <v>113</v>
      </c>
      <c r="L1462" s="6" t="s">
        <v>114</v>
      </c>
      <c r="M1462" s="6" t="s">
        <v>115</v>
      </c>
      <c r="P1462" s="44" t="s">
        <v>385</v>
      </c>
      <c r="Q1462" s="9">
        <v>4.8618784530387038E-2</v>
      </c>
      <c r="R1462" s="9">
        <v>6.9613259668508065E-2</v>
      </c>
      <c r="S1462" s="8">
        <f t="shared" si="55"/>
        <v>0.4318181818181685</v>
      </c>
      <c r="U1462" s="9">
        <f t="shared" si="56"/>
        <v>0.51784830486260591</v>
      </c>
      <c r="V1462" s="6" t="s">
        <v>116</v>
      </c>
    </row>
    <row r="1463" spans="1:24" x14ac:dyDescent="0.2">
      <c r="A1463" s="6" t="s">
        <v>188</v>
      </c>
      <c r="B1463" s="6">
        <v>2019</v>
      </c>
      <c r="C1463" s="6" t="s">
        <v>511</v>
      </c>
      <c r="D1463" s="6" t="s">
        <v>49</v>
      </c>
      <c r="E1463" s="6" t="s">
        <v>50</v>
      </c>
      <c r="F1463" s="6" t="s">
        <v>195</v>
      </c>
      <c r="G1463" s="6" t="s">
        <v>190</v>
      </c>
      <c r="H1463" s="6" t="s">
        <v>110</v>
      </c>
      <c r="I1463" s="12" t="s">
        <v>123</v>
      </c>
      <c r="J1463" s="6" t="s">
        <v>124</v>
      </c>
      <c r="K1463" s="6" t="s">
        <v>125</v>
      </c>
      <c r="L1463" s="6" t="s">
        <v>126</v>
      </c>
      <c r="M1463" s="6" t="s">
        <v>127</v>
      </c>
      <c r="P1463" s="44" t="s">
        <v>386</v>
      </c>
      <c r="Q1463" s="9">
        <v>0.18895027624309399</v>
      </c>
      <c r="R1463" s="9">
        <v>0.26298342541436481</v>
      </c>
      <c r="S1463" s="8">
        <f t="shared" si="55"/>
        <v>0.39181286549707645</v>
      </c>
      <c r="U1463" s="9">
        <f t="shared" si="56"/>
        <v>0.47696524842204618</v>
      </c>
      <c r="V1463" s="6" t="s">
        <v>116</v>
      </c>
    </row>
    <row r="1464" spans="1:24" x14ac:dyDescent="0.2">
      <c r="A1464" s="6" t="s">
        <v>188</v>
      </c>
      <c r="B1464" s="6">
        <v>2019</v>
      </c>
      <c r="C1464" s="6" t="s">
        <v>511</v>
      </c>
      <c r="D1464" s="6" t="s">
        <v>49</v>
      </c>
      <c r="E1464" s="6" t="s">
        <v>50</v>
      </c>
      <c r="F1464" s="6" t="s">
        <v>142</v>
      </c>
      <c r="G1464" s="6" t="s">
        <v>190</v>
      </c>
      <c r="H1464" s="6" t="s">
        <v>110</v>
      </c>
      <c r="I1464" s="12" t="s">
        <v>123</v>
      </c>
      <c r="J1464" s="6" t="s">
        <v>124</v>
      </c>
      <c r="K1464" s="6" t="s">
        <v>125</v>
      </c>
      <c r="L1464" s="6" t="s">
        <v>126</v>
      </c>
      <c r="M1464" s="6" t="s">
        <v>127</v>
      </c>
      <c r="P1464" s="44" t="s">
        <v>386</v>
      </c>
      <c r="Q1464" s="9">
        <v>0.29392265193370104</v>
      </c>
      <c r="R1464" s="50">
        <v>0.402209944751381</v>
      </c>
      <c r="S1464" s="8">
        <f t="shared" si="55"/>
        <v>0.36842105263158109</v>
      </c>
      <c r="U1464" s="9">
        <f t="shared" si="56"/>
        <v>0.45251220469750886</v>
      </c>
      <c r="V1464" s="6" t="s">
        <v>116</v>
      </c>
    </row>
    <row r="1465" spans="1:24" x14ac:dyDescent="0.2">
      <c r="A1465" s="6" t="s">
        <v>188</v>
      </c>
      <c r="B1465" s="6">
        <v>2019</v>
      </c>
      <c r="C1465" s="6" t="s">
        <v>511</v>
      </c>
      <c r="D1465" s="6" t="s">
        <v>189</v>
      </c>
      <c r="E1465" s="6" t="s">
        <v>50</v>
      </c>
      <c r="F1465" s="6" t="s">
        <v>195</v>
      </c>
      <c r="G1465" s="6" t="s">
        <v>190</v>
      </c>
      <c r="H1465" s="6" t="s">
        <v>110</v>
      </c>
      <c r="I1465" s="6" t="s">
        <v>169</v>
      </c>
      <c r="J1465" s="6" t="s">
        <v>236</v>
      </c>
      <c r="K1465" s="6" t="s">
        <v>253</v>
      </c>
      <c r="L1465" s="6" t="s">
        <v>254</v>
      </c>
      <c r="M1465" s="6" t="s">
        <v>255</v>
      </c>
      <c r="P1465" s="44" t="s">
        <v>385</v>
      </c>
      <c r="Q1465" s="9">
        <v>4.4198895027619534E-3</v>
      </c>
      <c r="R1465" s="9">
        <v>5.5248618784530246E-3</v>
      </c>
      <c r="S1465" s="8">
        <f t="shared" si="55"/>
        <v>0.25000000000013189</v>
      </c>
      <c r="U1465" s="9">
        <f t="shared" si="56"/>
        <v>0.32192809488751456</v>
      </c>
      <c r="V1465" s="6" t="s">
        <v>116</v>
      </c>
    </row>
    <row r="1466" spans="1:24" x14ac:dyDescent="0.2">
      <c r="A1466" s="6" t="s">
        <v>188</v>
      </c>
      <c r="B1466" s="6">
        <v>2019</v>
      </c>
      <c r="C1466" s="6" t="s">
        <v>511</v>
      </c>
      <c r="D1466" s="6" t="s">
        <v>189</v>
      </c>
      <c r="E1466" s="6" t="s">
        <v>50</v>
      </c>
      <c r="F1466" s="6" t="s">
        <v>195</v>
      </c>
      <c r="G1466" s="6" t="s">
        <v>190</v>
      </c>
      <c r="H1466" s="6" t="s">
        <v>110</v>
      </c>
      <c r="I1466" s="6" t="s">
        <v>111</v>
      </c>
      <c r="J1466" s="6" t="s">
        <v>112</v>
      </c>
      <c r="K1466" s="6" t="s">
        <v>113</v>
      </c>
      <c r="L1466" s="6" t="s">
        <v>114</v>
      </c>
      <c r="M1466" s="6" t="s">
        <v>115</v>
      </c>
      <c r="P1466" s="44" t="s">
        <v>385</v>
      </c>
      <c r="Q1466" s="9">
        <v>0.26519337016574596</v>
      </c>
      <c r="R1466" s="9">
        <v>0.33149171270718303</v>
      </c>
      <c r="S1466" s="8">
        <f t="shared" si="55"/>
        <v>0.25000000000000222</v>
      </c>
      <c r="U1466" s="9">
        <f t="shared" si="56"/>
        <v>0.32192809488736496</v>
      </c>
      <c r="V1466" s="6" t="s">
        <v>116</v>
      </c>
    </row>
    <row r="1467" spans="1:24" x14ac:dyDescent="0.2">
      <c r="A1467" s="6" t="s">
        <v>188</v>
      </c>
      <c r="B1467" s="6">
        <v>2019</v>
      </c>
      <c r="C1467" s="6" t="s">
        <v>511</v>
      </c>
      <c r="D1467" s="6" t="s">
        <v>49</v>
      </c>
      <c r="E1467" s="6" t="s">
        <v>50</v>
      </c>
      <c r="F1467" s="6" t="s">
        <v>195</v>
      </c>
      <c r="G1467" s="6" t="s">
        <v>190</v>
      </c>
      <c r="H1467" t="s">
        <v>110</v>
      </c>
      <c r="I1467" t="s">
        <v>111</v>
      </c>
      <c r="J1467" t="s">
        <v>204</v>
      </c>
      <c r="K1467" t="s">
        <v>205</v>
      </c>
      <c r="L1467" t="s">
        <v>206</v>
      </c>
      <c r="M1467" t="s">
        <v>215</v>
      </c>
      <c r="P1467" s="44" t="s">
        <v>386</v>
      </c>
      <c r="Q1467" s="9">
        <v>0.295027624309393</v>
      </c>
      <c r="R1467" s="9">
        <v>0.35580110497237499</v>
      </c>
      <c r="S1467" s="8">
        <f t="shared" ref="S1467:S1498" si="57">((R1467-Q1467)/Q1467)</f>
        <v>0.20599250936329053</v>
      </c>
      <c r="U1467" s="9">
        <f t="shared" si="56"/>
        <v>0.27022094642705674</v>
      </c>
      <c r="V1467" s="6" t="s">
        <v>116</v>
      </c>
    </row>
    <row r="1468" spans="1:24" x14ac:dyDescent="0.2">
      <c r="A1468" s="6" t="s">
        <v>188</v>
      </c>
      <c r="B1468" s="6">
        <v>2019</v>
      </c>
      <c r="C1468" s="6" t="s">
        <v>511</v>
      </c>
      <c r="D1468" s="6" t="s">
        <v>49</v>
      </c>
      <c r="E1468" s="6" t="s">
        <v>50</v>
      </c>
      <c r="F1468" s="6" t="s">
        <v>142</v>
      </c>
      <c r="G1468" s="6" t="s">
        <v>190</v>
      </c>
      <c r="H1468" t="s">
        <v>110</v>
      </c>
      <c r="I1468" t="s">
        <v>111</v>
      </c>
      <c r="J1468" t="s">
        <v>133</v>
      </c>
      <c r="K1468" t="s">
        <v>146</v>
      </c>
      <c r="L1468" t="s">
        <v>147</v>
      </c>
      <c r="M1468" t="s">
        <v>191</v>
      </c>
      <c r="P1468" s="44" t="s">
        <v>386</v>
      </c>
      <c r="Q1468" s="9">
        <v>0.17127071823204401</v>
      </c>
      <c r="R1468" s="9">
        <v>0.20441988950276199</v>
      </c>
      <c r="S1468" s="8">
        <f t="shared" si="57"/>
        <v>0.19354838709677294</v>
      </c>
      <c r="U1468" s="9">
        <f t="shared" si="56"/>
        <v>0.25525705524207304</v>
      </c>
      <c r="V1468" s="6" t="s">
        <v>116</v>
      </c>
    </row>
    <row r="1469" spans="1:24" x14ac:dyDescent="0.2">
      <c r="A1469" s="6" t="s">
        <v>188</v>
      </c>
      <c r="B1469" s="6">
        <v>2019</v>
      </c>
      <c r="C1469" s="6" t="s">
        <v>511</v>
      </c>
      <c r="D1469" s="6" t="s">
        <v>49</v>
      </c>
      <c r="E1469" s="6" t="s">
        <v>50</v>
      </c>
      <c r="F1469" s="6" t="s">
        <v>142</v>
      </c>
      <c r="G1469" s="6" t="s">
        <v>190</v>
      </c>
      <c r="H1469" t="s">
        <v>110</v>
      </c>
      <c r="I1469" t="s">
        <v>111</v>
      </c>
      <c r="J1469" t="s">
        <v>204</v>
      </c>
      <c r="K1469" t="s">
        <v>205</v>
      </c>
      <c r="L1469" t="s">
        <v>206</v>
      </c>
      <c r="M1469" t="s">
        <v>215</v>
      </c>
      <c r="P1469" s="44" t="s">
        <v>386</v>
      </c>
      <c r="Q1469" s="9">
        <v>3.2044198895027964E-2</v>
      </c>
      <c r="R1469" s="9">
        <v>3.7569060773480989E-2</v>
      </c>
      <c r="S1469" s="8">
        <f t="shared" si="57"/>
        <v>0.17241379310344601</v>
      </c>
      <c r="U1469" s="9">
        <f t="shared" si="56"/>
        <v>0.22948184612276445</v>
      </c>
      <c r="V1469" s="6" t="s">
        <v>116</v>
      </c>
    </row>
    <row r="1470" spans="1:24" x14ac:dyDescent="0.2">
      <c r="A1470" s="6" t="s">
        <v>188</v>
      </c>
      <c r="B1470" s="6">
        <v>2019</v>
      </c>
      <c r="C1470" s="6" t="s">
        <v>511</v>
      </c>
      <c r="D1470" s="6" t="s">
        <v>49</v>
      </c>
      <c r="E1470" s="6" t="s">
        <v>50</v>
      </c>
      <c r="F1470" s="6" t="s">
        <v>142</v>
      </c>
      <c r="G1470" s="6" t="s">
        <v>190</v>
      </c>
      <c r="H1470" t="s">
        <v>110</v>
      </c>
      <c r="I1470" t="s">
        <v>111</v>
      </c>
      <c r="J1470" t="s">
        <v>133</v>
      </c>
      <c r="K1470" t="s">
        <v>146</v>
      </c>
      <c r="L1470" t="s">
        <v>147</v>
      </c>
      <c r="M1470" t="s">
        <v>191</v>
      </c>
      <c r="P1470" s="44" t="s">
        <v>386</v>
      </c>
      <c r="Q1470" s="9">
        <v>0.112707182320442</v>
      </c>
      <c r="R1470" s="50">
        <v>0.122651933701657</v>
      </c>
      <c r="S1470" s="8">
        <f t="shared" si="57"/>
        <v>8.8235294117642943E-2</v>
      </c>
      <c r="U1470" s="9">
        <f t="shared" si="56"/>
        <v>0.12199052437860497</v>
      </c>
      <c r="V1470" s="6" t="s">
        <v>116</v>
      </c>
    </row>
    <row r="1471" spans="1:24" x14ac:dyDescent="0.2">
      <c r="A1471" s="6" t="s">
        <v>188</v>
      </c>
      <c r="B1471" s="6">
        <v>2019</v>
      </c>
      <c r="C1471" s="6" t="s">
        <v>511</v>
      </c>
      <c r="D1471" s="6" t="s">
        <v>49</v>
      </c>
      <c r="E1471" s="6" t="s">
        <v>50</v>
      </c>
      <c r="F1471" s="6" t="s">
        <v>142</v>
      </c>
      <c r="G1471" s="6" t="s">
        <v>190</v>
      </c>
      <c r="H1471" s="6" t="s">
        <v>110</v>
      </c>
      <c r="I1471" s="12" t="s">
        <v>123</v>
      </c>
      <c r="J1471" s="6" t="s">
        <v>124</v>
      </c>
      <c r="K1471" s="6" t="s">
        <v>125</v>
      </c>
      <c r="L1471" s="6" t="s">
        <v>126</v>
      </c>
      <c r="M1471" s="6" t="s">
        <v>127</v>
      </c>
      <c r="P1471" s="44" t="s">
        <v>386</v>
      </c>
      <c r="Q1471" s="9">
        <v>0.53591160220994405</v>
      </c>
      <c r="R1471" s="9">
        <v>0.55359116022099397</v>
      </c>
      <c r="S1471" s="8">
        <f t="shared" si="57"/>
        <v>3.2989690721649902E-2</v>
      </c>
      <c r="U1471" s="9">
        <f t="shared" si="56"/>
        <v>4.6825856120718837E-2</v>
      </c>
      <c r="V1471" s="6" t="s">
        <v>116</v>
      </c>
    </row>
    <row r="1472" spans="1:24" s="54" customFormat="1" x14ac:dyDescent="0.2">
      <c r="A1472" s="54" t="s">
        <v>188</v>
      </c>
      <c r="B1472" s="54">
        <v>2019</v>
      </c>
      <c r="C1472" s="54" t="s">
        <v>511</v>
      </c>
      <c r="D1472" s="54" t="s">
        <v>49</v>
      </c>
      <c r="E1472" s="54" t="s">
        <v>50</v>
      </c>
      <c r="F1472" s="54" t="s">
        <v>142</v>
      </c>
      <c r="G1472" s="54" t="s">
        <v>190</v>
      </c>
      <c r="H1472" s="54" t="s">
        <v>110</v>
      </c>
      <c r="I1472" s="54" t="s">
        <v>169</v>
      </c>
      <c r="J1472" s="54" t="s">
        <v>236</v>
      </c>
      <c r="K1472" s="54" t="s">
        <v>253</v>
      </c>
      <c r="L1472" s="54" t="s">
        <v>254</v>
      </c>
      <c r="M1472" s="54" t="s">
        <v>255</v>
      </c>
      <c r="P1472" s="55" t="s">
        <v>385</v>
      </c>
      <c r="Q1472" s="59">
        <v>0</v>
      </c>
      <c r="R1472" s="59">
        <v>0</v>
      </c>
      <c r="S1472" s="58" t="e">
        <f t="shared" si="57"/>
        <v>#DIV/0!</v>
      </c>
      <c r="T1472" s="59"/>
      <c r="U1472" s="59">
        <v>0</v>
      </c>
      <c r="V1472" s="54" t="s">
        <v>116</v>
      </c>
      <c r="W1472" s="60"/>
    </row>
    <row r="1473" spans="1:23" s="54" customFormat="1" x14ac:dyDescent="0.2">
      <c r="A1473" s="54" t="s">
        <v>188</v>
      </c>
      <c r="B1473" s="54">
        <v>2019</v>
      </c>
      <c r="C1473" s="54" t="s">
        <v>511</v>
      </c>
      <c r="D1473" s="54" t="s">
        <v>49</v>
      </c>
      <c r="E1473" s="54" t="s">
        <v>50</v>
      </c>
      <c r="F1473" s="54" t="s">
        <v>195</v>
      </c>
      <c r="G1473" s="54" t="s">
        <v>190</v>
      </c>
      <c r="H1473" s="54" t="s">
        <v>110</v>
      </c>
      <c r="I1473" s="54" t="s">
        <v>111</v>
      </c>
      <c r="J1473" s="54" t="s">
        <v>133</v>
      </c>
      <c r="K1473" s="54" t="s">
        <v>134</v>
      </c>
      <c r="L1473" s="54" t="s">
        <v>135</v>
      </c>
      <c r="M1473" s="54" t="s">
        <v>162</v>
      </c>
      <c r="P1473" s="55" t="s">
        <v>385</v>
      </c>
      <c r="Q1473" s="59">
        <v>0</v>
      </c>
      <c r="R1473" s="59">
        <v>0</v>
      </c>
      <c r="S1473" s="58" t="e">
        <f t="shared" si="57"/>
        <v>#DIV/0!</v>
      </c>
      <c r="T1473" s="59"/>
      <c r="U1473" s="59">
        <v>0</v>
      </c>
      <c r="V1473" s="54" t="s">
        <v>116</v>
      </c>
      <c r="W1473" s="60"/>
    </row>
    <row r="1474" spans="1:23" s="54" customFormat="1" x14ac:dyDescent="0.2">
      <c r="A1474" s="54" t="s">
        <v>188</v>
      </c>
      <c r="B1474" s="54">
        <v>2019</v>
      </c>
      <c r="C1474" s="54" t="s">
        <v>511</v>
      </c>
      <c r="D1474" s="54" t="s">
        <v>49</v>
      </c>
      <c r="E1474" s="54" t="s">
        <v>50</v>
      </c>
      <c r="F1474" s="54" t="s">
        <v>195</v>
      </c>
      <c r="G1474" s="54" t="s">
        <v>190</v>
      </c>
      <c r="H1474" s="54" t="s">
        <v>110</v>
      </c>
      <c r="I1474" s="54" t="s">
        <v>111</v>
      </c>
      <c r="J1474" s="54" t="s">
        <v>133</v>
      </c>
      <c r="K1474" s="54" t="s">
        <v>134</v>
      </c>
      <c r="L1474" s="54" t="s">
        <v>135</v>
      </c>
      <c r="M1474" s="54" t="s">
        <v>162</v>
      </c>
      <c r="P1474" s="55" t="s">
        <v>385</v>
      </c>
      <c r="Q1474" s="59">
        <v>0</v>
      </c>
      <c r="R1474" s="59">
        <v>0</v>
      </c>
      <c r="S1474" s="58" t="e">
        <f t="shared" si="57"/>
        <v>#DIV/0!</v>
      </c>
      <c r="T1474" s="59"/>
      <c r="U1474" s="59">
        <v>0</v>
      </c>
      <c r="V1474" s="54" t="s">
        <v>116</v>
      </c>
      <c r="W1474" s="60"/>
    </row>
    <row r="1475" spans="1:23" s="54" customFormat="1" x14ac:dyDescent="0.2">
      <c r="A1475" s="54" t="s">
        <v>188</v>
      </c>
      <c r="B1475" s="54">
        <v>2019</v>
      </c>
      <c r="C1475" s="54" t="s">
        <v>511</v>
      </c>
      <c r="D1475" s="54" t="s">
        <v>49</v>
      </c>
      <c r="E1475" s="54" t="s">
        <v>50</v>
      </c>
      <c r="F1475" s="54" t="s">
        <v>195</v>
      </c>
      <c r="G1475" s="54" t="s">
        <v>190</v>
      </c>
      <c r="H1475" s="54" t="s">
        <v>110</v>
      </c>
      <c r="I1475" s="54" t="s">
        <v>111</v>
      </c>
      <c r="J1475" s="54" t="s">
        <v>133</v>
      </c>
      <c r="K1475" s="54" t="s">
        <v>134</v>
      </c>
      <c r="L1475" s="54" t="s">
        <v>135</v>
      </c>
      <c r="M1475" s="54" t="s">
        <v>284</v>
      </c>
      <c r="P1475" s="55" t="s">
        <v>385</v>
      </c>
      <c r="Q1475" s="59">
        <v>0</v>
      </c>
      <c r="R1475" s="59">
        <v>0</v>
      </c>
      <c r="S1475" s="58" t="e">
        <f t="shared" si="57"/>
        <v>#DIV/0!</v>
      </c>
      <c r="T1475" s="59"/>
      <c r="U1475" s="59">
        <v>0</v>
      </c>
      <c r="V1475" s="54" t="s">
        <v>116</v>
      </c>
      <c r="W1475" s="60"/>
    </row>
    <row r="1476" spans="1:23" s="54" customFormat="1" x14ac:dyDescent="0.2">
      <c r="A1476" s="54" t="s">
        <v>188</v>
      </c>
      <c r="B1476" s="54">
        <v>2019</v>
      </c>
      <c r="C1476" s="54" t="s">
        <v>511</v>
      </c>
      <c r="D1476" s="54" t="s">
        <v>49</v>
      </c>
      <c r="E1476" s="54" t="s">
        <v>50</v>
      </c>
      <c r="F1476" s="54" t="s">
        <v>195</v>
      </c>
      <c r="G1476" s="54" t="s">
        <v>190</v>
      </c>
      <c r="H1476" s="54" t="s">
        <v>110</v>
      </c>
      <c r="I1476" s="54" t="s">
        <v>111</v>
      </c>
      <c r="J1476" s="54" t="s">
        <v>112</v>
      </c>
      <c r="K1476" s="54" t="s">
        <v>113</v>
      </c>
      <c r="L1476" s="54" t="s">
        <v>114</v>
      </c>
      <c r="M1476" s="54" t="s">
        <v>192</v>
      </c>
      <c r="P1476" s="55" t="s">
        <v>385</v>
      </c>
      <c r="Q1476" s="59">
        <v>0</v>
      </c>
      <c r="R1476" s="59">
        <v>0</v>
      </c>
      <c r="S1476" s="58" t="e">
        <f t="shared" si="57"/>
        <v>#DIV/0!</v>
      </c>
      <c r="T1476" s="59"/>
      <c r="U1476" s="59">
        <v>0</v>
      </c>
      <c r="V1476" s="54" t="s">
        <v>116</v>
      </c>
      <c r="W1476" s="60"/>
    </row>
    <row r="1477" spans="1:23" s="54" customFormat="1" x14ac:dyDescent="0.2">
      <c r="A1477" s="54" t="s">
        <v>188</v>
      </c>
      <c r="B1477" s="54">
        <v>2019</v>
      </c>
      <c r="C1477" s="54" t="s">
        <v>511</v>
      </c>
      <c r="D1477" s="54" t="s">
        <v>189</v>
      </c>
      <c r="E1477" s="54" t="s">
        <v>50</v>
      </c>
      <c r="F1477" s="54" t="s">
        <v>142</v>
      </c>
      <c r="G1477" s="54" t="s">
        <v>190</v>
      </c>
      <c r="H1477" s="54" t="s">
        <v>110</v>
      </c>
      <c r="I1477" s="54" t="s">
        <v>111</v>
      </c>
      <c r="J1477" s="54" t="s">
        <v>133</v>
      </c>
      <c r="K1477" s="54" t="s">
        <v>134</v>
      </c>
      <c r="L1477" s="54" t="s">
        <v>135</v>
      </c>
      <c r="M1477" s="54" t="s">
        <v>162</v>
      </c>
      <c r="P1477" s="55" t="s">
        <v>385</v>
      </c>
      <c r="Q1477" s="59">
        <v>0</v>
      </c>
      <c r="R1477" s="59">
        <v>0</v>
      </c>
      <c r="S1477" s="58" t="e">
        <f t="shared" si="57"/>
        <v>#DIV/0!</v>
      </c>
      <c r="T1477" s="59"/>
      <c r="U1477" s="59">
        <v>0</v>
      </c>
      <c r="V1477" s="54" t="s">
        <v>116</v>
      </c>
      <c r="W1477" s="60"/>
    </row>
    <row r="1478" spans="1:23" s="54" customFormat="1" x14ac:dyDescent="0.2">
      <c r="A1478" s="54" t="s">
        <v>188</v>
      </c>
      <c r="B1478" s="54">
        <v>2019</v>
      </c>
      <c r="C1478" s="54" t="s">
        <v>511</v>
      </c>
      <c r="D1478" s="54" t="s">
        <v>189</v>
      </c>
      <c r="E1478" s="54" t="s">
        <v>50</v>
      </c>
      <c r="F1478" s="54" t="s">
        <v>142</v>
      </c>
      <c r="G1478" s="54" t="s">
        <v>190</v>
      </c>
      <c r="H1478" s="54" t="s">
        <v>110</v>
      </c>
      <c r="I1478" s="54" t="s">
        <v>111</v>
      </c>
      <c r="J1478" s="54" t="s">
        <v>133</v>
      </c>
      <c r="K1478" s="54" t="s">
        <v>134</v>
      </c>
      <c r="L1478" s="54" t="s">
        <v>135</v>
      </c>
      <c r="M1478" s="54" t="s">
        <v>284</v>
      </c>
      <c r="P1478" s="55" t="s">
        <v>385</v>
      </c>
      <c r="Q1478" s="59">
        <v>0</v>
      </c>
      <c r="R1478" s="59">
        <v>0</v>
      </c>
      <c r="S1478" s="58" t="e">
        <f t="shared" si="57"/>
        <v>#DIV/0!</v>
      </c>
      <c r="T1478" s="59"/>
      <c r="U1478" s="59">
        <v>0</v>
      </c>
      <c r="V1478" s="54" t="s">
        <v>116</v>
      </c>
      <c r="W1478" s="60"/>
    </row>
    <row r="1479" spans="1:23" s="54" customFormat="1" x14ac:dyDescent="0.2">
      <c r="A1479" s="54" t="s">
        <v>188</v>
      </c>
      <c r="B1479" s="54">
        <v>2019</v>
      </c>
      <c r="C1479" s="54" t="s">
        <v>511</v>
      </c>
      <c r="D1479" s="54" t="s">
        <v>189</v>
      </c>
      <c r="E1479" s="54" t="s">
        <v>50</v>
      </c>
      <c r="F1479" s="54" t="s">
        <v>195</v>
      </c>
      <c r="G1479" s="54" t="s">
        <v>190</v>
      </c>
      <c r="H1479" s="54" t="s">
        <v>110</v>
      </c>
      <c r="I1479" s="54" t="s">
        <v>111</v>
      </c>
      <c r="J1479" s="54" t="s">
        <v>133</v>
      </c>
      <c r="K1479" s="54" t="s">
        <v>134</v>
      </c>
      <c r="L1479" s="54" t="s">
        <v>135</v>
      </c>
      <c r="M1479" s="54" t="s">
        <v>162</v>
      </c>
      <c r="P1479" s="55" t="s">
        <v>385</v>
      </c>
      <c r="Q1479" s="59">
        <v>0</v>
      </c>
      <c r="R1479" s="59">
        <v>0</v>
      </c>
      <c r="S1479" s="58" t="e">
        <f t="shared" si="57"/>
        <v>#DIV/0!</v>
      </c>
      <c r="T1479" s="59"/>
      <c r="U1479" s="59">
        <v>0</v>
      </c>
      <c r="V1479" s="54" t="s">
        <v>116</v>
      </c>
      <c r="W1479" s="60"/>
    </row>
    <row r="1480" spans="1:23" s="54" customFormat="1" x14ac:dyDescent="0.2">
      <c r="A1480" s="54" t="s">
        <v>188</v>
      </c>
      <c r="B1480" s="54">
        <v>2019</v>
      </c>
      <c r="C1480" s="54" t="s">
        <v>511</v>
      </c>
      <c r="D1480" s="54" t="s">
        <v>189</v>
      </c>
      <c r="E1480" s="54" t="s">
        <v>50</v>
      </c>
      <c r="F1480" s="54" t="s">
        <v>195</v>
      </c>
      <c r="G1480" s="54" t="s">
        <v>190</v>
      </c>
      <c r="H1480" s="54" t="s">
        <v>110</v>
      </c>
      <c r="I1480" s="54" t="s">
        <v>111</v>
      </c>
      <c r="J1480" s="54" t="s">
        <v>133</v>
      </c>
      <c r="K1480" s="54" t="s">
        <v>134</v>
      </c>
      <c r="L1480" s="54" t="s">
        <v>135</v>
      </c>
      <c r="M1480" s="54" t="s">
        <v>284</v>
      </c>
      <c r="P1480" s="55" t="s">
        <v>385</v>
      </c>
      <c r="Q1480" s="59">
        <v>0</v>
      </c>
      <c r="R1480" s="59">
        <v>0</v>
      </c>
      <c r="S1480" s="58" t="e">
        <f t="shared" si="57"/>
        <v>#DIV/0!</v>
      </c>
      <c r="T1480" s="59"/>
      <c r="U1480" s="59">
        <v>0</v>
      </c>
      <c r="V1480" s="54" t="s">
        <v>116</v>
      </c>
      <c r="W1480" s="60"/>
    </row>
    <row r="1481" spans="1:23" s="54" customFormat="1" x14ac:dyDescent="0.2">
      <c r="A1481" s="54" t="s">
        <v>188</v>
      </c>
      <c r="B1481" s="54">
        <v>2019</v>
      </c>
      <c r="C1481" s="54" t="s">
        <v>511</v>
      </c>
      <c r="D1481" s="54" t="s">
        <v>189</v>
      </c>
      <c r="E1481" s="54" t="s">
        <v>50</v>
      </c>
      <c r="F1481" s="54" t="s">
        <v>195</v>
      </c>
      <c r="G1481" s="54" t="s">
        <v>190</v>
      </c>
      <c r="H1481" s="54" t="s">
        <v>110</v>
      </c>
      <c r="I1481" s="54" t="s">
        <v>111</v>
      </c>
      <c r="J1481" s="54" t="s">
        <v>112</v>
      </c>
      <c r="K1481" s="54" t="s">
        <v>113</v>
      </c>
      <c r="L1481" s="54" t="s">
        <v>114</v>
      </c>
      <c r="M1481" s="54" t="s">
        <v>192</v>
      </c>
      <c r="P1481" s="55" t="s">
        <v>385</v>
      </c>
      <c r="Q1481" s="59">
        <v>0</v>
      </c>
      <c r="R1481" s="59">
        <v>0</v>
      </c>
      <c r="S1481" s="58" t="e">
        <f t="shared" si="57"/>
        <v>#DIV/0!</v>
      </c>
      <c r="T1481" s="59"/>
      <c r="U1481" s="59">
        <v>0</v>
      </c>
      <c r="V1481" s="54" t="s">
        <v>116</v>
      </c>
      <c r="W1481" s="60"/>
    </row>
    <row r="1482" spans="1:23" x14ac:dyDescent="0.2">
      <c r="A1482" s="6" t="s">
        <v>188</v>
      </c>
      <c r="B1482" s="6">
        <v>2019</v>
      </c>
      <c r="C1482" s="6" t="s">
        <v>511</v>
      </c>
      <c r="D1482" s="6" t="s">
        <v>189</v>
      </c>
      <c r="E1482" s="6" t="s">
        <v>50</v>
      </c>
      <c r="F1482" s="6" t="s">
        <v>195</v>
      </c>
      <c r="G1482" s="6" t="s">
        <v>190</v>
      </c>
      <c r="H1482" s="6" t="s">
        <v>110</v>
      </c>
      <c r="I1482" s="6" t="s">
        <v>169</v>
      </c>
      <c r="J1482" s="6" t="s">
        <v>236</v>
      </c>
      <c r="K1482" s="6" t="s">
        <v>253</v>
      </c>
      <c r="L1482" s="6" t="s">
        <v>254</v>
      </c>
      <c r="M1482" s="6" t="s">
        <v>255</v>
      </c>
      <c r="P1482" s="44" t="s">
        <v>385</v>
      </c>
      <c r="Q1482" s="9">
        <v>2.2099447513812098E-2</v>
      </c>
      <c r="R1482" s="9">
        <v>2.2099447513811987E-2</v>
      </c>
      <c r="S1482" s="8">
        <f t="shared" si="57"/>
        <v>-5.023759186428846E-15</v>
      </c>
      <c r="U1482" s="9">
        <f t="shared" ref="U1482:U1523" si="58">IF(T1482="",(LOG((R1482/Q1482),2)),T1482)</f>
        <v>-7.2077096335835827E-15</v>
      </c>
      <c r="V1482" s="6" t="s">
        <v>116</v>
      </c>
    </row>
    <row r="1483" spans="1:23" x14ac:dyDescent="0.2">
      <c r="A1483" s="6" t="s">
        <v>188</v>
      </c>
      <c r="B1483" s="6">
        <v>2019</v>
      </c>
      <c r="C1483" s="6" t="s">
        <v>511</v>
      </c>
      <c r="D1483" s="6" t="s">
        <v>189</v>
      </c>
      <c r="E1483" s="6" t="s">
        <v>50</v>
      </c>
      <c r="F1483" s="6" t="s">
        <v>195</v>
      </c>
      <c r="G1483" s="6" t="s">
        <v>190</v>
      </c>
      <c r="H1483" t="s">
        <v>110</v>
      </c>
      <c r="I1483" t="s">
        <v>111</v>
      </c>
      <c r="J1483" t="s">
        <v>204</v>
      </c>
      <c r="K1483" t="s">
        <v>205</v>
      </c>
      <c r="L1483" t="s">
        <v>206</v>
      </c>
      <c r="M1483" t="s">
        <v>215</v>
      </c>
      <c r="P1483" s="44" t="s">
        <v>386</v>
      </c>
      <c r="Q1483" s="9">
        <v>0.295027624309393</v>
      </c>
      <c r="R1483" s="9">
        <v>0.28176795580110503</v>
      </c>
      <c r="S1483" s="8">
        <f t="shared" si="57"/>
        <v>-4.4943820224721286E-2</v>
      </c>
      <c r="U1483" s="9">
        <f t="shared" si="58"/>
        <v>-6.6342494828699347E-2</v>
      </c>
      <c r="V1483" s="6" t="s">
        <v>116</v>
      </c>
    </row>
    <row r="1484" spans="1:23" x14ac:dyDescent="0.2">
      <c r="A1484" s="6" t="s">
        <v>188</v>
      </c>
      <c r="B1484" s="6">
        <v>2019</v>
      </c>
      <c r="C1484" s="6" t="s">
        <v>511</v>
      </c>
      <c r="D1484" s="6" t="s">
        <v>49</v>
      </c>
      <c r="E1484" s="6" t="s">
        <v>50</v>
      </c>
      <c r="F1484" s="6" t="s">
        <v>195</v>
      </c>
      <c r="G1484" s="6" t="s">
        <v>190</v>
      </c>
      <c r="H1484" t="s">
        <v>110</v>
      </c>
      <c r="I1484" t="s">
        <v>111</v>
      </c>
      <c r="J1484" t="s">
        <v>133</v>
      </c>
      <c r="K1484" t="s">
        <v>146</v>
      </c>
      <c r="L1484" t="s">
        <v>147</v>
      </c>
      <c r="M1484" t="s">
        <v>191</v>
      </c>
      <c r="P1484" s="44" t="s">
        <v>386</v>
      </c>
      <c r="Q1484" s="9">
        <v>0.440883977900552</v>
      </c>
      <c r="R1484" s="9">
        <v>0.40552486187845299</v>
      </c>
      <c r="S1484" s="8">
        <f t="shared" si="57"/>
        <v>-8.0200501253131939E-2</v>
      </c>
      <c r="U1484" s="9">
        <f t="shared" si="58"/>
        <v>-0.12060868337913161</v>
      </c>
      <c r="V1484" s="6" t="s">
        <v>116</v>
      </c>
    </row>
    <row r="1485" spans="1:23" x14ac:dyDescent="0.2">
      <c r="A1485" s="6" t="s">
        <v>188</v>
      </c>
      <c r="B1485" s="6">
        <v>2019</v>
      </c>
      <c r="C1485" s="6" t="s">
        <v>511</v>
      </c>
      <c r="D1485" s="6" t="s">
        <v>189</v>
      </c>
      <c r="E1485" s="6" t="s">
        <v>50</v>
      </c>
      <c r="F1485" s="6" t="s">
        <v>142</v>
      </c>
      <c r="G1485" s="6" t="s">
        <v>190</v>
      </c>
      <c r="H1485" s="6" t="s">
        <v>110</v>
      </c>
      <c r="I1485" s="6" t="s">
        <v>111</v>
      </c>
      <c r="J1485" s="6" t="s">
        <v>112</v>
      </c>
      <c r="K1485" s="6" t="s">
        <v>113</v>
      </c>
      <c r="L1485" s="6" t="s">
        <v>114</v>
      </c>
      <c r="M1485" s="6" t="s">
        <v>192</v>
      </c>
      <c r="P1485" s="44" t="s">
        <v>385</v>
      </c>
      <c r="Q1485" s="9">
        <v>1.1049723756906049E-2</v>
      </c>
      <c r="R1485" s="9">
        <v>9.9447513812160881E-3</v>
      </c>
      <c r="S1485" s="8">
        <f t="shared" si="57"/>
        <v>-9.9999999999941719E-2</v>
      </c>
      <c r="U1485" s="9">
        <f t="shared" si="58"/>
        <v>-0.15200309344495652</v>
      </c>
      <c r="V1485" s="6" t="s">
        <v>116</v>
      </c>
    </row>
    <row r="1486" spans="1:23" x14ac:dyDescent="0.2">
      <c r="A1486" s="6" t="s">
        <v>188</v>
      </c>
      <c r="B1486" s="6">
        <v>2019</v>
      </c>
      <c r="C1486" s="6" t="s">
        <v>511</v>
      </c>
      <c r="D1486" s="6" t="s">
        <v>189</v>
      </c>
      <c r="E1486" s="6" t="s">
        <v>50</v>
      </c>
      <c r="F1486" s="6" t="s">
        <v>142</v>
      </c>
      <c r="G1486" s="6" t="s">
        <v>190</v>
      </c>
      <c r="H1486" s="6" t="s">
        <v>110</v>
      </c>
      <c r="I1486" s="6" t="s">
        <v>111</v>
      </c>
      <c r="J1486" s="6" t="s">
        <v>112</v>
      </c>
      <c r="K1486" s="6" t="s">
        <v>113</v>
      </c>
      <c r="L1486" s="6" t="s">
        <v>114</v>
      </c>
      <c r="M1486" s="6" t="s">
        <v>115</v>
      </c>
      <c r="P1486" s="44" t="s">
        <v>385</v>
      </c>
      <c r="Q1486" s="9">
        <v>0.22209944751381194</v>
      </c>
      <c r="R1486" s="9">
        <v>0.19668508287292796</v>
      </c>
      <c r="S1486" s="8">
        <f t="shared" si="57"/>
        <v>-0.11442786069651753</v>
      </c>
      <c r="U1486" s="9">
        <f t="shared" si="58"/>
        <v>-0.17531826021253111</v>
      </c>
      <c r="V1486" s="6" t="s">
        <v>116</v>
      </c>
    </row>
    <row r="1487" spans="1:23" x14ac:dyDescent="0.2">
      <c r="A1487" s="6" t="s">
        <v>188</v>
      </c>
      <c r="B1487" s="6">
        <v>2019</v>
      </c>
      <c r="C1487" s="6" t="s">
        <v>511</v>
      </c>
      <c r="D1487" s="6" t="s">
        <v>49</v>
      </c>
      <c r="E1487" s="6" t="s">
        <v>50</v>
      </c>
      <c r="F1487" s="6" t="s">
        <v>195</v>
      </c>
      <c r="G1487" s="6" t="s">
        <v>190</v>
      </c>
      <c r="H1487" s="6" t="s">
        <v>110</v>
      </c>
      <c r="I1487" s="6" t="s">
        <v>111</v>
      </c>
      <c r="J1487" s="6" t="s">
        <v>112</v>
      </c>
      <c r="K1487" s="6" t="s">
        <v>113</v>
      </c>
      <c r="L1487" s="6" t="s">
        <v>114</v>
      </c>
      <c r="M1487" s="6" t="s">
        <v>115</v>
      </c>
      <c r="P1487" s="44" t="s">
        <v>385</v>
      </c>
      <c r="Q1487" s="9">
        <v>0.26519337016574596</v>
      </c>
      <c r="R1487" s="9">
        <v>0.22762430939226597</v>
      </c>
      <c r="S1487" s="8">
        <f t="shared" si="57"/>
        <v>-0.14166666666666408</v>
      </c>
      <c r="U1487" s="9">
        <f t="shared" si="58"/>
        <v>-0.22039006842529577</v>
      </c>
      <c r="V1487" s="6" t="s">
        <v>116</v>
      </c>
    </row>
    <row r="1488" spans="1:23" x14ac:dyDescent="0.2">
      <c r="A1488" s="6" t="s">
        <v>188</v>
      </c>
      <c r="B1488" s="6">
        <v>2019</v>
      </c>
      <c r="C1488" s="6" t="s">
        <v>511</v>
      </c>
      <c r="D1488" s="6" t="s">
        <v>189</v>
      </c>
      <c r="E1488" s="6" t="s">
        <v>50</v>
      </c>
      <c r="F1488" s="6" t="s">
        <v>195</v>
      </c>
      <c r="G1488" s="6" t="s">
        <v>190</v>
      </c>
      <c r="H1488" t="s">
        <v>110</v>
      </c>
      <c r="I1488" t="s">
        <v>111</v>
      </c>
      <c r="J1488" t="s">
        <v>204</v>
      </c>
      <c r="K1488" t="s">
        <v>205</v>
      </c>
      <c r="L1488" t="s">
        <v>206</v>
      </c>
      <c r="M1488" t="s">
        <v>215</v>
      </c>
      <c r="P1488" s="44" t="s">
        <v>386</v>
      </c>
      <c r="Q1488" s="9">
        <v>5.082872928176696E-2</v>
      </c>
      <c r="R1488" s="9">
        <v>4.3093922651933014E-2</v>
      </c>
      <c r="S1488" s="8">
        <f t="shared" si="57"/>
        <v>-0.15217391304347516</v>
      </c>
      <c r="U1488" s="9">
        <f t="shared" si="58"/>
        <v>-0.23815973719475927</v>
      </c>
      <c r="V1488" s="6" t="s">
        <v>116</v>
      </c>
    </row>
    <row r="1489" spans="1:22" x14ac:dyDescent="0.2">
      <c r="A1489" s="6" t="s">
        <v>188</v>
      </c>
      <c r="B1489" s="6">
        <v>2019</v>
      </c>
      <c r="C1489" s="6" t="s">
        <v>511</v>
      </c>
      <c r="D1489" s="6" t="s">
        <v>189</v>
      </c>
      <c r="E1489" s="6" t="s">
        <v>50</v>
      </c>
      <c r="F1489" s="6" t="s">
        <v>142</v>
      </c>
      <c r="G1489" s="6" t="s">
        <v>190</v>
      </c>
      <c r="H1489" s="6" t="s">
        <v>110</v>
      </c>
      <c r="I1489" s="12" t="s">
        <v>123</v>
      </c>
      <c r="J1489" s="6" t="s">
        <v>124</v>
      </c>
      <c r="K1489" s="6" t="s">
        <v>125</v>
      </c>
      <c r="L1489" s="6" t="s">
        <v>126</v>
      </c>
      <c r="M1489" s="6" t="s">
        <v>127</v>
      </c>
      <c r="P1489" s="44" t="s">
        <v>386</v>
      </c>
      <c r="Q1489" s="9">
        <v>0.53591160220994405</v>
      </c>
      <c r="R1489" s="9">
        <v>0.45414364640884003</v>
      </c>
      <c r="S1489" s="8">
        <f t="shared" si="57"/>
        <v>-0.1525773195876273</v>
      </c>
      <c r="U1489" s="9">
        <f t="shared" si="58"/>
        <v>-0.23884635339280452</v>
      </c>
      <c r="V1489" s="6" t="s">
        <v>116</v>
      </c>
    </row>
    <row r="1490" spans="1:22" x14ac:dyDescent="0.2">
      <c r="A1490" s="6" t="s">
        <v>188</v>
      </c>
      <c r="B1490" s="6">
        <v>2019</v>
      </c>
      <c r="C1490" s="6" t="s">
        <v>511</v>
      </c>
      <c r="D1490" s="6" t="s">
        <v>189</v>
      </c>
      <c r="E1490" s="6" t="s">
        <v>50</v>
      </c>
      <c r="F1490" s="6" t="s">
        <v>195</v>
      </c>
      <c r="G1490" s="6" t="s">
        <v>190</v>
      </c>
      <c r="H1490" t="s">
        <v>110</v>
      </c>
      <c r="I1490" t="s">
        <v>111</v>
      </c>
      <c r="J1490" t="s">
        <v>133</v>
      </c>
      <c r="K1490" t="s">
        <v>146</v>
      </c>
      <c r="L1490" t="s">
        <v>147</v>
      </c>
      <c r="M1490" t="s">
        <v>191</v>
      </c>
      <c r="P1490" s="44" t="s">
        <v>386</v>
      </c>
      <c r="Q1490" s="9">
        <v>0.440883977900552</v>
      </c>
      <c r="R1490" s="9">
        <v>0.36574585635359103</v>
      </c>
      <c r="S1490" s="8">
        <f t="shared" si="57"/>
        <v>-0.17042606516290668</v>
      </c>
      <c r="U1490" s="9">
        <f t="shared" si="58"/>
        <v>-0.26955752941512712</v>
      </c>
      <c r="V1490" s="6" t="s">
        <v>116</v>
      </c>
    </row>
    <row r="1491" spans="1:22" x14ac:dyDescent="0.2">
      <c r="A1491" s="6" t="s">
        <v>188</v>
      </c>
      <c r="B1491" s="6">
        <v>2019</v>
      </c>
      <c r="C1491" s="6" t="s">
        <v>511</v>
      </c>
      <c r="D1491" s="6" t="s">
        <v>189</v>
      </c>
      <c r="E1491" s="6" t="s">
        <v>50</v>
      </c>
      <c r="F1491" s="6" t="s">
        <v>195</v>
      </c>
      <c r="G1491" s="6" t="s">
        <v>190</v>
      </c>
      <c r="H1491" t="s">
        <v>110</v>
      </c>
      <c r="I1491" t="s">
        <v>111</v>
      </c>
      <c r="J1491" t="s">
        <v>133</v>
      </c>
      <c r="K1491" t="s">
        <v>146</v>
      </c>
      <c r="L1491" t="s">
        <v>147</v>
      </c>
      <c r="M1491" t="s">
        <v>191</v>
      </c>
      <c r="P1491" s="44" t="s">
        <v>386</v>
      </c>
      <c r="Q1491" s="9">
        <v>0.174585635359115</v>
      </c>
      <c r="R1491" s="9">
        <v>0.13259668508287201</v>
      </c>
      <c r="S1491" s="8">
        <f t="shared" si="57"/>
        <v>-0.24050632911392489</v>
      </c>
      <c r="U1491" s="9">
        <f t="shared" si="58"/>
        <v>-0.39689015256858601</v>
      </c>
      <c r="V1491" s="6" t="s">
        <v>116</v>
      </c>
    </row>
    <row r="1492" spans="1:22" x14ac:dyDescent="0.2">
      <c r="A1492" s="6" t="s">
        <v>188</v>
      </c>
      <c r="B1492" s="6">
        <v>2019</v>
      </c>
      <c r="C1492" s="6" t="s">
        <v>511</v>
      </c>
      <c r="D1492" s="6" t="s">
        <v>189</v>
      </c>
      <c r="E1492" s="6" t="s">
        <v>50</v>
      </c>
      <c r="F1492" s="6" t="s">
        <v>195</v>
      </c>
      <c r="G1492" s="6" t="s">
        <v>190</v>
      </c>
      <c r="H1492" s="6" t="s">
        <v>110</v>
      </c>
      <c r="I1492" s="6" t="s">
        <v>111</v>
      </c>
      <c r="J1492" s="6" t="s">
        <v>112</v>
      </c>
      <c r="K1492" s="6" t="s">
        <v>113</v>
      </c>
      <c r="L1492" s="6" t="s">
        <v>114</v>
      </c>
      <c r="M1492" s="6" t="s">
        <v>192</v>
      </c>
      <c r="P1492" s="44" t="s">
        <v>385</v>
      </c>
      <c r="Q1492" s="9">
        <v>4.9723756906077998E-2</v>
      </c>
      <c r="R1492" s="9">
        <v>3.756906077347999E-2</v>
      </c>
      <c r="S1492" s="8">
        <f t="shared" si="57"/>
        <v>-0.24444444444446786</v>
      </c>
      <c r="U1492" s="9">
        <f t="shared" si="58"/>
        <v>-0.40439025507938015</v>
      </c>
      <c r="V1492" s="6" t="s">
        <v>116</v>
      </c>
    </row>
    <row r="1493" spans="1:22" x14ac:dyDescent="0.2">
      <c r="A1493" s="6" t="s">
        <v>188</v>
      </c>
      <c r="B1493" s="6">
        <v>2019</v>
      </c>
      <c r="C1493" s="6" t="s">
        <v>511</v>
      </c>
      <c r="D1493" s="6" t="s">
        <v>49</v>
      </c>
      <c r="E1493" s="6" t="s">
        <v>50</v>
      </c>
      <c r="F1493" s="6" t="s">
        <v>195</v>
      </c>
      <c r="G1493" s="6" t="s">
        <v>190</v>
      </c>
      <c r="H1493" s="6" t="s">
        <v>110</v>
      </c>
      <c r="I1493" s="6" t="s">
        <v>169</v>
      </c>
      <c r="J1493" s="6" t="s">
        <v>236</v>
      </c>
      <c r="K1493" s="6" t="s">
        <v>253</v>
      </c>
      <c r="L1493" s="6" t="s">
        <v>254</v>
      </c>
      <c r="M1493" s="6" t="s">
        <v>255</v>
      </c>
      <c r="P1493" s="44" t="s">
        <v>385</v>
      </c>
      <c r="Q1493" s="9">
        <v>4.4198895027619534E-3</v>
      </c>
      <c r="R1493" s="9">
        <v>3.3149171270719924E-3</v>
      </c>
      <c r="S1493" s="8">
        <f t="shared" si="57"/>
        <v>-0.24999999999988068</v>
      </c>
      <c r="U1493" s="9">
        <f t="shared" si="58"/>
        <v>-0.41503749927861427</v>
      </c>
      <c r="V1493" s="6" t="s">
        <v>116</v>
      </c>
    </row>
    <row r="1494" spans="1:22" x14ac:dyDescent="0.2">
      <c r="A1494" s="6" t="s">
        <v>188</v>
      </c>
      <c r="B1494" s="6">
        <v>2019</v>
      </c>
      <c r="C1494" s="6" t="s">
        <v>511</v>
      </c>
      <c r="D1494" s="6" t="s">
        <v>189</v>
      </c>
      <c r="E1494" s="6" t="s">
        <v>50</v>
      </c>
      <c r="F1494" s="6" t="s">
        <v>195</v>
      </c>
      <c r="G1494" s="6" t="s">
        <v>190</v>
      </c>
      <c r="H1494" t="s">
        <v>110</v>
      </c>
      <c r="I1494" t="s">
        <v>163</v>
      </c>
      <c r="J1494" t="s">
        <v>163</v>
      </c>
      <c r="K1494" t="s">
        <v>164</v>
      </c>
      <c r="L1494" t="s">
        <v>165</v>
      </c>
      <c r="M1494" t="s">
        <v>166</v>
      </c>
      <c r="P1494" s="44" t="s">
        <v>386</v>
      </c>
      <c r="Q1494" s="9">
        <v>8.8397790055250169E-3</v>
      </c>
      <c r="R1494" s="9">
        <v>6.6298342541439848E-3</v>
      </c>
      <c r="S1494" s="8">
        <f t="shared" si="57"/>
        <v>-0.24999999999997488</v>
      </c>
      <c r="U1494" s="9">
        <f t="shared" si="58"/>
        <v>-0.41503749927879557</v>
      </c>
      <c r="V1494" s="6" t="s">
        <v>116</v>
      </c>
    </row>
    <row r="1495" spans="1:22" x14ac:dyDescent="0.2">
      <c r="A1495" s="6" t="s">
        <v>188</v>
      </c>
      <c r="B1495" s="6">
        <v>2019</v>
      </c>
      <c r="C1495" s="6" t="s">
        <v>511</v>
      </c>
      <c r="D1495" s="6" t="s">
        <v>189</v>
      </c>
      <c r="E1495" s="6" t="s">
        <v>50</v>
      </c>
      <c r="F1495" s="6" t="s">
        <v>195</v>
      </c>
      <c r="G1495" s="6" t="s">
        <v>190</v>
      </c>
      <c r="H1495" s="6" t="s">
        <v>110</v>
      </c>
      <c r="I1495" s="12" t="s">
        <v>123</v>
      </c>
      <c r="J1495" s="6" t="s">
        <v>124</v>
      </c>
      <c r="K1495" s="6" t="s">
        <v>125</v>
      </c>
      <c r="L1495" s="6" t="s">
        <v>126</v>
      </c>
      <c r="M1495" s="6" t="s">
        <v>127</v>
      </c>
      <c r="P1495" s="44" t="s">
        <v>386</v>
      </c>
      <c r="Q1495" s="9">
        <v>0.18895027624309399</v>
      </c>
      <c r="R1495" s="9">
        <v>0.14143646408839797</v>
      </c>
      <c r="S1495" s="8">
        <f t="shared" si="57"/>
        <v>-0.25146198830409289</v>
      </c>
      <c r="U1495" s="9">
        <f t="shared" si="58"/>
        <v>-0.41785251488589664</v>
      </c>
      <c r="V1495" s="6" t="s">
        <v>116</v>
      </c>
    </row>
    <row r="1496" spans="1:22" x14ac:dyDescent="0.2">
      <c r="A1496" s="6" t="s">
        <v>188</v>
      </c>
      <c r="B1496" s="6">
        <v>2019</v>
      </c>
      <c r="C1496" s="6" t="s">
        <v>511</v>
      </c>
      <c r="D1496" s="6" t="s">
        <v>189</v>
      </c>
      <c r="E1496" s="6" t="s">
        <v>50</v>
      </c>
      <c r="F1496" s="6" t="s">
        <v>195</v>
      </c>
      <c r="G1496" s="6" t="s">
        <v>190</v>
      </c>
      <c r="H1496" s="6" t="s">
        <v>110</v>
      </c>
      <c r="I1496" s="6" t="s">
        <v>111</v>
      </c>
      <c r="J1496" s="6" t="s">
        <v>133</v>
      </c>
      <c r="K1496" s="6" t="s">
        <v>134</v>
      </c>
      <c r="L1496" s="6" t="s">
        <v>135</v>
      </c>
      <c r="M1496" s="6" t="s">
        <v>284</v>
      </c>
      <c r="P1496" s="44" t="s">
        <v>385</v>
      </c>
      <c r="Q1496" s="9">
        <v>3.3149171270719924E-3</v>
      </c>
      <c r="R1496" s="9">
        <v>2.2099447513810322E-3</v>
      </c>
      <c r="S1496" s="8">
        <f t="shared" si="57"/>
        <v>-0.33333333333342263</v>
      </c>
      <c r="U1496" s="9">
        <f t="shared" si="58"/>
        <v>-0.58496250072134948</v>
      </c>
      <c r="V1496" s="6" t="s">
        <v>116</v>
      </c>
    </row>
    <row r="1497" spans="1:22" x14ac:dyDescent="0.2">
      <c r="A1497" s="6" t="s">
        <v>188</v>
      </c>
      <c r="B1497" s="6">
        <v>2019</v>
      </c>
      <c r="C1497" s="6" t="s">
        <v>511</v>
      </c>
      <c r="D1497" s="6" t="s">
        <v>49</v>
      </c>
      <c r="E1497" s="6" t="s">
        <v>50</v>
      </c>
      <c r="F1497" s="6" t="s">
        <v>142</v>
      </c>
      <c r="G1497" s="6" t="s">
        <v>190</v>
      </c>
      <c r="H1497" s="6" t="s">
        <v>110</v>
      </c>
      <c r="I1497" s="6" t="s">
        <v>111</v>
      </c>
      <c r="J1497" s="6" t="s">
        <v>112</v>
      </c>
      <c r="K1497" s="6" t="s">
        <v>113</v>
      </c>
      <c r="L1497" s="6" t="s">
        <v>114</v>
      </c>
      <c r="M1497" s="6" t="s">
        <v>115</v>
      </c>
      <c r="P1497" s="44" t="s">
        <v>385</v>
      </c>
      <c r="Q1497" s="9">
        <v>4.8618784530387038E-2</v>
      </c>
      <c r="R1497" s="9">
        <v>3.2044198895027964E-2</v>
      </c>
      <c r="S1497" s="8">
        <f t="shared" si="57"/>
        <v>-0.34090909090908794</v>
      </c>
      <c r="U1497" s="9">
        <f t="shared" si="58"/>
        <v>-0.60145062350971867</v>
      </c>
      <c r="V1497" s="6" t="s">
        <v>116</v>
      </c>
    </row>
    <row r="1498" spans="1:22" x14ac:dyDescent="0.2">
      <c r="A1498" s="6" t="s">
        <v>188</v>
      </c>
      <c r="B1498" s="6">
        <v>2019</v>
      </c>
      <c r="C1498" s="6" t="s">
        <v>511</v>
      </c>
      <c r="D1498" s="6" t="s">
        <v>189</v>
      </c>
      <c r="E1498" s="6" t="s">
        <v>50</v>
      </c>
      <c r="F1498" s="6" t="s">
        <v>142</v>
      </c>
      <c r="G1498" s="6" t="s">
        <v>190</v>
      </c>
      <c r="H1498" t="s">
        <v>110</v>
      </c>
      <c r="I1498" t="s">
        <v>111</v>
      </c>
      <c r="J1498" t="s">
        <v>204</v>
      </c>
      <c r="K1498" t="s">
        <v>205</v>
      </c>
      <c r="L1498" t="s">
        <v>206</v>
      </c>
      <c r="M1498" t="s">
        <v>215</v>
      </c>
      <c r="P1498" s="44" t="s">
        <v>386</v>
      </c>
      <c r="Q1498" s="9">
        <v>0.20110497237569103</v>
      </c>
      <c r="R1498" s="9">
        <v>0.12817679558011097</v>
      </c>
      <c r="S1498" s="8">
        <f t="shared" si="57"/>
        <v>-0.36263736263736163</v>
      </c>
      <c r="U1498" s="9">
        <f t="shared" si="58"/>
        <v>-0.64981364507112183</v>
      </c>
      <c r="V1498" s="6" t="s">
        <v>116</v>
      </c>
    </row>
    <row r="1499" spans="1:22" x14ac:dyDescent="0.2">
      <c r="A1499" s="6" t="s">
        <v>188</v>
      </c>
      <c r="B1499" s="6">
        <v>2019</v>
      </c>
      <c r="C1499" s="6" t="s">
        <v>511</v>
      </c>
      <c r="D1499" s="6" t="s">
        <v>49</v>
      </c>
      <c r="E1499" s="6" t="s">
        <v>50</v>
      </c>
      <c r="F1499" s="6" t="s">
        <v>142</v>
      </c>
      <c r="G1499" s="6" t="s">
        <v>190</v>
      </c>
      <c r="H1499" t="s">
        <v>110</v>
      </c>
      <c r="I1499" t="s">
        <v>163</v>
      </c>
      <c r="J1499" t="s">
        <v>163</v>
      </c>
      <c r="K1499" t="s">
        <v>164</v>
      </c>
      <c r="L1499" t="s">
        <v>165</v>
      </c>
      <c r="M1499" t="s">
        <v>166</v>
      </c>
      <c r="P1499" s="44" t="s">
        <v>386</v>
      </c>
      <c r="Q1499" s="9">
        <v>5.5248618784530246E-3</v>
      </c>
      <c r="R1499" s="9">
        <v>3.3149171270719924E-3</v>
      </c>
      <c r="S1499" s="8">
        <f t="shared" ref="S1499:S1530" si="59">((R1499-Q1499)/Q1499)</f>
        <v>-0.39999999999996783</v>
      </c>
      <c r="U1499" s="9">
        <f t="shared" si="58"/>
        <v>-0.73696559416612883</v>
      </c>
      <c r="V1499" s="6" t="s">
        <v>116</v>
      </c>
    </row>
    <row r="1500" spans="1:22" x14ac:dyDescent="0.2">
      <c r="A1500" s="6" t="s">
        <v>188</v>
      </c>
      <c r="B1500" s="6">
        <v>2019</v>
      </c>
      <c r="C1500" s="6" t="s">
        <v>511</v>
      </c>
      <c r="D1500" s="6" t="s">
        <v>189</v>
      </c>
      <c r="E1500" s="6" t="s">
        <v>50</v>
      </c>
      <c r="F1500" s="6" t="s">
        <v>195</v>
      </c>
      <c r="G1500" s="6" t="s">
        <v>190</v>
      </c>
      <c r="H1500" s="6" t="s">
        <v>110</v>
      </c>
      <c r="I1500" s="6" t="s">
        <v>111</v>
      </c>
      <c r="J1500" s="6" t="s">
        <v>112</v>
      </c>
      <c r="K1500" s="6" t="s">
        <v>113</v>
      </c>
      <c r="L1500" s="6" t="s">
        <v>114</v>
      </c>
      <c r="M1500" s="6" t="s">
        <v>115</v>
      </c>
      <c r="P1500" s="44" t="s">
        <v>385</v>
      </c>
      <c r="Q1500" s="9">
        <v>3.6464088397791028E-2</v>
      </c>
      <c r="R1500" s="9">
        <v>2.0994475138122026E-2</v>
      </c>
      <c r="S1500" s="8">
        <f t="shared" si="59"/>
        <v>-0.42424242424242647</v>
      </c>
      <c r="U1500" s="9">
        <f t="shared" si="58"/>
        <v>-0.79646660591487339</v>
      </c>
      <c r="V1500" s="6" t="s">
        <v>116</v>
      </c>
    </row>
    <row r="1501" spans="1:22" x14ac:dyDescent="0.2">
      <c r="A1501" s="6" t="s">
        <v>188</v>
      </c>
      <c r="B1501" s="6">
        <v>2019</v>
      </c>
      <c r="C1501" s="6" t="s">
        <v>511</v>
      </c>
      <c r="D1501" s="6" t="s">
        <v>189</v>
      </c>
      <c r="E1501" s="6" t="s">
        <v>50</v>
      </c>
      <c r="F1501" s="6" t="s">
        <v>142</v>
      </c>
      <c r="G1501" s="6" t="s">
        <v>190</v>
      </c>
      <c r="H1501" t="s">
        <v>110</v>
      </c>
      <c r="I1501" t="s">
        <v>111</v>
      </c>
      <c r="J1501" t="s">
        <v>112</v>
      </c>
      <c r="K1501" t="s">
        <v>139</v>
      </c>
      <c r="L1501" t="s">
        <v>140</v>
      </c>
      <c r="M1501" t="s">
        <v>141</v>
      </c>
      <c r="P1501" s="44" t="s">
        <v>385</v>
      </c>
      <c r="Q1501" s="9">
        <v>0.18563535911602191</v>
      </c>
      <c r="R1501" s="9">
        <v>9.5027624309391934E-2</v>
      </c>
      <c r="S1501" s="8">
        <f t="shared" si="59"/>
        <v>-0.48809523809523936</v>
      </c>
      <c r="U1501" s="9">
        <f t="shared" si="58"/>
        <v>-0.9660526680766659</v>
      </c>
      <c r="V1501" s="6" t="s">
        <v>116</v>
      </c>
    </row>
    <row r="1502" spans="1:22" x14ac:dyDescent="0.2">
      <c r="A1502" s="6" t="s">
        <v>188</v>
      </c>
      <c r="B1502" s="6">
        <v>2019</v>
      </c>
      <c r="C1502" s="6" t="s">
        <v>511</v>
      </c>
      <c r="D1502" s="6" t="s">
        <v>49</v>
      </c>
      <c r="E1502" s="6" t="s">
        <v>50</v>
      </c>
      <c r="F1502" s="6" t="s">
        <v>195</v>
      </c>
      <c r="G1502" s="6" t="s">
        <v>190</v>
      </c>
      <c r="H1502" t="s">
        <v>110</v>
      </c>
      <c r="I1502" t="s">
        <v>111</v>
      </c>
      <c r="J1502" t="s">
        <v>133</v>
      </c>
      <c r="K1502" t="s">
        <v>146</v>
      </c>
      <c r="L1502" t="s">
        <v>147</v>
      </c>
      <c r="M1502" t="s">
        <v>191</v>
      </c>
      <c r="P1502" s="44" t="s">
        <v>386</v>
      </c>
      <c r="Q1502" s="9">
        <v>0.174585635359115</v>
      </c>
      <c r="R1502" s="9">
        <v>8.6187845303867194E-2</v>
      </c>
      <c r="S1502" s="8">
        <f t="shared" si="59"/>
        <v>-0.506329113924049</v>
      </c>
      <c r="U1502" s="9">
        <f t="shared" si="58"/>
        <v>-1.0183785293148497</v>
      </c>
      <c r="V1502" s="6" t="s">
        <v>116</v>
      </c>
    </row>
    <row r="1503" spans="1:22" x14ac:dyDescent="0.2">
      <c r="A1503" s="6" t="s">
        <v>188</v>
      </c>
      <c r="B1503" s="6">
        <v>2019</v>
      </c>
      <c r="C1503" s="6" t="s">
        <v>511</v>
      </c>
      <c r="D1503" s="6" t="s">
        <v>49</v>
      </c>
      <c r="E1503" s="6" t="s">
        <v>50</v>
      </c>
      <c r="F1503" s="6" t="s">
        <v>195</v>
      </c>
      <c r="G1503" s="6" t="s">
        <v>190</v>
      </c>
      <c r="H1503" s="6" t="s">
        <v>110</v>
      </c>
      <c r="I1503" s="6" t="s">
        <v>111</v>
      </c>
      <c r="J1503" s="6" t="s">
        <v>112</v>
      </c>
      <c r="K1503" s="6" t="s">
        <v>113</v>
      </c>
      <c r="L1503" s="6" t="s">
        <v>114</v>
      </c>
      <c r="M1503" s="6" t="s">
        <v>192</v>
      </c>
      <c r="P1503" s="44" t="s">
        <v>385</v>
      </c>
      <c r="Q1503" s="9">
        <v>4.9723756906077998E-2</v>
      </c>
      <c r="R1503" s="9">
        <v>2.3204419889502059E-2</v>
      </c>
      <c r="S1503" s="8">
        <f t="shared" si="59"/>
        <v>-0.53333333333335353</v>
      </c>
      <c r="U1503" s="9">
        <f t="shared" si="58"/>
        <v>-1.0995356735509769</v>
      </c>
      <c r="V1503" s="6" t="s">
        <v>116</v>
      </c>
    </row>
    <row r="1504" spans="1:22" x14ac:dyDescent="0.2">
      <c r="A1504" s="6" t="s">
        <v>188</v>
      </c>
      <c r="B1504" s="6">
        <v>2019</v>
      </c>
      <c r="C1504" s="6" t="s">
        <v>511</v>
      </c>
      <c r="D1504" s="6" t="s">
        <v>189</v>
      </c>
      <c r="E1504" s="6" t="s">
        <v>50</v>
      </c>
      <c r="F1504" s="6" t="s">
        <v>142</v>
      </c>
      <c r="G1504" s="6" t="s">
        <v>190</v>
      </c>
      <c r="H1504" t="s">
        <v>110</v>
      </c>
      <c r="I1504" t="s">
        <v>163</v>
      </c>
      <c r="J1504" t="s">
        <v>163</v>
      </c>
      <c r="K1504" t="s">
        <v>164</v>
      </c>
      <c r="L1504" t="s">
        <v>165</v>
      </c>
      <c r="M1504" t="s">
        <v>166</v>
      </c>
      <c r="P1504" s="44" t="s">
        <v>386</v>
      </c>
      <c r="Q1504" s="9">
        <v>5.5248618784530246E-3</v>
      </c>
      <c r="R1504" s="9">
        <v>2.2099447513810322E-3</v>
      </c>
      <c r="S1504" s="8">
        <f t="shared" si="59"/>
        <v>-0.60000000000003217</v>
      </c>
      <c r="U1504" s="9">
        <f t="shared" si="58"/>
        <v>-1.3219280948874783</v>
      </c>
      <c r="V1504" s="6" t="s">
        <v>116</v>
      </c>
    </row>
    <row r="1505" spans="1:23" x14ac:dyDescent="0.2">
      <c r="A1505" s="6" t="s">
        <v>188</v>
      </c>
      <c r="B1505" s="6">
        <v>2019</v>
      </c>
      <c r="C1505" s="6" t="s">
        <v>511</v>
      </c>
      <c r="D1505" s="6" t="s">
        <v>49</v>
      </c>
      <c r="E1505" s="6" t="s">
        <v>50</v>
      </c>
      <c r="F1505" s="6" t="s">
        <v>142</v>
      </c>
      <c r="G1505" s="6" t="s">
        <v>190</v>
      </c>
      <c r="H1505" t="s">
        <v>110</v>
      </c>
      <c r="I1505" t="s">
        <v>111</v>
      </c>
      <c r="J1505" t="s">
        <v>112</v>
      </c>
      <c r="K1505" t="s">
        <v>139</v>
      </c>
      <c r="L1505" t="s">
        <v>140</v>
      </c>
      <c r="M1505" t="s">
        <v>141</v>
      </c>
      <c r="P1505" s="44" t="s">
        <v>385</v>
      </c>
      <c r="Q1505" s="9">
        <v>0.18563535911602191</v>
      </c>
      <c r="R1505" s="9">
        <v>7.0718232044199025E-2</v>
      </c>
      <c r="S1505" s="8">
        <f t="shared" si="59"/>
        <v>-0.61904761904761796</v>
      </c>
      <c r="U1505" s="9">
        <f t="shared" si="58"/>
        <v>-1.392317422778756</v>
      </c>
      <c r="V1505" s="6" t="s">
        <v>116</v>
      </c>
    </row>
    <row r="1506" spans="1:23" x14ac:dyDescent="0.2">
      <c r="A1506" s="6" t="s">
        <v>188</v>
      </c>
      <c r="B1506" s="6">
        <v>2019</v>
      </c>
      <c r="C1506" s="6" t="s">
        <v>511</v>
      </c>
      <c r="D1506" s="6" t="s">
        <v>49</v>
      </c>
      <c r="E1506" s="6" t="s">
        <v>50</v>
      </c>
      <c r="F1506" s="6" t="s">
        <v>142</v>
      </c>
      <c r="G1506" s="6" t="s">
        <v>190</v>
      </c>
      <c r="H1506" s="6" t="s">
        <v>110</v>
      </c>
      <c r="I1506" s="6" t="s">
        <v>111</v>
      </c>
      <c r="J1506" s="6" t="s">
        <v>112</v>
      </c>
      <c r="K1506" s="6" t="s">
        <v>113</v>
      </c>
      <c r="L1506" s="6" t="s">
        <v>114</v>
      </c>
      <c r="M1506" s="6" t="s">
        <v>115</v>
      </c>
      <c r="P1506" s="44" t="s">
        <v>385</v>
      </c>
      <c r="Q1506" s="9">
        <v>0.22209944751381194</v>
      </c>
      <c r="R1506" s="50">
        <v>7.0718232044199025E-2</v>
      </c>
      <c r="S1506" s="8">
        <f t="shared" si="59"/>
        <v>-0.68159203980099414</v>
      </c>
      <c r="U1506" s="9">
        <f t="shared" si="58"/>
        <v>-1.6510516911789246</v>
      </c>
      <c r="V1506" s="6" t="s">
        <v>116</v>
      </c>
    </row>
    <row r="1507" spans="1:23" x14ac:dyDescent="0.2">
      <c r="A1507" s="6" t="s">
        <v>188</v>
      </c>
      <c r="B1507" s="6">
        <v>2019</v>
      </c>
      <c r="C1507" s="6" t="s">
        <v>511</v>
      </c>
      <c r="D1507" s="6" t="s">
        <v>49</v>
      </c>
      <c r="E1507" s="6" t="s">
        <v>50</v>
      </c>
      <c r="F1507" s="6" t="s">
        <v>142</v>
      </c>
      <c r="G1507" s="6" t="s">
        <v>190</v>
      </c>
      <c r="H1507" s="6" t="s">
        <v>110</v>
      </c>
      <c r="I1507" s="6" t="s">
        <v>111</v>
      </c>
      <c r="J1507" s="6" t="s">
        <v>133</v>
      </c>
      <c r="K1507" s="6" t="s">
        <v>134</v>
      </c>
      <c r="L1507" s="6" t="s">
        <v>135</v>
      </c>
      <c r="M1507" s="6" t="s">
        <v>284</v>
      </c>
      <c r="P1507" s="44" t="s">
        <v>385</v>
      </c>
      <c r="Q1507" s="9">
        <v>1.2154696132597009E-2</v>
      </c>
      <c r="R1507" s="50">
        <v>3.3149171270719924E-3</v>
      </c>
      <c r="S1507" s="8">
        <f t="shared" si="59"/>
        <v>-0.72727272727272063</v>
      </c>
      <c r="U1507" s="9">
        <f t="shared" si="58"/>
        <v>-1.8744691179161059</v>
      </c>
      <c r="V1507" s="6" t="s">
        <v>116</v>
      </c>
    </row>
    <row r="1508" spans="1:23" x14ac:dyDescent="0.2">
      <c r="A1508" s="6" t="s">
        <v>188</v>
      </c>
      <c r="B1508" s="6">
        <v>2019</v>
      </c>
      <c r="C1508" s="6" t="s">
        <v>511</v>
      </c>
      <c r="D1508" s="6" t="s">
        <v>189</v>
      </c>
      <c r="E1508" s="6" t="s">
        <v>50</v>
      </c>
      <c r="F1508" s="6" t="s">
        <v>142</v>
      </c>
      <c r="G1508" s="6" t="s">
        <v>190</v>
      </c>
      <c r="H1508" s="6" t="s">
        <v>110</v>
      </c>
      <c r="I1508" s="6" t="s">
        <v>111</v>
      </c>
      <c r="J1508" s="6" t="s">
        <v>133</v>
      </c>
      <c r="K1508" s="6" t="s">
        <v>134</v>
      </c>
      <c r="L1508" s="6" t="s">
        <v>135</v>
      </c>
      <c r="M1508" s="6" t="s">
        <v>284</v>
      </c>
      <c r="P1508" s="44" t="s">
        <v>385</v>
      </c>
      <c r="Q1508" s="9">
        <v>1.2154696132597009E-2</v>
      </c>
      <c r="R1508" s="9">
        <v>3.3149171270719924E-3</v>
      </c>
      <c r="S1508" s="8">
        <f t="shared" si="59"/>
        <v>-0.72727272727272063</v>
      </c>
      <c r="U1508" s="9">
        <f t="shared" si="58"/>
        <v>-1.8744691179161059</v>
      </c>
      <c r="V1508" s="6" t="s">
        <v>116</v>
      </c>
    </row>
    <row r="1509" spans="1:23" x14ac:dyDescent="0.2">
      <c r="A1509" s="6" t="s">
        <v>188</v>
      </c>
      <c r="B1509" s="6">
        <v>2019</v>
      </c>
      <c r="C1509" s="6" t="s">
        <v>511</v>
      </c>
      <c r="D1509" s="6" t="s">
        <v>49</v>
      </c>
      <c r="E1509" s="6" t="s">
        <v>50</v>
      </c>
      <c r="F1509" s="6" t="s">
        <v>195</v>
      </c>
      <c r="G1509" s="6" t="s">
        <v>190</v>
      </c>
      <c r="H1509" t="s">
        <v>110</v>
      </c>
      <c r="I1509" t="s">
        <v>163</v>
      </c>
      <c r="J1509" t="s">
        <v>163</v>
      </c>
      <c r="K1509" t="s">
        <v>164</v>
      </c>
      <c r="L1509" t="s">
        <v>165</v>
      </c>
      <c r="M1509" t="s">
        <v>166</v>
      </c>
      <c r="P1509" s="44" t="s">
        <v>386</v>
      </c>
      <c r="Q1509" s="9">
        <v>8.8397790055250169E-3</v>
      </c>
      <c r="R1509" s="9">
        <v>2.2099447513810322E-3</v>
      </c>
      <c r="S1509" s="8">
        <f t="shared" si="59"/>
        <v>-0.75000000000002509</v>
      </c>
      <c r="U1509" s="9">
        <f t="shared" si="58"/>
        <v>-2.0000000000001452</v>
      </c>
      <c r="V1509" s="6" t="s">
        <v>116</v>
      </c>
    </row>
    <row r="1510" spans="1:23" x14ac:dyDescent="0.2">
      <c r="A1510" s="6" t="s">
        <v>188</v>
      </c>
      <c r="B1510" s="6">
        <v>2019</v>
      </c>
      <c r="C1510" s="6" t="s">
        <v>511</v>
      </c>
      <c r="D1510" s="6" t="s">
        <v>189</v>
      </c>
      <c r="E1510" s="6" t="s">
        <v>50</v>
      </c>
      <c r="F1510" s="6" t="s">
        <v>142</v>
      </c>
      <c r="G1510" s="6" t="s">
        <v>190</v>
      </c>
      <c r="H1510" t="s">
        <v>110</v>
      </c>
      <c r="I1510" t="s">
        <v>111</v>
      </c>
      <c r="J1510" t="s">
        <v>112</v>
      </c>
      <c r="K1510" t="s">
        <v>139</v>
      </c>
      <c r="L1510" t="s">
        <v>140</v>
      </c>
      <c r="M1510" t="s">
        <v>141</v>
      </c>
      <c r="P1510" s="44" t="s">
        <v>385</v>
      </c>
      <c r="Q1510" s="9">
        <v>1.9889502762431066E-2</v>
      </c>
      <c r="R1510" s="9">
        <v>4.4198895027630636E-3</v>
      </c>
      <c r="S1510" s="8">
        <f t="shared" si="59"/>
        <v>-0.77777777777774737</v>
      </c>
      <c r="U1510" s="9">
        <f t="shared" si="58"/>
        <v>-2.1699250014421154</v>
      </c>
      <c r="V1510" s="6" t="s">
        <v>116</v>
      </c>
    </row>
    <row r="1511" spans="1:23" x14ac:dyDescent="0.2">
      <c r="A1511" s="6" t="s">
        <v>188</v>
      </c>
      <c r="B1511" s="6">
        <v>2019</v>
      </c>
      <c r="C1511" s="6" t="s">
        <v>511</v>
      </c>
      <c r="D1511" s="6" t="s">
        <v>49</v>
      </c>
      <c r="E1511" s="6" t="s">
        <v>50</v>
      </c>
      <c r="F1511" s="6" t="s">
        <v>195</v>
      </c>
      <c r="G1511" s="6" t="s">
        <v>190</v>
      </c>
      <c r="H1511" t="s">
        <v>110</v>
      </c>
      <c r="I1511" t="s">
        <v>111</v>
      </c>
      <c r="J1511" t="s">
        <v>112</v>
      </c>
      <c r="K1511" t="s">
        <v>139</v>
      </c>
      <c r="L1511" t="s">
        <v>140</v>
      </c>
      <c r="M1511" t="s">
        <v>141</v>
      </c>
      <c r="P1511" s="44" t="s">
        <v>385</v>
      </c>
      <c r="Q1511" s="9">
        <v>1.5469613259668002E-2</v>
      </c>
      <c r="R1511" s="9">
        <v>3.3149171270709932E-3</v>
      </c>
      <c r="S1511" s="8">
        <f t="shared" si="59"/>
        <v>-0.78571428571433233</v>
      </c>
      <c r="U1511" s="9">
        <f t="shared" si="58"/>
        <v>-2.2223924213367621</v>
      </c>
      <c r="V1511" s="6" t="s">
        <v>116</v>
      </c>
    </row>
    <row r="1512" spans="1:23" x14ac:dyDescent="0.2">
      <c r="A1512" s="6" t="s">
        <v>188</v>
      </c>
      <c r="B1512" s="6">
        <v>2019</v>
      </c>
      <c r="C1512" s="6" t="s">
        <v>511</v>
      </c>
      <c r="D1512" s="6" t="s">
        <v>49</v>
      </c>
      <c r="E1512" s="6" t="s">
        <v>50</v>
      </c>
      <c r="F1512" s="6" t="s">
        <v>195</v>
      </c>
      <c r="G1512" s="6" t="s">
        <v>190</v>
      </c>
      <c r="H1512" t="s">
        <v>110</v>
      </c>
      <c r="I1512" t="s">
        <v>111</v>
      </c>
      <c r="J1512" t="s">
        <v>112</v>
      </c>
      <c r="K1512" t="s">
        <v>139</v>
      </c>
      <c r="L1512" t="s">
        <v>140</v>
      </c>
      <c r="M1512" t="s">
        <v>141</v>
      </c>
      <c r="P1512" s="44" t="s">
        <v>385</v>
      </c>
      <c r="Q1512" s="9">
        <v>0.14696132596684996</v>
      </c>
      <c r="R1512" s="9">
        <v>2.8729281767955972E-2</v>
      </c>
      <c r="S1512" s="8">
        <f t="shared" si="59"/>
        <v>-0.8045112781954864</v>
      </c>
      <c r="U1512" s="9">
        <f t="shared" si="58"/>
        <v>-2.3548427173600803</v>
      </c>
      <c r="V1512" s="6" t="s">
        <v>116</v>
      </c>
    </row>
    <row r="1513" spans="1:23" x14ac:dyDescent="0.2">
      <c r="A1513" s="6" t="s">
        <v>188</v>
      </c>
      <c r="B1513" s="6">
        <v>2019</v>
      </c>
      <c r="C1513" s="6" t="s">
        <v>511</v>
      </c>
      <c r="D1513" s="6" t="s">
        <v>189</v>
      </c>
      <c r="E1513" s="6" t="s">
        <v>50</v>
      </c>
      <c r="F1513" s="6" t="s">
        <v>142</v>
      </c>
      <c r="G1513" s="6" t="s">
        <v>190</v>
      </c>
      <c r="H1513" s="6" t="s">
        <v>110</v>
      </c>
      <c r="I1513" s="12" t="s">
        <v>123</v>
      </c>
      <c r="J1513" s="6" t="s">
        <v>124</v>
      </c>
      <c r="K1513" s="6" t="s">
        <v>125</v>
      </c>
      <c r="L1513" s="6" t="s">
        <v>126</v>
      </c>
      <c r="M1513" s="6" t="s">
        <v>127</v>
      </c>
      <c r="P1513" s="44" t="s">
        <v>386</v>
      </c>
      <c r="Q1513" s="9">
        <v>0.29392265193370104</v>
      </c>
      <c r="R1513" s="9">
        <v>5.1933701657458031E-2</v>
      </c>
      <c r="S1513" s="8">
        <f t="shared" si="59"/>
        <v>-0.82330827067669321</v>
      </c>
      <c r="U1513" s="9">
        <f t="shared" si="58"/>
        <v>-2.5006935838235642</v>
      </c>
      <c r="V1513" s="6" t="s">
        <v>116</v>
      </c>
    </row>
    <row r="1514" spans="1:23" x14ac:dyDescent="0.2">
      <c r="A1514" s="6" t="s">
        <v>188</v>
      </c>
      <c r="B1514" s="6">
        <v>2019</v>
      </c>
      <c r="C1514" s="6" t="s">
        <v>511</v>
      </c>
      <c r="D1514" s="6" t="s">
        <v>189</v>
      </c>
      <c r="E1514" s="6" t="s">
        <v>50</v>
      </c>
      <c r="F1514" s="6" t="s">
        <v>142</v>
      </c>
      <c r="G1514" s="6" t="s">
        <v>190</v>
      </c>
      <c r="H1514" s="6" t="s">
        <v>110</v>
      </c>
      <c r="I1514" s="6" t="s">
        <v>111</v>
      </c>
      <c r="J1514" s="6" t="s">
        <v>133</v>
      </c>
      <c r="K1514" s="6" t="s">
        <v>134</v>
      </c>
      <c r="L1514" s="6" t="s">
        <v>135</v>
      </c>
      <c r="M1514" s="6" t="s">
        <v>162</v>
      </c>
      <c r="P1514" s="44" t="s">
        <v>385</v>
      </c>
      <c r="Q1514" s="9">
        <v>4.0883977900552981E-2</v>
      </c>
      <c r="R1514" s="9">
        <v>3.3149171270709932E-3</v>
      </c>
      <c r="S1514" s="8">
        <f t="shared" si="59"/>
        <v>-0.91891891891894018</v>
      </c>
      <c r="U1514" s="9">
        <f t="shared" si="58"/>
        <v>-3.6244908649081724</v>
      </c>
      <c r="V1514" s="6" t="s">
        <v>116</v>
      </c>
    </row>
    <row r="1515" spans="1:23" x14ac:dyDescent="0.2">
      <c r="A1515" s="6" t="s">
        <v>188</v>
      </c>
      <c r="B1515" s="6">
        <v>2019</v>
      </c>
      <c r="C1515" s="6" t="s">
        <v>511</v>
      </c>
      <c r="D1515" s="6" t="s">
        <v>189</v>
      </c>
      <c r="E1515" s="6" t="s">
        <v>50</v>
      </c>
      <c r="F1515" s="6" t="s">
        <v>195</v>
      </c>
      <c r="G1515" s="6" t="s">
        <v>190</v>
      </c>
      <c r="H1515" t="s">
        <v>110</v>
      </c>
      <c r="I1515" t="s">
        <v>111</v>
      </c>
      <c r="J1515" t="s">
        <v>112</v>
      </c>
      <c r="K1515" t="s">
        <v>139</v>
      </c>
      <c r="L1515" t="s">
        <v>140</v>
      </c>
      <c r="M1515" t="s">
        <v>141</v>
      </c>
      <c r="P1515" s="44" t="s">
        <v>385</v>
      </c>
      <c r="Q1515" s="9">
        <v>0.14696132596684996</v>
      </c>
      <c r="R1515" s="9">
        <v>4.4198895027629526E-3</v>
      </c>
      <c r="S1515" s="8">
        <f t="shared" si="59"/>
        <v>-0.96992481203007141</v>
      </c>
      <c r="U1515" s="9">
        <f t="shared" si="58"/>
        <v>-5.0552824355010113</v>
      </c>
      <c r="V1515" s="6" t="s">
        <v>116</v>
      </c>
    </row>
    <row r="1516" spans="1:23" x14ac:dyDescent="0.2">
      <c r="A1516" s="6" t="s">
        <v>188</v>
      </c>
      <c r="B1516" s="6">
        <v>2019</v>
      </c>
      <c r="C1516" s="6" t="s">
        <v>511</v>
      </c>
      <c r="D1516" s="6" t="s">
        <v>49</v>
      </c>
      <c r="E1516" s="6" t="s">
        <v>50</v>
      </c>
      <c r="F1516" s="6" t="s">
        <v>142</v>
      </c>
      <c r="G1516" s="6" t="s">
        <v>190</v>
      </c>
      <c r="H1516" s="6" t="s">
        <v>110</v>
      </c>
      <c r="I1516" s="6" t="s">
        <v>111</v>
      </c>
      <c r="J1516" s="6" t="s">
        <v>133</v>
      </c>
      <c r="K1516" s="6" t="s">
        <v>134</v>
      </c>
      <c r="L1516" s="6" t="s">
        <v>135</v>
      </c>
      <c r="M1516" s="6" t="s">
        <v>162</v>
      </c>
      <c r="P1516" s="44" t="s">
        <v>385</v>
      </c>
      <c r="Q1516" s="9">
        <v>4.0883977900552981E-2</v>
      </c>
      <c r="R1516" s="50">
        <v>1.1049723756909602E-3</v>
      </c>
      <c r="S1516" s="8">
        <f t="shared" si="59"/>
        <v>-0.9729729729729647</v>
      </c>
      <c r="U1516" s="9">
        <f t="shared" si="58"/>
        <v>-5.2094533656285069</v>
      </c>
      <c r="V1516" s="6" t="s">
        <v>116</v>
      </c>
    </row>
    <row r="1517" spans="1:23" x14ac:dyDescent="0.2">
      <c r="A1517" s="6" t="s">
        <v>156</v>
      </c>
      <c r="B1517" s="6">
        <v>2020</v>
      </c>
      <c r="C1517" s="6" t="s">
        <v>419</v>
      </c>
      <c r="D1517" s="6" t="s">
        <v>76</v>
      </c>
      <c r="E1517" s="6" t="s">
        <v>50</v>
      </c>
      <c r="F1517" s="6" t="s">
        <v>157</v>
      </c>
      <c r="G1517" s="6" t="s">
        <v>158</v>
      </c>
      <c r="H1517" s="6" t="s">
        <v>110</v>
      </c>
      <c r="I1517" t="s">
        <v>111</v>
      </c>
      <c r="J1517" t="s">
        <v>133</v>
      </c>
      <c r="K1517" t="s">
        <v>146</v>
      </c>
      <c r="L1517" t="s">
        <v>147</v>
      </c>
      <c r="M1517" t="s">
        <v>148</v>
      </c>
      <c r="P1517" s="44" t="s">
        <v>385</v>
      </c>
      <c r="Q1517" s="9">
        <v>0.50916496945009726</v>
      </c>
      <c r="R1517" s="9">
        <v>11.133740665308901</v>
      </c>
      <c r="S1517" s="8">
        <f t="shared" si="59"/>
        <v>20.866666666666877</v>
      </c>
      <c r="U1517" s="9">
        <f t="shared" si="58"/>
        <v>4.4506614090095793</v>
      </c>
      <c r="V1517" s="6" t="s">
        <v>116</v>
      </c>
      <c r="W1517" s="10" t="s">
        <v>382</v>
      </c>
    </row>
    <row r="1518" spans="1:23" x14ac:dyDescent="0.2">
      <c r="A1518" s="6" t="s">
        <v>156</v>
      </c>
      <c r="B1518" s="6">
        <v>2020</v>
      </c>
      <c r="C1518" s="6" t="s">
        <v>419</v>
      </c>
      <c r="D1518" s="6" t="s">
        <v>76</v>
      </c>
      <c r="E1518" s="6" t="s">
        <v>50</v>
      </c>
      <c r="F1518" s="6" t="s">
        <v>157</v>
      </c>
      <c r="G1518" s="6" t="s">
        <v>158</v>
      </c>
      <c r="H1518" t="s">
        <v>110</v>
      </c>
      <c r="I1518" t="s">
        <v>163</v>
      </c>
      <c r="J1518" t="s">
        <v>163</v>
      </c>
      <c r="K1518" t="s">
        <v>164</v>
      </c>
      <c r="L1518" t="s">
        <v>165</v>
      </c>
      <c r="M1518" t="s">
        <v>166</v>
      </c>
      <c r="P1518" s="44" t="s">
        <v>386</v>
      </c>
      <c r="Q1518" s="9">
        <v>0.27155465037339849</v>
      </c>
      <c r="R1518" s="9">
        <v>0.98438560760357063</v>
      </c>
      <c r="S1518" s="8">
        <f t="shared" si="59"/>
        <v>2.625000000000004</v>
      </c>
      <c r="U1518" s="9">
        <f t="shared" si="58"/>
        <v>1.8579809951275739</v>
      </c>
      <c r="V1518" s="6" t="s">
        <v>116</v>
      </c>
      <c r="W1518" s="10" t="s">
        <v>382</v>
      </c>
    </row>
    <row r="1519" spans="1:23" x14ac:dyDescent="0.2">
      <c r="A1519" s="6" t="s">
        <v>156</v>
      </c>
      <c r="B1519" s="6">
        <v>2020</v>
      </c>
      <c r="C1519" s="6" t="s">
        <v>419</v>
      </c>
      <c r="D1519" s="6" t="s">
        <v>76</v>
      </c>
      <c r="E1519" s="6" t="s">
        <v>50</v>
      </c>
      <c r="F1519" s="6" t="s">
        <v>157</v>
      </c>
      <c r="G1519" s="6" t="s">
        <v>158</v>
      </c>
      <c r="H1519" t="s">
        <v>110</v>
      </c>
      <c r="I1519" t="s">
        <v>111</v>
      </c>
      <c r="J1519" t="s">
        <v>112</v>
      </c>
      <c r="K1519" t="s">
        <v>139</v>
      </c>
      <c r="L1519" t="s">
        <v>140</v>
      </c>
      <c r="M1519" t="s">
        <v>141</v>
      </c>
      <c r="P1519" s="44" t="s">
        <v>385</v>
      </c>
      <c r="Q1519" s="9">
        <v>6.2457569585878998</v>
      </c>
      <c r="R1519" s="9">
        <v>12.898845892735897</v>
      </c>
      <c r="S1519" s="8">
        <f t="shared" si="59"/>
        <v>1.0652173913043506</v>
      </c>
      <c r="U1519" s="9">
        <f t="shared" si="58"/>
        <v>1.046293652273937</v>
      </c>
      <c r="V1519" s="6" t="s">
        <v>116</v>
      </c>
      <c r="W1519" s="10" t="s">
        <v>382</v>
      </c>
    </row>
    <row r="1520" spans="1:23" x14ac:dyDescent="0.2">
      <c r="A1520" s="6" t="s">
        <v>156</v>
      </c>
      <c r="B1520" s="6">
        <v>2020</v>
      </c>
      <c r="C1520" s="6" t="s">
        <v>419</v>
      </c>
      <c r="D1520" s="6" t="s">
        <v>76</v>
      </c>
      <c r="E1520" s="6" t="s">
        <v>50</v>
      </c>
      <c r="F1520" s="6" t="s">
        <v>157</v>
      </c>
      <c r="G1520" s="6" t="s">
        <v>158</v>
      </c>
      <c r="H1520" t="s">
        <v>110</v>
      </c>
      <c r="I1520" t="s">
        <v>111</v>
      </c>
      <c r="J1520" t="s">
        <v>204</v>
      </c>
      <c r="K1520" t="s">
        <v>205</v>
      </c>
      <c r="L1520" t="s">
        <v>206</v>
      </c>
      <c r="M1520" t="s">
        <v>215</v>
      </c>
      <c r="P1520" s="44" t="s">
        <v>386</v>
      </c>
      <c r="Q1520" s="9">
        <v>25.933469110658468</v>
      </c>
      <c r="R1520" s="9">
        <v>42.668024439918469</v>
      </c>
      <c r="S1520" s="8">
        <f t="shared" si="59"/>
        <v>0.64528795811518402</v>
      </c>
      <c r="U1520" s="9">
        <f t="shared" si="58"/>
        <v>0.71834010638475976</v>
      </c>
      <c r="V1520" s="6" t="s">
        <v>116</v>
      </c>
    </row>
    <row r="1521" spans="1:23" x14ac:dyDescent="0.2">
      <c r="A1521" s="6" t="s">
        <v>156</v>
      </c>
      <c r="B1521" s="6">
        <v>2020</v>
      </c>
      <c r="C1521" s="6" t="s">
        <v>419</v>
      </c>
      <c r="D1521" s="6" t="s">
        <v>76</v>
      </c>
      <c r="E1521" s="6" t="s">
        <v>50</v>
      </c>
      <c r="F1521" s="6" t="s">
        <v>157</v>
      </c>
      <c r="G1521" s="6" t="s">
        <v>158</v>
      </c>
      <c r="H1521" s="6" t="s">
        <v>110</v>
      </c>
      <c r="I1521" s="6" t="s">
        <v>123</v>
      </c>
      <c r="J1521" s="6" t="s">
        <v>124</v>
      </c>
      <c r="K1521" s="6" t="s">
        <v>125</v>
      </c>
      <c r="L1521" s="6" t="s">
        <v>246</v>
      </c>
      <c r="M1521" s="6" t="s">
        <v>247</v>
      </c>
      <c r="P1521" s="44" t="s">
        <v>385</v>
      </c>
      <c r="Q1521" s="9">
        <v>1.3577732518669403</v>
      </c>
      <c r="R1521" s="9">
        <v>1.9348268839103706</v>
      </c>
      <c r="S1521" s="8">
        <f t="shared" si="59"/>
        <v>0.42499999999998578</v>
      </c>
      <c r="U1521" s="9">
        <f t="shared" si="58"/>
        <v>0.51096191927736501</v>
      </c>
      <c r="V1521" s="6" t="s">
        <v>116</v>
      </c>
    </row>
    <row r="1522" spans="1:23" x14ac:dyDescent="0.2">
      <c r="A1522" s="6" t="s">
        <v>156</v>
      </c>
      <c r="B1522" s="6">
        <v>2020</v>
      </c>
      <c r="C1522" s="6" t="s">
        <v>419</v>
      </c>
      <c r="D1522" s="6" t="s">
        <v>76</v>
      </c>
      <c r="E1522" s="6" t="s">
        <v>50</v>
      </c>
      <c r="F1522" s="6" t="s">
        <v>157</v>
      </c>
      <c r="G1522" s="6" t="s">
        <v>158</v>
      </c>
      <c r="H1522" s="6" t="s">
        <v>110</v>
      </c>
      <c r="I1522" s="12" t="s">
        <v>123</v>
      </c>
      <c r="J1522" s="6" t="s">
        <v>124</v>
      </c>
      <c r="K1522" s="6" t="s">
        <v>125</v>
      </c>
      <c r="L1522" s="6" t="s">
        <v>126</v>
      </c>
      <c r="M1522" s="6" t="s">
        <v>127</v>
      </c>
      <c r="P1522" s="44" t="s">
        <v>386</v>
      </c>
      <c r="Q1522" s="9">
        <v>25.458248472505101</v>
      </c>
      <c r="R1522" s="9">
        <v>29.463679565512564</v>
      </c>
      <c r="S1522" s="8">
        <f t="shared" si="59"/>
        <v>0.15733333333333308</v>
      </c>
      <c r="U1522" s="9">
        <f t="shared" si="58"/>
        <v>0.21080444706123583</v>
      </c>
      <c r="V1522" s="6" t="s">
        <v>116</v>
      </c>
    </row>
    <row r="1523" spans="1:23" x14ac:dyDescent="0.2">
      <c r="A1523" s="6" t="s">
        <v>156</v>
      </c>
      <c r="B1523" s="6">
        <v>2020</v>
      </c>
      <c r="C1523" s="6" t="s">
        <v>419</v>
      </c>
      <c r="D1523" s="6" t="s">
        <v>76</v>
      </c>
      <c r="E1523" s="6" t="s">
        <v>50</v>
      </c>
      <c r="F1523" s="6" t="s">
        <v>157</v>
      </c>
      <c r="G1523" s="6" t="s">
        <v>158</v>
      </c>
      <c r="H1523" t="s">
        <v>110</v>
      </c>
      <c r="I1523" t="s">
        <v>111</v>
      </c>
      <c r="J1523" t="s">
        <v>133</v>
      </c>
      <c r="K1523" t="s">
        <v>146</v>
      </c>
      <c r="L1523" t="s">
        <v>147</v>
      </c>
      <c r="M1523" t="s">
        <v>191</v>
      </c>
      <c r="P1523" s="44" t="s">
        <v>386</v>
      </c>
      <c r="Q1523" s="9">
        <v>39.850644942294629</v>
      </c>
      <c r="R1523" s="9">
        <v>0.20366598778006542</v>
      </c>
      <c r="S1523" s="8">
        <f t="shared" si="59"/>
        <v>-0.99488926746166895</v>
      </c>
      <c r="U1523" s="9">
        <f t="shared" si="58"/>
        <v>-7.612254192388721</v>
      </c>
      <c r="V1523" s="6" t="s">
        <v>116</v>
      </c>
      <c r="W1523" s="10" t="s">
        <v>382</v>
      </c>
    </row>
    <row r="1528" spans="1:23" x14ac:dyDescent="0.2">
      <c r="A1528"/>
      <c r="B1528"/>
      <c r="C1528"/>
    </row>
    <row r="1529" spans="1:23" x14ac:dyDescent="0.2">
      <c r="A1529"/>
      <c r="B1529"/>
      <c r="C1529"/>
    </row>
    <row r="1530" spans="1:23" x14ac:dyDescent="0.2">
      <c r="A1530"/>
      <c r="B1530"/>
      <c r="C1530"/>
    </row>
    <row r="1531" spans="1:23" x14ac:dyDescent="0.2">
      <c r="A1531"/>
      <c r="B1531"/>
      <c r="C1531"/>
    </row>
    <row r="1532" spans="1:23" x14ac:dyDescent="0.2">
      <c r="A1532"/>
      <c r="B1532"/>
      <c r="C1532"/>
    </row>
    <row r="1533" spans="1:23" x14ac:dyDescent="0.2">
      <c r="A1533"/>
      <c r="B1533"/>
      <c r="C1533"/>
    </row>
    <row r="1534" spans="1:23" x14ac:dyDescent="0.2">
      <c r="A1534"/>
      <c r="B1534"/>
      <c r="C1534"/>
    </row>
    <row r="1535" spans="1:23" x14ac:dyDescent="0.2">
      <c r="A1535"/>
      <c r="B1535"/>
      <c r="C1535"/>
    </row>
    <row r="1536" spans="1:23" x14ac:dyDescent="0.2">
      <c r="A1536"/>
      <c r="B1536"/>
      <c r="C1536"/>
    </row>
    <row r="1537" spans="1:3" x14ac:dyDescent="0.2">
      <c r="A1537"/>
      <c r="B1537"/>
      <c r="C1537"/>
    </row>
    <row r="1538" spans="1:3" x14ac:dyDescent="0.2">
      <c r="A1538"/>
      <c r="B1538"/>
      <c r="C1538"/>
    </row>
    <row r="1539" spans="1:3" x14ac:dyDescent="0.2">
      <c r="A1539"/>
      <c r="B1539"/>
      <c r="C1539"/>
    </row>
    <row r="1540" spans="1:3" x14ac:dyDescent="0.2">
      <c r="A1540"/>
      <c r="B1540"/>
      <c r="C1540"/>
    </row>
    <row r="1541" spans="1:3" x14ac:dyDescent="0.2">
      <c r="A1541"/>
      <c r="B1541"/>
      <c r="C1541"/>
    </row>
    <row r="1542" spans="1:3" x14ac:dyDescent="0.2">
      <c r="A1542"/>
      <c r="B1542"/>
      <c r="C1542"/>
    </row>
    <row r="1543" spans="1:3" x14ac:dyDescent="0.2">
      <c r="A1543"/>
      <c r="B1543"/>
      <c r="C1543"/>
    </row>
    <row r="1544" spans="1:3" x14ac:dyDescent="0.2">
      <c r="A1544"/>
      <c r="B1544"/>
      <c r="C1544"/>
    </row>
    <row r="1545" spans="1:3" x14ac:dyDescent="0.2">
      <c r="A1545"/>
      <c r="B1545"/>
      <c r="C1545"/>
    </row>
    <row r="1546" spans="1:3" x14ac:dyDescent="0.2">
      <c r="A1546"/>
      <c r="B1546"/>
    </row>
    <row r="1547" spans="1:3" x14ac:dyDescent="0.2">
      <c r="A1547"/>
      <c r="B1547"/>
    </row>
    <row r="1548" spans="1:3" x14ac:dyDescent="0.2">
      <c r="A1548"/>
      <c r="B1548"/>
    </row>
  </sheetData>
  <autoFilter ref="A1:W1523" xr:uid="{06E6BCAA-DE4E-4141-AFA1-13FDFEFD1E27}">
    <sortState xmlns:xlrd2="http://schemas.microsoft.com/office/spreadsheetml/2017/richdata2" ref="A2:W1523">
      <sortCondition ref="A1:A1523"/>
    </sortState>
  </autoFilter>
  <sortState xmlns:xlrd2="http://schemas.microsoft.com/office/spreadsheetml/2017/richdata2" ref="A1:Z1524">
    <sortCondition ref="A1:A1524"/>
    <sortCondition ref="B1:B1524"/>
    <sortCondition ref="D1:D1524"/>
    <sortCondition ref="F1:F1524"/>
    <sortCondition ref="M1:M1524"/>
    <sortCondition ref="N1:N1524"/>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73CF-04AA-A64C-9B10-B433184A0420}">
  <dimension ref="A1:AA1723"/>
  <sheetViews>
    <sheetView topLeftCell="S1742" workbookViewId="0">
      <selection activeCell="T1540" sqref="A1540:XFD1545"/>
    </sheetView>
  </sheetViews>
  <sheetFormatPr baseColWidth="10" defaultRowHeight="16" x14ac:dyDescent="0.2"/>
  <cols>
    <col min="1" max="1" width="14.83203125" style="6" bestFit="1" customWidth="1"/>
    <col min="2" max="2" width="16.1640625" style="6" bestFit="1" customWidth="1"/>
    <col min="3" max="3" width="10.83203125" style="6"/>
    <col min="4" max="4" width="18.33203125" style="6" customWidth="1"/>
    <col min="5" max="5" width="20" style="6" customWidth="1"/>
    <col min="6" max="6" width="13.33203125" style="6" customWidth="1"/>
    <col min="7" max="7" width="16.6640625" style="6" customWidth="1"/>
    <col min="8" max="8" width="10.83203125" style="6"/>
    <col min="9" max="9" width="17.1640625" style="6" customWidth="1"/>
    <col min="10" max="10" width="16.33203125" style="6" customWidth="1"/>
    <col min="11" max="11" width="20.83203125" style="6" customWidth="1"/>
    <col min="12" max="12" width="18" style="6" customWidth="1"/>
    <col min="13" max="13" width="17.5" style="6" customWidth="1"/>
    <col min="14" max="15" width="23" style="6" customWidth="1"/>
    <col min="16" max="16" width="23" style="44" customWidth="1"/>
    <col min="17" max="17" width="17.6640625" style="9" customWidth="1"/>
    <col min="18" max="18" width="22.5" style="9" customWidth="1"/>
    <col min="19" max="19" width="22.33203125" style="8" customWidth="1"/>
    <col min="20" max="20" width="26" style="9" customWidth="1"/>
    <col min="21" max="21" width="15.5" style="9" customWidth="1"/>
    <col min="22" max="22" width="10.83203125" style="6"/>
    <col min="23" max="23" width="10.83203125" style="10"/>
    <col min="24" max="16384" width="10.83203125" style="6"/>
  </cols>
  <sheetData>
    <row r="1" spans="1:23" s="2" customFormat="1" x14ac:dyDescent="0.2">
      <c r="A1" s="2" t="s">
        <v>87</v>
      </c>
      <c r="B1" s="2" t="s">
        <v>88</v>
      </c>
      <c r="C1" s="2" t="s">
        <v>410</v>
      </c>
      <c r="D1" s="2" t="s">
        <v>89</v>
      </c>
      <c r="E1" s="2" t="s">
        <v>90</v>
      </c>
      <c r="F1" s="2" t="s">
        <v>91</v>
      </c>
      <c r="G1" s="2" t="s">
        <v>92</v>
      </c>
      <c r="H1" s="2" t="s">
        <v>93</v>
      </c>
      <c r="I1" s="2" t="s">
        <v>94</v>
      </c>
      <c r="J1" s="2" t="s">
        <v>95</v>
      </c>
      <c r="K1" s="2" t="s">
        <v>96</v>
      </c>
      <c r="L1" s="2" t="s">
        <v>97</v>
      </c>
      <c r="M1" s="2" t="s">
        <v>98</v>
      </c>
      <c r="N1" s="2" t="s">
        <v>99</v>
      </c>
      <c r="O1" s="2" t="s">
        <v>512</v>
      </c>
      <c r="P1" s="46" t="s">
        <v>384</v>
      </c>
      <c r="Q1" s="3" t="s">
        <v>100</v>
      </c>
      <c r="R1" s="3" t="s">
        <v>101</v>
      </c>
      <c r="S1" s="4" t="s">
        <v>513</v>
      </c>
      <c r="T1" s="3" t="s">
        <v>102</v>
      </c>
      <c r="U1" s="3" t="s">
        <v>103</v>
      </c>
      <c r="V1" s="2" t="s">
        <v>104</v>
      </c>
      <c r="W1" s="5" t="s">
        <v>105</v>
      </c>
    </row>
    <row r="2" spans="1:23" x14ac:dyDescent="0.2">
      <c r="A2" s="6" t="s">
        <v>159</v>
      </c>
      <c r="B2" s="6">
        <v>2019</v>
      </c>
      <c r="C2" s="6" t="s">
        <v>407</v>
      </c>
      <c r="D2" s="6" t="s">
        <v>53</v>
      </c>
      <c r="E2" s="6" t="s">
        <v>50</v>
      </c>
      <c r="F2" s="6" t="s">
        <v>160</v>
      </c>
      <c r="G2" s="6" t="s">
        <v>161</v>
      </c>
      <c r="H2" s="6" t="s">
        <v>110</v>
      </c>
      <c r="I2" s="6" t="s">
        <v>111</v>
      </c>
      <c r="J2" s="6" t="s">
        <v>133</v>
      </c>
      <c r="K2" s="6" t="s">
        <v>285</v>
      </c>
      <c r="L2" s="6" t="s">
        <v>301</v>
      </c>
      <c r="M2" s="6" t="s">
        <v>302</v>
      </c>
      <c r="P2" s="44" t="s">
        <v>385</v>
      </c>
      <c r="Q2" s="9">
        <f>1-0.9963</f>
        <v>3.7000000000000366E-3</v>
      </c>
      <c r="R2" s="9">
        <v>0</v>
      </c>
      <c r="S2" s="8">
        <f t="shared" ref="S2:S33" si="0">((R2-Q2)/Q2)</f>
        <v>-1</v>
      </c>
      <c r="U2" s="9">
        <v>-50</v>
      </c>
      <c r="V2" s="6" t="s">
        <v>116</v>
      </c>
      <c r="W2" s="6" t="s">
        <v>383</v>
      </c>
    </row>
    <row r="3" spans="1:23" x14ac:dyDescent="0.2">
      <c r="A3" s="6" t="s">
        <v>159</v>
      </c>
      <c r="B3" s="6">
        <v>2019</v>
      </c>
      <c r="C3" s="6" t="s">
        <v>407</v>
      </c>
      <c r="D3" s="6" t="s">
        <v>53</v>
      </c>
      <c r="E3" s="6" t="s">
        <v>50</v>
      </c>
      <c r="F3" s="6" t="s">
        <v>160</v>
      </c>
      <c r="G3" s="6" t="s">
        <v>161</v>
      </c>
      <c r="H3" s="6" t="s">
        <v>110</v>
      </c>
      <c r="I3" s="6" t="s">
        <v>163</v>
      </c>
      <c r="K3" s="6" t="s">
        <v>294</v>
      </c>
      <c r="L3" s="6" t="s">
        <v>295</v>
      </c>
      <c r="M3" s="6" t="s">
        <v>296</v>
      </c>
      <c r="P3" s="44" t="s">
        <v>385</v>
      </c>
      <c r="Q3" s="9">
        <f>0.6349-0.6338</f>
        <v>1.0999999999999899E-3</v>
      </c>
      <c r="R3" s="9">
        <v>0</v>
      </c>
      <c r="S3" s="8">
        <f t="shared" si="0"/>
        <v>-1</v>
      </c>
      <c r="U3" s="9">
        <v>-50</v>
      </c>
      <c r="V3" s="6" t="s">
        <v>116</v>
      </c>
      <c r="W3" s="6" t="s">
        <v>383</v>
      </c>
    </row>
    <row r="4" spans="1:23" x14ac:dyDescent="0.2">
      <c r="A4" s="6" t="s">
        <v>159</v>
      </c>
      <c r="B4" s="6">
        <v>2019</v>
      </c>
      <c r="C4" s="6" t="s">
        <v>407</v>
      </c>
      <c r="D4" s="6" t="s">
        <v>53</v>
      </c>
      <c r="E4" s="6" t="s">
        <v>50</v>
      </c>
      <c r="F4" s="6" t="s">
        <v>160</v>
      </c>
      <c r="G4" s="6" t="s">
        <v>161</v>
      </c>
      <c r="H4" t="s">
        <v>110</v>
      </c>
      <c r="I4" t="s">
        <v>123</v>
      </c>
      <c r="J4" t="s">
        <v>124</v>
      </c>
      <c r="K4" t="s">
        <v>125</v>
      </c>
      <c r="L4" s="6" t="s">
        <v>246</v>
      </c>
      <c r="M4" s="6" t="s">
        <v>247</v>
      </c>
      <c r="P4" s="44" t="s">
        <v>385</v>
      </c>
      <c r="Q4" s="9">
        <f>0.6301-0.6285</f>
        <v>1.6000000000000458E-3</v>
      </c>
      <c r="R4" s="9">
        <v>0</v>
      </c>
      <c r="S4" s="8">
        <f t="shared" si="0"/>
        <v>-1</v>
      </c>
      <c r="U4" s="9">
        <v>-50</v>
      </c>
      <c r="V4" s="6" t="s">
        <v>116</v>
      </c>
      <c r="W4" s="6" t="s">
        <v>383</v>
      </c>
    </row>
    <row r="5" spans="1:23" x14ac:dyDescent="0.2">
      <c r="A5" s="6" t="s">
        <v>159</v>
      </c>
      <c r="B5" s="6">
        <v>2019</v>
      </c>
      <c r="C5" s="6" t="s">
        <v>407</v>
      </c>
      <c r="D5" s="6" t="s">
        <v>53</v>
      </c>
      <c r="E5" s="6" t="s">
        <v>50</v>
      </c>
      <c r="F5" s="6" t="s">
        <v>160</v>
      </c>
      <c r="G5" s="6" t="s">
        <v>161</v>
      </c>
      <c r="H5" t="s">
        <v>110</v>
      </c>
      <c r="I5" t="s">
        <v>123</v>
      </c>
      <c r="J5" t="s">
        <v>124</v>
      </c>
      <c r="K5" t="s">
        <v>125</v>
      </c>
      <c r="L5" s="6" t="s">
        <v>136</v>
      </c>
      <c r="M5" s="6" t="s">
        <v>137</v>
      </c>
      <c r="P5" s="44" t="s">
        <v>385</v>
      </c>
      <c r="Q5" s="9">
        <f>0.6285-0.6275</f>
        <v>1.0000000000000009E-3</v>
      </c>
      <c r="R5" s="9">
        <v>0</v>
      </c>
      <c r="S5" s="8">
        <f t="shared" si="0"/>
        <v>-1</v>
      </c>
      <c r="U5" s="9">
        <v>-50</v>
      </c>
      <c r="V5" s="6" t="s">
        <v>116</v>
      </c>
      <c r="W5" s="6" t="s">
        <v>383</v>
      </c>
    </row>
    <row r="6" spans="1:23" x14ac:dyDescent="0.2">
      <c r="A6" s="6" t="s">
        <v>159</v>
      </c>
      <c r="B6" s="6">
        <v>2019</v>
      </c>
      <c r="C6" s="6" t="s">
        <v>407</v>
      </c>
      <c r="D6" s="6" t="s">
        <v>53</v>
      </c>
      <c r="E6" s="6" t="s">
        <v>50</v>
      </c>
      <c r="F6" s="6" t="s">
        <v>160</v>
      </c>
      <c r="G6" s="6" t="s">
        <v>161</v>
      </c>
      <c r="H6" s="6" t="s">
        <v>110</v>
      </c>
      <c r="I6" s="6" t="s">
        <v>163</v>
      </c>
      <c r="J6" s="6" t="s">
        <v>297</v>
      </c>
      <c r="K6" s="6" t="s">
        <v>298</v>
      </c>
      <c r="L6" s="6" t="s">
        <v>299</v>
      </c>
      <c r="M6" s="6" t="s">
        <v>300</v>
      </c>
      <c r="P6" s="44" t="s">
        <v>385</v>
      </c>
      <c r="Q6" s="9">
        <f>0.2538-0.2529</f>
        <v>9.000000000000119E-4</v>
      </c>
      <c r="R6" s="9">
        <v>0</v>
      </c>
      <c r="S6" s="8">
        <f t="shared" si="0"/>
        <v>-1</v>
      </c>
      <c r="U6" s="9">
        <v>-50</v>
      </c>
      <c r="V6" s="6" t="s">
        <v>116</v>
      </c>
      <c r="W6" s="6" t="s">
        <v>383</v>
      </c>
    </row>
    <row r="7" spans="1:23" x14ac:dyDescent="0.2">
      <c r="A7" s="6" t="s">
        <v>159</v>
      </c>
      <c r="B7" s="6">
        <v>2019</v>
      </c>
      <c r="C7" s="6" t="s">
        <v>407</v>
      </c>
      <c r="D7" s="6" t="s">
        <v>53</v>
      </c>
      <c r="E7" s="6" t="s">
        <v>50</v>
      </c>
      <c r="F7" s="6" t="s">
        <v>160</v>
      </c>
      <c r="G7" s="6" t="s">
        <v>161</v>
      </c>
      <c r="H7" t="s">
        <v>110</v>
      </c>
      <c r="I7" t="s">
        <v>111</v>
      </c>
      <c r="J7" t="s">
        <v>133</v>
      </c>
      <c r="K7" t="s">
        <v>134</v>
      </c>
      <c r="L7" s="6" t="s">
        <v>135</v>
      </c>
      <c r="M7" s="6" t="s">
        <v>387</v>
      </c>
      <c r="P7" s="44" t="s">
        <v>385</v>
      </c>
      <c r="Q7" s="9">
        <v>0</v>
      </c>
      <c r="R7" s="9">
        <f>0.5676-0.566</f>
        <v>1.6000000000000458E-3</v>
      </c>
      <c r="S7" s="8" t="e">
        <f t="shared" si="0"/>
        <v>#DIV/0!</v>
      </c>
      <c r="U7" s="9">
        <v>50</v>
      </c>
      <c r="V7" s="6" t="s">
        <v>116</v>
      </c>
      <c r="W7" s="6" t="s">
        <v>383</v>
      </c>
    </row>
    <row r="8" spans="1:23" x14ac:dyDescent="0.2">
      <c r="A8" s="6" t="s">
        <v>159</v>
      </c>
      <c r="B8" s="6">
        <v>2019</v>
      </c>
      <c r="C8" s="6" t="s">
        <v>407</v>
      </c>
      <c r="D8" s="6" t="s">
        <v>53</v>
      </c>
      <c r="E8" s="6" t="s">
        <v>50</v>
      </c>
      <c r="F8" s="6" t="s">
        <v>160</v>
      </c>
      <c r="G8" s="6" t="s">
        <v>161</v>
      </c>
      <c r="H8" t="s">
        <v>110</v>
      </c>
      <c r="I8" t="s">
        <v>123</v>
      </c>
      <c r="J8" t="s">
        <v>124</v>
      </c>
      <c r="K8" t="s">
        <v>125</v>
      </c>
      <c r="L8" s="6" t="s">
        <v>136</v>
      </c>
      <c r="M8" s="6" t="s">
        <v>388</v>
      </c>
      <c r="P8" s="44" t="s">
        <v>385</v>
      </c>
      <c r="Q8" s="9">
        <v>0</v>
      </c>
      <c r="R8" s="9">
        <f>0.1632-0.1622</f>
        <v>1.0000000000000009E-3</v>
      </c>
      <c r="S8" s="8" t="e">
        <f t="shared" si="0"/>
        <v>#DIV/0!</v>
      </c>
      <c r="U8" s="9">
        <v>50</v>
      </c>
      <c r="V8" s="6" t="s">
        <v>116</v>
      </c>
      <c r="W8" s="6" t="s">
        <v>383</v>
      </c>
    </row>
    <row r="9" spans="1:23" x14ac:dyDescent="0.2">
      <c r="A9" s="6" t="s">
        <v>151</v>
      </c>
      <c r="B9" s="6">
        <v>2017</v>
      </c>
      <c r="C9" s="6" t="s">
        <v>405</v>
      </c>
      <c r="D9" s="6" t="s">
        <v>152</v>
      </c>
      <c r="E9" s="6" t="s">
        <v>55</v>
      </c>
      <c r="F9" s="6" t="s">
        <v>153</v>
      </c>
      <c r="G9" s="6" t="s">
        <v>154</v>
      </c>
      <c r="H9" t="s">
        <v>110</v>
      </c>
      <c r="I9" t="s">
        <v>111</v>
      </c>
      <c r="J9" t="s">
        <v>133</v>
      </c>
      <c r="K9" t="s">
        <v>146</v>
      </c>
      <c r="L9" t="s">
        <v>147</v>
      </c>
      <c r="M9" t="s">
        <v>148</v>
      </c>
      <c r="N9" s="6" t="s">
        <v>199</v>
      </c>
      <c r="P9" s="44" t="s">
        <v>385</v>
      </c>
      <c r="Q9" s="9">
        <v>0</v>
      </c>
      <c r="R9" s="9">
        <v>1.4399999999999977</v>
      </c>
      <c r="S9" s="8" t="e">
        <f t="shared" si="0"/>
        <v>#DIV/0!</v>
      </c>
      <c r="U9" s="9">
        <v>50</v>
      </c>
      <c r="V9" s="6" t="s">
        <v>116</v>
      </c>
      <c r="W9" s="6" t="s">
        <v>383</v>
      </c>
    </row>
    <row r="10" spans="1:23" x14ac:dyDescent="0.2">
      <c r="A10" s="6" t="s">
        <v>151</v>
      </c>
      <c r="B10" s="6">
        <v>2017</v>
      </c>
      <c r="C10" s="6" t="s">
        <v>405</v>
      </c>
      <c r="D10" s="6" t="s">
        <v>152</v>
      </c>
      <c r="E10" s="6" t="s">
        <v>55</v>
      </c>
      <c r="F10" s="6" t="s">
        <v>153</v>
      </c>
      <c r="G10" s="6" t="s">
        <v>154</v>
      </c>
      <c r="H10" t="s">
        <v>110</v>
      </c>
      <c r="I10" t="s">
        <v>111</v>
      </c>
      <c r="J10" t="s">
        <v>133</v>
      </c>
      <c r="K10" t="s">
        <v>146</v>
      </c>
      <c r="L10" t="s">
        <v>147</v>
      </c>
      <c r="M10" t="s">
        <v>191</v>
      </c>
      <c r="N10" s="6" t="s">
        <v>228</v>
      </c>
      <c r="P10" s="44" t="s">
        <v>386</v>
      </c>
      <c r="Q10" s="9">
        <v>0</v>
      </c>
      <c r="R10" s="9">
        <v>0.45999999999999375</v>
      </c>
      <c r="S10" s="8" t="e">
        <f t="shared" si="0"/>
        <v>#DIV/0!</v>
      </c>
      <c r="U10" s="9">
        <v>50</v>
      </c>
      <c r="V10" s="6" t="s">
        <v>116</v>
      </c>
      <c r="W10" s="6" t="s">
        <v>383</v>
      </c>
    </row>
    <row r="11" spans="1:23" x14ac:dyDescent="0.2">
      <c r="A11" s="6" t="s">
        <v>151</v>
      </c>
      <c r="B11" s="6">
        <v>2017</v>
      </c>
      <c r="C11" s="6" t="s">
        <v>405</v>
      </c>
      <c r="D11" s="6" t="s">
        <v>152</v>
      </c>
      <c r="E11" s="6" t="s">
        <v>55</v>
      </c>
      <c r="F11" s="6" t="s">
        <v>153</v>
      </c>
      <c r="G11" s="6" t="s">
        <v>154</v>
      </c>
      <c r="H11" t="s">
        <v>110</v>
      </c>
      <c r="I11" t="s">
        <v>111</v>
      </c>
      <c r="J11" t="s">
        <v>204</v>
      </c>
      <c r="K11" t="s">
        <v>205</v>
      </c>
      <c r="L11" t="s">
        <v>206</v>
      </c>
      <c r="M11" t="s">
        <v>215</v>
      </c>
      <c r="N11" s="6" t="s">
        <v>225</v>
      </c>
      <c r="P11" s="44" t="s">
        <v>386</v>
      </c>
      <c r="Q11" s="9">
        <v>0</v>
      </c>
      <c r="R11" s="9">
        <v>1.4366666666666721</v>
      </c>
      <c r="S11" s="8" t="e">
        <f t="shared" si="0"/>
        <v>#DIV/0!</v>
      </c>
      <c r="U11" s="9">
        <v>50</v>
      </c>
      <c r="V11" s="6" t="s">
        <v>116</v>
      </c>
      <c r="W11" s="6" t="s">
        <v>383</v>
      </c>
    </row>
    <row r="12" spans="1:23" x14ac:dyDescent="0.2">
      <c r="A12" s="6" t="s">
        <v>167</v>
      </c>
      <c r="B12" s="6">
        <v>2018</v>
      </c>
      <c r="C12" s="6" t="s">
        <v>412</v>
      </c>
      <c r="D12" s="6" t="s">
        <v>80</v>
      </c>
      <c r="E12" s="6" t="s">
        <v>50</v>
      </c>
      <c r="F12" s="45" t="s">
        <v>390</v>
      </c>
      <c r="G12" s="6" t="s">
        <v>168</v>
      </c>
      <c r="H12" s="6" t="s">
        <v>110</v>
      </c>
      <c r="I12" s="12" t="s">
        <v>123</v>
      </c>
      <c r="J12" s="6" t="s">
        <v>124</v>
      </c>
      <c r="K12" s="6" t="s">
        <v>125</v>
      </c>
      <c r="L12" s="6" t="s">
        <v>126</v>
      </c>
      <c r="M12" s="6" t="s">
        <v>127</v>
      </c>
      <c r="N12" s="6" t="s">
        <v>128</v>
      </c>
      <c r="P12" s="44" t="s">
        <v>385</v>
      </c>
      <c r="Q12" s="9">
        <v>6.417322834645617</v>
      </c>
      <c r="R12" s="9">
        <v>0</v>
      </c>
      <c r="S12" s="8">
        <f t="shared" si="0"/>
        <v>-1</v>
      </c>
      <c r="U12" s="9">
        <v>-50</v>
      </c>
      <c r="V12" s="6" t="s">
        <v>116</v>
      </c>
      <c r="W12" s="6" t="s">
        <v>383</v>
      </c>
    </row>
    <row r="13" spans="1:23" x14ac:dyDescent="0.2">
      <c r="A13" s="6" t="s">
        <v>196</v>
      </c>
      <c r="B13" s="6">
        <v>2019</v>
      </c>
      <c r="C13" s="6" t="s">
        <v>414</v>
      </c>
      <c r="D13" s="6" t="s">
        <v>79</v>
      </c>
      <c r="E13" s="6" t="s">
        <v>50</v>
      </c>
      <c r="F13" s="16" t="s">
        <v>208</v>
      </c>
      <c r="G13" s="6" t="s">
        <v>209</v>
      </c>
      <c r="H13" t="s">
        <v>110</v>
      </c>
      <c r="I13" t="s">
        <v>111</v>
      </c>
      <c r="J13" t="s">
        <v>112</v>
      </c>
      <c r="K13" t="s">
        <v>113</v>
      </c>
      <c r="L13" t="s">
        <v>114</v>
      </c>
      <c r="M13" t="s">
        <v>282</v>
      </c>
      <c r="N13" s="6" t="s">
        <v>283</v>
      </c>
      <c r="P13" s="44" t="s">
        <v>385</v>
      </c>
      <c r="Q13" s="9">
        <v>25283950.617283899</v>
      </c>
      <c r="R13" s="9">
        <v>0</v>
      </c>
      <c r="S13" s="8">
        <f t="shared" si="0"/>
        <v>-1</v>
      </c>
      <c r="U13" s="9">
        <v>-50</v>
      </c>
      <c r="V13" s="6" t="s">
        <v>119</v>
      </c>
      <c r="W13" s="6" t="s">
        <v>383</v>
      </c>
    </row>
    <row r="14" spans="1:23" x14ac:dyDescent="0.2">
      <c r="A14" s="6" t="s">
        <v>196</v>
      </c>
      <c r="B14" s="6">
        <v>2019</v>
      </c>
      <c r="C14" s="6" t="s">
        <v>413</v>
      </c>
      <c r="D14" s="6" t="s">
        <v>79</v>
      </c>
      <c r="E14" s="6" t="s">
        <v>50</v>
      </c>
      <c r="F14" s="6" t="s">
        <v>197</v>
      </c>
      <c r="G14" s="6" t="s">
        <v>261</v>
      </c>
      <c r="H14" t="s">
        <v>110</v>
      </c>
      <c r="I14" t="s">
        <v>163</v>
      </c>
      <c r="J14" t="s">
        <v>163</v>
      </c>
      <c r="K14" t="s">
        <v>164</v>
      </c>
      <c r="L14" t="s">
        <v>165</v>
      </c>
      <c r="M14" t="s">
        <v>166</v>
      </c>
      <c r="P14" s="44" t="s">
        <v>386</v>
      </c>
      <c r="Q14" s="9">
        <v>11158536.5853658</v>
      </c>
      <c r="R14" s="9">
        <v>0</v>
      </c>
      <c r="S14" s="8">
        <f t="shared" si="0"/>
        <v>-1</v>
      </c>
      <c r="U14" s="9">
        <v>-50</v>
      </c>
      <c r="V14" s="6" t="s">
        <v>119</v>
      </c>
      <c r="W14" s="6" t="s">
        <v>383</v>
      </c>
    </row>
    <row r="15" spans="1:23" x14ac:dyDescent="0.2">
      <c r="A15" s="6" t="s">
        <v>106</v>
      </c>
      <c r="B15" s="6" t="s">
        <v>107</v>
      </c>
      <c r="C15" s="6" t="s">
        <v>466</v>
      </c>
      <c r="D15" s="6" t="s">
        <v>69</v>
      </c>
      <c r="E15" s="6" t="s">
        <v>52</v>
      </c>
      <c r="F15" s="6" t="s">
        <v>117</v>
      </c>
      <c r="G15" s="6" t="s">
        <v>131</v>
      </c>
      <c r="H15" t="s">
        <v>110</v>
      </c>
      <c r="I15" t="s">
        <v>163</v>
      </c>
      <c r="J15" t="s">
        <v>163</v>
      </c>
      <c r="K15" t="s">
        <v>164</v>
      </c>
      <c r="L15" t="s">
        <v>165</v>
      </c>
      <c r="M15" t="s">
        <v>166</v>
      </c>
      <c r="P15" s="44" t="s">
        <v>386</v>
      </c>
      <c r="Q15" s="9">
        <v>0.17610062893081799</v>
      </c>
      <c r="R15" s="9">
        <v>0</v>
      </c>
      <c r="S15" s="8">
        <f t="shared" si="0"/>
        <v>-1</v>
      </c>
      <c r="U15" s="9">
        <v>-50</v>
      </c>
      <c r="V15" s="6" t="s">
        <v>116</v>
      </c>
      <c r="W15" s="6" t="s">
        <v>383</v>
      </c>
    </row>
    <row r="16" spans="1:23" x14ac:dyDescent="0.2">
      <c r="A16" s="6" t="s">
        <v>106</v>
      </c>
      <c r="B16" s="6" t="s">
        <v>107</v>
      </c>
      <c r="C16" s="6" t="s">
        <v>481</v>
      </c>
      <c r="D16" s="6" t="s">
        <v>69</v>
      </c>
      <c r="E16" s="6" t="s">
        <v>52</v>
      </c>
      <c r="F16" s="6" t="s">
        <v>108</v>
      </c>
      <c r="G16" s="6" t="s">
        <v>131</v>
      </c>
      <c r="H16" s="6" t="s">
        <v>110</v>
      </c>
      <c r="I16" s="6" t="s">
        <v>111</v>
      </c>
      <c r="J16" s="6" t="s">
        <v>112</v>
      </c>
      <c r="K16" s="6" t="s">
        <v>113</v>
      </c>
      <c r="L16" s="6" t="s">
        <v>114</v>
      </c>
      <c r="M16" s="6" t="s">
        <v>115</v>
      </c>
      <c r="P16" s="44" t="s">
        <v>385</v>
      </c>
      <c r="Q16" s="19">
        <v>6.5921528090639399E-15</v>
      </c>
      <c r="R16" s="9">
        <v>0</v>
      </c>
      <c r="S16" s="8">
        <f t="shared" si="0"/>
        <v>-1</v>
      </c>
      <c r="U16" s="9">
        <v>-50</v>
      </c>
      <c r="V16" s="6" t="s">
        <v>116</v>
      </c>
      <c r="W16" s="6" t="s">
        <v>383</v>
      </c>
    </row>
    <row r="17" spans="1:23" x14ac:dyDescent="0.2">
      <c r="A17" s="6" t="s">
        <v>106</v>
      </c>
      <c r="B17" s="6" t="s">
        <v>107</v>
      </c>
      <c r="C17" s="6" t="s">
        <v>481</v>
      </c>
      <c r="D17" s="6" t="s">
        <v>69</v>
      </c>
      <c r="E17" s="6" t="s">
        <v>52</v>
      </c>
      <c r="F17" s="6" t="s">
        <v>108</v>
      </c>
      <c r="G17" s="6" t="s">
        <v>130</v>
      </c>
      <c r="H17" s="6" t="s">
        <v>110</v>
      </c>
      <c r="I17" s="6" t="s">
        <v>111</v>
      </c>
      <c r="J17" s="6" t="s">
        <v>112</v>
      </c>
      <c r="K17" s="6" t="s">
        <v>113</v>
      </c>
      <c r="L17" s="6" t="s">
        <v>114</v>
      </c>
      <c r="M17" s="6" t="s">
        <v>115</v>
      </c>
      <c r="P17" s="44" t="s">
        <v>385</v>
      </c>
      <c r="Q17" s="19">
        <v>6.5921528090639399E-15</v>
      </c>
      <c r="R17" s="9">
        <v>0</v>
      </c>
      <c r="S17" s="8">
        <f t="shared" si="0"/>
        <v>-1</v>
      </c>
      <c r="U17" s="9">
        <v>-50</v>
      </c>
      <c r="V17" s="6" t="s">
        <v>116</v>
      </c>
      <c r="W17" s="6" t="s">
        <v>383</v>
      </c>
    </row>
    <row r="18" spans="1:23" x14ac:dyDescent="0.2">
      <c r="A18" s="6" t="s">
        <v>106</v>
      </c>
      <c r="B18" s="6" t="s">
        <v>107</v>
      </c>
      <c r="C18" s="6" t="s">
        <v>468</v>
      </c>
      <c r="D18" s="6" t="s">
        <v>69</v>
      </c>
      <c r="E18" s="6" t="s">
        <v>52</v>
      </c>
      <c r="F18" s="6" t="s">
        <v>117</v>
      </c>
      <c r="G18" s="6" t="s">
        <v>131</v>
      </c>
      <c r="H18" s="6" t="s">
        <v>110</v>
      </c>
      <c r="I18" s="6" t="s">
        <v>111</v>
      </c>
      <c r="J18" s="6" t="s">
        <v>112</v>
      </c>
      <c r="K18" s="6" t="s">
        <v>113</v>
      </c>
      <c r="L18" s="6" t="s">
        <v>114</v>
      </c>
      <c r="M18" s="6" t="s">
        <v>115</v>
      </c>
      <c r="P18" s="44" t="s">
        <v>385</v>
      </c>
      <c r="Q18" s="9">
        <v>0</v>
      </c>
      <c r="R18" s="9">
        <v>0.33027522935778603</v>
      </c>
      <c r="S18" s="8" t="e">
        <f t="shared" si="0"/>
        <v>#DIV/0!</v>
      </c>
      <c r="U18" s="9">
        <v>50</v>
      </c>
      <c r="V18" s="6" t="s">
        <v>116</v>
      </c>
      <c r="W18" s="6" t="s">
        <v>383</v>
      </c>
    </row>
    <row r="19" spans="1:23" x14ac:dyDescent="0.2">
      <c r="A19" s="6" t="s">
        <v>106</v>
      </c>
      <c r="B19" s="6" t="s">
        <v>107</v>
      </c>
      <c r="C19" s="6" t="s">
        <v>468</v>
      </c>
      <c r="D19" s="6" t="s">
        <v>69</v>
      </c>
      <c r="E19" s="6" t="s">
        <v>52</v>
      </c>
      <c r="F19" s="6" t="s">
        <v>117</v>
      </c>
      <c r="G19" s="6" t="s">
        <v>118</v>
      </c>
      <c r="H19" s="6" t="s">
        <v>110</v>
      </c>
      <c r="I19" s="6" t="s">
        <v>111</v>
      </c>
      <c r="J19" s="6" t="s">
        <v>112</v>
      </c>
      <c r="K19" s="6" t="s">
        <v>113</v>
      </c>
      <c r="L19" s="6" t="s">
        <v>114</v>
      </c>
      <c r="M19" s="6" t="s">
        <v>115</v>
      </c>
      <c r="P19" s="44" t="s">
        <v>385</v>
      </c>
      <c r="Q19" s="9">
        <v>0</v>
      </c>
      <c r="R19" s="9">
        <v>1.4311926605504499</v>
      </c>
      <c r="S19" s="8" t="e">
        <f t="shared" si="0"/>
        <v>#DIV/0!</v>
      </c>
      <c r="U19" s="9">
        <v>50</v>
      </c>
      <c r="V19" s="6" t="s">
        <v>116</v>
      </c>
      <c r="W19" s="6" t="s">
        <v>383</v>
      </c>
    </row>
    <row r="20" spans="1:23" x14ac:dyDescent="0.2">
      <c r="A20" s="6" t="s">
        <v>106</v>
      </c>
      <c r="B20" s="6" t="s">
        <v>107</v>
      </c>
      <c r="C20" s="6" t="s">
        <v>468</v>
      </c>
      <c r="D20" s="6" t="s">
        <v>69</v>
      </c>
      <c r="E20" s="6" t="s">
        <v>52</v>
      </c>
      <c r="F20" s="6" t="s">
        <v>117</v>
      </c>
      <c r="G20" s="6" t="s">
        <v>109</v>
      </c>
      <c r="H20" s="6" t="s">
        <v>110</v>
      </c>
      <c r="I20" s="6" t="s">
        <v>111</v>
      </c>
      <c r="J20" s="6" t="s">
        <v>112</v>
      </c>
      <c r="K20" s="6" t="s">
        <v>113</v>
      </c>
      <c r="L20" s="6" t="s">
        <v>114</v>
      </c>
      <c r="M20" s="6" t="s">
        <v>115</v>
      </c>
      <c r="P20" s="44" t="s">
        <v>385</v>
      </c>
      <c r="Q20" s="9">
        <v>0</v>
      </c>
      <c r="R20" s="9">
        <v>1.8715596330275099</v>
      </c>
      <c r="S20" s="8" t="e">
        <f t="shared" si="0"/>
        <v>#DIV/0!</v>
      </c>
      <c r="U20" s="9">
        <v>50</v>
      </c>
      <c r="V20" s="6" t="s">
        <v>116</v>
      </c>
      <c r="W20" s="6" t="s">
        <v>383</v>
      </c>
    </row>
    <row r="21" spans="1:23" x14ac:dyDescent="0.2">
      <c r="A21" s="6" t="s">
        <v>106</v>
      </c>
      <c r="B21" s="6" t="s">
        <v>107</v>
      </c>
      <c r="C21" s="6" t="s">
        <v>468</v>
      </c>
      <c r="D21" s="6" t="s">
        <v>69</v>
      </c>
      <c r="E21" s="6" t="s">
        <v>52</v>
      </c>
      <c r="F21" s="6" t="s">
        <v>117</v>
      </c>
      <c r="G21" s="6" t="s">
        <v>129</v>
      </c>
      <c r="H21" s="47" t="s">
        <v>110</v>
      </c>
      <c r="I21" s="47" t="s">
        <v>111</v>
      </c>
      <c r="J21" s="6" t="s">
        <v>112</v>
      </c>
      <c r="K21" s="6" t="s">
        <v>113</v>
      </c>
      <c r="L21" s="6" t="s">
        <v>114</v>
      </c>
      <c r="M21" s="6" t="s">
        <v>115</v>
      </c>
      <c r="P21" s="44" t="s">
        <v>385</v>
      </c>
      <c r="Q21" s="9">
        <v>0</v>
      </c>
      <c r="R21" s="9">
        <v>0.33027522935778603</v>
      </c>
      <c r="S21" s="8" t="e">
        <f t="shared" si="0"/>
        <v>#DIV/0!</v>
      </c>
      <c r="T21" s="43"/>
      <c r="U21" s="9">
        <v>50</v>
      </c>
      <c r="V21" s="6" t="s">
        <v>116</v>
      </c>
      <c r="W21" s="6" t="s">
        <v>383</v>
      </c>
    </row>
    <row r="22" spans="1:23" x14ac:dyDescent="0.2">
      <c r="A22" s="6" t="s">
        <v>106</v>
      </c>
      <c r="B22" s="6" t="s">
        <v>107</v>
      </c>
      <c r="C22" s="6" t="s">
        <v>468</v>
      </c>
      <c r="D22" s="6" t="s">
        <v>69</v>
      </c>
      <c r="E22" s="6" t="s">
        <v>52</v>
      </c>
      <c r="F22" s="6" t="s">
        <v>117</v>
      </c>
      <c r="G22" s="6" t="s">
        <v>130</v>
      </c>
      <c r="H22" s="6" t="s">
        <v>110</v>
      </c>
      <c r="I22" s="6" t="s">
        <v>111</v>
      </c>
      <c r="J22" s="6" t="s">
        <v>112</v>
      </c>
      <c r="K22" s="6" t="s">
        <v>113</v>
      </c>
      <c r="L22" s="6" t="s">
        <v>114</v>
      </c>
      <c r="M22" s="6" t="s">
        <v>115</v>
      </c>
      <c r="P22" s="44" t="s">
        <v>385</v>
      </c>
      <c r="Q22" s="9">
        <v>0</v>
      </c>
      <c r="R22" s="9">
        <v>0.44036697247704498</v>
      </c>
      <c r="S22" s="8" t="e">
        <f t="shared" si="0"/>
        <v>#DIV/0!</v>
      </c>
      <c r="U22" s="9">
        <v>50</v>
      </c>
      <c r="V22" s="6" t="s">
        <v>116</v>
      </c>
      <c r="W22" s="6" t="s">
        <v>383</v>
      </c>
    </row>
    <row r="23" spans="1:23" x14ac:dyDescent="0.2">
      <c r="A23" s="6" t="s">
        <v>211</v>
      </c>
      <c r="B23" s="6">
        <v>2019</v>
      </c>
      <c r="C23" s="6" t="s">
        <v>405</v>
      </c>
      <c r="D23" s="6" t="s">
        <v>212</v>
      </c>
      <c r="E23" s="6" t="s">
        <v>50</v>
      </c>
      <c r="F23" s="6" t="s">
        <v>213</v>
      </c>
      <c r="G23" s="6" t="s">
        <v>214</v>
      </c>
      <c r="H23" s="6" t="s">
        <v>110</v>
      </c>
      <c r="I23" s="6" t="s">
        <v>111</v>
      </c>
      <c r="J23" s="6" t="s">
        <v>112</v>
      </c>
      <c r="K23" s="6" t="s">
        <v>113</v>
      </c>
      <c r="P23" s="44" t="s">
        <v>385</v>
      </c>
      <c r="Q23" s="9">
        <v>6.7</v>
      </c>
      <c r="R23" s="9">
        <v>0</v>
      </c>
      <c r="S23" s="8">
        <f t="shared" si="0"/>
        <v>-1</v>
      </c>
      <c r="U23" s="9">
        <v>-50</v>
      </c>
      <c r="V23" s="6" t="s">
        <v>116</v>
      </c>
      <c r="W23" s="6" t="s">
        <v>383</v>
      </c>
    </row>
    <row r="24" spans="1:23" x14ac:dyDescent="0.2">
      <c r="A24" s="6" t="s">
        <v>211</v>
      </c>
      <c r="B24" s="6">
        <v>2019</v>
      </c>
      <c r="C24" s="6" t="s">
        <v>405</v>
      </c>
      <c r="D24" s="6" t="s">
        <v>212</v>
      </c>
      <c r="E24" s="6" t="s">
        <v>50</v>
      </c>
      <c r="F24" s="6" t="s">
        <v>213</v>
      </c>
      <c r="G24" s="6" t="s">
        <v>214</v>
      </c>
      <c r="H24" s="6" t="s">
        <v>110</v>
      </c>
      <c r="I24" s="6" t="s">
        <v>111</v>
      </c>
      <c r="J24" s="6" t="s">
        <v>133</v>
      </c>
      <c r="K24" s="6" t="s">
        <v>248</v>
      </c>
      <c r="P24" s="44" t="s">
        <v>385</v>
      </c>
      <c r="Q24" s="9">
        <v>3.3</v>
      </c>
      <c r="R24" s="9">
        <v>0</v>
      </c>
      <c r="S24" s="8">
        <f t="shared" si="0"/>
        <v>-1</v>
      </c>
      <c r="U24" s="9">
        <v>-50</v>
      </c>
      <c r="V24" s="6" t="s">
        <v>116</v>
      </c>
      <c r="W24" s="6" t="s">
        <v>383</v>
      </c>
    </row>
    <row r="25" spans="1:23" x14ac:dyDescent="0.2">
      <c r="A25" s="6" t="s">
        <v>211</v>
      </c>
      <c r="B25" s="6">
        <v>2019</v>
      </c>
      <c r="C25" s="6" t="s">
        <v>405</v>
      </c>
      <c r="D25" s="6" t="s">
        <v>212</v>
      </c>
      <c r="E25" s="6" t="s">
        <v>50</v>
      </c>
      <c r="F25" s="6" t="s">
        <v>213</v>
      </c>
      <c r="G25" s="6" t="s">
        <v>214</v>
      </c>
      <c r="H25" s="6" t="s">
        <v>110</v>
      </c>
      <c r="N25" s="6" t="s">
        <v>399</v>
      </c>
      <c r="P25" s="44" t="s">
        <v>386</v>
      </c>
      <c r="Q25" s="9">
        <v>0</v>
      </c>
      <c r="R25" s="9">
        <v>6.7</v>
      </c>
      <c r="S25" s="8" t="e">
        <f t="shared" si="0"/>
        <v>#DIV/0!</v>
      </c>
      <c r="U25" s="9">
        <v>50</v>
      </c>
      <c r="V25" s="6" t="s">
        <v>116</v>
      </c>
      <c r="W25" s="6" t="s">
        <v>383</v>
      </c>
    </row>
    <row r="26" spans="1:23" x14ac:dyDescent="0.2">
      <c r="A26" s="6" t="s">
        <v>211</v>
      </c>
      <c r="B26" s="6">
        <v>2019</v>
      </c>
      <c r="C26" s="6" t="s">
        <v>405</v>
      </c>
      <c r="D26" s="6" t="s">
        <v>212</v>
      </c>
      <c r="E26" s="6" t="s">
        <v>50</v>
      </c>
      <c r="F26" s="6" t="s">
        <v>213</v>
      </c>
      <c r="G26" s="6" t="s">
        <v>214</v>
      </c>
      <c r="H26" s="6" t="s">
        <v>110</v>
      </c>
      <c r="I26" s="12" t="s">
        <v>123</v>
      </c>
      <c r="N26" s="6" t="s">
        <v>400</v>
      </c>
      <c r="P26" s="44" t="s">
        <v>386</v>
      </c>
      <c r="Q26" s="9">
        <v>0</v>
      </c>
      <c r="R26" s="9">
        <v>6.7</v>
      </c>
      <c r="S26" s="8" t="e">
        <f t="shared" si="0"/>
        <v>#DIV/0!</v>
      </c>
      <c r="U26" s="9">
        <v>50</v>
      </c>
      <c r="V26" s="6" t="s">
        <v>116</v>
      </c>
      <c r="W26" s="6" t="s">
        <v>383</v>
      </c>
    </row>
    <row r="27" spans="1:23" x14ac:dyDescent="0.2">
      <c r="A27" s="6" t="s">
        <v>211</v>
      </c>
      <c r="B27" s="6">
        <v>2019</v>
      </c>
      <c r="C27" s="6" t="s">
        <v>405</v>
      </c>
      <c r="D27" s="6" t="s">
        <v>212</v>
      </c>
      <c r="E27" s="6" t="s">
        <v>50</v>
      </c>
      <c r="F27" s="6" t="s">
        <v>213</v>
      </c>
      <c r="G27" s="6" t="s">
        <v>214</v>
      </c>
      <c r="H27" s="6" t="s">
        <v>110</v>
      </c>
      <c r="I27" s="6" t="s">
        <v>111</v>
      </c>
      <c r="J27" s="6" t="s">
        <v>133</v>
      </c>
      <c r="N27" s="6" t="s">
        <v>401</v>
      </c>
      <c r="P27" s="44" t="s">
        <v>386</v>
      </c>
      <c r="Q27" s="9">
        <v>0</v>
      </c>
      <c r="R27" s="9">
        <v>13.3</v>
      </c>
      <c r="S27" s="8" t="e">
        <f t="shared" si="0"/>
        <v>#DIV/0!</v>
      </c>
      <c r="U27" s="9">
        <v>50</v>
      </c>
      <c r="V27" s="6" t="s">
        <v>116</v>
      </c>
      <c r="W27" s="6" t="s">
        <v>383</v>
      </c>
    </row>
    <row r="28" spans="1:23" x14ac:dyDescent="0.2">
      <c r="A28" s="6" t="s">
        <v>211</v>
      </c>
      <c r="B28" s="6">
        <v>2019</v>
      </c>
      <c r="C28" s="6" t="s">
        <v>405</v>
      </c>
      <c r="D28" s="6" t="s">
        <v>212</v>
      </c>
      <c r="E28" s="6" t="s">
        <v>50</v>
      </c>
      <c r="F28" s="6" t="s">
        <v>213</v>
      </c>
      <c r="G28" s="6" t="s">
        <v>214</v>
      </c>
      <c r="H28" s="6" t="s">
        <v>110</v>
      </c>
      <c r="I28" s="12" t="s">
        <v>123</v>
      </c>
      <c r="J28" s="6" t="s">
        <v>124</v>
      </c>
      <c r="K28" s="6" t="s">
        <v>125</v>
      </c>
      <c r="N28" s="6" t="s">
        <v>402</v>
      </c>
      <c r="P28" s="44" t="s">
        <v>386</v>
      </c>
      <c r="Q28" s="9">
        <v>0</v>
      </c>
      <c r="R28" s="9">
        <v>3.3</v>
      </c>
      <c r="S28" s="8" t="e">
        <f t="shared" si="0"/>
        <v>#DIV/0!</v>
      </c>
      <c r="U28" s="9">
        <v>50</v>
      </c>
      <c r="V28" s="6" t="s">
        <v>116</v>
      </c>
      <c r="W28" s="6" t="s">
        <v>383</v>
      </c>
    </row>
    <row r="29" spans="1:23" x14ac:dyDescent="0.2">
      <c r="A29" s="6" t="s">
        <v>211</v>
      </c>
      <c r="B29" s="6">
        <v>2019</v>
      </c>
      <c r="C29" s="6" t="s">
        <v>405</v>
      </c>
      <c r="D29" s="6" t="s">
        <v>212</v>
      </c>
      <c r="E29" s="6" t="s">
        <v>50</v>
      </c>
      <c r="F29" s="6" t="s">
        <v>213</v>
      </c>
      <c r="G29" s="6" t="s">
        <v>214</v>
      </c>
      <c r="H29" s="6" t="s">
        <v>110</v>
      </c>
      <c r="I29" s="6" t="s">
        <v>111</v>
      </c>
      <c r="N29" s="6" t="s">
        <v>403</v>
      </c>
      <c r="P29" s="44" t="s">
        <v>386</v>
      </c>
      <c r="Q29" s="9">
        <v>0</v>
      </c>
      <c r="R29" s="9">
        <v>3.3</v>
      </c>
      <c r="S29" s="8" t="e">
        <f t="shared" si="0"/>
        <v>#DIV/0!</v>
      </c>
      <c r="U29" s="9">
        <v>50</v>
      </c>
      <c r="V29" s="6" t="s">
        <v>116</v>
      </c>
      <c r="W29" s="6" t="s">
        <v>383</v>
      </c>
    </row>
    <row r="30" spans="1:23" x14ac:dyDescent="0.2">
      <c r="A30" s="6" t="s">
        <v>211</v>
      </c>
      <c r="B30" s="6">
        <v>2019</v>
      </c>
      <c r="C30" s="6" t="s">
        <v>405</v>
      </c>
      <c r="D30" s="6" t="s">
        <v>212</v>
      </c>
      <c r="E30" s="6" t="s">
        <v>50</v>
      </c>
      <c r="F30" s="6" t="s">
        <v>213</v>
      </c>
      <c r="G30" s="6" t="s">
        <v>214</v>
      </c>
      <c r="H30" t="s">
        <v>110</v>
      </c>
      <c r="I30" t="s">
        <v>111</v>
      </c>
      <c r="J30" t="s">
        <v>204</v>
      </c>
      <c r="K30" t="s">
        <v>205</v>
      </c>
      <c r="L30"/>
      <c r="M30"/>
      <c r="P30" s="44" t="s">
        <v>386</v>
      </c>
      <c r="Q30" s="9">
        <v>0</v>
      </c>
      <c r="R30" s="9">
        <v>6.7</v>
      </c>
      <c r="S30" s="8" t="e">
        <f t="shared" si="0"/>
        <v>#DIV/0!</v>
      </c>
      <c r="U30" s="9">
        <v>50</v>
      </c>
      <c r="V30" s="6" t="s">
        <v>116</v>
      </c>
      <c r="W30" s="6" t="s">
        <v>383</v>
      </c>
    </row>
    <row r="31" spans="1:23" x14ac:dyDescent="0.2">
      <c r="A31" s="6" t="s">
        <v>185</v>
      </c>
      <c r="B31" s="6">
        <v>2020</v>
      </c>
      <c r="C31" s="6" t="s">
        <v>497</v>
      </c>
      <c r="D31" s="6" t="s">
        <v>54</v>
      </c>
      <c r="E31" s="6" t="s">
        <v>55</v>
      </c>
      <c r="F31" s="6" t="s">
        <v>186</v>
      </c>
      <c r="G31" s="6" t="s">
        <v>219</v>
      </c>
      <c r="H31" s="6" t="s">
        <v>110</v>
      </c>
      <c r="I31" s="6" t="s">
        <v>123</v>
      </c>
      <c r="J31" s="6" t="s">
        <v>243</v>
      </c>
      <c r="K31" s="6" t="s">
        <v>303</v>
      </c>
      <c r="P31" s="44" t="s">
        <v>385</v>
      </c>
      <c r="Q31" s="9">
        <v>0</v>
      </c>
      <c r="R31" s="9">
        <v>0.63626723223759996</v>
      </c>
      <c r="S31" s="8" t="e">
        <f t="shared" si="0"/>
        <v>#DIV/0!</v>
      </c>
      <c r="U31" s="9">
        <v>50</v>
      </c>
      <c r="V31" s="6" t="s">
        <v>116</v>
      </c>
      <c r="W31" s="6" t="s">
        <v>383</v>
      </c>
    </row>
    <row r="32" spans="1:23" x14ac:dyDescent="0.2">
      <c r="A32" s="6" t="s">
        <v>185</v>
      </c>
      <c r="B32" s="6">
        <v>2020</v>
      </c>
      <c r="C32" s="6" t="s">
        <v>497</v>
      </c>
      <c r="D32" s="6" t="s">
        <v>80</v>
      </c>
      <c r="E32" s="6" t="s">
        <v>50</v>
      </c>
      <c r="F32" s="6" t="s">
        <v>186</v>
      </c>
      <c r="G32" s="6" t="s">
        <v>203</v>
      </c>
      <c r="H32" s="6" t="s">
        <v>110</v>
      </c>
      <c r="I32" s="6" t="s">
        <v>123</v>
      </c>
      <c r="J32" s="6" t="s">
        <v>243</v>
      </c>
      <c r="K32" s="6" t="s">
        <v>303</v>
      </c>
      <c r="P32" s="44" t="s">
        <v>385</v>
      </c>
      <c r="Q32" s="9">
        <v>0</v>
      </c>
      <c r="R32" s="9">
        <v>0.84835630965010012</v>
      </c>
      <c r="S32" s="8" t="e">
        <f t="shared" si="0"/>
        <v>#DIV/0!</v>
      </c>
      <c r="U32" s="9">
        <v>50</v>
      </c>
      <c r="V32" s="6" t="s">
        <v>116</v>
      </c>
      <c r="W32" s="6" t="s">
        <v>383</v>
      </c>
    </row>
    <row r="33" spans="1:25" x14ac:dyDescent="0.2">
      <c r="A33" s="6" t="s">
        <v>143</v>
      </c>
      <c r="B33" s="6">
        <v>2018</v>
      </c>
      <c r="C33" s="6" t="s">
        <v>426</v>
      </c>
      <c r="D33" s="6" t="s">
        <v>74</v>
      </c>
      <c r="E33" s="6" t="s">
        <v>50</v>
      </c>
      <c r="F33" s="6" t="s">
        <v>144</v>
      </c>
      <c r="G33" s="6" t="s">
        <v>145</v>
      </c>
      <c r="H33" t="s">
        <v>110</v>
      </c>
      <c r="I33" t="s">
        <v>111</v>
      </c>
      <c r="J33" t="s">
        <v>112</v>
      </c>
      <c r="K33" t="s">
        <v>139</v>
      </c>
      <c r="L33" t="s">
        <v>140</v>
      </c>
      <c r="M33" t="s">
        <v>141</v>
      </c>
      <c r="P33" s="44" t="s">
        <v>385</v>
      </c>
      <c r="Q33" s="9">
        <v>2.6627218934910802E-4</v>
      </c>
      <c r="R33" s="19">
        <v>0</v>
      </c>
      <c r="S33" s="8">
        <f t="shared" si="0"/>
        <v>-1</v>
      </c>
      <c r="T33" s="8"/>
      <c r="U33" s="9">
        <v>-50</v>
      </c>
      <c r="V33" s="6" t="s">
        <v>116</v>
      </c>
      <c r="W33" s="6" t="s">
        <v>383</v>
      </c>
    </row>
    <row r="34" spans="1:25" x14ac:dyDescent="0.2">
      <c r="A34" s="6" t="s">
        <v>143</v>
      </c>
      <c r="B34" s="6">
        <v>2018</v>
      </c>
      <c r="C34" s="6" t="s">
        <v>426</v>
      </c>
      <c r="D34" s="6" t="s">
        <v>74</v>
      </c>
      <c r="E34" s="6" t="s">
        <v>50</v>
      </c>
      <c r="F34" s="6" t="s">
        <v>144</v>
      </c>
      <c r="G34" s="6" t="s">
        <v>145</v>
      </c>
      <c r="H34" t="s">
        <v>110</v>
      </c>
      <c r="I34" t="s">
        <v>111</v>
      </c>
      <c r="J34" t="s">
        <v>112</v>
      </c>
      <c r="K34" t="s">
        <v>139</v>
      </c>
      <c r="L34" t="s">
        <v>140</v>
      </c>
      <c r="M34" t="s">
        <v>141</v>
      </c>
      <c r="P34" s="44" t="s">
        <v>385</v>
      </c>
      <c r="Q34" s="9">
        <v>5.9171597633137998E-5</v>
      </c>
      <c r="R34" s="9">
        <v>0</v>
      </c>
      <c r="S34" s="8">
        <f t="shared" ref="S34:S65" si="1">((R34-Q34)/Q34)</f>
        <v>-1</v>
      </c>
      <c r="T34" s="8"/>
      <c r="U34" s="9">
        <v>-50</v>
      </c>
      <c r="V34" s="6" t="s">
        <v>116</v>
      </c>
      <c r="W34" s="6" t="s">
        <v>383</v>
      </c>
    </row>
    <row r="35" spans="1:25" x14ac:dyDescent="0.2">
      <c r="A35" s="6" t="s">
        <v>143</v>
      </c>
      <c r="B35" s="6">
        <v>2018</v>
      </c>
      <c r="C35" s="6" t="s">
        <v>425</v>
      </c>
      <c r="D35" s="6" t="s">
        <v>74</v>
      </c>
      <c r="E35" s="6" t="s">
        <v>50</v>
      </c>
      <c r="F35" s="6" t="s">
        <v>144</v>
      </c>
      <c r="G35" s="6" t="s">
        <v>145</v>
      </c>
      <c r="H35" t="s">
        <v>110</v>
      </c>
      <c r="I35" t="s">
        <v>111</v>
      </c>
      <c r="J35" t="s">
        <v>112</v>
      </c>
      <c r="K35" t="s">
        <v>139</v>
      </c>
      <c r="L35" t="s">
        <v>140</v>
      </c>
      <c r="M35" t="s">
        <v>141</v>
      </c>
      <c r="P35" s="44" t="s">
        <v>385</v>
      </c>
      <c r="Q35" s="9">
        <v>35545.023696681899</v>
      </c>
      <c r="R35" s="19">
        <v>0</v>
      </c>
      <c r="S35" s="8">
        <f t="shared" si="1"/>
        <v>-1</v>
      </c>
      <c r="U35" s="9">
        <v>-50</v>
      </c>
      <c r="V35" s="6" t="s">
        <v>119</v>
      </c>
      <c r="W35" s="6" t="s">
        <v>383</v>
      </c>
    </row>
    <row r="36" spans="1:25" x14ac:dyDescent="0.2">
      <c r="A36" s="6" t="s">
        <v>143</v>
      </c>
      <c r="B36" s="6">
        <v>2018</v>
      </c>
      <c r="C36" s="6" t="s">
        <v>425</v>
      </c>
      <c r="D36" s="6" t="s">
        <v>74</v>
      </c>
      <c r="E36" s="6" t="s">
        <v>50</v>
      </c>
      <c r="F36" s="6" t="s">
        <v>144</v>
      </c>
      <c r="G36" s="6" t="s">
        <v>145</v>
      </c>
      <c r="H36" t="s">
        <v>110</v>
      </c>
      <c r="I36" t="s">
        <v>111</v>
      </c>
      <c r="J36" t="s">
        <v>112</v>
      </c>
      <c r="K36" t="s">
        <v>139</v>
      </c>
      <c r="L36" t="s">
        <v>140</v>
      </c>
      <c r="M36" t="s">
        <v>141</v>
      </c>
      <c r="P36" s="44" t="s">
        <v>385</v>
      </c>
      <c r="Q36" s="9">
        <v>1777.2511848338399</v>
      </c>
      <c r="R36" s="9">
        <v>0</v>
      </c>
      <c r="S36" s="8">
        <f t="shared" si="1"/>
        <v>-1</v>
      </c>
      <c r="U36" s="9">
        <v>-50</v>
      </c>
      <c r="V36" s="6" t="s">
        <v>119</v>
      </c>
      <c r="W36" s="6" t="s">
        <v>383</v>
      </c>
    </row>
    <row r="37" spans="1:25" x14ac:dyDescent="0.2">
      <c r="A37" s="6" t="s">
        <v>143</v>
      </c>
      <c r="B37" s="6">
        <v>2018</v>
      </c>
      <c r="C37" s="6" t="s">
        <v>425</v>
      </c>
      <c r="D37" s="6" t="s">
        <v>74</v>
      </c>
      <c r="E37" s="6" t="s">
        <v>50</v>
      </c>
      <c r="F37" s="6" t="s">
        <v>144</v>
      </c>
      <c r="G37" s="6" t="s">
        <v>145</v>
      </c>
      <c r="H37" t="s">
        <v>110</v>
      </c>
      <c r="I37" t="s">
        <v>111</v>
      </c>
      <c r="J37" t="s">
        <v>133</v>
      </c>
      <c r="K37" t="s">
        <v>146</v>
      </c>
      <c r="L37" t="s">
        <v>147</v>
      </c>
      <c r="M37" t="s">
        <v>148</v>
      </c>
      <c r="P37" s="44" t="s">
        <v>385</v>
      </c>
      <c r="Q37" s="9">
        <v>0</v>
      </c>
      <c r="R37" s="9">
        <v>120261.437908497</v>
      </c>
      <c r="S37" s="8" t="e">
        <f t="shared" si="1"/>
        <v>#DIV/0!</v>
      </c>
      <c r="U37" s="9">
        <v>50</v>
      </c>
      <c r="V37" s="6" t="s">
        <v>119</v>
      </c>
      <c r="W37" s="6" t="s">
        <v>383</v>
      </c>
    </row>
    <row r="38" spans="1:25" x14ac:dyDescent="0.2">
      <c r="A38" s="6" t="s">
        <v>188</v>
      </c>
      <c r="B38" s="6">
        <v>2019</v>
      </c>
      <c r="C38" s="6" t="s">
        <v>511</v>
      </c>
      <c r="D38" s="6" t="s">
        <v>49</v>
      </c>
      <c r="E38" s="6" t="s">
        <v>50</v>
      </c>
      <c r="F38" s="6" t="s">
        <v>142</v>
      </c>
      <c r="G38" s="6" t="s">
        <v>190</v>
      </c>
      <c r="H38" t="s">
        <v>110</v>
      </c>
      <c r="I38" t="s">
        <v>111</v>
      </c>
      <c r="J38" t="s">
        <v>112</v>
      </c>
      <c r="K38" t="s">
        <v>139</v>
      </c>
      <c r="L38" t="s">
        <v>140</v>
      </c>
      <c r="M38" t="s">
        <v>141</v>
      </c>
      <c r="P38" s="44" t="s">
        <v>385</v>
      </c>
      <c r="Q38" s="9">
        <v>1.9889502762431066E-2</v>
      </c>
      <c r="R38" s="9">
        <v>0</v>
      </c>
      <c r="S38" s="8">
        <f t="shared" si="1"/>
        <v>-1</v>
      </c>
      <c r="U38" s="9">
        <v>-50</v>
      </c>
      <c r="V38" s="6" t="s">
        <v>116</v>
      </c>
      <c r="W38" s="6" t="s">
        <v>383</v>
      </c>
      <c r="Y38" s="51"/>
    </row>
    <row r="39" spans="1:25" x14ac:dyDescent="0.2">
      <c r="A39" s="6" t="s">
        <v>188</v>
      </c>
      <c r="B39" s="6">
        <v>2019</v>
      </c>
      <c r="C39" s="6" t="s">
        <v>511</v>
      </c>
      <c r="D39" s="6" t="s">
        <v>49</v>
      </c>
      <c r="E39" s="6" t="s">
        <v>50</v>
      </c>
      <c r="F39" s="6" t="s">
        <v>142</v>
      </c>
      <c r="G39" s="6" t="s">
        <v>190</v>
      </c>
      <c r="H39" s="6" t="s">
        <v>110</v>
      </c>
      <c r="I39" s="6" t="s">
        <v>111</v>
      </c>
      <c r="J39" s="6" t="s">
        <v>112</v>
      </c>
      <c r="K39" s="6" t="s">
        <v>113</v>
      </c>
      <c r="L39" s="6" t="s">
        <v>114</v>
      </c>
      <c r="M39" s="6" t="s">
        <v>192</v>
      </c>
      <c r="P39" s="44" t="s">
        <v>385</v>
      </c>
      <c r="Q39" s="9">
        <v>4.4198895027619534E-3</v>
      </c>
      <c r="R39" s="9">
        <v>0</v>
      </c>
      <c r="S39" s="8">
        <f t="shared" si="1"/>
        <v>-1</v>
      </c>
      <c r="U39" s="9">
        <v>-50</v>
      </c>
      <c r="V39" s="6" t="s">
        <v>116</v>
      </c>
      <c r="W39" s="6" t="s">
        <v>383</v>
      </c>
    </row>
    <row r="40" spans="1:25" x14ac:dyDescent="0.2">
      <c r="A40" s="6" t="s">
        <v>188</v>
      </c>
      <c r="B40" s="6">
        <v>2019</v>
      </c>
      <c r="C40" s="6" t="s">
        <v>511</v>
      </c>
      <c r="D40" s="6" t="s">
        <v>49</v>
      </c>
      <c r="E40" s="6" t="s">
        <v>50</v>
      </c>
      <c r="F40" s="6" t="s">
        <v>195</v>
      </c>
      <c r="G40" s="6" t="s">
        <v>190</v>
      </c>
      <c r="H40" s="6" t="s">
        <v>110</v>
      </c>
      <c r="I40" s="6" t="s">
        <v>169</v>
      </c>
      <c r="J40" s="6" t="s">
        <v>236</v>
      </c>
      <c r="K40" s="6" t="s">
        <v>253</v>
      </c>
      <c r="L40" s="6" t="s">
        <v>254</v>
      </c>
      <c r="M40" s="6" t="s">
        <v>255</v>
      </c>
      <c r="P40" s="44" t="s">
        <v>385</v>
      </c>
      <c r="Q40" s="9">
        <v>2.2099447513812098E-2</v>
      </c>
      <c r="R40" s="9">
        <v>0</v>
      </c>
      <c r="S40" s="8">
        <f t="shared" si="1"/>
        <v>-1</v>
      </c>
      <c r="U40" s="9">
        <v>-50</v>
      </c>
      <c r="V40" s="6" t="s">
        <v>116</v>
      </c>
      <c r="W40" s="6" t="s">
        <v>383</v>
      </c>
    </row>
    <row r="41" spans="1:25" x14ac:dyDescent="0.2">
      <c r="A41" s="6" t="s">
        <v>188</v>
      </c>
      <c r="B41" s="6">
        <v>2019</v>
      </c>
      <c r="C41" s="6" t="s">
        <v>511</v>
      </c>
      <c r="D41" s="6" t="s">
        <v>49</v>
      </c>
      <c r="E41" s="6" t="s">
        <v>50</v>
      </c>
      <c r="F41" s="6" t="s">
        <v>195</v>
      </c>
      <c r="G41" s="6" t="s">
        <v>190</v>
      </c>
      <c r="H41" t="s">
        <v>110</v>
      </c>
      <c r="I41" t="s">
        <v>163</v>
      </c>
      <c r="J41" t="s">
        <v>163</v>
      </c>
      <c r="K41" t="s">
        <v>164</v>
      </c>
      <c r="L41" t="s">
        <v>165</v>
      </c>
      <c r="M41" t="s">
        <v>166</v>
      </c>
      <c r="P41" s="44" t="s">
        <v>386</v>
      </c>
      <c r="Q41" s="9">
        <v>1.1049723756909602E-3</v>
      </c>
      <c r="R41" s="9">
        <v>0</v>
      </c>
      <c r="S41" s="8">
        <f t="shared" si="1"/>
        <v>-1</v>
      </c>
      <c r="U41" s="9">
        <v>-50</v>
      </c>
      <c r="V41" s="6" t="s">
        <v>116</v>
      </c>
      <c r="W41" s="6" t="s">
        <v>383</v>
      </c>
    </row>
    <row r="42" spans="1:25" x14ac:dyDescent="0.2">
      <c r="A42" s="6" t="s">
        <v>188</v>
      </c>
      <c r="B42" s="6">
        <v>2019</v>
      </c>
      <c r="C42" s="6" t="s">
        <v>511</v>
      </c>
      <c r="D42" s="6" t="s">
        <v>49</v>
      </c>
      <c r="E42" s="6" t="s">
        <v>50</v>
      </c>
      <c r="F42" s="6" t="s">
        <v>195</v>
      </c>
      <c r="G42" s="6" t="s">
        <v>190</v>
      </c>
      <c r="H42" s="6" t="s">
        <v>110</v>
      </c>
      <c r="I42" s="6" t="s">
        <v>111</v>
      </c>
      <c r="J42" s="6" t="s">
        <v>133</v>
      </c>
      <c r="K42" s="6" t="s">
        <v>134</v>
      </c>
      <c r="L42" s="6" t="s">
        <v>135</v>
      </c>
      <c r="M42" s="6" t="s">
        <v>284</v>
      </c>
      <c r="P42" s="44" t="s">
        <v>385</v>
      </c>
      <c r="Q42" s="9">
        <v>3.3149171270719924E-3</v>
      </c>
      <c r="R42" s="9">
        <v>0</v>
      </c>
      <c r="S42" s="8">
        <f t="shared" si="1"/>
        <v>-1</v>
      </c>
      <c r="U42" s="9">
        <v>-50</v>
      </c>
      <c r="V42" s="6" t="s">
        <v>116</v>
      </c>
      <c r="W42" s="6" t="s">
        <v>383</v>
      </c>
    </row>
    <row r="43" spans="1:25" x14ac:dyDescent="0.2">
      <c r="A43" s="6" t="s">
        <v>188</v>
      </c>
      <c r="B43" s="6">
        <v>2019</v>
      </c>
      <c r="C43" s="6" t="s">
        <v>511</v>
      </c>
      <c r="D43" s="6" t="s">
        <v>189</v>
      </c>
      <c r="E43" s="6" t="s">
        <v>50</v>
      </c>
      <c r="F43" s="6" t="s">
        <v>142</v>
      </c>
      <c r="G43" s="6" t="s">
        <v>190</v>
      </c>
      <c r="H43" t="s">
        <v>110</v>
      </c>
      <c r="I43" t="s">
        <v>163</v>
      </c>
      <c r="J43" t="s">
        <v>163</v>
      </c>
      <c r="K43" t="s">
        <v>164</v>
      </c>
      <c r="L43" t="s">
        <v>165</v>
      </c>
      <c r="M43" t="s">
        <v>166</v>
      </c>
      <c r="P43" s="44" t="s">
        <v>386</v>
      </c>
      <c r="Q43" s="9">
        <v>2.2099447513810322E-3</v>
      </c>
      <c r="R43" s="9">
        <v>0</v>
      </c>
      <c r="S43" s="8">
        <f t="shared" si="1"/>
        <v>-1</v>
      </c>
      <c r="U43" s="9">
        <v>-50</v>
      </c>
      <c r="V43" s="6" t="s">
        <v>116</v>
      </c>
      <c r="W43" s="6" t="s">
        <v>383</v>
      </c>
    </row>
    <row r="44" spans="1:25" x14ac:dyDescent="0.2">
      <c r="A44" s="6" t="s">
        <v>188</v>
      </c>
      <c r="B44" s="6">
        <v>2019</v>
      </c>
      <c r="C44" s="6" t="s">
        <v>511</v>
      </c>
      <c r="D44" s="6" t="s">
        <v>189</v>
      </c>
      <c r="E44" s="6" t="s">
        <v>50</v>
      </c>
      <c r="F44" s="6" t="s">
        <v>142</v>
      </c>
      <c r="G44" s="6" t="s">
        <v>190</v>
      </c>
      <c r="H44" s="6" t="s">
        <v>110</v>
      </c>
      <c r="I44" s="6" t="s">
        <v>111</v>
      </c>
      <c r="J44" s="6" t="s">
        <v>112</v>
      </c>
      <c r="K44" s="6" t="s">
        <v>113</v>
      </c>
      <c r="L44" s="6" t="s">
        <v>114</v>
      </c>
      <c r="M44" s="6" t="s">
        <v>192</v>
      </c>
      <c r="P44" s="44" t="s">
        <v>385</v>
      </c>
      <c r="Q44" s="9">
        <v>4.4198895027619534E-3</v>
      </c>
      <c r="R44" s="9">
        <v>0</v>
      </c>
      <c r="S44" s="8">
        <f t="shared" si="1"/>
        <v>-1</v>
      </c>
      <c r="U44" s="9">
        <v>-50</v>
      </c>
      <c r="V44" s="6" t="s">
        <v>116</v>
      </c>
      <c r="W44" s="6" t="s">
        <v>383</v>
      </c>
    </row>
    <row r="45" spans="1:25" x14ac:dyDescent="0.2">
      <c r="A45" s="6" t="s">
        <v>188</v>
      </c>
      <c r="B45" s="6">
        <v>2019</v>
      </c>
      <c r="C45" s="6" t="s">
        <v>511</v>
      </c>
      <c r="D45" s="6" t="s">
        <v>189</v>
      </c>
      <c r="E45" s="6" t="s">
        <v>50</v>
      </c>
      <c r="F45" s="6" t="s">
        <v>195</v>
      </c>
      <c r="G45" s="6" t="s">
        <v>190</v>
      </c>
      <c r="H45" t="s">
        <v>110</v>
      </c>
      <c r="I45" t="s">
        <v>111</v>
      </c>
      <c r="J45" t="s">
        <v>112</v>
      </c>
      <c r="K45" t="s">
        <v>139</v>
      </c>
      <c r="L45" t="s">
        <v>140</v>
      </c>
      <c r="M45" t="s">
        <v>141</v>
      </c>
      <c r="P45" s="44" t="s">
        <v>385</v>
      </c>
      <c r="Q45" s="9">
        <v>1.5469613259668002E-2</v>
      </c>
      <c r="R45" s="9">
        <v>0</v>
      </c>
      <c r="S45" s="8">
        <f t="shared" si="1"/>
        <v>-1</v>
      </c>
      <c r="U45" s="9">
        <v>-50</v>
      </c>
      <c r="V45" s="6" t="s">
        <v>116</v>
      </c>
      <c r="W45" s="6" t="s">
        <v>383</v>
      </c>
    </row>
    <row r="46" spans="1:25" x14ac:dyDescent="0.2">
      <c r="A46" s="6" t="s">
        <v>188</v>
      </c>
      <c r="B46" s="6">
        <v>2019</v>
      </c>
      <c r="C46" s="6" t="s">
        <v>511</v>
      </c>
      <c r="D46" s="6" t="s">
        <v>49</v>
      </c>
      <c r="E46" s="6" t="s">
        <v>50</v>
      </c>
      <c r="F46" s="6" t="s">
        <v>142</v>
      </c>
      <c r="G46" s="6" t="s">
        <v>190</v>
      </c>
      <c r="H46" s="6" t="s">
        <v>110</v>
      </c>
      <c r="I46" s="6" t="s">
        <v>169</v>
      </c>
      <c r="J46" s="6" t="s">
        <v>236</v>
      </c>
      <c r="K46" s="6" t="s">
        <v>253</v>
      </c>
      <c r="L46" s="6" t="s">
        <v>254</v>
      </c>
      <c r="M46" s="6" t="s">
        <v>255</v>
      </c>
      <c r="P46" s="44" t="s">
        <v>385</v>
      </c>
      <c r="Q46" s="9">
        <v>0</v>
      </c>
      <c r="R46" s="50">
        <v>2.2099447513810322E-3</v>
      </c>
      <c r="S46" s="8" t="e">
        <f t="shared" si="1"/>
        <v>#DIV/0!</v>
      </c>
      <c r="U46" s="9">
        <v>50</v>
      </c>
      <c r="V46" s="6" t="s">
        <v>116</v>
      </c>
      <c r="W46" s="6" t="s">
        <v>383</v>
      </c>
    </row>
    <row r="47" spans="1:25" x14ac:dyDescent="0.2">
      <c r="A47" s="6" t="s">
        <v>188</v>
      </c>
      <c r="B47" s="6">
        <v>2019</v>
      </c>
      <c r="C47" s="6" t="s">
        <v>511</v>
      </c>
      <c r="D47" s="6" t="s">
        <v>49</v>
      </c>
      <c r="E47" s="6" t="s">
        <v>50</v>
      </c>
      <c r="F47" s="6" t="s">
        <v>142</v>
      </c>
      <c r="G47" s="6" t="s">
        <v>190</v>
      </c>
      <c r="H47" s="6" t="s">
        <v>110</v>
      </c>
      <c r="I47" s="6" t="s">
        <v>111</v>
      </c>
      <c r="J47" s="6" t="s">
        <v>133</v>
      </c>
      <c r="K47" s="6" t="s">
        <v>134</v>
      </c>
      <c r="L47" s="6" t="s">
        <v>135</v>
      </c>
      <c r="M47" s="6" t="s">
        <v>162</v>
      </c>
      <c r="P47" s="44" t="s">
        <v>385</v>
      </c>
      <c r="Q47" s="9">
        <v>0</v>
      </c>
      <c r="R47" s="9">
        <v>7.7348066298349449E-3</v>
      </c>
      <c r="S47" s="8" t="e">
        <f t="shared" si="1"/>
        <v>#DIV/0!</v>
      </c>
      <c r="U47" s="9">
        <v>50</v>
      </c>
      <c r="V47" s="6" t="s">
        <v>116</v>
      </c>
      <c r="W47" s="6" t="s">
        <v>383</v>
      </c>
    </row>
    <row r="48" spans="1:25" x14ac:dyDescent="0.2">
      <c r="A48" s="6" t="s">
        <v>188</v>
      </c>
      <c r="B48" s="6">
        <v>2019</v>
      </c>
      <c r="C48" s="6" t="s">
        <v>511</v>
      </c>
      <c r="D48" s="6" t="s">
        <v>49</v>
      </c>
      <c r="E48" s="6" t="s">
        <v>50</v>
      </c>
      <c r="F48" s="6" t="s">
        <v>142</v>
      </c>
      <c r="G48" s="6" t="s">
        <v>190</v>
      </c>
      <c r="H48" s="6" t="s">
        <v>110</v>
      </c>
      <c r="I48" s="6" t="s">
        <v>111</v>
      </c>
      <c r="J48" s="6" t="s">
        <v>133</v>
      </c>
      <c r="K48" s="6" t="s">
        <v>134</v>
      </c>
      <c r="L48" s="6" t="s">
        <v>135</v>
      </c>
      <c r="M48" s="6" t="s">
        <v>284</v>
      </c>
      <c r="P48" s="44" t="s">
        <v>385</v>
      </c>
      <c r="Q48" s="9">
        <v>0</v>
      </c>
      <c r="R48" s="9">
        <v>6.6298342541429856E-3</v>
      </c>
      <c r="S48" s="8" t="e">
        <f t="shared" si="1"/>
        <v>#DIV/0!</v>
      </c>
      <c r="U48" s="9">
        <v>50</v>
      </c>
      <c r="V48" s="6" t="s">
        <v>116</v>
      </c>
      <c r="W48" s="6" t="s">
        <v>383</v>
      </c>
    </row>
    <row r="49" spans="1:23" x14ac:dyDescent="0.2">
      <c r="A49" s="6" t="s">
        <v>188</v>
      </c>
      <c r="B49" s="6">
        <v>2019</v>
      </c>
      <c r="C49" s="6" t="s">
        <v>511</v>
      </c>
      <c r="D49" s="6" t="s">
        <v>189</v>
      </c>
      <c r="E49" s="6" t="s">
        <v>50</v>
      </c>
      <c r="F49" s="6" t="s">
        <v>142</v>
      </c>
      <c r="G49" s="6" t="s">
        <v>190</v>
      </c>
      <c r="H49" s="6" t="s">
        <v>110</v>
      </c>
      <c r="I49" s="6" t="s">
        <v>169</v>
      </c>
      <c r="J49" s="6" t="s">
        <v>236</v>
      </c>
      <c r="K49" s="6" t="s">
        <v>253</v>
      </c>
      <c r="L49" s="6" t="s">
        <v>254</v>
      </c>
      <c r="M49" s="6" t="s">
        <v>255</v>
      </c>
      <c r="P49" s="44" t="s">
        <v>385</v>
      </c>
      <c r="Q49" s="9">
        <v>0</v>
      </c>
      <c r="R49" s="9">
        <v>4.4198895027629526E-3</v>
      </c>
      <c r="S49" s="8" t="e">
        <f t="shared" si="1"/>
        <v>#DIV/0!</v>
      </c>
      <c r="U49" s="9">
        <v>50</v>
      </c>
      <c r="V49" s="6" t="s">
        <v>116</v>
      </c>
      <c r="W49" s="6" t="s">
        <v>383</v>
      </c>
    </row>
    <row r="50" spans="1:23" x14ac:dyDescent="0.2">
      <c r="A50" s="6" t="s">
        <v>188</v>
      </c>
      <c r="B50" s="6">
        <v>2019</v>
      </c>
      <c r="C50" s="6" t="s">
        <v>511</v>
      </c>
      <c r="D50" s="6" t="s">
        <v>189</v>
      </c>
      <c r="E50" s="6" t="s">
        <v>50</v>
      </c>
      <c r="F50" s="6" t="s">
        <v>142</v>
      </c>
      <c r="G50" s="6" t="s">
        <v>190</v>
      </c>
      <c r="H50" s="6" t="s">
        <v>110</v>
      </c>
      <c r="I50" s="6" t="s">
        <v>169</v>
      </c>
      <c r="J50" s="6" t="s">
        <v>236</v>
      </c>
      <c r="K50" s="6" t="s">
        <v>253</v>
      </c>
      <c r="L50" s="6" t="s">
        <v>254</v>
      </c>
      <c r="M50" s="6" t="s">
        <v>255</v>
      </c>
      <c r="P50" s="44" t="s">
        <v>385</v>
      </c>
      <c r="Q50" s="9">
        <v>0</v>
      </c>
      <c r="R50" s="9">
        <v>2.2099447513809212E-3</v>
      </c>
      <c r="S50" s="8" t="e">
        <f t="shared" si="1"/>
        <v>#DIV/0!</v>
      </c>
      <c r="U50" s="9">
        <v>50</v>
      </c>
      <c r="V50" s="6" t="s">
        <v>116</v>
      </c>
      <c r="W50" s="6" t="s">
        <v>383</v>
      </c>
    </row>
    <row r="51" spans="1:23" x14ac:dyDescent="0.2">
      <c r="A51" s="6" t="s">
        <v>188</v>
      </c>
      <c r="B51" s="6">
        <v>2019</v>
      </c>
      <c r="C51" s="6" t="s">
        <v>511</v>
      </c>
      <c r="D51" s="6" t="s">
        <v>189</v>
      </c>
      <c r="E51" s="6" t="s">
        <v>50</v>
      </c>
      <c r="F51" s="6" t="s">
        <v>195</v>
      </c>
      <c r="G51" s="6" t="s">
        <v>190</v>
      </c>
      <c r="H51" s="6" t="s">
        <v>110</v>
      </c>
      <c r="I51" s="6" t="s">
        <v>111</v>
      </c>
      <c r="J51" s="6" t="s">
        <v>133</v>
      </c>
      <c r="K51" s="6" t="s">
        <v>134</v>
      </c>
      <c r="L51" s="6" t="s">
        <v>135</v>
      </c>
      <c r="M51" s="6" t="s">
        <v>162</v>
      </c>
      <c r="P51" s="44" t="s">
        <v>385</v>
      </c>
      <c r="Q51" s="9">
        <v>0</v>
      </c>
      <c r="R51" s="9">
        <v>4.4198895027619534E-3</v>
      </c>
      <c r="S51" s="8" t="e">
        <f t="shared" si="1"/>
        <v>#DIV/0!</v>
      </c>
      <c r="U51" s="9">
        <v>50</v>
      </c>
      <c r="V51" s="6" t="s">
        <v>116</v>
      </c>
      <c r="W51" s="6" t="s">
        <v>383</v>
      </c>
    </row>
    <row r="52" spans="1:23" x14ac:dyDescent="0.2">
      <c r="A52" s="6" t="s">
        <v>106</v>
      </c>
      <c r="B52" s="6" t="s">
        <v>107</v>
      </c>
      <c r="C52" s="6" t="s">
        <v>481</v>
      </c>
      <c r="D52" s="6" t="s">
        <v>69</v>
      </c>
      <c r="E52" s="6" t="s">
        <v>52</v>
      </c>
      <c r="F52" s="6" t="s">
        <v>108</v>
      </c>
      <c r="G52" s="6" t="s">
        <v>109</v>
      </c>
      <c r="H52" s="6" t="s">
        <v>110</v>
      </c>
      <c r="I52" s="6" t="s">
        <v>111</v>
      </c>
      <c r="J52" s="6" t="s">
        <v>112</v>
      </c>
      <c r="K52" s="6" t="s">
        <v>113</v>
      </c>
      <c r="L52" s="6" t="s">
        <v>114</v>
      </c>
      <c r="M52" s="6" t="s">
        <v>115</v>
      </c>
      <c r="P52" s="44" t="s">
        <v>385</v>
      </c>
      <c r="Q52" s="19">
        <v>6.5921528090639399E-15</v>
      </c>
      <c r="R52" s="9">
        <v>0.245098039215698</v>
      </c>
      <c r="S52" s="7">
        <f t="shared" si="1"/>
        <v>37180272714353.898</v>
      </c>
      <c r="U52" s="9">
        <f t="shared" ref="U52:U115" si="2">IF(T52="",(LOG((R52/Q52),2)),T52)</f>
        <v>45.079602585885745</v>
      </c>
      <c r="V52" s="6" t="s">
        <v>116</v>
      </c>
      <c r="W52" s="6" t="s">
        <v>383</v>
      </c>
    </row>
    <row r="53" spans="1:23" x14ac:dyDescent="0.2">
      <c r="A53" s="6" t="s">
        <v>106</v>
      </c>
      <c r="B53" s="6" t="s">
        <v>107</v>
      </c>
      <c r="C53" s="6" t="s">
        <v>469</v>
      </c>
      <c r="D53" s="6" t="s">
        <v>69</v>
      </c>
      <c r="E53" s="6" t="s">
        <v>52</v>
      </c>
      <c r="F53" s="6" t="s">
        <v>117</v>
      </c>
      <c r="G53" s="6" t="s">
        <v>118</v>
      </c>
      <c r="H53" s="6" t="s">
        <v>110</v>
      </c>
      <c r="I53" s="6" t="s">
        <v>111</v>
      </c>
      <c r="J53" s="6" t="s">
        <v>112</v>
      </c>
      <c r="K53" s="6" t="s">
        <v>113</v>
      </c>
      <c r="L53" s="6" t="s">
        <v>114</v>
      </c>
      <c r="M53" s="6" t="s">
        <v>115</v>
      </c>
      <c r="P53" s="44" t="s">
        <v>385</v>
      </c>
      <c r="Q53" s="9">
        <v>1.02072484524544</v>
      </c>
      <c r="R53" s="9">
        <v>458637.89255549997</v>
      </c>
      <c r="S53" s="8">
        <f t="shared" si="1"/>
        <v>449324.68722300226</v>
      </c>
      <c r="U53" s="9">
        <f t="shared" si="2"/>
        <v>18.777402015198504</v>
      </c>
      <c r="V53" s="6" t="s">
        <v>119</v>
      </c>
      <c r="W53" s="6" t="s">
        <v>383</v>
      </c>
    </row>
    <row r="54" spans="1:23" x14ac:dyDescent="0.2">
      <c r="A54" s="6" t="s">
        <v>106</v>
      </c>
      <c r="B54" s="6" t="s">
        <v>107</v>
      </c>
      <c r="C54" s="6" t="s">
        <v>469</v>
      </c>
      <c r="D54" s="6" t="s">
        <v>69</v>
      </c>
      <c r="E54" s="6" t="s">
        <v>52</v>
      </c>
      <c r="F54" s="6" t="s">
        <v>117</v>
      </c>
      <c r="G54" s="6" t="s">
        <v>109</v>
      </c>
      <c r="H54" s="6" t="s">
        <v>110</v>
      </c>
      <c r="I54" s="6" t="s">
        <v>111</v>
      </c>
      <c r="J54" s="6" t="s">
        <v>112</v>
      </c>
      <c r="K54" s="6" t="s">
        <v>113</v>
      </c>
      <c r="L54" s="6" t="s">
        <v>114</v>
      </c>
      <c r="M54" s="6" t="s">
        <v>115</v>
      </c>
      <c r="P54" s="44" t="s">
        <v>385</v>
      </c>
      <c r="Q54" s="9">
        <v>1.02072484524544</v>
      </c>
      <c r="R54" s="9">
        <v>405525.17218891799</v>
      </c>
      <c r="S54" s="8">
        <f t="shared" si="1"/>
        <v>397290.37002774415</v>
      </c>
      <c r="U54" s="9">
        <f t="shared" si="2"/>
        <v>18.5998379299484</v>
      </c>
      <c r="V54" s="6" t="s">
        <v>119</v>
      </c>
      <c r="W54" s="6" t="s">
        <v>383</v>
      </c>
    </row>
    <row r="55" spans="1:23" x14ac:dyDescent="0.2">
      <c r="A55" s="6" t="s">
        <v>106</v>
      </c>
      <c r="B55" s="6" t="s">
        <v>120</v>
      </c>
      <c r="C55" s="6" t="s">
        <v>449</v>
      </c>
      <c r="D55" s="6" t="s">
        <v>77</v>
      </c>
      <c r="E55" s="6" t="s">
        <v>121</v>
      </c>
      <c r="F55" s="6" t="s">
        <v>122</v>
      </c>
      <c r="G55" s="11">
        <v>1E-3</v>
      </c>
      <c r="H55" s="6" t="s">
        <v>110</v>
      </c>
      <c r="I55" s="12" t="s">
        <v>123</v>
      </c>
      <c r="J55" s="6" t="s">
        <v>124</v>
      </c>
      <c r="K55" s="6" t="s">
        <v>125</v>
      </c>
      <c r="L55" s="6" t="s">
        <v>126</v>
      </c>
      <c r="M55" s="6" t="s">
        <v>127</v>
      </c>
      <c r="N55" s="6" t="s">
        <v>128</v>
      </c>
      <c r="P55" s="44" t="s">
        <v>385</v>
      </c>
      <c r="Q55" s="9">
        <v>3.7121050090663599E-3</v>
      </c>
      <c r="R55" s="9">
        <v>971.27401984711503</v>
      </c>
      <c r="S55" s="8">
        <f t="shared" si="1"/>
        <v>261649.4698748817</v>
      </c>
      <c r="U55" s="9">
        <f t="shared" si="2"/>
        <v>17.997281324199886</v>
      </c>
      <c r="V55" s="6" t="s">
        <v>119</v>
      </c>
      <c r="W55" s="6" t="s">
        <v>383</v>
      </c>
    </row>
    <row r="56" spans="1:23" x14ac:dyDescent="0.2">
      <c r="A56" s="6" t="s">
        <v>106</v>
      </c>
      <c r="B56" s="6" t="s">
        <v>107</v>
      </c>
      <c r="C56" s="6" t="s">
        <v>469</v>
      </c>
      <c r="D56" s="6" t="s">
        <v>69</v>
      </c>
      <c r="E56" s="6" t="s">
        <v>52</v>
      </c>
      <c r="F56" s="6" t="s">
        <v>117</v>
      </c>
      <c r="G56" s="6" t="s">
        <v>129</v>
      </c>
      <c r="H56" s="6" t="s">
        <v>110</v>
      </c>
      <c r="I56" s="6" t="s">
        <v>111</v>
      </c>
      <c r="J56" s="6" t="s">
        <v>112</v>
      </c>
      <c r="K56" s="6" t="s">
        <v>113</v>
      </c>
      <c r="L56" s="6" t="s">
        <v>114</v>
      </c>
      <c r="M56" s="6" t="s">
        <v>115</v>
      </c>
      <c r="P56" s="44" t="s">
        <v>385</v>
      </c>
      <c r="Q56" s="9">
        <v>1.02072484524544</v>
      </c>
      <c r="R56" s="9">
        <v>171337.729175588</v>
      </c>
      <c r="S56" s="8">
        <f t="shared" si="1"/>
        <v>167857.87986726602</v>
      </c>
      <c r="U56" s="9">
        <f t="shared" si="2"/>
        <v>17.356889333197671</v>
      </c>
      <c r="V56" s="6" t="s">
        <v>119</v>
      </c>
      <c r="W56" s="6" t="s">
        <v>383</v>
      </c>
    </row>
    <row r="57" spans="1:23" x14ac:dyDescent="0.2">
      <c r="A57" s="6" t="s">
        <v>106</v>
      </c>
      <c r="B57" s="6" t="s">
        <v>107</v>
      </c>
      <c r="C57" s="6" t="s">
        <v>469</v>
      </c>
      <c r="D57" s="6" t="s">
        <v>69</v>
      </c>
      <c r="E57" s="6" t="s">
        <v>52</v>
      </c>
      <c r="F57" s="6" t="s">
        <v>117</v>
      </c>
      <c r="G57" s="6" t="s">
        <v>130</v>
      </c>
      <c r="H57" s="6" t="s">
        <v>110</v>
      </c>
      <c r="I57" s="6" t="s">
        <v>111</v>
      </c>
      <c r="J57" s="6" t="s">
        <v>112</v>
      </c>
      <c r="K57" s="6" t="s">
        <v>113</v>
      </c>
      <c r="L57" s="6" t="s">
        <v>114</v>
      </c>
      <c r="M57" s="6" t="s">
        <v>115</v>
      </c>
      <c r="P57" s="44" t="s">
        <v>385</v>
      </c>
      <c r="Q57" s="9">
        <v>1.02072484524544</v>
      </c>
      <c r="R57" s="9">
        <v>156229.81547781001</v>
      </c>
      <c r="S57" s="8">
        <f t="shared" si="1"/>
        <v>153056.7179594796</v>
      </c>
      <c r="U57" s="9">
        <f t="shared" si="2"/>
        <v>17.223716269260088</v>
      </c>
      <c r="V57" s="6" t="s">
        <v>119</v>
      </c>
      <c r="W57" s="6" t="s">
        <v>383</v>
      </c>
    </row>
    <row r="58" spans="1:23" x14ac:dyDescent="0.2">
      <c r="A58" s="6" t="s">
        <v>106</v>
      </c>
      <c r="B58" s="6" t="s">
        <v>107</v>
      </c>
      <c r="C58" s="6" t="s">
        <v>469</v>
      </c>
      <c r="D58" s="6" t="s">
        <v>69</v>
      </c>
      <c r="E58" s="6" t="s">
        <v>52</v>
      </c>
      <c r="F58" s="6" t="s">
        <v>117</v>
      </c>
      <c r="G58" s="6" t="s">
        <v>131</v>
      </c>
      <c r="H58" s="6" t="s">
        <v>110</v>
      </c>
      <c r="I58" s="6" t="s">
        <v>111</v>
      </c>
      <c r="J58" s="6" t="s">
        <v>112</v>
      </c>
      <c r="K58" s="6" t="s">
        <v>113</v>
      </c>
      <c r="L58" s="6" t="s">
        <v>114</v>
      </c>
      <c r="M58" s="6" t="s">
        <v>115</v>
      </c>
      <c r="P58" s="44" t="s">
        <v>385</v>
      </c>
      <c r="Q58" s="9">
        <v>1.02072484524544</v>
      </c>
      <c r="R58" s="9">
        <v>146905.434463324</v>
      </c>
      <c r="S58" s="8">
        <f t="shared" si="1"/>
        <v>143921.65961548101</v>
      </c>
      <c r="U58" s="9">
        <f t="shared" si="2"/>
        <v>17.134934226635036</v>
      </c>
      <c r="V58" s="6" t="s">
        <v>119</v>
      </c>
      <c r="W58" s="6" t="s">
        <v>383</v>
      </c>
    </row>
    <row r="59" spans="1:23" x14ac:dyDescent="0.2">
      <c r="A59" s="6" t="s">
        <v>106</v>
      </c>
      <c r="B59" s="6" t="s">
        <v>107</v>
      </c>
      <c r="C59" s="6" t="s">
        <v>482</v>
      </c>
      <c r="D59" s="6" t="s">
        <v>69</v>
      </c>
      <c r="E59" s="6" t="s">
        <v>52</v>
      </c>
      <c r="F59" s="6" t="s">
        <v>108</v>
      </c>
      <c r="G59" s="6" t="s">
        <v>109</v>
      </c>
      <c r="H59" s="6" t="s">
        <v>110</v>
      </c>
      <c r="I59" s="6" t="s">
        <v>111</v>
      </c>
      <c r="J59" s="6" t="s">
        <v>112</v>
      </c>
      <c r="K59" s="6" t="s">
        <v>113</v>
      </c>
      <c r="L59" s="6" t="s">
        <v>114</v>
      </c>
      <c r="M59" s="6" t="s">
        <v>115</v>
      </c>
      <c r="P59" s="44" t="s">
        <v>385</v>
      </c>
      <c r="Q59" s="9">
        <v>1</v>
      </c>
      <c r="R59" s="19">
        <v>63391.416577857999</v>
      </c>
      <c r="S59" s="8">
        <f t="shared" si="1"/>
        <v>63390.416577857999</v>
      </c>
      <c r="U59" s="9">
        <f t="shared" si="2"/>
        <v>15.951999887124087</v>
      </c>
      <c r="V59" s="6" t="s">
        <v>119</v>
      </c>
      <c r="W59" s="6" t="s">
        <v>383</v>
      </c>
    </row>
    <row r="60" spans="1:23" x14ac:dyDescent="0.2">
      <c r="A60" s="6" t="s">
        <v>106</v>
      </c>
      <c r="B60" s="6" t="s">
        <v>120</v>
      </c>
      <c r="C60" s="6" t="s">
        <v>463</v>
      </c>
      <c r="D60" s="6" t="s">
        <v>77</v>
      </c>
      <c r="E60" s="6" t="s">
        <v>121</v>
      </c>
      <c r="F60" s="6" t="s">
        <v>132</v>
      </c>
      <c r="G60" s="13">
        <v>1.0000000000000001E-5</v>
      </c>
      <c r="H60" s="6" t="s">
        <v>110</v>
      </c>
      <c r="I60" s="6" t="s">
        <v>111</v>
      </c>
      <c r="J60" s="6" t="s">
        <v>133</v>
      </c>
      <c r="K60" s="6" t="s">
        <v>134</v>
      </c>
      <c r="L60" s="6" t="s">
        <v>135</v>
      </c>
      <c r="P60" s="44" t="s">
        <v>385</v>
      </c>
      <c r="Q60" s="9">
        <v>7.5485336504210396E-2</v>
      </c>
      <c r="R60" s="9">
        <v>2324.9424853505898</v>
      </c>
      <c r="S60" s="8">
        <f t="shared" si="1"/>
        <v>30798.922117601076</v>
      </c>
      <c r="U60" s="9">
        <f t="shared" si="2"/>
        <v>14.910639082395186</v>
      </c>
      <c r="V60" s="6" t="s">
        <v>119</v>
      </c>
      <c r="W60" s="6" t="s">
        <v>383</v>
      </c>
    </row>
    <row r="61" spans="1:23" x14ac:dyDescent="0.2">
      <c r="A61" s="6" t="s">
        <v>106</v>
      </c>
      <c r="B61" s="6" t="s">
        <v>120</v>
      </c>
      <c r="C61" s="6" t="s">
        <v>439</v>
      </c>
      <c r="D61" s="6" t="s">
        <v>77</v>
      </c>
      <c r="E61" s="6" t="s">
        <v>121</v>
      </c>
      <c r="F61" s="6" t="s">
        <v>122</v>
      </c>
      <c r="G61" s="11">
        <v>1E-3</v>
      </c>
      <c r="H61" t="s">
        <v>110</v>
      </c>
      <c r="I61" t="s">
        <v>123</v>
      </c>
      <c r="J61" t="s">
        <v>124</v>
      </c>
      <c r="K61" t="s">
        <v>125</v>
      </c>
      <c r="L61" s="6" t="s">
        <v>136</v>
      </c>
      <c r="M61" s="6" t="s">
        <v>137</v>
      </c>
      <c r="P61" s="44" t="s">
        <v>385</v>
      </c>
      <c r="Q61" s="9">
        <v>3.5454296650324199E-3</v>
      </c>
      <c r="R61" s="9">
        <v>19.2649644492245</v>
      </c>
      <c r="S61" s="8">
        <f t="shared" si="1"/>
        <v>5432.7460531877005</v>
      </c>
      <c r="U61" s="9">
        <f t="shared" si="2"/>
        <v>12.407731427261405</v>
      </c>
      <c r="V61" s="6" t="s">
        <v>119</v>
      </c>
      <c r="W61" s="6" t="s">
        <v>383</v>
      </c>
    </row>
    <row r="62" spans="1:23" x14ac:dyDescent="0.2">
      <c r="A62" s="6" t="s">
        <v>106</v>
      </c>
      <c r="B62" s="6" t="s">
        <v>120</v>
      </c>
      <c r="C62" s="6" t="s">
        <v>463</v>
      </c>
      <c r="D62" s="6" t="s">
        <v>77</v>
      </c>
      <c r="E62" s="6" t="s">
        <v>121</v>
      </c>
      <c r="F62" s="6" t="s">
        <v>132</v>
      </c>
      <c r="G62" s="11">
        <v>1E-3</v>
      </c>
      <c r="H62" s="6" t="s">
        <v>110</v>
      </c>
      <c r="I62" s="6" t="s">
        <v>111</v>
      </c>
      <c r="J62" s="6" t="s">
        <v>133</v>
      </c>
      <c r="K62" s="6" t="s">
        <v>134</v>
      </c>
      <c r="L62" s="6" t="s">
        <v>135</v>
      </c>
      <c r="P62" s="44" t="s">
        <v>385</v>
      </c>
      <c r="Q62" s="9">
        <v>7.5485336504210396E-2</v>
      </c>
      <c r="R62" s="9">
        <v>373.69654616820799</v>
      </c>
      <c r="S62" s="8">
        <f t="shared" si="1"/>
        <v>4949.5846231123851</v>
      </c>
      <c r="U62" s="9">
        <f t="shared" si="2"/>
        <v>12.273383190270868</v>
      </c>
      <c r="V62" s="6" t="s">
        <v>119</v>
      </c>
      <c r="W62" s="6" t="s">
        <v>383</v>
      </c>
    </row>
    <row r="63" spans="1:23" x14ac:dyDescent="0.2">
      <c r="A63" s="6" t="s">
        <v>106</v>
      </c>
      <c r="B63" s="6" t="s">
        <v>120</v>
      </c>
      <c r="C63" s="6" t="s">
        <v>463</v>
      </c>
      <c r="D63" s="6" t="s">
        <v>77</v>
      </c>
      <c r="E63" s="6" t="s">
        <v>121</v>
      </c>
      <c r="F63" s="6" t="s">
        <v>138</v>
      </c>
      <c r="G63" s="11">
        <v>1E-3</v>
      </c>
      <c r="H63" s="6" t="s">
        <v>110</v>
      </c>
      <c r="I63" s="6" t="s">
        <v>111</v>
      </c>
      <c r="J63" s="6" t="s">
        <v>133</v>
      </c>
      <c r="K63" s="6" t="s">
        <v>134</v>
      </c>
      <c r="L63" s="6" t="s">
        <v>135</v>
      </c>
      <c r="P63" s="44" t="s">
        <v>385</v>
      </c>
      <c r="Q63" s="9">
        <v>24.081270125596301</v>
      </c>
      <c r="R63" s="9">
        <v>119216.365588792</v>
      </c>
      <c r="S63" s="8">
        <f t="shared" si="1"/>
        <v>4949.584623112356</v>
      </c>
      <c r="U63" s="9">
        <f t="shared" si="2"/>
        <v>12.273383190270859</v>
      </c>
      <c r="V63" s="6" t="s">
        <v>119</v>
      </c>
      <c r="W63" s="6" t="s">
        <v>383</v>
      </c>
    </row>
    <row r="64" spans="1:23" x14ac:dyDescent="0.2">
      <c r="A64" s="6" t="s">
        <v>106</v>
      </c>
      <c r="B64" s="6" t="s">
        <v>120</v>
      </c>
      <c r="C64" s="6" t="s">
        <v>463</v>
      </c>
      <c r="D64" s="6" t="s">
        <v>77</v>
      </c>
      <c r="E64" s="6" t="s">
        <v>121</v>
      </c>
      <c r="F64" s="6" t="s">
        <v>132</v>
      </c>
      <c r="G64" s="13">
        <v>1.0000000000000001E-5</v>
      </c>
      <c r="H64" s="6" t="s">
        <v>110</v>
      </c>
      <c r="I64" s="6" t="s">
        <v>111</v>
      </c>
      <c r="J64" s="6" t="s">
        <v>133</v>
      </c>
      <c r="K64" s="6" t="s">
        <v>134</v>
      </c>
      <c r="L64" s="6" t="s">
        <v>135</v>
      </c>
      <c r="P64" s="44" t="s">
        <v>385</v>
      </c>
      <c r="Q64" s="9">
        <v>24.081270125596301</v>
      </c>
      <c r="R64" s="9">
        <v>111122.378015471</v>
      </c>
      <c r="S64" s="8">
        <f t="shared" si="1"/>
        <v>4613.4732996187586</v>
      </c>
      <c r="U64" s="9">
        <f t="shared" si="2"/>
        <v>12.171950271343013</v>
      </c>
      <c r="V64" s="6" t="s">
        <v>119</v>
      </c>
      <c r="W64" s="6" t="s">
        <v>383</v>
      </c>
    </row>
    <row r="65" spans="1:23" x14ac:dyDescent="0.2">
      <c r="A65" s="6" t="s">
        <v>106</v>
      </c>
      <c r="B65" s="6" t="s">
        <v>120</v>
      </c>
      <c r="C65" s="6" t="s">
        <v>433</v>
      </c>
      <c r="D65" s="6" t="s">
        <v>77</v>
      </c>
      <c r="E65" s="6" t="s">
        <v>121</v>
      </c>
      <c r="F65" s="6" t="s">
        <v>122</v>
      </c>
      <c r="G65" s="11">
        <v>1E-3</v>
      </c>
      <c r="H65" t="s">
        <v>110</v>
      </c>
      <c r="I65" t="s">
        <v>111</v>
      </c>
      <c r="J65" t="s">
        <v>112</v>
      </c>
      <c r="K65" t="s">
        <v>139</v>
      </c>
      <c r="L65" t="s">
        <v>140</v>
      </c>
      <c r="M65" s="6" t="s">
        <v>141</v>
      </c>
      <c r="P65" s="44" t="s">
        <v>385</v>
      </c>
      <c r="Q65" s="9">
        <v>0.12952677443553201</v>
      </c>
      <c r="R65" s="9">
        <v>460.17322765137999</v>
      </c>
      <c r="S65" s="8">
        <f t="shared" si="1"/>
        <v>3551.726682624349</v>
      </c>
      <c r="U65" s="9">
        <f t="shared" si="2"/>
        <v>11.794710988588845</v>
      </c>
      <c r="V65" s="6" t="s">
        <v>119</v>
      </c>
      <c r="W65" s="6" t="s">
        <v>383</v>
      </c>
    </row>
    <row r="66" spans="1:23" x14ac:dyDescent="0.2">
      <c r="A66" s="6" t="s">
        <v>106</v>
      </c>
      <c r="B66" s="6" t="s">
        <v>120</v>
      </c>
      <c r="C66" s="6" t="s">
        <v>463</v>
      </c>
      <c r="D66" s="6" t="s">
        <v>77</v>
      </c>
      <c r="E66" s="6" t="s">
        <v>121</v>
      </c>
      <c r="F66" s="6" t="s">
        <v>132</v>
      </c>
      <c r="G66" s="13">
        <v>1.0000000000000001E-5</v>
      </c>
      <c r="H66" s="6" t="s">
        <v>110</v>
      </c>
      <c r="I66" s="6" t="s">
        <v>111</v>
      </c>
      <c r="J66" s="6" t="s">
        <v>133</v>
      </c>
      <c r="K66" s="6" t="s">
        <v>134</v>
      </c>
      <c r="L66" s="6" t="s">
        <v>135</v>
      </c>
      <c r="P66" s="44" t="s">
        <v>385</v>
      </c>
      <c r="Q66" s="9">
        <v>160.733673423261</v>
      </c>
      <c r="R66" s="9">
        <v>453407.34332001198</v>
      </c>
      <c r="S66" s="8">
        <f t="shared" ref="S66:S97" si="3">((R66-Q66)/Q66)</f>
        <v>2819.8609537968537</v>
      </c>
      <c r="U66" s="9">
        <f t="shared" si="2"/>
        <v>11.461919838848003</v>
      </c>
      <c r="V66" s="6" t="s">
        <v>119</v>
      </c>
      <c r="W66" s="6" t="s">
        <v>383</v>
      </c>
    </row>
    <row r="67" spans="1:23" x14ac:dyDescent="0.2">
      <c r="A67" s="6" t="s">
        <v>106</v>
      </c>
      <c r="B67" s="6" t="s">
        <v>120</v>
      </c>
      <c r="C67" s="6" t="s">
        <v>463</v>
      </c>
      <c r="D67" s="6" t="s">
        <v>77</v>
      </c>
      <c r="E67" s="6" t="s">
        <v>121</v>
      </c>
      <c r="F67" s="6" t="s">
        <v>132</v>
      </c>
      <c r="G67" s="11">
        <v>1E-3</v>
      </c>
      <c r="H67" s="6" t="s">
        <v>110</v>
      </c>
      <c r="I67" s="6" t="s">
        <v>111</v>
      </c>
      <c r="J67" s="6" t="s">
        <v>133</v>
      </c>
      <c r="K67" s="6" t="s">
        <v>134</v>
      </c>
      <c r="L67" s="6" t="s">
        <v>135</v>
      </c>
      <c r="P67" s="44" t="s">
        <v>385</v>
      </c>
      <c r="Q67" s="9">
        <v>160.73367339999999</v>
      </c>
      <c r="R67" s="9">
        <v>147210.548646454</v>
      </c>
      <c r="S67" s="8">
        <f t="shared" si="3"/>
        <v>914.86626207507561</v>
      </c>
      <c r="U67" s="9">
        <f t="shared" si="2"/>
        <v>9.8389931362110463</v>
      </c>
      <c r="V67" s="6" t="s">
        <v>119</v>
      </c>
      <c r="W67" s="6" t="s">
        <v>383</v>
      </c>
    </row>
    <row r="68" spans="1:23" x14ac:dyDescent="0.2">
      <c r="A68" s="6" t="s">
        <v>106</v>
      </c>
      <c r="B68" s="6" t="s">
        <v>120</v>
      </c>
      <c r="C68" s="6" t="s">
        <v>448</v>
      </c>
      <c r="D68" s="6" t="s">
        <v>77</v>
      </c>
      <c r="E68" s="6" t="s">
        <v>121</v>
      </c>
      <c r="F68" s="6" t="s">
        <v>122</v>
      </c>
      <c r="G68" s="14">
        <v>1.0000000000000001E-5</v>
      </c>
      <c r="H68" s="6" t="s">
        <v>110</v>
      </c>
      <c r="I68" s="12" t="s">
        <v>123</v>
      </c>
      <c r="J68" s="6" t="s">
        <v>124</v>
      </c>
      <c r="K68" s="6" t="s">
        <v>125</v>
      </c>
      <c r="L68" s="6" t="s">
        <v>126</v>
      </c>
      <c r="M68" s="6" t="s">
        <v>127</v>
      </c>
      <c r="N68" s="6" t="s">
        <v>128</v>
      </c>
      <c r="P68" s="44" t="s">
        <v>385</v>
      </c>
      <c r="Q68" s="9">
        <v>1735.1789173158299</v>
      </c>
      <c r="R68" s="9">
        <v>985014.49848664901</v>
      </c>
      <c r="S68" s="8">
        <f t="shared" si="3"/>
        <v>566.6731596130619</v>
      </c>
      <c r="U68" s="9">
        <f t="shared" si="2"/>
        <v>9.1489167203455146</v>
      </c>
      <c r="V68" s="6" t="s">
        <v>119</v>
      </c>
      <c r="W68" s="6" t="s">
        <v>383</v>
      </c>
    </row>
    <row r="69" spans="1:23" x14ac:dyDescent="0.2">
      <c r="A69" s="6" t="s">
        <v>106</v>
      </c>
      <c r="B69" s="6" t="s">
        <v>120</v>
      </c>
      <c r="C69" s="6" t="s">
        <v>456</v>
      </c>
      <c r="D69" s="6" t="s">
        <v>77</v>
      </c>
      <c r="E69" s="6" t="s">
        <v>121</v>
      </c>
      <c r="F69" s="6" t="s">
        <v>132</v>
      </c>
      <c r="G69" s="11">
        <v>1E-3</v>
      </c>
      <c r="H69" t="s">
        <v>110</v>
      </c>
      <c r="I69" t="s">
        <v>111</v>
      </c>
      <c r="J69" t="s">
        <v>112</v>
      </c>
      <c r="K69" t="s">
        <v>139</v>
      </c>
      <c r="L69" t="s">
        <v>140</v>
      </c>
      <c r="M69" t="s">
        <v>141</v>
      </c>
      <c r="P69" s="44" t="s">
        <v>385</v>
      </c>
      <c r="Q69" s="9">
        <v>515.50183532505196</v>
      </c>
      <c r="R69" s="9">
        <v>270180.92005137901</v>
      </c>
      <c r="S69" s="8">
        <f t="shared" si="3"/>
        <v>523.11243091116307</v>
      </c>
      <c r="U69" s="9">
        <f t="shared" si="2"/>
        <v>9.0337325170318117</v>
      </c>
      <c r="V69" s="6" t="s">
        <v>119</v>
      </c>
      <c r="W69" s="6" t="s">
        <v>383</v>
      </c>
    </row>
    <row r="70" spans="1:23" x14ac:dyDescent="0.2">
      <c r="A70" s="6" t="s">
        <v>106</v>
      </c>
      <c r="B70" s="6" t="s">
        <v>120</v>
      </c>
      <c r="C70" s="6" t="s">
        <v>463</v>
      </c>
      <c r="D70" s="6" t="s">
        <v>77</v>
      </c>
      <c r="E70" s="6" t="s">
        <v>121</v>
      </c>
      <c r="F70" s="6" t="s">
        <v>138</v>
      </c>
      <c r="G70" s="11">
        <v>1E-3</v>
      </c>
      <c r="H70" s="6" t="s">
        <v>110</v>
      </c>
      <c r="I70" s="6" t="s">
        <v>111</v>
      </c>
      <c r="J70" s="6" t="s">
        <v>133</v>
      </c>
      <c r="K70" s="6" t="s">
        <v>134</v>
      </c>
      <c r="L70" s="6" t="s">
        <v>135</v>
      </c>
      <c r="P70" s="44" t="s">
        <v>385</v>
      </c>
      <c r="Q70" s="9">
        <v>7.5485336504210396E-2</v>
      </c>
      <c r="R70" s="9">
        <v>39.393071773318503</v>
      </c>
      <c r="S70" s="8">
        <f t="shared" si="3"/>
        <v>520.86389566033472</v>
      </c>
      <c r="U70" s="9">
        <f t="shared" si="2"/>
        <v>9.0275297845793983</v>
      </c>
      <c r="V70" s="6" t="s">
        <v>119</v>
      </c>
      <c r="W70" s="6" t="s">
        <v>383</v>
      </c>
    </row>
    <row r="71" spans="1:23" x14ac:dyDescent="0.2">
      <c r="A71" s="6" t="s">
        <v>106</v>
      </c>
      <c r="B71" s="6" t="s">
        <v>120</v>
      </c>
      <c r="C71" s="6" t="s">
        <v>456</v>
      </c>
      <c r="D71" s="6" t="s">
        <v>77</v>
      </c>
      <c r="E71" s="6" t="s">
        <v>121</v>
      </c>
      <c r="F71" s="6" t="s">
        <v>138</v>
      </c>
      <c r="G71" s="13">
        <v>1.0000000000000001E-5</v>
      </c>
      <c r="H71" t="s">
        <v>110</v>
      </c>
      <c r="I71" t="s">
        <v>111</v>
      </c>
      <c r="J71" t="s">
        <v>112</v>
      </c>
      <c r="K71" t="s">
        <v>139</v>
      </c>
      <c r="L71" t="s">
        <v>140</v>
      </c>
      <c r="M71" t="s">
        <v>141</v>
      </c>
      <c r="P71" s="44" t="s">
        <v>385</v>
      </c>
      <c r="Q71" s="9">
        <v>515.50183532505196</v>
      </c>
      <c r="R71" s="9">
        <v>252858.581827152</v>
      </c>
      <c r="S71" s="8">
        <f t="shared" si="3"/>
        <v>489.50956660069096</v>
      </c>
      <c r="U71" s="9">
        <f t="shared" si="2"/>
        <v>8.9381374639415316</v>
      </c>
      <c r="V71" s="6" t="s">
        <v>119</v>
      </c>
      <c r="W71" s="6" t="s">
        <v>383</v>
      </c>
    </row>
    <row r="72" spans="1:23" x14ac:dyDescent="0.2">
      <c r="A72" s="6" t="s">
        <v>106</v>
      </c>
      <c r="B72" s="6" t="s">
        <v>120</v>
      </c>
      <c r="C72" s="6" t="s">
        <v>463</v>
      </c>
      <c r="D72" s="6" t="s">
        <v>77</v>
      </c>
      <c r="E72" s="6" t="s">
        <v>121</v>
      </c>
      <c r="F72" s="6" t="s">
        <v>138</v>
      </c>
      <c r="G72" s="13">
        <v>1.0000000000000001E-5</v>
      </c>
      <c r="H72" s="6" t="s">
        <v>110</v>
      </c>
      <c r="I72" s="6" t="s">
        <v>111</v>
      </c>
      <c r="J72" s="6" t="s">
        <v>133</v>
      </c>
      <c r="K72" s="6" t="s">
        <v>134</v>
      </c>
      <c r="L72" s="6" t="s">
        <v>135</v>
      </c>
      <c r="P72" s="44" t="s">
        <v>385</v>
      </c>
      <c r="Q72" s="9">
        <v>160.733673423261</v>
      </c>
      <c r="R72" s="9">
        <v>55012.073588707201</v>
      </c>
      <c r="S72" s="8">
        <f t="shared" si="3"/>
        <v>341.25605883991443</v>
      </c>
      <c r="U72" s="9">
        <f t="shared" si="2"/>
        <v>8.4189322710122543</v>
      </c>
      <c r="V72" s="6" t="s">
        <v>119</v>
      </c>
      <c r="W72" s="6" t="s">
        <v>383</v>
      </c>
    </row>
    <row r="73" spans="1:23" x14ac:dyDescent="0.2">
      <c r="A73" s="6" t="s">
        <v>106</v>
      </c>
      <c r="B73" s="6" t="s">
        <v>107</v>
      </c>
      <c r="C73" s="6" t="s">
        <v>469</v>
      </c>
      <c r="D73" s="6" t="s">
        <v>69</v>
      </c>
      <c r="E73" s="6" t="s">
        <v>52</v>
      </c>
      <c r="F73" s="6" t="s">
        <v>142</v>
      </c>
      <c r="G73" s="6" t="s">
        <v>109</v>
      </c>
      <c r="H73" s="6" t="s">
        <v>110</v>
      </c>
      <c r="I73" s="6" t="s">
        <v>111</v>
      </c>
      <c r="J73" s="6" t="s">
        <v>112</v>
      </c>
      <c r="K73" s="6" t="s">
        <v>113</v>
      </c>
      <c r="L73" s="6" t="s">
        <v>114</v>
      </c>
      <c r="M73" s="6" t="s">
        <v>115</v>
      </c>
      <c r="P73" s="44" t="s">
        <v>385</v>
      </c>
      <c r="Q73" s="9">
        <v>2529.9855463705799</v>
      </c>
      <c r="R73" s="9">
        <v>822938.69451182301</v>
      </c>
      <c r="S73" s="8">
        <f t="shared" si="3"/>
        <v>324.2740695267525</v>
      </c>
      <c r="U73" s="9">
        <f t="shared" si="2"/>
        <v>8.3455120067548947</v>
      </c>
      <c r="V73" s="6" t="s">
        <v>119</v>
      </c>
      <c r="W73" s="6" t="s">
        <v>383</v>
      </c>
    </row>
    <row r="74" spans="1:23" x14ac:dyDescent="0.2">
      <c r="A74" s="6" t="s">
        <v>106</v>
      </c>
      <c r="B74" s="6" t="s">
        <v>120</v>
      </c>
      <c r="C74" s="6" t="s">
        <v>463</v>
      </c>
      <c r="D74" s="6" t="s">
        <v>77</v>
      </c>
      <c r="E74" s="6" t="s">
        <v>121</v>
      </c>
      <c r="F74" s="6" t="s">
        <v>138</v>
      </c>
      <c r="G74" s="13">
        <v>1.0000000000000001E-5</v>
      </c>
      <c r="H74" s="6" t="s">
        <v>110</v>
      </c>
      <c r="I74" s="6" t="s">
        <v>111</v>
      </c>
      <c r="J74" s="6" t="s">
        <v>133</v>
      </c>
      <c r="K74" s="6" t="s">
        <v>134</v>
      </c>
      <c r="L74" s="6" t="s">
        <v>135</v>
      </c>
      <c r="P74" s="44" t="s">
        <v>385</v>
      </c>
      <c r="Q74" s="9">
        <v>7.5485336504210396E-2</v>
      </c>
      <c r="R74" s="9">
        <v>22.446314218462799</v>
      </c>
      <c r="S74" s="8">
        <f t="shared" si="3"/>
        <v>296.35992787434674</v>
      </c>
      <c r="U74" s="9">
        <f t="shared" si="2"/>
        <v>8.216066433156529</v>
      </c>
      <c r="V74" s="6" t="s">
        <v>119</v>
      </c>
      <c r="W74" s="6" t="s">
        <v>383</v>
      </c>
    </row>
    <row r="75" spans="1:23" x14ac:dyDescent="0.2">
      <c r="A75" s="6" t="s">
        <v>106</v>
      </c>
      <c r="B75" s="6" t="s">
        <v>120</v>
      </c>
      <c r="C75" s="6" t="s">
        <v>439</v>
      </c>
      <c r="D75" s="6" t="s">
        <v>77</v>
      </c>
      <c r="E75" s="6" t="s">
        <v>121</v>
      </c>
      <c r="F75" s="6" t="s">
        <v>122</v>
      </c>
      <c r="G75" s="11">
        <v>1E-3</v>
      </c>
      <c r="H75" t="s">
        <v>110</v>
      </c>
      <c r="I75" t="s">
        <v>123</v>
      </c>
      <c r="J75" t="s">
        <v>124</v>
      </c>
      <c r="K75" t="s">
        <v>125</v>
      </c>
      <c r="L75" s="6" t="s">
        <v>136</v>
      </c>
      <c r="M75" s="6" t="s">
        <v>137</v>
      </c>
      <c r="P75" s="44" t="s">
        <v>385</v>
      </c>
      <c r="Q75" s="9">
        <v>43.891872196597397</v>
      </c>
      <c r="R75" s="9">
        <v>11647.297420188899</v>
      </c>
      <c r="S75" s="8">
        <f t="shared" si="3"/>
        <v>264.36342236711027</v>
      </c>
      <c r="U75" s="9">
        <f t="shared" si="2"/>
        <v>8.0518257134355888</v>
      </c>
      <c r="V75" s="6" t="s">
        <v>119</v>
      </c>
      <c r="W75" s="6" t="s">
        <v>383</v>
      </c>
    </row>
    <row r="76" spans="1:23" x14ac:dyDescent="0.2">
      <c r="A76" s="6" t="s">
        <v>106</v>
      </c>
      <c r="B76" s="6" t="s">
        <v>107</v>
      </c>
      <c r="C76" s="6" t="s">
        <v>469</v>
      </c>
      <c r="D76" s="6" t="s">
        <v>69</v>
      </c>
      <c r="E76" s="6" t="s">
        <v>52</v>
      </c>
      <c r="F76" s="6" t="s">
        <v>142</v>
      </c>
      <c r="G76" s="6" t="s">
        <v>118</v>
      </c>
      <c r="H76" s="6" t="s">
        <v>110</v>
      </c>
      <c r="I76" s="6" t="s">
        <v>111</v>
      </c>
      <c r="J76" s="6" t="s">
        <v>112</v>
      </c>
      <c r="K76" s="6" t="s">
        <v>113</v>
      </c>
      <c r="L76" s="6" t="s">
        <v>114</v>
      </c>
      <c r="M76" s="6" t="s">
        <v>115</v>
      </c>
      <c r="P76" s="44" t="s">
        <v>385</v>
      </c>
      <c r="Q76" s="9">
        <v>2529.9855463705799</v>
      </c>
      <c r="R76" s="9">
        <v>326946.44139144302</v>
      </c>
      <c r="S76" s="8">
        <f t="shared" si="3"/>
        <v>128.22858071678229</v>
      </c>
      <c r="U76" s="9">
        <f t="shared" si="2"/>
        <v>7.0137813673791127</v>
      </c>
      <c r="V76" s="6" t="s">
        <v>119</v>
      </c>
      <c r="W76" s="6" t="s">
        <v>383</v>
      </c>
    </row>
    <row r="77" spans="1:23" x14ac:dyDescent="0.2">
      <c r="A77" s="6" t="s">
        <v>106</v>
      </c>
      <c r="B77" s="6" t="s">
        <v>120</v>
      </c>
      <c r="C77" s="6" t="s">
        <v>463</v>
      </c>
      <c r="D77" s="6" t="s">
        <v>77</v>
      </c>
      <c r="E77" s="6" t="s">
        <v>121</v>
      </c>
      <c r="F77" s="6" t="s">
        <v>132</v>
      </c>
      <c r="G77" s="11">
        <v>1E-3</v>
      </c>
      <c r="H77" s="6" t="s">
        <v>110</v>
      </c>
      <c r="I77" s="6" t="s">
        <v>111</v>
      </c>
      <c r="J77" s="6" t="s">
        <v>133</v>
      </c>
      <c r="K77" s="6" t="s">
        <v>134</v>
      </c>
      <c r="L77" s="6" t="s">
        <v>135</v>
      </c>
      <c r="P77" s="44" t="s">
        <v>385</v>
      </c>
      <c r="Q77" s="9">
        <v>24.081270125596301</v>
      </c>
      <c r="R77" s="9">
        <v>2870.8815031355598</v>
      </c>
      <c r="S77" s="8">
        <f t="shared" si="3"/>
        <v>118.21636558879267</v>
      </c>
      <c r="U77" s="9">
        <f t="shared" si="2"/>
        <v>6.8974384870943695</v>
      </c>
      <c r="V77" s="6" t="s">
        <v>119</v>
      </c>
      <c r="W77" s="6" t="s">
        <v>383</v>
      </c>
    </row>
    <row r="78" spans="1:23" x14ac:dyDescent="0.2">
      <c r="A78" s="6" t="s">
        <v>106</v>
      </c>
      <c r="B78" s="6" t="s">
        <v>107</v>
      </c>
      <c r="C78" s="6" t="s">
        <v>469</v>
      </c>
      <c r="D78" s="6" t="s">
        <v>69</v>
      </c>
      <c r="E78" s="6" t="s">
        <v>52</v>
      </c>
      <c r="F78" s="6" t="s">
        <v>142</v>
      </c>
      <c r="G78" s="6" t="s">
        <v>129</v>
      </c>
      <c r="H78" s="6" t="s">
        <v>110</v>
      </c>
      <c r="I78" s="6" t="s">
        <v>111</v>
      </c>
      <c r="J78" s="6" t="s">
        <v>112</v>
      </c>
      <c r="K78" s="6" t="s">
        <v>113</v>
      </c>
      <c r="L78" s="6" t="s">
        <v>114</v>
      </c>
      <c r="M78" s="6" t="s">
        <v>115</v>
      </c>
      <c r="P78" s="44" t="s">
        <v>385</v>
      </c>
      <c r="Q78" s="9">
        <v>2529.9855463705799</v>
      </c>
      <c r="R78" s="9">
        <v>289084.295244476</v>
      </c>
      <c r="S78" s="8">
        <f t="shared" si="3"/>
        <v>113.2632200643143</v>
      </c>
      <c r="U78" s="9">
        <f t="shared" si="2"/>
        <v>6.836217282129005</v>
      </c>
      <c r="V78" s="6" t="s">
        <v>119</v>
      </c>
      <c r="W78" s="6" t="s">
        <v>383</v>
      </c>
    </row>
    <row r="79" spans="1:23" x14ac:dyDescent="0.2">
      <c r="A79" s="6" t="s">
        <v>106</v>
      </c>
      <c r="B79" s="6" t="s">
        <v>120</v>
      </c>
      <c r="C79" s="6" t="s">
        <v>463</v>
      </c>
      <c r="D79" s="6" t="s">
        <v>77</v>
      </c>
      <c r="E79" s="6" t="s">
        <v>121</v>
      </c>
      <c r="F79" s="6" t="s">
        <v>132</v>
      </c>
      <c r="G79" s="11">
        <v>1E-3</v>
      </c>
      <c r="H79" s="6" t="s">
        <v>110</v>
      </c>
      <c r="I79" s="6" t="s">
        <v>111</v>
      </c>
      <c r="J79" s="6" t="s">
        <v>133</v>
      </c>
      <c r="K79" s="6" t="s">
        <v>134</v>
      </c>
      <c r="L79" s="6" t="s">
        <v>135</v>
      </c>
      <c r="P79" s="44" t="s">
        <v>385</v>
      </c>
      <c r="Q79" s="9">
        <v>27.717119330647201</v>
      </c>
      <c r="R79" s="9">
        <v>3079.9922117601</v>
      </c>
      <c r="S79" s="8">
        <f t="shared" si="3"/>
        <v>110.12237801547111</v>
      </c>
      <c r="U79" s="9">
        <f t="shared" si="2"/>
        <v>6.7960055681665139</v>
      </c>
      <c r="V79" s="6" t="s">
        <v>119</v>
      </c>
      <c r="W79" s="6" t="s">
        <v>383</v>
      </c>
    </row>
    <row r="80" spans="1:23" x14ac:dyDescent="0.2">
      <c r="A80" s="6" t="s">
        <v>106</v>
      </c>
      <c r="B80" s="6" t="s">
        <v>107</v>
      </c>
      <c r="C80" s="6" t="s">
        <v>469</v>
      </c>
      <c r="D80" s="6" t="s">
        <v>69</v>
      </c>
      <c r="E80" s="6" t="s">
        <v>52</v>
      </c>
      <c r="F80" s="6" t="s">
        <v>142</v>
      </c>
      <c r="G80" s="6" t="s">
        <v>130</v>
      </c>
      <c r="H80" s="6" t="s">
        <v>110</v>
      </c>
      <c r="I80" s="6" t="s">
        <v>111</v>
      </c>
      <c r="J80" s="6" t="s">
        <v>112</v>
      </c>
      <c r="K80" s="6" t="s">
        <v>113</v>
      </c>
      <c r="L80" s="6" t="s">
        <v>114</v>
      </c>
      <c r="M80" s="6" t="s">
        <v>115</v>
      </c>
      <c r="P80" s="44" t="s">
        <v>385</v>
      </c>
      <c r="Q80" s="9">
        <v>2529.9855463705799</v>
      </c>
      <c r="R80" s="9">
        <v>187906.625564802</v>
      </c>
      <c r="S80" s="8">
        <f t="shared" si="3"/>
        <v>73.27181781111976</v>
      </c>
      <c r="U80" s="9">
        <f t="shared" si="2"/>
        <v>6.2147429837536414</v>
      </c>
      <c r="V80" s="6" t="s">
        <v>119</v>
      </c>
      <c r="W80" s="6" t="s">
        <v>383</v>
      </c>
    </row>
    <row r="81" spans="1:23" x14ac:dyDescent="0.2">
      <c r="A81" s="6" t="s">
        <v>143</v>
      </c>
      <c r="B81" s="6">
        <v>2018</v>
      </c>
      <c r="C81" s="6" t="s">
        <v>426</v>
      </c>
      <c r="D81" s="6" t="s">
        <v>74</v>
      </c>
      <c r="E81" s="6" t="s">
        <v>50</v>
      </c>
      <c r="F81" s="6" t="s">
        <v>144</v>
      </c>
      <c r="G81" s="6" t="s">
        <v>145</v>
      </c>
      <c r="H81" t="s">
        <v>110</v>
      </c>
      <c r="I81" t="s">
        <v>111</v>
      </c>
      <c r="J81" t="s">
        <v>133</v>
      </c>
      <c r="K81" t="s">
        <v>146</v>
      </c>
      <c r="L81" t="s">
        <v>147</v>
      </c>
      <c r="M81" t="s">
        <v>148</v>
      </c>
      <c r="P81" s="44" t="s">
        <v>385</v>
      </c>
      <c r="Q81" s="19">
        <v>2.32558139534919E-4</v>
      </c>
      <c r="R81" s="19">
        <v>1.53488372093023E-2</v>
      </c>
      <c r="S81" s="8">
        <f t="shared" si="3"/>
        <v>64.999999999989882</v>
      </c>
      <c r="T81" s="8"/>
      <c r="U81" s="9">
        <f t="shared" si="2"/>
        <v>6.0443941193582331</v>
      </c>
      <c r="V81" s="6" t="s">
        <v>116</v>
      </c>
      <c r="W81" s="6" t="s">
        <v>383</v>
      </c>
    </row>
    <row r="82" spans="1:23" x14ac:dyDescent="0.2">
      <c r="A82" s="6" t="s">
        <v>106</v>
      </c>
      <c r="B82" s="6" t="s">
        <v>120</v>
      </c>
      <c r="C82" s="6" t="s">
        <v>432</v>
      </c>
      <c r="D82" s="6" t="s">
        <v>77</v>
      </c>
      <c r="E82" s="6" t="s">
        <v>121</v>
      </c>
      <c r="F82" s="6" t="s">
        <v>122</v>
      </c>
      <c r="G82" s="11">
        <v>1E-3</v>
      </c>
      <c r="H82" t="s">
        <v>110</v>
      </c>
      <c r="I82" t="s">
        <v>111</v>
      </c>
      <c r="J82" t="s">
        <v>112</v>
      </c>
      <c r="K82" t="s">
        <v>139</v>
      </c>
      <c r="L82" t="s">
        <v>140</v>
      </c>
      <c r="M82" t="s">
        <v>141</v>
      </c>
      <c r="N82" s="6" t="s">
        <v>149</v>
      </c>
      <c r="P82" s="44" t="s">
        <v>385</v>
      </c>
      <c r="Q82" s="9">
        <v>210770.35344734599</v>
      </c>
      <c r="R82" s="9">
        <v>13010252.169108201</v>
      </c>
      <c r="S82" s="8">
        <f t="shared" si="3"/>
        <v>60.727145000771579</v>
      </c>
      <c r="U82" s="9">
        <f t="shared" si="2"/>
        <v>5.9478331603697541</v>
      </c>
      <c r="V82" s="6" t="s">
        <v>119</v>
      </c>
      <c r="W82" s="6" t="s">
        <v>383</v>
      </c>
    </row>
    <row r="83" spans="1:23" x14ac:dyDescent="0.2">
      <c r="A83" s="6" t="s">
        <v>106</v>
      </c>
      <c r="B83" s="6" t="s">
        <v>107</v>
      </c>
      <c r="C83" s="6" t="s">
        <v>469</v>
      </c>
      <c r="D83" s="6" t="s">
        <v>69</v>
      </c>
      <c r="E83" s="6" t="s">
        <v>52</v>
      </c>
      <c r="F83" s="6" t="s">
        <v>142</v>
      </c>
      <c r="G83" s="6" t="s">
        <v>131</v>
      </c>
      <c r="H83" s="6" t="s">
        <v>110</v>
      </c>
      <c r="I83" s="6" t="s">
        <v>111</v>
      </c>
      <c r="J83" s="6" t="s">
        <v>112</v>
      </c>
      <c r="K83" s="6" t="s">
        <v>113</v>
      </c>
      <c r="L83" s="6" t="s">
        <v>114</v>
      </c>
      <c r="M83" s="6" t="s">
        <v>115</v>
      </c>
      <c r="P83" s="44" t="s">
        <v>385</v>
      </c>
      <c r="Q83" s="9">
        <v>2529.9855463705799</v>
      </c>
      <c r="R83" s="9">
        <v>146905.434463324</v>
      </c>
      <c r="S83" s="8">
        <f t="shared" si="3"/>
        <v>57.065720839420955</v>
      </c>
      <c r="U83" s="9">
        <f t="shared" si="2"/>
        <v>5.8596148132534296</v>
      </c>
      <c r="V83" s="6" t="s">
        <v>119</v>
      </c>
      <c r="W83" s="6" t="s">
        <v>383</v>
      </c>
    </row>
    <row r="84" spans="1:23" x14ac:dyDescent="0.2">
      <c r="A84" s="6" t="s">
        <v>106</v>
      </c>
      <c r="B84" s="6" t="s">
        <v>120</v>
      </c>
      <c r="C84" s="6" t="s">
        <v>443</v>
      </c>
      <c r="D84" s="6" t="s">
        <v>77</v>
      </c>
      <c r="E84" s="6" t="s">
        <v>121</v>
      </c>
      <c r="F84" s="6" t="s">
        <v>122</v>
      </c>
      <c r="G84" s="11">
        <v>1E-3</v>
      </c>
      <c r="H84" s="6" t="s">
        <v>110</v>
      </c>
      <c r="I84" s="12" t="s">
        <v>123</v>
      </c>
      <c r="J84" s="6" t="s">
        <v>124</v>
      </c>
      <c r="K84" s="6" t="s">
        <v>125</v>
      </c>
      <c r="L84" s="6" t="s">
        <v>126</v>
      </c>
      <c r="M84" s="6" t="s">
        <v>127</v>
      </c>
      <c r="N84" s="6" t="s">
        <v>150</v>
      </c>
      <c r="P84" s="44" t="s">
        <v>386</v>
      </c>
      <c r="Q84" s="9">
        <v>13795.1373038772</v>
      </c>
      <c r="R84" s="9">
        <v>724893.11122618697</v>
      </c>
      <c r="S84" s="8">
        <f t="shared" si="3"/>
        <v>51.547002270318238</v>
      </c>
      <c r="U84" s="9">
        <f t="shared" si="2"/>
        <v>5.7155365577788029</v>
      </c>
      <c r="V84" s="6" t="s">
        <v>119</v>
      </c>
      <c r="W84" s="6" t="s">
        <v>383</v>
      </c>
    </row>
    <row r="85" spans="1:23" x14ac:dyDescent="0.2">
      <c r="A85" s="6" t="s">
        <v>106</v>
      </c>
      <c r="B85" s="6" t="s">
        <v>120</v>
      </c>
      <c r="C85" s="6" t="s">
        <v>443</v>
      </c>
      <c r="D85" s="6" t="s">
        <v>77</v>
      </c>
      <c r="E85" s="6" t="s">
        <v>121</v>
      </c>
      <c r="F85" s="6" t="s">
        <v>122</v>
      </c>
      <c r="G85" s="14">
        <v>1.0000000000000001E-5</v>
      </c>
      <c r="H85" s="6" t="s">
        <v>110</v>
      </c>
      <c r="I85" s="12" t="s">
        <v>123</v>
      </c>
      <c r="J85" s="6" t="s">
        <v>124</v>
      </c>
      <c r="K85" s="6" t="s">
        <v>125</v>
      </c>
      <c r="L85" s="6" t="s">
        <v>126</v>
      </c>
      <c r="M85" s="6" t="s">
        <v>127</v>
      </c>
      <c r="N85" s="6" t="s">
        <v>150</v>
      </c>
      <c r="P85" s="44" t="s">
        <v>386</v>
      </c>
      <c r="Q85" s="9">
        <v>13795.1373038772</v>
      </c>
      <c r="R85" s="9">
        <v>655297.26622208999</v>
      </c>
      <c r="S85" s="8">
        <f t="shared" si="3"/>
        <v>46.50204740897469</v>
      </c>
      <c r="U85" s="9">
        <f t="shared" si="2"/>
        <v>5.5699177919755209</v>
      </c>
      <c r="V85" s="6" t="s">
        <v>119</v>
      </c>
      <c r="W85" s="6" t="s">
        <v>383</v>
      </c>
    </row>
    <row r="86" spans="1:23" x14ac:dyDescent="0.2">
      <c r="A86" s="6" t="s">
        <v>106</v>
      </c>
      <c r="B86" s="6" t="s">
        <v>120</v>
      </c>
      <c r="C86" s="6" t="s">
        <v>432</v>
      </c>
      <c r="D86" s="6" t="s">
        <v>77</v>
      </c>
      <c r="E86" s="6" t="s">
        <v>121</v>
      </c>
      <c r="F86" s="6" t="s">
        <v>122</v>
      </c>
      <c r="G86" s="11">
        <v>1E-3</v>
      </c>
      <c r="H86" t="s">
        <v>110</v>
      </c>
      <c r="I86" t="s">
        <v>111</v>
      </c>
      <c r="J86" t="s">
        <v>112</v>
      </c>
      <c r="K86" t="s">
        <v>139</v>
      </c>
      <c r="L86" t="s">
        <v>140</v>
      </c>
      <c r="M86" t="s">
        <v>141</v>
      </c>
      <c r="N86" s="6" t="s">
        <v>149</v>
      </c>
      <c r="P86" s="44" t="s">
        <v>385</v>
      </c>
      <c r="Q86" s="9">
        <v>104483.477584407</v>
      </c>
      <c r="R86" s="9">
        <v>4346055.2002626704</v>
      </c>
      <c r="S86" s="8">
        <f t="shared" si="3"/>
        <v>40.595621630718689</v>
      </c>
      <c r="U86" s="9">
        <f t="shared" si="2"/>
        <v>5.3783597726747852</v>
      </c>
      <c r="V86" s="6" t="s">
        <v>119</v>
      </c>
      <c r="W86" s="6" t="s">
        <v>383</v>
      </c>
    </row>
    <row r="87" spans="1:23" x14ac:dyDescent="0.2">
      <c r="A87" s="6" t="s">
        <v>106</v>
      </c>
      <c r="B87" s="6" t="s">
        <v>120</v>
      </c>
      <c r="C87" s="6" t="s">
        <v>432</v>
      </c>
      <c r="D87" s="6" t="s">
        <v>77</v>
      </c>
      <c r="E87" s="6" t="s">
        <v>121</v>
      </c>
      <c r="F87" s="6" t="s">
        <v>122</v>
      </c>
      <c r="G87" s="11">
        <v>1E-3</v>
      </c>
      <c r="H87" t="s">
        <v>110</v>
      </c>
      <c r="I87" t="s">
        <v>111</v>
      </c>
      <c r="J87" t="s">
        <v>112</v>
      </c>
      <c r="K87" t="s">
        <v>139</v>
      </c>
      <c r="L87" t="s">
        <v>140</v>
      </c>
      <c r="M87" t="s">
        <v>141</v>
      </c>
      <c r="N87" s="6" t="s">
        <v>149</v>
      </c>
      <c r="P87" s="44" t="s">
        <v>385</v>
      </c>
      <c r="Q87" s="9">
        <v>67386.271680309103</v>
      </c>
      <c r="R87" s="9">
        <v>2351952.63507094</v>
      </c>
      <c r="S87" s="8">
        <f t="shared" si="3"/>
        <v>33.902548789595713</v>
      </c>
      <c r="U87" s="9">
        <f t="shared" si="2"/>
        <v>5.1252604892547833</v>
      </c>
      <c r="V87" s="6" t="s">
        <v>119</v>
      </c>
      <c r="W87" s="6" t="s">
        <v>383</v>
      </c>
    </row>
    <row r="88" spans="1:23" x14ac:dyDescent="0.2">
      <c r="A88" s="6" t="s">
        <v>106</v>
      </c>
      <c r="B88" s="6" t="s">
        <v>107</v>
      </c>
      <c r="C88" s="6" t="s">
        <v>468</v>
      </c>
      <c r="D88" s="6" t="s">
        <v>69</v>
      </c>
      <c r="E88" s="6" t="s">
        <v>52</v>
      </c>
      <c r="F88" s="6" t="s">
        <v>142</v>
      </c>
      <c r="G88" s="6" t="s">
        <v>118</v>
      </c>
      <c r="H88" s="6" t="s">
        <v>110</v>
      </c>
      <c r="I88" s="6" t="s">
        <v>111</v>
      </c>
      <c r="J88" s="6" t="s">
        <v>112</v>
      </c>
      <c r="K88" s="6" t="s">
        <v>113</v>
      </c>
      <c r="L88" s="6" t="s">
        <v>114</v>
      </c>
      <c r="M88" s="6" t="s">
        <v>115</v>
      </c>
      <c r="P88" s="44" t="s">
        <v>385</v>
      </c>
      <c r="Q88" s="19">
        <v>0.110091743119258</v>
      </c>
      <c r="R88" s="9">
        <v>3.19266055045872</v>
      </c>
      <c r="S88" s="8">
        <f t="shared" si="3"/>
        <v>28.000000000002164</v>
      </c>
      <c r="U88" s="9">
        <f t="shared" si="2"/>
        <v>4.8579809951276802</v>
      </c>
      <c r="V88" s="6" t="s">
        <v>116</v>
      </c>
      <c r="W88" s="6" t="s">
        <v>383</v>
      </c>
    </row>
    <row r="89" spans="1:23" x14ac:dyDescent="0.2">
      <c r="A89" s="6" t="s">
        <v>106</v>
      </c>
      <c r="B89" s="6" t="s">
        <v>120</v>
      </c>
      <c r="C89" s="6" t="s">
        <v>456</v>
      </c>
      <c r="D89" s="6" t="s">
        <v>77</v>
      </c>
      <c r="E89" s="6" t="s">
        <v>121</v>
      </c>
      <c r="F89" s="6" t="s">
        <v>138</v>
      </c>
      <c r="G89" s="11">
        <v>1E-3</v>
      </c>
      <c r="H89" t="s">
        <v>110</v>
      </c>
      <c r="I89" t="s">
        <v>111</v>
      </c>
      <c r="J89" t="s">
        <v>112</v>
      </c>
      <c r="K89" t="s">
        <v>139</v>
      </c>
      <c r="L89" t="s">
        <v>140</v>
      </c>
      <c r="M89" t="s">
        <v>141</v>
      </c>
      <c r="P89" s="44" t="s">
        <v>385</v>
      </c>
      <c r="Q89" s="9">
        <v>515.50183532505196</v>
      </c>
      <c r="R89" s="9">
        <v>14637.524193451</v>
      </c>
      <c r="S89" s="8">
        <f t="shared" si="3"/>
        <v>27.394708205493089</v>
      </c>
      <c r="U89" s="9">
        <f t="shared" si="2"/>
        <v>4.8275501810593253</v>
      </c>
      <c r="V89" s="6" t="s">
        <v>119</v>
      </c>
      <c r="W89" s="6" t="s">
        <v>383</v>
      </c>
    </row>
    <row r="90" spans="1:23" x14ac:dyDescent="0.2">
      <c r="A90" s="6" t="s">
        <v>106</v>
      </c>
      <c r="B90" s="6" t="s">
        <v>120</v>
      </c>
      <c r="C90" s="6" t="s">
        <v>432</v>
      </c>
      <c r="D90" s="6" t="s">
        <v>77</v>
      </c>
      <c r="E90" s="6" t="s">
        <v>121</v>
      </c>
      <c r="F90" s="6" t="s">
        <v>122</v>
      </c>
      <c r="G90" s="14">
        <v>1.0000000000000001E-5</v>
      </c>
      <c r="H90" t="s">
        <v>110</v>
      </c>
      <c r="I90" t="s">
        <v>111</v>
      </c>
      <c r="J90" t="s">
        <v>112</v>
      </c>
      <c r="K90" t="s">
        <v>139</v>
      </c>
      <c r="L90" t="s">
        <v>140</v>
      </c>
      <c r="M90" t="s">
        <v>141</v>
      </c>
      <c r="N90" s="6" t="s">
        <v>149</v>
      </c>
      <c r="P90" s="44" t="s">
        <v>385</v>
      </c>
      <c r="Q90" s="9">
        <v>104483.477584407</v>
      </c>
      <c r="R90" s="9">
        <v>2802973.8599189301</v>
      </c>
      <c r="S90" s="8">
        <f t="shared" si="3"/>
        <v>25.82695795279734</v>
      </c>
      <c r="U90" s="9">
        <f t="shared" si="2"/>
        <v>4.7456115641248084</v>
      </c>
      <c r="V90" s="6" t="s">
        <v>119</v>
      </c>
      <c r="W90" s="6" t="s">
        <v>383</v>
      </c>
    </row>
    <row r="91" spans="1:23" x14ac:dyDescent="0.2">
      <c r="A91" s="6" t="s">
        <v>106</v>
      </c>
      <c r="B91" s="6" t="s">
        <v>107</v>
      </c>
      <c r="C91" s="6" t="s">
        <v>468</v>
      </c>
      <c r="D91" s="6" t="s">
        <v>69</v>
      </c>
      <c r="E91" s="6" t="s">
        <v>52</v>
      </c>
      <c r="F91" s="6" t="s">
        <v>142</v>
      </c>
      <c r="G91" s="6" t="s">
        <v>109</v>
      </c>
      <c r="H91" s="6" t="s">
        <v>110</v>
      </c>
      <c r="I91" s="6" t="s">
        <v>111</v>
      </c>
      <c r="J91" s="6" t="s">
        <v>112</v>
      </c>
      <c r="K91" s="6" t="s">
        <v>113</v>
      </c>
      <c r="L91" s="6" t="s">
        <v>114</v>
      </c>
      <c r="M91" s="6" t="s">
        <v>115</v>
      </c>
      <c r="P91" s="44" t="s">
        <v>385</v>
      </c>
      <c r="Q91" s="19">
        <v>0.110091743119258</v>
      </c>
      <c r="R91" s="9">
        <v>2.8623853211008998</v>
      </c>
      <c r="S91" s="8">
        <f t="shared" si="3"/>
        <v>25.000000000001744</v>
      </c>
      <c r="U91" s="9">
        <f t="shared" si="2"/>
        <v>4.7004397181411894</v>
      </c>
      <c r="V91" s="6" t="s">
        <v>116</v>
      </c>
      <c r="W91" s="6" t="s">
        <v>383</v>
      </c>
    </row>
    <row r="92" spans="1:23" x14ac:dyDescent="0.2">
      <c r="A92" s="6" t="s">
        <v>106</v>
      </c>
      <c r="B92" s="6" t="s">
        <v>120</v>
      </c>
      <c r="C92" s="6" t="s">
        <v>460</v>
      </c>
      <c r="D92" s="6" t="s">
        <v>77</v>
      </c>
      <c r="E92" s="6" t="s">
        <v>121</v>
      </c>
      <c r="F92" s="6" t="s">
        <v>138</v>
      </c>
      <c r="G92" s="11">
        <v>1E-3</v>
      </c>
      <c r="H92" s="6" t="s">
        <v>110</v>
      </c>
      <c r="I92" s="12" t="s">
        <v>123</v>
      </c>
      <c r="J92" s="6" t="s">
        <v>124</v>
      </c>
      <c r="K92" s="6" t="s">
        <v>125</v>
      </c>
      <c r="L92" s="6" t="s">
        <v>126</v>
      </c>
      <c r="M92" s="6" t="s">
        <v>127</v>
      </c>
      <c r="N92" s="6" t="s">
        <v>150</v>
      </c>
      <c r="P92" s="44" t="s">
        <v>386</v>
      </c>
      <c r="Q92" s="9">
        <v>37436.775003853203</v>
      </c>
      <c r="R92" s="9">
        <v>886429.04748362896</v>
      </c>
      <c r="S92" s="8">
        <f t="shared" si="3"/>
        <v>22.678029087505337</v>
      </c>
      <c r="U92" s="9">
        <f t="shared" si="2"/>
        <v>4.5654770937588127</v>
      </c>
      <c r="V92" s="6" t="s">
        <v>119</v>
      </c>
      <c r="W92" s="6" t="s">
        <v>383</v>
      </c>
    </row>
    <row r="93" spans="1:23" x14ac:dyDescent="0.2">
      <c r="A93" s="6" t="s">
        <v>106</v>
      </c>
      <c r="B93" s="6" t="s">
        <v>120</v>
      </c>
      <c r="C93" s="6" t="s">
        <v>458</v>
      </c>
      <c r="D93" s="6" t="s">
        <v>77</v>
      </c>
      <c r="E93" s="6" t="s">
        <v>121</v>
      </c>
      <c r="F93" s="6" t="s">
        <v>132</v>
      </c>
      <c r="G93" s="11">
        <v>1E-3</v>
      </c>
      <c r="H93" t="s">
        <v>110</v>
      </c>
      <c r="I93" t="s">
        <v>111</v>
      </c>
      <c r="J93" t="s">
        <v>133</v>
      </c>
      <c r="K93" t="s">
        <v>146</v>
      </c>
      <c r="L93" t="s">
        <v>147</v>
      </c>
      <c r="M93" t="s">
        <v>148</v>
      </c>
      <c r="P93" s="44" t="s">
        <v>385</v>
      </c>
      <c r="Q93" s="9">
        <v>43051.3652201035</v>
      </c>
      <c r="R93" s="9">
        <v>1015163.39087622</v>
      </c>
      <c r="S93" s="8">
        <f t="shared" si="3"/>
        <v>22.580283358869504</v>
      </c>
      <c r="U93" s="9">
        <f t="shared" si="2"/>
        <v>4.5595091498453941</v>
      </c>
      <c r="V93" s="6" t="s">
        <v>119</v>
      </c>
      <c r="W93" s="6" t="s">
        <v>383</v>
      </c>
    </row>
    <row r="94" spans="1:23" x14ac:dyDescent="0.2">
      <c r="A94" s="6" t="s">
        <v>106</v>
      </c>
      <c r="B94" s="6" t="s">
        <v>120</v>
      </c>
      <c r="C94" s="6" t="s">
        <v>456</v>
      </c>
      <c r="D94" s="6" t="s">
        <v>77</v>
      </c>
      <c r="E94" s="6" t="s">
        <v>121</v>
      </c>
      <c r="F94" s="6" t="s">
        <v>132</v>
      </c>
      <c r="G94" s="13">
        <v>1.0000000000000001E-5</v>
      </c>
      <c r="H94" t="s">
        <v>110</v>
      </c>
      <c r="I94" t="s">
        <v>111</v>
      </c>
      <c r="J94" t="s">
        <v>112</v>
      </c>
      <c r="K94" t="s">
        <v>139</v>
      </c>
      <c r="L94" t="s">
        <v>140</v>
      </c>
      <c r="M94" t="s">
        <v>141</v>
      </c>
      <c r="P94" s="44" t="s">
        <v>385</v>
      </c>
      <c r="Q94" s="9">
        <v>515.50183532505196</v>
      </c>
      <c r="R94" s="9">
        <v>11998.768951947101</v>
      </c>
      <c r="S94" s="8">
        <f t="shared" si="3"/>
        <v>22.275899579254112</v>
      </c>
      <c r="U94" s="9">
        <f t="shared" si="2"/>
        <v>4.5407650217884701</v>
      </c>
      <c r="V94" s="6" t="s">
        <v>119</v>
      </c>
      <c r="W94" s="6" t="s">
        <v>383</v>
      </c>
    </row>
    <row r="95" spans="1:23" x14ac:dyDescent="0.2">
      <c r="A95" s="6" t="s">
        <v>106</v>
      </c>
      <c r="B95" s="6" t="s">
        <v>120</v>
      </c>
      <c r="C95" s="6" t="s">
        <v>460</v>
      </c>
      <c r="D95" s="6" t="s">
        <v>77</v>
      </c>
      <c r="E95" s="6" t="s">
        <v>121</v>
      </c>
      <c r="F95" s="6" t="s">
        <v>132</v>
      </c>
      <c r="G95" s="11">
        <v>1E-3</v>
      </c>
      <c r="H95" s="6" t="s">
        <v>110</v>
      </c>
      <c r="I95" s="12" t="s">
        <v>123</v>
      </c>
      <c r="J95" s="6" t="s">
        <v>124</v>
      </c>
      <c r="K95" s="6" t="s">
        <v>125</v>
      </c>
      <c r="L95" s="6" t="s">
        <v>126</v>
      </c>
      <c r="M95" s="6" t="s">
        <v>127</v>
      </c>
      <c r="N95" s="6" t="s">
        <v>150</v>
      </c>
      <c r="P95" s="44" t="s">
        <v>386</v>
      </c>
      <c r="Q95" s="9">
        <v>37436.775003853203</v>
      </c>
      <c r="R95" s="9">
        <v>870543.69795160205</v>
      </c>
      <c r="S95" s="8">
        <f t="shared" si="3"/>
        <v>22.253704355196213</v>
      </c>
      <c r="U95" s="9">
        <f t="shared" si="2"/>
        <v>4.5393886532230496</v>
      </c>
      <c r="V95" s="6" t="s">
        <v>119</v>
      </c>
      <c r="W95" s="6" t="s">
        <v>383</v>
      </c>
    </row>
    <row r="96" spans="1:23" x14ac:dyDescent="0.2">
      <c r="A96" s="6" t="s">
        <v>156</v>
      </c>
      <c r="B96" s="6">
        <v>2020</v>
      </c>
      <c r="C96" s="6" t="s">
        <v>419</v>
      </c>
      <c r="D96" s="6" t="s">
        <v>76</v>
      </c>
      <c r="E96" s="6" t="s">
        <v>50</v>
      </c>
      <c r="F96" s="6" t="s">
        <v>157</v>
      </c>
      <c r="G96" s="6" t="s">
        <v>158</v>
      </c>
      <c r="H96" s="6" t="s">
        <v>110</v>
      </c>
      <c r="I96" t="s">
        <v>111</v>
      </c>
      <c r="J96" t="s">
        <v>133</v>
      </c>
      <c r="K96" t="s">
        <v>146</v>
      </c>
      <c r="L96" t="s">
        <v>147</v>
      </c>
      <c r="M96" t="s">
        <v>148</v>
      </c>
      <c r="P96" s="44" t="s">
        <v>385</v>
      </c>
      <c r="Q96" s="9">
        <v>0.50916496945009726</v>
      </c>
      <c r="R96" s="9">
        <v>11.133740665308901</v>
      </c>
      <c r="S96" s="8">
        <f t="shared" si="3"/>
        <v>20.866666666666877</v>
      </c>
      <c r="U96" s="9">
        <f t="shared" si="2"/>
        <v>4.4506614090095793</v>
      </c>
      <c r="V96" s="6" t="s">
        <v>116</v>
      </c>
      <c r="W96" s="6" t="s">
        <v>383</v>
      </c>
    </row>
    <row r="97" spans="1:23" x14ac:dyDescent="0.2">
      <c r="A97" s="6" t="s">
        <v>106</v>
      </c>
      <c r="B97" s="6" t="s">
        <v>120</v>
      </c>
      <c r="C97" s="6" t="s">
        <v>460</v>
      </c>
      <c r="D97" s="6" t="s">
        <v>77</v>
      </c>
      <c r="E97" s="6" t="s">
        <v>121</v>
      </c>
      <c r="F97" s="6" t="s">
        <v>138</v>
      </c>
      <c r="G97" s="13">
        <v>1.0000000000000001E-5</v>
      </c>
      <c r="H97" s="6" t="s">
        <v>110</v>
      </c>
      <c r="I97" s="12" t="s">
        <v>123</v>
      </c>
      <c r="J97" s="6" t="s">
        <v>124</v>
      </c>
      <c r="K97" s="6" t="s">
        <v>125</v>
      </c>
      <c r="L97" s="6" t="s">
        <v>126</v>
      </c>
      <c r="M97" s="6" t="s">
        <v>127</v>
      </c>
      <c r="N97" s="6" t="s">
        <v>150</v>
      </c>
      <c r="P97" s="44" t="s">
        <v>386</v>
      </c>
      <c r="Q97" s="9">
        <v>37436.775003853203</v>
      </c>
      <c r="R97" s="9">
        <v>809798.491360805</v>
      </c>
      <c r="S97" s="8">
        <f t="shared" si="3"/>
        <v>20.631096462701606</v>
      </c>
      <c r="U97" s="9">
        <f t="shared" si="2"/>
        <v>4.4350348910799875</v>
      </c>
      <c r="V97" s="6" t="s">
        <v>119</v>
      </c>
      <c r="W97" s="6" t="s">
        <v>383</v>
      </c>
    </row>
    <row r="98" spans="1:23" x14ac:dyDescent="0.2">
      <c r="A98" s="6" t="s">
        <v>106</v>
      </c>
      <c r="B98" s="6" t="s">
        <v>120</v>
      </c>
      <c r="C98" s="6" t="s">
        <v>458</v>
      </c>
      <c r="D98" s="6" t="s">
        <v>77</v>
      </c>
      <c r="E98" s="6" t="s">
        <v>121</v>
      </c>
      <c r="F98" s="6" t="s">
        <v>138</v>
      </c>
      <c r="G98" s="11">
        <v>1E-3</v>
      </c>
      <c r="H98" t="s">
        <v>110</v>
      </c>
      <c r="I98" t="s">
        <v>111</v>
      </c>
      <c r="J98" t="s">
        <v>133</v>
      </c>
      <c r="K98" t="s">
        <v>146</v>
      </c>
      <c r="L98" t="s">
        <v>147</v>
      </c>
      <c r="M98" t="s">
        <v>148</v>
      </c>
      <c r="P98" s="44" t="s">
        <v>385</v>
      </c>
      <c r="Q98" s="9">
        <v>43051.3652201035</v>
      </c>
      <c r="R98" s="9">
        <v>927513.54683423101</v>
      </c>
      <c r="S98" s="8">
        <f t="shared" ref="S98:S129" si="4">((R98-Q98)/Q98)</f>
        <v>20.544346900318835</v>
      </c>
      <c r="U98" s="9">
        <f t="shared" si="2"/>
        <v>4.4292374598498165</v>
      </c>
      <c r="V98" s="6" t="s">
        <v>119</v>
      </c>
      <c r="W98" s="6" t="s">
        <v>383</v>
      </c>
    </row>
    <row r="99" spans="1:23" s="45" customFormat="1" x14ac:dyDescent="0.2">
      <c r="A99" s="45" t="s">
        <v>106</v>
      </c>
      <c r="B99" s="45" t="s">
        <v>107</v>
      </c>
      <c r="C99" s="45" t="s">
        <v>468</v>
      </c>
      <c r="D99" s="45" t="s">
        <v>69</v>
      </c>
      <c r="E99" s="45" t="s">
        <v>52</v>
      </c>
      <c r="F99" s="45" t="s">
        <v>142</v>
      </c>
      <c r="G99" s="45" t="s">
        <v>129</v>
      </c>
      <c r="H99" s="45" t="s">
        <v>110</v>
      </c>
      <c r="I99" s="45" t="s">
        <v>111</v>
      </c>
      <c r="J99" s="45" t="s">
        <v>112</v>
      </c>
      <c r="K99" s="45" t="s">
        <v>113</v>
      </c>
      <c r="L99" s="45" t="s">
        <v>114</v>
      </c>
      <c r="M99" s="45" t="s">
        <v>115</v>
      </c>
      <c r="P99" s="70" t="s">
        <v>385</v>
      </c>
      <c r="Q99" s="75">
        <v>0.110091743119258</v>
      </c>
      <c r="R99" s="71">
        <v>2.0917431192660598</v>
      </c>
      <c r="S99" s="72">
        <f t="shared" si="4"/>
        <v>18.000000000001432</v>
      </c>
      <c r="T99" s="71"/>
      <c r="U99" s="71">
        <f t="shared" si="2"/>
        <v>4.2479275134436953</v>
      </c>
      <c r="V99" s="45" t="s">
        <v>116</v>
      </c>
      <c r="W99" s="45" t="s">
        <v>383</v>
      </c>
    </row>
    <row r="100" spans="1:23" s="45" customFormat="1" x14ac:dyDescent="0.2">
      <c r="A100" s="45" t="s">
        <v>106</v>
      </c>
      <c r="B100" s="45" t="s">
        <v>120</v>
      </c>
      <c r="C100" s="45" t="s">
        <v>438</v>
      </c>
      <c r="D100" s="45" t="s">
        <v>77</v>
      </c>
      <c r="E100" s="45" t="s">
        <v>121</v>
      </c>
      <c r="F100" s="45" t="s">
        <v>122</v>
      </c>
      <c r="G100" s="74">
        <v>1E-3</v>
      </c>
      <c r="H100" s="67" t="s">
        <v>110</v>
      </c>
      <c r="I100" s="67" t="s">
        <v>111</v>
      </c>
      <c r="J100" s="67" t="s">
        <v>133</v>
      </c>
      <c r="K100" s="67" t="s">
        <v>146</v>
      </c>
      <c r="L100" s="67" t="s">
        <v>147</v>
      </c>
      <c r="M100" s="67" t="s">
        <v>148</v>
      </c>
      <c r="P100" s="70" t="s">
        <v>385</v>
      </c>
      <c r="Q100" s="71">
        <v>4993.58789347314</v>
      </c>
      <c r="R100" s="71">
        <v>94665.2260308189</v>
      </c>
      <c r="S100" s="72">
        <f t="shared" si="4"/>
        <v>17.957356524063773</v>
      </c>
      <c r="T100" s="71"/>
      <c r="U100" s="71">
        <f t="shared" si="2"/>
        <v>4.2446858990227421</v>
      </c>
      <c r="V100" s="45" t="s">
        <v>119</v>
      </c>
      <c r="W100" s="45" t="s">
        <v>383</v>
      </c>
    </row>
    <row r="101" spans="1:23" s="45" customFormat="1" x14ac:dyDescent="0.2">
      <c r="A101" s="45" t="s">
        <v>106</v>
      </c>
      <c r="B101" s="45" t="s">
        <v>120</v>
      </c>
      <c r="C101" s="45" t="s">
        <v>458</v>
      </c>
      <c r="D101" s="45" t="s">
        <v>77</v>
      </c>
      <c r="E101" s="45" t="s">
        <v>121</v>
      </c>
      <c r="F101" s="45" t="s">
        <v>132</v>
      </c>
      <c r="G101" s="69">
        <v>1.0000000000000001E-5</v>
      </c>
      <c r="H101" s="67" t="s">
        <v>110</v>
      </c>
      <c r="I101" s="67" t="s">
        <v>111</v>
      </c>
      <c r="J101" s="67" t="s">
        <v>133</v>
      </c>
      <c r="K101" s="67" t="s">
        <v>146</v>
      </c>
      <c r="L101" s="67" t="s">
        <v>147</v>
      </c>
      <c r="M101" s="67" t="s">
        <v>148</v>
      </c>
      <c r="P101" s="70" t="s">
        <v>385</v>
      </c>
      <c r="Q101" s="71">
        <v>43051.3652201035</v>
      </c>
      <c r="R101" s="71">
        <v>797922.63363208796</v>
      </c>
      <c r="S101" s="72">
        <f t="shared" si="4"/>
        <v>17.534200473147497</v>
      </c>
      <c r="T101" s="71"/>
      <c r="U101" s="71">
        <f t="shared" si="2"/>
        <v>4.2121179765238468</v>
      </c>
      <c r="V101" s="45" t="s">
        <v>119</v>
      </c>
      <c r="W101" s="45" t="s">
        <v>383</v>
      </c>
    </row>
    <row r="102" spans="1:23" s="45" customFormat="1" x14ac:dyDescent="0.2">
      <c r="A102" s="45" t="s">
        <v>106</v>
      </c>
      <c r="B102" s="45" t="s">
        <v>107</v>
      </c>
      <c r="C102" s="45" t="s">
        <v>468</v>
      </c>
      <c r="D102" s="45" t="s">
        <v>69</v>
      </c>
      <c r="E102" s="45" t="s">
        <v>52</v>
      </c>
      <c r="F102" s="45" t="s">
        <v>142</v>
      </c>
      <c r="G102" s="45" t="s">
        <v>130</v>
      </c>
      <c r="H102" s="45" t="s">
        <v>110</v>
      </c>
      <c r="I102" s="45" t="s">
        <v>111</v>
      </c>
      <c r="J102" s="45" t="s">
        <v>112</v>
      </c>
      <c r="K102" s="45" t="s">
        <v>113</v>
      </c>
      <c r="L102" s="45" t="s">
        <v>114</v>
      </c>
      <c r="M102" s="45" t="s">
        <v>115</v>
      </c>
      <c r="P102" s="70" t="s">
        <v>385</v>
      </c>
      <c r="Q102" s="75">
        <v>0.110091743119258</v>
      </c>
      <c r="R102" s="71">
        <v>1.7614678899082401</v>
      </c>
      <c r="S102" s="72">
        <f t="shared" si="4"/>
        <v>15.000000000001018</v>
      </c>
      <c r="T102" s="71"/>
      <c r="U102" s="71">
        <f t="shared" si="2"/>
        <v>4.0000000000000924</v>
      </c>
      <c r="V102" s="45" t="s">
        <v>116</v>
      </c>
      <c r="W102" s="45" t="s">
        <v>383</v>
      </c>
    </row>
    <row r="103" spans="1:23" s="45" customFormat="1" x14ac:dyDescent="0.2">
      <c r="A103" s="45" t="s">
        <v>106</v>
      </c>
      <c r="B103" s="45" t="s">
        <v>120</v>
      </c>
      <c r="C103" s="45" t="s">
        <v>458</v>
      </c>
      <c r="D103" s="45" t="s">
        <v>77</v>
      </c>
      <c r="E103" s="45" t="s">
        <v>121</v>
      </c>
      <c r="F103" s="45" t="s">
        <v>138</v>
      </c>
      <c r="G103" s="69">
        <v>1.0000000000000001E-5</v>
      </c>
      <c r="H103" s="67" t="s">
        <v>110</v>
      </c>
      <c r="I103" s="67" t="s">
        <v>111</v>
      </c>
      <c r="J103" s="67" t="s">
        <v>133</v>
      </c>
      <c r="K103" s="67" t="s">
        <v>146</v>
      </c>
      <c r="L103" s="67" t="s">
        <v>147</v>
      </c>
      <c r="M103" s="67" t="s">
        <v>148</v>
      </c>
      <c r="P103" s="70" t="s">
        <v>385</v>
      </c>
      <c r="Q103" s="71">
        <v>43051.3652201035</v>
      </c>
      <c r="R103" s="71">
        <v>686437.98404397501</v>
      </c>
      <c r="S103" s="72">
        <f t="shared" si="4"/>
        <v>14.944627552099838</v>
      </c>
      <c r="T103" s="71"/>
      <c r="U103" s="71">
        <f t="shared" si="2"/>
        <v>3.9949984931978753</v>
      </c>
      <c r="V103" s="45" t="s">
        <v>119</v>
      </c>
      <c r="W103" s="45" t="s">
        <v>383</v>
      </c>
    </row>
    <row r="104" spans="1:23" s="45" customFormat="1" x14ac:dyDescent="0.2">
      <c r="A104" s="45" t="s">
        <v>106</v>
      </c>
      <c r="B104" s="45" t="s">
        <v>120</v>
      </c>
      <c r="C104" s="45" t="s">
        <v>460</v>
      </c>
      <c r="D104" s="45" t="s">
        <v>77</v>
      </c>
      <c r="E104" s="45" t="s">
        <v>121</v>
      </c>
      <c r="F104" s="45" t="s">
        <v>132</v>
      </c>
      <c r="G104" s="69">
        <v>1.0000000000000001E-5</v>
      </c>
      <c r="H104" s="45" t="s">
        <v>110</v>
      </c>
      <c r="I104" s="76" t="s">
        <v>123</v>
      </c>
      <c r="J104" s="45" t="s">
        <v>124</v>
      </c>
      <c r="K104" s="45" t="s">
        <v>125</v>
      </c>
      <c r="L104" s="45" t="s">
        <v>126</v>
      </c>
      <c r="M104" s="45" t="s">
        <v>127</v>
      </c>
      <c r="N104" s="45" t="s">
        <v>150</v>
      </c>
      <c r="P104" s="70" t="s">
        <v>386</v>
      </c>
      <c r="Q104" s="71">
        <v>37436.775003853203</v>
      </c>
      <c r="R104" s="71">
        <v>553930.77915375505</v>
      </c>
      <c r="S104" s="72">
        <f t="shared" si="4"/>
        <v>13.796434230692718</v>
      </c>
      <c r="T104" s="71"/>
      <c r="U104" s="71">
        <f t="shared" si="2"/>
        <v>3.8871776398289333</v>
      </c>
      <c r="V104" s="45" t="s">
        <v>119</v>
      </c>
      <c r="W104" s="45" t="s">
        <v>383</v>
      </c>
    </row>
    <row r="105" spans="1:23" s="45" customFormat="1" x14ac:dyDescent="0.2">
      <c r="A105" s="45" t="s">
        <v>106</v>
      </c>
      <c r="B105" s="45" t="s">
        <v>120</v>
      </c>
      <c r="C105" s="45" t="s">
        <v>437</v>
      </c>
      <c r="D105" s="45" t="s">
        <v>77</v>
      </c>
      <c r="E105" s="45" t="s">
        <v>121</v>
      </c>
      <c r="F105" s="45" t="s">
        <v>122</v>
      </c>
      <c r="G105" s="77">
        <v>1.0000000000000001E-5</v>
      </c>
      <c r="H105" s="67" t="s">
        <v>110</v>
      </c>
      <c r="I105" s="67" t="s">
        <v>111</v>
      </c>
      <c r="J105" s="67" t="s">
        <v>133</v>
      </c>
      <c r="K105" s="67" t="s">
        <v>146</v>
      </c>
      <c r="L105" s="67" t="s">
        <v>147</v>
      </c>
      <c r="M105" s="67" t="s">
        <v>148</v>
      </c>
      <c r="P105" s="70" t="s">
        <v>385</v>
      </c>
      <c r="Q105" s="71">
        <v>59948.425031893901</v>
      </c>
      <c r="R105" s="71">
        <v>749120.99925912195</v>
      </c>
      <c r="S105" s="72">
        <f t="shared" si="4"/>
        <v>11.496091412919903</v>
      </c>
      <c r="T105" s="71"/>
      <c r="U105" s="71">
        <f t="shared" si="2"/>
        <v>3.6434050072958208</v>
      </c>
      <c r="V105" s="45" t="s">
        <v>119</v>
      </c>
      <c r="W105" s="45" t="s">
        <v>383</v>
      </c>
    </row>
    <row r="106" spans="1:23" s="45" customFormat="1" x14ac:dyDescent="0.2">
      <c r="A106" s="45" t="s">
        <v>159</v>
      </c>
      <c r="B106" s="45">
        <v>2019</v>
      </c>
      <c r="C106" s="45" t="s">
        <v>407</v>
      </c>
      <c r="D106" s="45" t="s">
        <v>53</v>
      </c>
      <c r="E106" s="45" t="s">
        <v>50</v>
      </c>
      <c r="F106" s="45" t="s">
        <v>160</v>
      </c>
      <c r="G106" s="45" t="s">
        <v>161</v>
      </c>
      <c r="H106" s="67" t="s">
        <v>110</v>
      </c>
      <c r="I106" s="67" t="s">
        <v>111</v>
      </c>
      <c r="J106" s="67" t="s">
        <v>133</v>
      </c>
      <c r="K106" s="45" t="s">
        <v>134</v>
      </c>
      <c r="L106" s="45" t="s">
        <v>135</v>
      </c>
      <c r="M106" s="45" t="s">
        <v>162</v>
      </c>
      <c r="P106" s="70" t="s">
        <v>385</v>
      </c>
      <c r="Q106" s="71">
        <f>0.6338-0.6301</f>
        <v>3.7000000000000366E-3</v>
      </c>
      <c r="R106" s="71">
        <f>0.6126-0.5676</f>
        <v>4.500000000000004E-2</v>
      </c>
      <c r="S106" s="72">
        <f t="shared" si="4"/>
        <v>11.162162162162053</v>
      </c>
      <c r="T106" s="71"/>
      <c r="U106" s="71">
        <f t="shared" si="2"/>
        <v>3.6043278255880744</v>
      </c>
      <c r="V106" s="45" t="s">
        <v>116</v>
      </c>
      <c r="W106" s="45" t="s">
        <v>383</v>
      </c>
    </row>
    <row r="107" spans="1:23" s="45" customFormat="1" x14ac:dyDescent="0.2">
      <c r="A107" s="45" t="s">
        <v>106</v>
      </c>
      <c r="B107" s="45" t="s">
        <v>120</v>
      </c>
      <c r="C107" s="45" t="s">
        <v>458</v>
      </c>
      <c r="D107" s="45" t="s">
        <v>77</v>
      </c>
      <c r="E107" s="45" t="s">
        <v>121</v>
      </c>
      <c r="F107" s="45" t="s">
        <v>132</v>
      </c>
      <c r="G107" s="74">
        <v>1E-3</v>
      </c>
      <c r="H107" s="67" t="s">
        <v>110</v>
      </c>
      <c r="I107" s="67" t="s">
        <v>111</v>
      </c>
      <c r="J107" s="67" t="s">
        <v>133</v>
      </c>
      <c r="K107" s="67" t="s">
        <v>146</v>
      </c>
      <c r="L107" s="67" t="s">
        <v>147</v>
      </c>
      <c r="M107" s="67" t="s">
        <v>148</v>
      </c>
      <c r="P107" s="70" t="s">
        <v>385</v>
      </c>
      <c r="Q107" s="71">
        <v>74008.405201941103</v>
      </c>
      <c r="R107" s="71">
        <v>873326.16238284297</v>
      </c>
      <c r="S107" s="72">
        <f t="shared" si="4"/>
        <v>10.800364566698395</v>
      </c>
      <c r="T107" s="71"/>
      <c r="U107" s="71">
        <f t="shared" si="2"/>
        <v>3.5607595265459318</v>
      </c>
      <c r="V107" s="45" t="s">
        <v>119</v>
      </c>
      <c r="W107" s="45" t="s">
        <v>383</v>
      </c>
    </row>
    <row r="108" spans="1:23" s="45" customFormat="1" x14ac:dyDescent="0.2">
      <c r="A108" s="45" t="s">
        <v>106</v>
      </c>
      <c r="B108" s="45" t="s">
        <v>120</v>
      </c>
      <c r="C108" s="45" t="s">
        <v>457</v>
      </c>
      <c r="D108" s="45" t="s">
        <v>77</v>
      </c>
      <c r="E108" s="45" t="s">
        <v>121</v>
      </c>
      <c r="F108" s="45" t="s">
        <v>132</v>
      </c>
      <c r="G108" s="74">
        <v>1E-3</v>
      </c>
      <c r="H108" s="67" t="s">
        <v>110</v>
      </c>
      <c r="I108" s="67" t="s">
        <v>163</v>
      </c>
      <c r="J108" s="67" t="s">
        <v>163</v>
      </c>
      <c r="K108" s="67" t="s">
        <v>164</v>
      </c>
      <c r="L108" s="67" t="s">
        <v>165</v>
      </c>
      <c r="M108" s="67" t="s">
        <v>166</v>
      </c>
      <c r="P108" s="70" t="s">
        <v>386</v>
      </c>
      <c r="Q108" s="71">
        <v>435489.44735553401</v>
      </c>
      <c r="R108" s="71">
        <v>5008186.7072720705</v>
      </c>
      <c r="S108" s="72">
        <f t="shared" si="4"/>
        <v>10.500133327417648</v>
      </c>
      <c r="T108" s="71"/>
      <c r="U108" s="71">
        <f t="shared" si="2"/>
        <v>3.5235786821169461</v>
      </c>
      <c r="V108" s="45" t="s">
        <v>119</v>
      </c>
      <c r="W108" s="45" t="s">
        <v>383</v>
      </c>
    </row>
    <row r="109" spans="1:23" s="45" customFormat="1" x14ac:dyDescent="0.2">
      <c r="A109" s="45" t="s">
        <v>151</v>
      </c>
      <c r="B109" s="45">
        <v>2017</v>
      </c>
      <c r="C109" s="45" t="s">
        <v>409</v>
      </c>
      <c r="D109" s="45" t="s">
        <v>152</v>
      </c>
      <c r="E109" s="45" t="s">
        <v>55</v>
      </c>
      <c r="F109" s="45" t="s">
        <v>153</v>
      </c>
      <c r="G109" s="45" t="s">
        <v>154</v>
      </c>
      <c r="H109" s="67" t="s">
        <v>110</v>
      </c>
      <c r="I109" s="67" t="s">
        <v>123</v>
      </c>
      <c r="J109" s="67" t="s">
        <v>124</v>
      </c>
      <c r="K109" s="67" t="s">
        <v>125</v>
      </c>
      <c r="L109" s="67" t="s">
        <v>126</v>
      </c>
      <c r="M109" s="67" t="s">
        <v>127</v>
      </c>
      <c r="N109" s="45" t="s">
        <v>150</v>
      </c>
      <c r="P109" s="70" t="s">
        <v>386</v>
      </c>
      <c r="Q109" s="71">
        <v>0.6</v>
      </c>
      <c r="R109" s="71">
        <v>6.6</v>
      </c>
      <c r="S109" s="72">
        <f t="shared" si="4"/>
        <v>10</v>
      </c>
      <c r="T109" s="71"/>
      <c r="U109" s="71">
        <f t="shared" si="2"/>
        <v>3.4594316186372978</v>
      </c>
      <c r="V109" s="45" t="s">
        <v>116</v>
      </c>
      <c r="W109" s="45" t="s">
        <v>383</v>
      </c>
    </row>
    <row r="110" spans="1:23" s="45" customFormat="1" x14ac:dyDescent="0.2">
      <c r="A110" s="45" t="s">
        <v>106</v>
      </c>
      <c r="B110" s="45" t="s">
        <v>120</v>
      </c>
      <c r="C110" s="45" t="s">
        <v>437</v>
      </c>
      <c r="D110" s="45" t="s">
        <v>77</v>
      </c>
      <c r="E110" s="45" t="s">
        <v>121</v>
      </c>
      <c r="F110" s="45" t="s">
        <v>122</v>
      </c>
      <c r="G110" s="74">
        <v>1E-3</v>
      </c>
      <c r="H110" s="67" t="s">
        <v>110</v>
      </c>
      <c r="I110" s="67" t="s">
        <v>111</v>
      </c>
      <c r="J110" s="67" t="s">
        <v>133</v>
      </c>
      <c r="K110" s="67" t="s">
        <v>146</v>
      </c>
      <c r="L110" s="67" t="s">
        <v>147</v>
      </c>
      <c r="M110" s="67" t="s">
        <v>148</v>
      </c>
      <c r="P110" s="70" t="s">
        <v>385</v>
      </c>
      <c r="Q110" s="71">
        <v>59948.425031893901</v>
      </c>
      <c r="R110" s="71">
        <v>575250.00461436505</v>
      </c>
      <c r="S110" s="72">
        <f t="shared" si="4"/>
        <v>8.5957484172156189</v>
      </c>
      <c r="T110" s="71"/>
      <c r="U110" s="71">
        <f t="shared" si="2"/>
        <v>3.2623953333302436</v>
      </c>
      <c r="V110" s="45" t="s">
        <v>119</v>
      </c>
      <c r="W110" s="45" t="s">
        <v>383</v>
      </c>
    </row>
    <row r="111" spans="1:23" s="45" customFormat="1" x14ac:dyDescent="0.2">
      <c r="A111" s="45" t="s">
        <v>106</v>
      </c>
      <c r="B111" s="45" t="s">
        <v>120</v>
      </c>
      <c r="C111" s="45" t="s">
        <v>458</v>
      </c>
      <c r="D111" s="45" t="s">
        <v>77</v>
      </c>
      <c r="E111" s="45" t="s">
        <v>121</v>
      </c>
      <c r="F111" s="45" t="s">
        <v>138</v>
      </c>
      <c r="G111" s="74">
        <v>1E-3</v>
      </c>
      <c r="H111" s="67" t="s">
        <v>110</v>
      </c>
      <c r="I111" s="67" t="s">
        <v>111</v>
      </c>
      <c r="J111" s="67" t="s">
        <v>133</v>
      </c>
      <c r="K111" s="67" t="s">
        <v>146</v>
      </c>
      <c r="L111" s="67" t="s">
        <v>147</v>
      </c>
      <c r="M111" s="67" t="s">
        <v>148</v>
      </c>
      <c r="P111" s="70" t="s">
        <v>385</v>
      </c>
      <c r="Q111" s="71">
        <v>74008.405201941103</v>
      </c>
      <c r="R111" s="71">
        <v>686437.98404397501</v>
      </c>
      <c r="S111" s="72">
        <f t="shared" si="4"/>
        <v>8.2751354683423308</v>
      </c>
      <c r="T111" s="71"/>
      <c r="U111" s="71">
        <f t="shared" si="2"/>
        <v>3.2133683532243764</v>
      </c>
      <c r="V111" s="45" t="s">
        <v>119</v>
      </c>
      <c r="W111" s="45" t="s">
        <v>383</v>
      </c>
    </row>
    <row r="112" spans="1:23" s="45" customFormat="1" x14ac:dyDescent="0.2">
      <c r="A112" s="45" t="s">
        <v>106</v>
      </c>
      <c r="B112" s="45" t="s">
        <v>107</v>
      </c>
      <c r="C112" s="45" t="s">
        <v>480</v>
      </c>
      <c r="D112" s="45" t="s">
        <v>69</v>
      </c>
      <c r="E112" s="45" t="s">
        <v>52</v>
      </c>
      <c r="F112" s="45" t="s">
        <v>108</v>
      </c>
      <c r="G112" s="45" t="s">
        <v>130</v>
      </c>
      <c r="H112" s="67" t="s">
        <v>110</v>
      </c>
      <c r="I112" s="67" t="s">
        <v>163</v>
      </c>
      <c r="J112" s="67" t="s">
        <v>163</v>
      </c>
      <c r="K112" s="67" t="s">
        <v>164</v>
      </c>
      <c r="L112" s="67" t="s">
        <v>165</v>
      </c>
      <c r="M112" s="67" t="s">
        <v>166</v>
      </c>
      <c r="P112" s="70" t="s">
        <v>386</v>
      </c>
      <c r="Q112" s="71">
        <v>38151.5867304653</v>
      </c>
      <c r="R112" s="71">
        <v>330618.941473855</v>
      </c>
      <c r="S112" s="72">
        <f t="shared" si="4"/>
        <v>7.6659289903097232</v>
      </c>
      <c r="T112" s="71"/>
      <c r="U112" s="71">
        <f t="shared" si="2"/>
        <v>3.1153544150372294</v>
      </c>
      <c r="V112" s="45" t="s">
        <v>119</v>
      </c>
      <c r="W112" s="45" t="s">
        <v>383</v>
      </c>
    </row>
    <row r="113" spans="1:23" s="45" customFormat="1" x14ac:dyDescent="0.2">
      <c r="A113" s="45" t="s">
        <v>151</v>
      </c>
      <c r="B113" s="45">
        <v>2017</v>
      </c>
      <c r="C113" s="45" t="s">
        <v>409</v>
      </c>
      <c r="D113" s="45" t="s">
        <v>152</v>
      </c>
      <c r="E113" s="45" t="s">
        <v>55</v>
      </c>
      <c r="F113" s="45" t="s">
        <v>153</v>
      </c>
      <c r="G113" s="45" t="s">
        <v>154</v>
      </c>
      <c r="H113" s="67" t="s">
        <v>110</v>
      </c>
      <c r="I113" s="67" t="s">
        <v>123</v>
      </c>
      <c r="J113" s="67" t="s">
        <v>124</v>
      </c>
      <c r="K113" s="67" t="s">
        <v>125</v>
      </c>
      <c r="L113" s="67" t="s">
        <v>126</v>
      </c>
      <c r="M113" s="67" t="s">
        <v>127</v>
      </c>
      <c r="N113" s="45" t="s">
        <v>155</v>
      </c>
      <c r="P113" s="70" t="s">
        <v>386</v>
      </c>
      <c r="Q113" s="71">
        <v>1.6</v>
      </c>
      <c r="R113" s="71">
        <v>13.7</v>
      </c>
      <c r="S113" s="72">
        <f t="shared" si="4"/>
        <v>7.5624999999999991</v>
      </c>
      <c r="T113" s="71"/>
      <c r="U113" s="71">
        <f t="shared" si="2"/>
        <v>3.0980320829605263</v>
      </c>
      <c r="V113" s="45" t="s">
        <v>116</v>
      </c>
      <c r="W113" s="45" t="s">
        <v>383</v>
      </c>
    </row>
    <row r="114" spans="1:23" s="45" customFormat="1" x14ac:dyDescent="0.2">
      <c r="A114" s="45" t="s">
        <v>106</v>
      </c>
      <c r="B114" s="45" t="s">
        <v>107</v>
      </c>
      <c r="C114" s="45" t="s">
        <v>468</v>
      </c>
      <c r="D114" s="45" t="s">
        <v>69</v>
      </c>
      <c r="E114" s="45" t="s">
        <v>52</v>
      </c>
      <c r="F114" s="45" t="s">
        <v>142</v>
      </c>
      <c r="G114" s="45" t="s">
        <v>131</v>
      </c>
      <c r="H114" s="45" t="s">
        <v>110</v>
      </c>
      <c r="I114" s="45" t="s">
        <v>111</v>
      </c>
      <c r="J114" s="45" t="s">
        <v>112</v>
      </c>
      <c r="K114" s="45" t="s">
        <v>113</v>
      </c>
      <c r="L114" s="45" t="s">
        <v>114</v>
      </c>
      <c r="M114" s="45" t="s">
        <v>115</v>
      </c>
      <c r="P114" s="70" t="s">
        <v>385</v>
      </c>
      <c r="Q114" s="75">
        <v>0.110091743119258</v>
      </c>
      <c r="R114" s="71">
        <v>0.88073394495411295</v>
      </c>
      <c r="S114" s="72">
        <f t="shared" si="4"/>
        <v>7.000000000000445</v>
      </c>
      <c r="T114" s="71"/>
      <c r="U114" s="71">
        <f t="shared" si="2"/>
        <v>3.0000000000000799</v>
      </c>
      <c r="V114" s="45" t="s">
        <v>116</v>
      </c>
      <c r="W114" s="45" t="s">
        <v>383</v>
      </c>
    </row>
    <row r="115" spans="1:23" s="45" customFormat="1" x14ac:dyDescent="0.2">
      <c r="A115" s="45" t="s">
        <v>167</v>
      </c>
      <c r="B115" s="45">
        <v>2018</v>
      </c>
      <c r="C115" s="45" t="s">
        <v>411</v>
      </c>
      <c r="D115" s="45" t="s">
        <v>80</v>
      </c>
      <c r="E115" s="45" t="s">
        <v>50</v>
      </c>
      <c r="F115" s="45" t="s">
        <v>390</v>
      </c>
      <c r="G115" s="45" t="s">
        <v>168</v>
      </c>
      <c r="H115" s="45" t="s">
        <v>110</v>
      </c>
      <c r="I115" s="76" t="s">
        <v>169</v>
      </c>
      <c r="J115" s="45" t="s">
        <v>169</v>
      </c>
      <c r="K115" s="45" t="s">
        <v>253</v>
      </c>
      <c r="L115" s="45" t="s">
        <v>254</v>
      </c>
      <c r="M115" s="45" t="s">
        <v>173</v>
      </c>
      <c r="N115" s="45" t="s">
        <v>174</v>
      </c>
      <c r="P115" s="70" t="s">
        <v>385</v>
      </c>
      <c r="Q115" s="71"/>
      <c r="R115" s="72"/>
      <c r="S115" s="72"/>
      <c r="T115" s="78">
        <v>2.936895362</v>
      </c>
      <c r="U115" s="71">
        <f t="shared" si="2"/>
        <v>2.936895362</v>
      </c>
      <c r="V115" s="45" t="s">
        <v>116</v>
      </c>
      <c r="W115" s="45" t="s">
        <v>383</v>
      </c>
    </row>
    <row r="116" spans="1:23" s="45" customFormat="1" x14ac:dyDescent="0.2">
      <c r="A116" s="45" t="s">
        <v>106</v>
      </c>
      <c r="B116" s="45" t="s">
        <v>120</v>
      </c>
      <c r="C116" s="45" t="s">
        <v>447</v>
      </c>
      <c r="D116" s="45" t="s">
        <v>77</v>
      </c>
      <c r="E116" s="45" t="s">
        <v>121</v>
      </c>
      <c r="F116" s="45" t="s">
        <v>122</v>
      </c>
      <c r="G116" s="74">
        <v>1E-3</v>
      </c>
      <c r="H116" s="45" t="s">
        <v>110</v>
      </c>
      <c r="I116" s="76" t="s">
        <v>123</v>
      </c>
      <c r="J116" s="45" t="s">
        <v>124</v>
      </c>
      <c r="K116" s="45" t="s">
        <v>125</v>
      </c>
      <c r="L116" s="45" t="s">
        <v>126</v>
      </c>
      <c r="M116" s="45" t="s">
        <v>127</v>
      </c>
      <c r="N116" s="45" t="s">
        <v>155</v>
      </c>
      <c r="O116" s="45" t="s">
        <v>175</v>
      </c>
      <c r="P116" s="70" t="s">
        <v>386</v>
      </c>
      <c r="Q116" s="71">
        <v>44872.9521905781</v>
      </c>
      <c r="R116" s="71">
        <v>335970.83798174199</v>
      </c>
      <c r="S116" s="72">
        <f t="shared" ref="S116:S147" si="5">((R116-Q116)/Q116)</f>
        <v>6.4871569972676157</v>
      </c>
      <c r="T116" s="71"/>
      <c r="U116" s="71">
        <f t="shared" ref="U116:U179" si="6">IF(T116="",(LOG((R116/Q116),2)),T116)</f>
        <v>2.9044180064589016</v>
      </c>
      <c r="V116" s="45" t="s">
        <v>119</v>
      </c>
      <c r="W116" s="45" t="s">
        <v>383</v>
      </c>
    </row>
    <row r="117" spans="1:23" s="45" customFormat="1" x14ac:dyDescent="0.2">
      <c r="A117" s="45" t="s">
        <v>106</v>
      </c>
      <c r="B117" s="45" t="s">
        <v>120</v>
      </c>
      <c r="C117" s="45" t="s">
        <v>457</v>
      </c>
      <c r="D117" s="45" t="s">
        <v>77</v>
      </c>
      <c r="E117" s="45" t="s">
        <v>121</v>
      </c>
      <c r="F117" s="45" t="s">
        <v>132</v>
      </c>
      <c r="G117" s="69">
        <v>1.0000000000000001E-5</v>
      </c>
      <c r="H117" s="67" t="s">
        <v>110</v>
      </c>
      <c r="I117" s="67" t="s">
        <v>163</v>
      </c>
      <c r="J117" s="67" t="s">
        <v>163</v>
      </c>
      <c r="K117" s="67" t="s">
        <v>164</v>
      </c>
      <c r="L117" s="67" t="s">
        <v>165</v>
      </c>
      <c r="M117" s="67" t="s">
        <v>166</v>
      </c>
      <c r="P117" s="70" t="s">
        <v>386</v>
      </c>
      <c r="Q117" s="71">
        <v>435489.44735553401</v>
      </c>
      <c r="R117" s="71">
        <v>3081895.3770237402</v>
      </c>
      <c r="S117" s="72">
        <f t="shared" si="5"/>
        <v>6.0768543204393142</v>
      </c>
      <c r="T117" s="71"/>
      <c r="U117" s="71">
        <f t="shared" si="6"/>
        <v>2.823108221214178</v>
      </c>
      <c r="V117" s="45" t="s">
        <v>119</v>
      </c>
      <c r="W117" s="45" t="s">
        <v>383</v>
      </c>
    </row>
    <row r="118" spans="1:23" s="45" customFormat="1" x14ac:dyDescent="0.2">
      <c r="A118" s="45" t="s">
        <v>176</v>
      </c>
      <c r="B118" s="45">
        <v>2018</v>
      </c>
      <c r="C118" s="45" t="s">
        <v>408</v>
      </c>
      <c r="D118" s="45" t="s">
        <v>69</v>
      </c>
      <c r="E118" s="45" t="s">
        <v>52</v>
      </c>
      <c r="F118" s="45" t="s">
        <v>177</v>
      </c>
      <c r="G118" s="45" t="s">
        <v>178</v>
      </c>
      <c r="H118" s="45" t="s">
        <v>110</v>
      </c>
      <c r="I118" s="45" t="s">
        <v>179</v>
      </c>
      <c r="J118" s="45" t="s">
        <v>180</v>
      </c>
      <c r="P118" s="70" t="s">
        <v>385</v>
      </c>
      <c r="Q118" s="79">
        <v>0.37842951750229759</v>
      </c>
      <c r="R118" s="79">
        <v>2.6490066225165947</v>
      </c>
      <c r="S118" s="72">
        <f t="shared" si="5"/>
        <v>6.0000000000013518</v>
      </c>
      <c r="T118" s="71"/>
      <c r="U118" s="71">
        <f t="shared" si="6"/>
        <v>2.8073549220578826</v>
      </c>
      <c r="V118" s="45" t="s">
        <v>116</v>
      </c>
      <c r="W118" s="45" t="s">
        <v>383</v>
      </c>
    </row>
    <row r="119" spans="1:23" x14ac:dyDescent="0.2">
      <c r="A119" s="6" t="s">
        <v>181</v>
      </c>
      <c r="B119" s="6">
        <v>2016</v>
      </c>
      <c r="C119" s="6" t="s">
        <v>412</v>
      </c>
      <c r="D119" s="6" t="s">
        <v>64</v>
      </c>
      <c r="E119" s="6" t="s">
        <v>55</v>
      </c>
      <c r="F119" s="6" t="s">
        <v>182</v>
      </c>
      <c r="G119" s="6" t="s">
        <v>183</v>
      </c>
      <c r="H119" s="6" t="s">
        <v>110</v>
      </c>
      <c r="I119" s="1" t="s">
        <v>111</v>
      </c>
      <c r="J119" s="1" t="s">
        <v>112</v>
      </c>
      <c r="K119" s="6" t="s">
        <v>139</v>
      </c>
      <c r="P119" s="44" t="s">
        <v>385</v>
      </c>
      <c r="Q119" s="9">
        <f>89.61-88.26</f>
        <v>1.3499999999999943</v>
      </c>
      <c r="R119" s="9">
        <f>89.15-79.7</f>
        <v>9.4500000000000028</v>
      </c>
      <c r="S119" s="8">
        <f t="shared" si="5"/>
        <v>6.000000000000032</v>
      </c>
      <c r="U119" s="9">
        <f t="shared" si="6"/>
        <v>2.8073549220576108</v>
      </c>
      <c r="V119" s="6" t="s">
        <v>116</v>
      </c>
      <c r="W119" s="6" t="s">
        <v>383</v>
      </c>
    </row>
    <row r="120" spans="1:23" x14ac:dyDescent="0.2">
      <c r="A120" s="6" t="s">
        <v>106</v>
      </c>
      <c r="B120" s="6" t="s">
        <v>107</v>
      </c>
      <c r="C120" s="6" t="s">
        <v>471</v>
      </c>
      <c r="D120" s="6" t="s">
        <v>69</v>
      </c>
      <c r="E120" s="6" t="s">
        <v>52</v>
      </c>
      <c r="F120" s="6" t="s">
        <v>142</v>
      </c>
      <c r="G120" s="6" t="s">
        <v>130</v>
      </c>
      <c r="H120" t="s">
        <v>110</v>
      </c>
      <c r="I120" t="s">
        <v>111</v>
      </c>
      <c r="J120" t="s">
        <v>133</v>
      </c>
      <c r="K120" t="s">
        <v>146</v>
      </c>
      <c r="L120" t="s">
        <v>147</v>
      </c>
      <c r="M120" t="s">
        <v>148</v>
      </c>
      <c r="P120" s="44" t="s">
        <v>385</v>
      </c>
      <c r="Q120" s="9">
        <v>703936.73953342799</v>
      </c>
      <c r="R120" s="9">
        <v>4804125.5625725901</v>
      </c>
      <c r="S120" s="8">
        <f t="shared" si="5"/>
        <v>5.8246552463745296</v>
      </c>
      <c r="U120" s="9">
        <f t="shared" si="6"/>
        <v>2.7707561688298177</v>
      </c>
      <c r="V120" s="6" t="s">
        <v>119</v>
      </c>
      <c r="W120" s="6" t="s">
        <v>383</v>
      </c>
    </row>
    <row r="121" spans="1:23" x14ac:dyDescent="0.2">
      <c r="A121" s="6" t="s">
        <v>106</v>
      </c>
      <c r="B121" s="6" t="s">
        <v>107</v>
      </c>
      <c r="C121" s="6" t="s">
        <v>481</v>
      </c>
      <c r="D121" s="6" t="s">
        <v>69</v>
      </c>
      <c r="E121" s="6" t="s">
        <v>52</v>
      </c>
      <c r="F121" s="6" t="s">
        <v>142</v>
      </c>
      <c r="G121" s="6" t="s">
        <v>129</v>
      </c>
      <c r="H121" s="6" t="s">
        <v>110</v>
      </c>
      <c r="I121" s="6" t="s">
        <v>111</v>
      </c>
      <c r="J121" s="6" t="s">
        <v>112</v>
      </c>
      <c r="K121" s="6" t="s">
        <v>113</v>
      </c>
      <c r="L121" s="6" t="s">
        <v>114</v>
      </c>
      <c r="M121" s="6" t="s">
        <v>115</v>
      </c>
      <c r="P121" s="44" t="s">
        <v>385</v>
      </c>
      <c r="Q121" s="9">
        <v>0.49019607843137097</v>
      </c>
      <c r="R121" s="9">
        <v>2.9901960784313801</v>
      </c>
      <c r="S121" s="8">
        <f t="shared" si="5"/>
        <v>5.1000000000000352</v>
      </c>
      <c r="U121" s="9">
        <f t="shared" si="6"/>
        <v>2.608809242675532</v>
      </c>
      <c r="V121" s="6" t="s">
        <v>116</v>
      </c>
      <c r="W121" s="6" t="s">
        <v>383</v>
      </c>
    </row>
    <row r="122" spans="1:23" x14ac:dyDescent="0.2">
      <c r="A122" s="6" t="s">
        <v>106</v>
      </c>
      <c r="B122" s="6" t="s">
        <v>107</v>
      </c>
      <c r="C122" s="6" t="s">
        <v>474</v>
      </c>
      <c r="D122" s="6" t="s">
        <v>69</v>
      </c>
      <c r="E122" s="6" t="s">
        <v>52</v>
      </c>
      <c r="F122" s="6" t="s">
        <v>142</v>
      </c>
      <c r="G122" s="6" t="s">
        <v>129</v>
      </c>
      <c r="H122" s="6" t="s">
        <v>110</v>
      </c>
      <c r="I122" s="12" t="s">
        <v>123</v>
      </c>
      <c r="J122" s="6" t="s">
        <v>124</v>
      </c>
      <c r="K122" s="6" t="s">
        <v>125</v>
      </c>
      <c r="L122" s="6" t="s">
        <v>126</v>
      </c>
      <c r="M122" s="6" t="s">
        <v>127</v>
      </c>
      <c r="N122" s="6" t="s">
        <v>150</v>
      </c>
      <c r="P122" s="44" t="s">
        <v>386</v>
      </c>
      <c r="Q122" s="9">
        <v>125828.28301923801</v>
      </c>
      <c r="R122" s="9">
        <v>766832.77238388604</v>
      </c>
      <c r="S122" s="8">
        <f t="shared" si="5"/>
        <v>5.0942798708192196</v>
      </c>
      <c r="U122" s="9">
        <f t="shared" si="6"/>
        <v>2.6074557551887576</v>
      </c>
      <c r="V122" s="6" t="s">
        <v>119</v>
      </c>
      <c r="W122" s="6" t="s">
        <v>383</v>
      </c>
    </row>
    <row r="123" spans="1:23" x14ac:dyDescent="0.2">
      <c r="A123" s="6" t="s">
        <v>106</v>
      </c>
      <c r="B123" s="6" t="s">
        <v>120</v>
      </c>
      <c r="C123" s="6" t="s">
        <v>457</v>
      </c>
      <c r="D123" s="6" t="s">
        <v>77</v>
      </c>
      <c r="E123" s="6" t="s">
        <v>121</v>
      </c>
      <c r="F123" s="6" t="s">
        <v>138</v>
      </c>
      <c r="G123" s="11">
        <v>1E-3</v>
      </c>
      <c r="H123" t="s">
        <v>110</v>
      </c>
      <c r="I123" t="s">
        <v>163</v>
      </c>
      <c r="J123" t="s">
        <v>163</v>
      </c>
      <c r="K123" t="s">
        <v>164</v>
      </c>
      <c r="L123" t="s">
        <v>165</v>
      </c>
      <c r="M123" t="s">
        <v>166</v>
      </c>
      <c r="P123" s="44" t="s">
        <v>386</v>
      </c>
      <c r="Q123" s="9">
        <v>1332295.73918272</v>
      </c>
      <c r="R123" s="9">
        <v>8019611.9559066202</v>
      </c>
      <c r="S123" s="8">
        <f t="shared" si="5"/>
        <v>5.0193932323360499</v>
      </c>
      <c r="U123" s="9">
        <f t="shared" si="6"/>
        <v>2.5896180675799294</v>
      </c>
      <c r="V123" s="6" t="s">
        <v>119</v>
      </c>
      <c r="W123" s="6" t="s">
        <v>383</v>
      </c>
    </row>
    <row r="124" spans="1:23" x14ac:dyDescent="0.2">
      <c r="A124" s="6" t="s">
        <v>106</v>
      </c>
      <c r="B124" s="6" t="s">
        <v>120</v>
      </c>
      <c r="C124" s="6" t="s">
        <v>458</v>
      </c>
      <c r="D124" s="6" t="s">
        <v>77</v>
      </c>
      <c r="E124" s="6" t="s">
        <v>121</v>
      </c>
      <c r="F124" s="6" t="s">
        <v>138</v>
      </c>
      <c r="G124" s="13">
        <v>1.0000000000000001E-5</v>
      </c>
      <c r="H124" s="42" t="s">
        <v>110</v>
      </c>
      <c r="I124" s="42" t="s">
        <v>111</v>
      </c>
      <c r="J124" t="s">
        <v>133</v>
      </c>
      <c r="K124" t="s">
        <v>146</v>
      </c>
      <c r="L124" t="s">
        <v>147</v>
      </c>
      <c r="M124" t="s">
        <v>148</v>
      </c>
      <c r="P124" s="44" t="s">
        <v>385</v>
      </c>
      <c r="Q124" s="9">
        <v>74008.405201941103</v>
      </c>
      <c r="R124" s="9">
        <v>424083.11417676503</v>
      </c>
      <c r="S124" s="8">
        <f t="shared" si="5"/>
        <v>4.7302020361011934</v>
      </c>
      <c r="T124" s="43"/>
      <c r="U124" s="9">
        <f t="shared" si="6"/>
        <v>2.5185860065812649</v>
      </c>
      <c r="V124" s="6" t="s">
        <v>119</v>
      </c>
      <c r="W124" s="6" t="s">
        <v>383</v>
      </c>
    </row>
    <row r="125" spans="1:23" x14ac:dyDescent="0.2">
      <c r="A125" s="6" t="s">
        <v>106</v>
      </c>
      <c r="B125" s="6" t="s">
        <v>120</v>
      </c>
      <c r="C125" s="6" t="s">
        <v>438</v>
      </c>
      <c r="D125" s="6" t="s">
        <v>77</v>
      </c>
      <c r="E125" s="6" t="s">
        <v>121</v>
      </c>
      <c r="F125" s="6" t="s">
        <v>122</v>
      </c>
      <c r="G125" s="11">
        <v>1E-3</v>
      </c>
      <c r="H125" t="s">
        <v>110</v>
      </c>
      <c r="I125" t="s">
        <v>111</v>
      </c>
      <c r="J125" t="s">
        <v>133</v>
      </c>
      <c r="K125" t="s">
        <v>146</v>
      </c>
      <c r="L125" t="s">
        <v>147</v>
      </c>
      <c r="M125" t="s">
        <v>148</v>
      </c>
      <c r="P125" s="44" t="s">
        <v>385</v>
      </c>
      <c r="Q125" s="9">
        <v>3796.3398118699101</v>
      </c>
      <c r="R125" s="9">
        <v>21544.3469003188</v>
      </c>
      <c r="S125" s="8">
        <f t="shared" si="5"/>
        <v>4.6750312058358654</v>
      </c>
      <c r="U125" s="9">
        <f t="shared" si="6"/>
        <v>2.5046283255103141</v>
      </c>
      <c r="V125" s="6" t="s">
        <v>119</v>
      </c>
      <c r="W125" s="6" t="s">
        <v>383</v>
      </c>
    </row>
    <row r="126" spans="1:23" x14ac:dyDescent="0.2">
      <c r="A126" s="6" t="s">
        <v>106</v>
      </c>
      <c r="B126" s="6" t="s">
        <v>120</v>
      </c>
      <c r="C126" s="6" t="s">
        <v>457</v>
      </c>
      <c r="D126" s="6" t="s">
        <v>77</v>
      </c>
      <c r="E126" s="6" t="s">
        <v>121</v>
      </c>
      <c r="F126" s="6" t="s">
        <v>138</v>
      </c>
      <c r="G126" s="13">
        <v>1.0000000000000001E-5</v>
      </c>
      <c r="H126" t="s">
        <v>110</v>
      </c>
      <c r="I126" t="s">
        <v>163</v>
      </c>
      <c r="J126" t="s">
        <v>163</v>
      </c>
      <c r="K126" t="s">
        <v>164</v>
      </c>
      <c r="L126" t="s">
        <v>165</v>
      </c>
      <c r="M126" t="s">
        <v>166</v>
      </c>
      <c r="P126" s="44" t="s">
        <v>386</v>
      </c>
      <c r="Q126" s="9">
        <v>435489.44735553401</v>
      </c>
      <c r="R126" s="9">
        <v>2435462.6274809102</v>
      </c>
      <c r="S126" s="8">
        <f t="shared" si="5"/>
        <v>4.5924721994298894</v>
      </c>
      <c r="U126" s="9">
        <f t="shared" si="6"/>
        <v>2.4834861795643546</v>
      </c>
      <c r="V126" s="6" t="s">
        <v>119</v>
      </c>
      <c r="W126" s="6" t="s">
        <v>383</v>
      </c>
    </row>
    <row r="127" spans="1:23" x14ac:dyDescent="0.2">
      <c r="A127" s="6" t="s">
        <v>106</v>
      </c>
      <c r="B127" s="6" t="s">
        <v>120</v>
      </c>
      <c r="C127" s="6" t="s">
        <v>450</v>
      </c>
      <c r="D127" s="6" t="s">
        <v>77</v>
      </c>
      <c r="E127" s="6" t="s">
        <v>121</v>
      </c>
      <c r="F127" s="6" t="s">
        <v>122</v>
      </c>
      <c r="G127" s="11">
        <v>1E-3</v>
      </c>
      <c r="H127" s="6" t="s">
        <v>110</v>
      </c>
      <c r="I127" s="12" t="s">
        <v>123</v>
      </c>
      <c r="J127" s="6" t="s">
        <v>124</v>
      </c>
      <c r="K127" s="6" t="s">
        <v>125</v>
      </c>
      <c r="L127" s="6" t="s">
        <v>126</v>
      </c>
      <c r="M127" s="6" t="s">
        <v>127</v>
      </c>
      <c r="N127" s="6" t="s">
        <v>150</v>
      </c>
      <c r="O127" s="6" t="s">
        <v>184</v>
      </c>
      <c r="P127" s="44" t="s">
        <v>386</v>
      </c>
      <c r="Q127" s="9">
        <v>1899.9651919748901</v>
      </c>
      <c r="R127" s="9">
        <v>10577.6756028317</v>
      </c>
      <c r="S127" s="8">
        <f t="shared" si="5"/>
        <v>4.5672996787045843</v>
      </c>
      <c r="U127" s="9">
        <f t="shared" si="6"/>
        <v>2.4769777432261173</v>
      </c>
      <c r="V127" s="6" t="s">
        <v>119</v>
      </c>
      <c r="W127" s="6" t="s">
        <v>383</v>
      </c>
    </row>
    <row r="128" spans="1:23" x14ac:dyDescent="0.2">
      <c r="A128" s="6" t="s">
        <v>106</v>
      </c>
      <c r="B128" s="6" t="s">
        <v>120</v>
      </c>
      <c r="C128" s="6" t="s">
        <v>457</v>
      </c>
      <c r="D128" s="6" t="s">
        <v>77</v>
      </c>
      <c r="E128" s="6" t="s">
        <v>121</v>
      </c>
      <c r="F128" s="6" t="s">
        <v>132</v>
      </c>
      <c r="G128" s="13">
        <v>1.0000000000000001E-5</v>
      </c>
      <c r="H128" t="s">
        <v>110</v>
      </c>
      <c r="I128" t="s">
        <v>163</v>
      </c>
      <c r="J128" t="s">
        <v>163</v>
      </c>
      <c r="K128" t="s">
        <v>164</v>
      </c>
      <c r="L128" t="s">
        <v>165</v>
      </c>
      <c r="M128" t="s">
        <v>166</v>
      </c>
      <c r="P128" s="44" t="s">
        <v>386</v>
      </c>
      <c r="Q128" s="9">
        <v>1332295.73918272</v>
      </c>
      <c r="R128" s="9">
        <v>7342005.3475352898</v>
      </c>
      <c r="S128" s="8">
        <f t="shared" si="5"/>
        <v>4.5107924851873733</v>
      </c>
      <c r="U128" s="9">
        <f t="shared" si="6"/>
        <v>2.4622598019612432</v>
      </c>
      <c r="V128" s="6" t="s">
        <v>119</v>
      </c>
      <c r="W128" s="6" t="s">
        <v>383</v>
      </c>
    </row>
    <row r="129" spans="1:23" x14ac:dyDescent="0.2">
      <c r="A129" s="6" t="s">
        <v>185</v>
      </c>
      <c r="B129" s="6">
        <v>2020</v>
      </c>
      <c r="C129" s="6" t="s">
        <v>497</v>
      </c>
      <c r="D129" s="6" t="s">
        <v>404</v>
      </c>
      <c r="E129" s="6" t="s">
        <v>50</v>
      </c>
      <c r="F129" s="6" t="s">
        <v>186</v>
      </c>
      <c r="G129" s="6" t="s">
        <v>187</v>
      </c>
      <c r="H129" s="6" t="s">
        <v>110</v>
      </c>
      <c r="I129" s="6" t="s">
        <v>111</v>
      </c>
      <c r="J129" s="6" t="s">
        <v>133</v>
      </c>
      <c r="K129" s="6" t="s">
        <v>134</v>
      </c>
      <c r="P129" s="44" t="s">
        <v>385</v>
      </c>
      <c r="Q129" s="9">
        <v>1.2725344644751004</v>
      </c>
      <c r="R129" s="9">
        <v>6.7868504772005025</v>
      </c>
      <c r="S129" s="8">
        <f t="shared" si="5"/>
        <v>4.3333333333333073</v>
      </c>
      <c r="U129" s="9">
        <f t="shared" si="6"/>
        <v>2.4150374992788368</v>
      </c>
      <c r="V129" s="6" t="s">
        <v>116</v>
      </c>
      <c r="W129" s="6" t="s">
        <v>383</v>
      </c>
    </row>
    <row r="130" spans="1:23" x14ac:dyDescent="0.2">
      <c r="A130" s="6" t="s">
        <v>106</v>
      </c>
      <c r="B130" s="6" t="s">
        <v>120</v>
      </c>
      <c r="C130" s="6" t="s">
        <v>458</v>
      </c>
      <c r="D130" s="6" t="s">
        <v>77</v>
      </c>
      <c r="E130" s="6" t="s">
        <v>121</v>
      </c>
      <c r="F130" s="6" t="s">
        <v>132</v>
      </c>
      <c r="G130" s="11">
        <v>1E-3</v>
      </c>
      <c r="H130" t="s">
        <v>110</v>
      </c>
      <c r="I130" t="s">
        <v>111</v>
      </c>
      <c r="J130" t="s">
        <v>133</v>
      </c>
      <c r="K130" t="s">
        <v>146</v>
      </c>
      <c r="L130" t="s">
        <v>147</v>
      </c>
      <c r="M130" t="s">
        <v>148</v>
      </c>
      <c r="P130" s="44" t="s">
        <v>385</v>
      </c>
      <c r="Q130" s="9">
        <v>270005.46158529603</v>
      </c>
      <c r="R130" s="9">
        <v>1371686.6187107</v>
      </c>
      <c r="S130" s="8">
        <f t="shared" si="5"/>
        <v>4.080218046913016</v>
      </c>
      <c r="U130" s="9">
        <f t="shared" si="6"/>
        <v>2.3448904199204899</v>
      </c>
      <c r="V130" s="6" t="s">
        <v>119</v>
      </c>
      <c r="W130" s="6" t="s">
        <v>383</v>
      </c>
    </row>
    <row r="131" spans="1:23" x14ac:dyDescent="0.2">
      <c r="A131" s="6" t="s">
        <v>188</v>
      </c>
      <c r="B131" s="6">
        <v>2019</v>
      </c>
      <c r="C131" s="6" t="s">
        <v>511</v>
      </c>
      <c r="D131" s="6" t="s">
        <v>189</v>
      </c>
      <c r="E131" s="6" t="s">
        <v>50</v>
      </c>
      <c r="F131" s="6" t="s">
        <v>142</v>
      </c>
      <c r="G131" s="6" t="s">
        <v>190</v>
      </c>
      <c r="H131" t="s">
        <v>110</v>
      </c>
      <c r="I131" t="s">
        <v>111</v>
      </c>
      <c r="J131" t="s">
        <v>133</v>
      </c>
      <c r="K131" t="s">
        <v>146</v>
      </c>
      <c r="L131" t="s">
        <v>147</v>
      </c>
      <c r="M131" t="s">
        <v>191</v>
      </c>
      <c r="P131" s="44" t="s">
        <v>386</v>
      </c>
      <c r="Q131" s="9">
        <v>0.112707182320442</v>
      </c>
      <c r="R131" s="9">
        <v>0.56795580110497201</v>
      </c>
      <c r="S131" s="8">
        <f t="shared" si="5"/>
        <v>4.0392156862745061</v>
      </c>
      <c r="U131" s="9">
        <f t="shared" si="6"/>
        <v>2.3331992072223815</v>
      </c>
      <c r="V131" s="6" t="s">
        <v>116</v>
      </c>
      <c r="W131" s="6" t="s">
        <v>383</v>
      </c>
    </row>
    <row r="132" spans="1:23" x14ac:dyDescent="0.2">
      <c r="A132" s="6" t="s">
        <v>106</v>
      </c>
      <c r="B132" s="6" t="s">
        <v>107</v>
      </c>
      <c r="C132" s="6" t="s">
        <v>481</v>
      </c>
      <c r="D132" s="6" t="s">
        <v>69</v>
      </c>
      <c r="E132" s="6" t="s">
        <v>52</v>
      </c>
      <c r="F132" s="6" t="s">
        <v>142</v>
      </c>
      <c r="G132" s="6" t="s">
        <v>130</v>
      </c>
      <c r="H132" s="6" t="s">
        <v>110</v>
      </c>
      <c r="I132" s="6" t="s">
        <v>111</v>
      </c>
      <c r="J132" s="6" t="s">
        <v>112</v>
      </c>
      <c r="K132" s="6" t="s">
        <v>113</v>
      </c>
      <c r="L132" s="6" t="s">
        <v>114</v>
      </c>
      <c r="M132" s="6" t="s">
        <v>115</v>
      </c>
      <c r="P132" s="44" t="s">
        <v>385</v>
      </c>
      <c r="Q132" s="9">
        <v>0.49019607843137097</v>
      </c>
      <c r="R132" s="9">
        <v>2.4019607843137201</v>
      </c>
      <c r="S132" s="8">
        <f t="shared" si="5"/>
        <v>3.9000000000000044</v>
      </c>
      <c r="U132" s="9">
        <f t="shared" si="6"/>
        <v>2.2927817492278475</v>
      </c>
      <c r="V132" s="6" t="s">
        <v>116</v>
      </c>
      <c r="W132" s="6" t="s">
        <v>383</v>
      </c>
    </row>
    <row r="133" spans="1:23" x14ac:dyDescent="0.2">
      <c r="A133" s="6" t="s">
        <v>188</v>
      </c>
      <c r="B133" s="6">
        <v>2019</v>
      </c>
      <c r="C133" s="6" t="s">
        <v>511</v>
      </c>
      <c r="D133" s="6" t="s">
        <v>49</v>
      </c>
      <c r="E133" s="6" t="s">
        <v>50</v>
      </c>
      <c r="F133" s="6" t="s">
        <v>142</v>
      </c>
      <c r="G133" s="6" t="s">
        <v>190</v>
      </c>
      <c r="H133" s="6" t="s">
        <v>110</v>
      </c>
      <c r="I133" s="6" t="s">
        <v>111</v>
      </c>
      <c r="J133" s="6" t="s">
        <v>112</v>
      </c>
      <c r="K133" s="6" t="s">
        <v>113</v>
      </c>
      <c r="L133" s="6" t="s">
        <v>114</v>
      </c>
      <c r="M133" s="6" t="s">
        <v>192</v>
      </c>
      <c r="P133" s="44" t="s">
        <v>385</v>
      </c>
      <c r="Q133" s="9">
        <v>1.1049723756906049E-2</v>
      </c>
      <c r="R133" s="9">
        <v>5.4143646408839063E-2</v>
      </c>
      <c r="S133" s="8">
        <f t="shared" si="5"/>
        <v>3.899999999999948</v>
      </c>
      <c r="U133" s="9">
        <f t="shared" si="6"/>
        <v>2.2927817492278306</v>
      </c>
      <c r="V133" s="6" t="s">
        <v>116</v>
      </c>
      <c r="W133" s="6" t="s">
        <v>383</v>
      </c>
    </row>
    <row r="134" spans="1:23" x14ac:dyDescent="0.2">
      <c r="A134" s="6" t="s">
        <v>106</v>
      </c>
      <c r="B134" s="6" t="s">
        <v>107</v>
      </c>
      <c r="C134" s="6" t="s">
        <v>482</v>
      </c>
      <c r="D134" s="6" t="s">
        <v>69</v>
      </c>
      <c r="E134" s="6" t="s">
        <v>52</v>
      </c>
      <c r="F134" s="6" t="s">
        <v>142</v>
      </c>
      <c r="G134" s="6" t="s">
        <v>131</v>
      </c>
      <c r="H134" s="6" t="s">
        <v>110</v>
      </c>
      <c r="I134" s="6" t="s">
        <v>111</v>
      </c>
      <c r="J134" s="6" t="s">
        <v>112</v>
      </c>
      <c r="K134" s="6" t="s">
        <v>113</v>
      </c>
      <c r="L134" s="6" t="s">
        <v>114</v>
      </c>
      <c r="M134" s="6" t="s">
        <v>115</v>
      </c>
      <c r="P134" s="44" t="s">
        <v>385</v>
      </c>
      <c r="Q134" s="9">
        <v>181502.766378192</v>
      </c>
      <c r="R134" s="9">
        <v>869133.10908425599</v>
      </c>
      <c r="S134" s="8">
        <f t="shared" si="5"/>
        <v>3.788539185531028</v>
      </c>
      <c r="U134" s="9">
        <f t="shared" si="6"/>
        <v>2.2595856076898846</v>
      </c>
      <c r="V134" s="6" t="s">
        <v>119</v>
      </c>
      <c r="W134" s="6" t="s">
        <v>383</v>
      </c>
    </row>
    <row r="135" spans="1:23" x14ac:dyDescent="0.2">
      <c r="A135" s="6" t="s">
        <v>106</v>
      </c>
      <c r="B135" s="6" t="s">
        <v>107</v>
      </c>
      <c r="C135" s="6" t="s">
        <v>474</v>
      </c>
      <c r="D135" s="6" t="s">
        <v>69</v>
      </c>
      <c r="E135" s="6" t="s">
        <v>52</v>
      </c>
      <c r="F135" s="6" t="s">
        <v>142</v>
      </c>
      <c r="G135" s="6" t="s">
        <v>130</v>
      </c>
      <c r="H135" s="6" t="s">
        <v>110</v>
      </c>
      <c r="I135" s="12" t="s">
        <v>123</v>
      </c>
      <c r="J135" s="6" t="s">
        <v>124</v>
      </c>
      <c r="K135" s="6" t="s">
        <v>125</v>
      </c>
      <c r="L135" s="6" t="s">
        <v>126</v>
      </c>
      <c r="M135" s="6" t="s">
        <v>127</v>
      </c>
      <c r="N135" s="6" t="s">
        <v>150</v>
      </c>
      <c r="P135" s="44" t="s">
        <v>386</v>
      </c>
      <c r="Q135" s="9">
        <v>125828.28301923801</v>
      </c>
      <c r="R135" s="19">
        <v>600164.78584275895</v>
      </c>
      <c r="S135" s="8">
        <f t="shared" si="5"/>
        <v>3.7697129090682986</v>
      </c>
      <c r="U135" s="9">
        <f t="shared" si="6"/>
        <v>2.2539024324512962</v>
      </c>
      <c r="V135" s="6" t="s">
        <v>119</v>
      </c>
      <c r="W135" s="6" t="s">
        <v>383</v>
      </c>
    </row>
    <row r="136" spans="1:23" x14ac:dyDescent="0.2">
      <c r="A136" s="6" t="s">
        <v>106</v>
      </c>
      <c r="B136" s="6" t="s">
        <v>107</v>
      </c>
      <c r="C136" s="6" t="s">
        <v>471</v>
      </c>
      <c r="D136" s="6" t="s">
        <v>69</v>
      </c>
      <c r="E136" s="6" t="s">
        <v>52</v>
      </c>
      <c r="F136" s="6" t="s">
        <v>142</v>
      </c>
      <c r="G136" s="6" t="s">
        <v>109</v>
      </c>
      <c r="H136" t="s">
        <v>110</v>
      </c>
      <c r="I136" t="s">
        <v>111</v>
      </c>
      <c r="J136" t="s">
        <v>133</v>
      </c>
      <c r="K136" t="s">
        <v>146</v>
      </c>
      <c r="L136" t="s">
        <v>147</v>
      </c>
      <c r="M136" t="s">
        <v>148</v>
      </c>
      <c r="P136" s="44" t="s">
        <v>385</v>
      </c>
      <c r="Q136" s="9">
        <v>703936.73953342799</v>
      </c>
      <c r="R136" s="9">
        <v>3312679.1342175701</v>
      </c>
      <c r="S136" s="8">
        <f t="shared" si="5"/>
        <v>3.7059330024644352</v>
      </c>
      <c r="U136" s="9">
        <f t="shared" si="6"/>
        <v>2.234480781314367</v>
      </c>
      <c r="V136" s="6" t="s">
        <v>119</v>
      </c>
      <c r="W136" s="6" t="s">
        <v>383</v>
      </c>
    </row>
    <row r="137" spans="1:23" x14ac:dyDescent="0.2">
      <c r="A137" s="6" t="s">
        <v>106</v>
      </c>
      <c r="B137" s="6" t="s">
        <v>107</v>
      </c>
      <c r="C137" s="6" t="s">
        <v>478</v>
      </c>
      <c r="D137" s="6" t="s">
        <v>69</v>
      </c>
      <c r="E137" s="6" t="s">
        <v>52</v>
      </c>
      <c r="F137" s="6" t="s">
        <v>142</v>
      </c>
      <c r="G137" s="6" t="s">
        <v>131</v>
      </c>
      <c r="H137" t="s">
        <v>110</v>
      </c>
      <c r="I137" t="s">
        <v>111</v>
      </c>
      <c r="J137" t="s">
        <v>112</v>
      </c>
      <c r="K137" t="s">
        <v>139</v>
      </c>
      <c r="L137" t="s">
        <v>140</v>
      </c>
      <c r="M137" t="s">
        <v>141</v>
      </c>
      <c r="P137" s="44" t="s">
        <v>385</v>
      </c>
      <c r="Q137" s="9">
        <v>1873149.33321309</v>
      </c>
      <c r="R137" s="9">
        <v>8649034.5510900393</v>
      </c>
      <c r="S137" s="8">
        <f t="shared" si="5"/>
        <v>3.6173758801461897</v>
      </c>
      <c r="U137" s="9">
        <f t="shared" si="6"/>
        <v>2.2070731805895649</v>
      </c>
      <c r="V137" s="6" t="s">
        <v>119</v>
      </c>
      <c r="W137" s="6" t="s">
        <v>383</v>
      </c>
    </row>
    <row r="138" spans="1:23" x14ac:dyDescent="0.2">
      <c r="A138" s="6" t="s">
        <v>106</v>
      </c>
      <c r="B138" s="6" t="s">
        <v>107</v>
      </c>
      <c r="C138" s="6" t="s">
        <v>480</v>
      </c>
      <c r="D138" s="6" t="s">
        <v>69</v>
      </c>
      <c r="E138" s="6" t="s">
        <v>52</v>
      </c>
      <c r="F138" s="6" t="s">
        <v>108</v>
      </c>
      <c r="G138" s="6" t="s">
        <v>131</v>
      </c>
      <c r="H138" t="s">
        <v>110</v>
      </c>
      <c r="I138" t="s">
        <v>163</v>
      </c>
      <c r="J138" t="s">
        <v>163</v>
      </c>
      <c r="K138" t="s">
        <v>164</v>
      </c>
      <c r="L138" t="s">
        <v>165</v>
      </c>
      <c r="M138" t="s">
        <v>166</v>
      </c>
      <c r="P138" s="44" t="s">
        <v>386</v>
      </c>
      <c r="Q138" s="9">
        <v>38151.5867304653</v>
      </c>
      <c r="R138" s="9">
        <v>172573.771283223</v>
      </c>
      <c r="S138" s="8">
        <f t="shared" si="5"/>
        <v>3.5233707447721216</v>
      </c>
      <c r="U138" s="9">
        <f t="shared" si="6"/>
        <v>2.1773982470690334</v>
      </c>
      <c r="V138" s="6" t="s">
        <v>119</v>
      </c>
      <c r="W138" s="6" t="s">
        <v>383</v>
      </c>
    </row>
    <row r="139" spans="1:23" x14ac:dyDescent="0.2">
      <c r="A139" s="6" t="s">
        <v>106</v>
      </c>
      <c r="B139" s="6" t="s">
        <v>120</v>
      </c>
      <c r="C139" s="6" t="s">
        <v>450</v>
      </c>
      <c r="D139" s="6" t="s">
        <v>77</v>
      </c>
      <c r="E139" s="6" t="s">
        <v>121</v>
      </c>
      <c r="F139" s="6" t="s">
        <v>122</v>
      </c>
      <c r="G139" s="11">
        <v>1E-3</v>
      </c>
      <c r="H139" s="6" t="s">
        <v>110</v>
      </c>
      <c r="I139" s="12" t="s">
        <v>123</v>
      </c>
      <c r="J139" s="6" t="s">
        <v>124</v>
      </c>
      <c r="K139" s="6" t="s">
        <v>125</v>
      </c>
      <c r="L139" s="6" t="s">
        <v>126</v>
      </c>
      <c r="M139" s="6" t="s">
        <v>127</v>
      </c>
      <c r="N139" s="6" t="s">
        <v>150</v>
      </c>
      <c r="O139" s="6" t="s">
        <v>184</v>
      </c>
      <c r="P139" s="44" t="s">
        <v>386</v>
      </c>
      <c r="Q139" s="9">
        <v>6858.6230359942401</v>
      </c>
      <c r="R139" s="9">
        <v>30015.937774809001</v>
      </c>
      <c r="S139" s="8">
        <f t="shared" si="5"/>
        <v>3.376379576087583</v>
      </c>
      <c r="U139" s="9">
        <f t="shared" si="6"/>
        <v>2.1297378726804004</v>
      </c>
      <c r="V139" s="6" t="s">
        <v>119</v>
      </c>
      <c r="W139" s="6" t="s">
        <v>383</v>
      </c>
    </row>
    <row r="140" spans="1:23" x14ac:dyDescent="0.2">
      <c r="A140" s="6" t="s">
        <v>106</v>
      </c>
      <c r="B140" s="6" t="s">
        <v>107</v>
      </c>
      <c r="C140" s="6" t="s">
        <v>478</v>
      </c>
      <c r="D140" s="6" t="s">
        <v>69</v>
      </c>
      <c r="E140" s="6" t="s">
        <v>52</v>
      </c>
      <c r="F140" s="6" t="s">
        <v>142</v>
      </c>
      <c r="G140" s="6" t="s">
        <v>109</v>
      </c>
      <c r="H140" t="s">
        <v>110</v>
      </c>
      <c r="I140" t="s">
        <v>111</v>
      </c>
      <c r="J140" t="s">
        <v>112</v>
      </c>
      <c r="K140" t="s">
        <v>139</v>
      </c>
      <c r="L140" t="s">
        <v>140</v>
      </c>
      <c r="M140" t="s">
        <v>141</v>
      </c>
      <c r="P140" s="44" t="s">
        <v>385</v>
      </c>
      <c r="Q140" s="9">
        <v>1873149.33321309</v>
      </c>
      <c r="R140" s="9">
        <v>8059409.7576938299</v>
      </c>
      <c r="S140" s="8">
        <f t="shared" si="5"/>
        <v>3.3025986315085691</v>
      </c>
      <c r="U140" s="9">
        <f t="shared" si="6"/>
        <v>2.1052082645623553</v>
      </c>
      <c r="V140" s="6" t="s">
        <v>119</v>
      </c>
      <c r="W140" s="6" t="s">
        <v>383</v>
      </c>
    </row>
    <row r="141" spans="1:23" x14ac:dyDescent="0.2">
      <c r="A141" s="6" t="s">
        <v>106</v>
      </c>
      <c r="B141" s="6" t="s">
        <v>107</v>
      </c>
      <c r="C141" s="6" t="s">
        <v>471</v>
      </c>
      <c r="D141" s="6" t="s">
        <v>69</v>
      </c>
      <c r="E141" s="6" t="s">
        <v>52</v>
      </c>
      <c r="F141" s="6" t="s">
        <v>142</v>
      </c>
      <c r="G141" s="6" t="s">
        <v>118</v>
      </c>
      <c r="H141" t="s">
        <v>110</v>
      </c>
      <c r="I141" t="s">
        <v>111</v>
      </c>
      <c r="J141" t="s">
        <v>133</v>
      </c>
      <c r="K141" t="s">
        <v>146</v>
      </c>
      <c r="L141" t="s">
        <v>147</v>
      </c>
      <c r="M141" t="s">
        <v>148</v>
      </c>
      <c r="P141" s="44" t="s">
        <v>385</v>
      </c>
      <c r="Q141" s="9">
        <v>703936.73953342799</v>
      </c>
      <c r="R141" s="9">
        <v>3018704.6782488702</v>
      </c>
      <c r="S141" s="8">
        <f t="shared" si="5"/>
        <v>3.2883181239406247</v>
      </c>
      <c r="U141" s="9">
        <f t="shared" si="6"/>
        <v>2.1004119344355061</v>
      </c>
      <c r="V141" s="6" t="s">
        <v>119</v>
      </c>
      <c r="W141" s="6" t="s">
        <v>383</v>
      </c>
    </row>
    <row r="142" spans="1:23" x14ac:dyDescent="0.2">
      <c r="A142" s="6" t="s">
        <v>106</v>
      </c>
      <c r="B142" s="6" t="s">
        <v>107</v>
      </c>
      <c r="C142" s="6" t="s">
        <v>470</v>
      </c>
      <c r="D142" s="6" t="s">
        <v>69</v>
      </c>
      <c r="E142" s="6" t="s">
        <v>52</v>
      </c>
      <c r="F142" s="6" t="s">
        <v>117</v>
      </c>
      <c r="G142" s="6" t="s">
        <v>109</v>
      </c>
      <c r="H142" t="s">
        <v>110</v>
      </c>
      <c r="I142" t="s">
        <v>111</v>
      </c>
      <c r="J142" t="s">
        <v>133</v>
      </c>
      <c r="K142" t="s">
        <v>146</v>
      </c>
      <c r="L142" t="s">
        <v>147</v>
      </c>
      <c r="M142" t="s">
        <v>148</v>
      </c>
      <c r="P142" s="44" t="s">
        <v>385</v>
      </c>
      <c r="Q142" s="9">
        <v>6.5313653136531302</v>
      </c>
      <c r="R142" s="9">
        <v>27.3431734317343</v>
      </c>
      <c r="S142" s="8">
        <f t="shared" si="5"/>
        <v>3.1864406779661034</v>
      </c>
      <c r="U142" s="9">
        <f t="shared" si="6"/>
        <v>2.0657241822228367</v>
      </c>
      <c r="V142" s="6" t="s">
        <v>116</v>
      </c>
      <c r="W142" s="6" t="s">
        <v>383</v>
      </c>
    </row>
    <row r="143" spans="1:23" x14ac:dyDescent="0.2">
      <c r="A143" s="6" t="s">
        <v>106</v>
      </c>
      <c r="B143" s="6" t="s">
        <v>120</v>
      </c>
      <c r="C143" s="6" t="s">
        <v>438</v>
      </c>
      <c r="D143" s="6" t="s">
        <v>77</v>
      </c>
      <c r="E143" s="6" t="s">
        <v>121</v>
      </c>
      <c r="F143" s="6" t="s">
        <v>122</v>
      </c>
      <c r="G143" s="11">
        <v>1E-3</v>
      </c>
      <c r="H143" t="s">
        <v>110</v>
      </c>
      <c r="I143" t="s">
        <v>111</v>
      </c>
      <c r="J143" t="s">
        <v>133</v>
      </c>
      <c r="K143" t="s">
        <v>146</v>
      </c>
      <c r="L143" t="s">
        <v>147</v>
      </c>
      <c r="M143" t="s">
        <v>148</v>
      </c>
      <c r="P143" s="44" t="s">
        <v>385</v>
      </c>
      <c r="Q143" s="9">
        <v>7329.5846528463198</v>
      </c>
      <c r="R143" s="9">
        <v>30487.8629930116</v>
      </c>
      <c r="S143" s="8">
        <f t="shared" si="5"/>
        <v>3.1595621630718402</v>
      </c>
      <c r="U143" s="9">
        <f t="shared" si="6"/>
        <v>2.0564316777874123</v>
      </c>
      <c r="V143" s="6" t="s">
        <v>119</v>
      </c>
      <c r="W143" s="6" t="s">
        <v>383</v>
      </c>
    </row>
    <row r="144" spans="1:23" x14ac:dyDescent="0.2">
      <c r="A144" s="6" t="s">
        <v>106</v>
      </c>
      <c r="B144" s="6" t="s">
        <v>107</v>
      </c>
      <c r="C144" s="6" t="s">
        <v>473</v>
      </c>
      <c r="D144" s="6" t="s">
        <v>69</v>
      </c>
      <c r="E144" s="6" t="s">
        <v>52</v>
      </c>
      <c r="F144" s="6" t="s">
        <v>194</v>
      </c>
      <c r="G144" s="6" t="s">
        <v>130</v>
      </c>
      <c r="H144" s="6" t="s">
        <v>110</v>
      </c>
      <c r="I144" s="12" t="s">
        <v>123</v>
      </c>
      <c r="J144" s="6" t="s">
        <v>124</v>
      </c>
      <c r="K144" s="6" t="s">
        <v>125</v>
      </c>
      <c r="L144" s="6" t="s">
        <v>126</v>
      </c>
      <c r="M144" s="6" t="s">
        <v>127</v>
      </c>
      <c r="N144" s="6" t="s">
        <v>150</v>
      </c>
      <c r="P144" s="44" t="s">
        <v>386</v>
      </c>
      <c r="Q144" s="9">
        <v>1.25776397515528</v>
      </c>
      <c r="R144" s="9">
        <v>5.0931677018633499</v>
      </c>
      <c r="S144" s="8">
        <f t="shared" si="5"/>
        <v>3.0493827160493781</v>
      </c>
      <c r="U144" s="9">
        <f t="shared" si="6"/>
        <v>2.0177020017334573</v>
      </c>
      <c r="V144" s="6" t="s">
        <v>116</v>
      </c>
      <c r="W144" s="6" t="s">
        <v>383</v>
      </c>
    </row>
    <row r="145" spans="1:23" x14ac:dyDescent="0.2">
      <c r="A145" s="6" t="s">
        <v>106</v>
      </c>
      <c r="B145" s="6" t="s">
        <v>107</v>
      </c>
      <c r="C145" s="6" t="s">
        <v>471</v>
      </c>
      <c r="D145" s="6" t="s">
        <v>69</v>
      </c>
      <c r="E145" s="6" t="s">
        <v>52</v>
      </c>
      <c r="F145" s="6" t="s">
        <v>117</v>
      </c>
      <c r="G145" s="6" t="s">
        <v>109</v>
      </c>
      <c r="H145" t="s">
        <v>110</v>
      </c>
      <c r="I145" t="s">
        <v>111</v>
      </c>
      <c r="J145" t="s">
        <v>133</v>
      </c>
      <c r="K145" t="s">
        <v>146</v>
      </c>
      <c r="L145" t="s">
        <v>147</v>
      </c>
      <c r="M145" t="s">
        <v>148</v>
      </c>
      <c r="P145" s="44" t="s">
        <v>385</v>
      </c>
      <c r="Q145" s="9">
        <v>2081544.2622704899</v>
      </c>
      <c r="R145" s="9">
        <v>8390093.7988405805</v>
      </c>
      <c r="S145" s="8">
        <f t="shared" si="5"/>
        <v>3.0307064091391949</v>
      </c>
      <c r="U145" s="9">
        <f t="shared" si="6"/>
        <v>2.0110327031829427</v>
      </c>
      <c r="V145" s="6" t="s">
        <v>119</v>
      </c>
      <c r="W145" s="6" t="s">
        <v>383</v>
      </c>
    </row>
    <row r="146" spans="1:23" x14ac:dyDescent="0.2">
      <c r="A146" s="6" t="s">
        <v>188</v>
      </c>
      <c r="B146" s="6">
        <v>2019</v>
      </c>
      <c r="C146" s="6" t="s">
        <v>511</v>
      </c>
      <c r="D146" s="6" t="s">
        <v>189</v>
      </c>
      <c r="E146" s="6" t="s">
        <v>50</v>
      </c>
      <c r="F146" s="6" t="s">
        <v>195</v>
      </c>
      <c r="G146" s="6" t="s">
        <v>190</v>
      </c>
      <c r="H146" t="s">
        <v>110</v>
      </c>
      <c r="I146" t="s">
        <v>163</v>
      </c>
      <c r="J146" t="s">
        <v>163</v>
      </c>
      <c r="K146" t="s">
        <v>164</v>
      </c>
      <c r="L146" t="s">
        <v>165</v>
      </c>
      <c r="M146" t="s">
        <v>166</v>
      </c>
      <c r="P146" s="44" t="s">
        <v>386</v>
      </c>
      <c r="Q146" s="9">
        <v>1.1049723756909602E-3</v>
      </c>
      <c r="R146" s="9">
        <v>4.4198895027629526E-3</v>
      </c>
      <c r="S146" s="8">
        <f t="shared" si="5"/>
        <v>2.9999999999991962</v>
      </c>
      <c r="U146" s="9">
        <f t="shared" si="6"/>
        <v>1.99999999999971</v>
      </c>
      <c r="V146" s="6" t="s">
        <v>116</v>
      </c>
      <c r="W146" s="6" t="s">
        <v>383</v>
      </c>
    </row>
    <row r="147" spans="1:23" x14ac:dyDescent="0.2">
      <c r="A147" s="6" t="s">
        <v>106</v>
      </c>
      <c r="B147" s="6" t="s">
        <v>107</v>
      </c>
      <c r="C147" s="6" t="s">
        <v>474</v>
      </c>
      <c r="D147" s="6" t="s">
        <v>69</v>
      </c>
      <c r="E147" s="6" t="s">
        <v>52</v>
      </c>
      <c r="F147" s="6" t="s">
        <v>108</v>
      </c>
      <c r="G147" s="6" t="s">
        <v>109</v>
      </c>
      <c r="H147" s="6" t="s">
        <v>110</v>
      </c>
      <c r="I147" s="12" t="s">
        <v>123</v>
      </c>
      <c r="J147" s="6" t="s">
        <v>124</v>
      </c>
      <c r="K147" s="6" t="s">
        <v>125</v>
      </c>
      <c r="L147" s="6" t="s">
        <v>126</v>
      </c>
      <c r="M147" s="6" t="s">
        <v>127</v>
      </c>
      <c r="N147" s="6" t="s">
        <v>150</v>
      </c>
      <c r="P147" s="44" t="s">
        <v>386</v>
      </c>
      <c r="Q147" s="9">
        <v>239418.34696208101</v>
      </c>
      <c r="R147" s="9">
        <v>950226.30987155496</v>
      </c>
      <c r="S147" s="8">
        <f t="shared" si="5"/>
        <v>2.9688951240735593</v>
      </c>
      <c r="U147" s="9">
        <f t="shared" si="6"/>
        <v>1.9887374403982068</v>
      </c>
      <c r="V147" s="6" t="s">
        <v>119</v>
      </c>
      <c r="W147" s="6" t="s">
        <v>383</v>
      </c>
    </row>
    <row r="148" spans="1:23" x14ac:dyDescent="0.2">
      <c r="A148" s="6" t="s">
        <v>106</v>
      </c>
      <c r="B148" s="6" t="s">
        <v>107</v>
      </c>
      <c r="C148" s="6" t="s">
        <v>480</v>
      </c>
      <c r="D148" s="6" t="s">
        <v>69</v>
      </c>
      <c r="E148" s="6" t="s">
        <v>52</v>
      </c>
      <c r="F148" s="6" t="s">
        <v>142</v>
      </c>
      <c r="G148" s="6" t="s">
        <v>130</v>
      </c>
      <c r="H148" t="s">
        <v>110</v>
      </c>
      <c r="I148" t="s">
        <v>163</v>
      </c>
      <c r="J148" t="s">
        <v>163</v>
      </c>
      <c r="K148" t="s">
        <v>164</v>
      </c>
      <c r="L148" t="s">
        <v>165</v>
      </c>
      <c r="M148" t="s">
        <v>166</v>
      </c>
      <c r="P148" s="44" t="s">
        <v>386</v>
      </c>
      <c r="Q148" s="9">
        <v>728089.67761648505</v>
      </c>
      <c r="R148" s="9">
        <v>2865120.26966378</v>
      </c>
      <c r="S148" s="8">
        <f t="shared" ref="S148:S179" si="7">((R148-Q148)/Q148)</f>
        <v>2.9351200240102258</v>
      </c>
      <c r="U148" s="9">
        <f t="shared" si="6"/>
        <v>1.9764076396472701</v>
      </c>
      <c r="V148" s="6" t="s">
        <v>119</v>
      </c>
      <c r="W148" s="6" t="s">
        <v>383</v>
      </c>
    </row>
    <row r="149" spans="1:23" x14ac:dyDescent="0.2">
      <c r="A149" s="6" t="s">
        <v>106</v>
      </c>
      <c r="B149" s="6" t="s">
        <v>120</v>
      </c>
      <c r="C149" s="6" t="s">
        <v>457</v>
      </c>
      <c r="D149" s="6" t="s">
        <v>77</v>
      </c>
      <c r="E149" s="6" t="s">
        <v>121</v>
      </c>
      <c r="F149" s="6" t="s">
        <v>132</v>
      </c>
      <c r="G149" s="11">
        <v>1E-3</v>
      </c>
      <c r="H149" t="s">
        <v>110</v>
      </c>
      <c r="I149" t="s">
        <v>163</v>
      </c>
      <c r="J149" t="s">
        <v>163</v>
      </c>
      <c r="K149" t="s">
        <v>164</v>
      </c>
      <c r="L149" t="s">
        <v>165</v>
      </c>
      <c r="M149" t="s">
        <v>166</v>
      </c>
      <c r="P149" s="44" t="s">
        <v>386</v>
      </c>
      <c r="Q149" s="9">
        <v>1332295.73918272</v>
      </c>
      <c r="R149" s="9">
        <v>5234194.3010218004</v>
      </c>
      <c r="S149" s="8">
        <f t="shared" si="7"/>
        <v>2.9287030252252033</v>
      </c>
      <c r="U149" s="9">
        <f t="shared" si="6"/>
        <v>1.9740531170896192</v>
      </c>
      <c r="V149" s="6" t="s">
        <v>119</v>
      </c>
      <c r="W149" s="6" t="s">
        <v>383</v>
      </c>
    </row>
    <row r="150" spans="1:23" x14ac:dyDescent="0.2">
      <c r="A150" s="6" t="s">
        <v>106</v>
      </c>
      <c r="B150" s="6">
        <v>2018</v>
      </c>
      <c r="C150" s="6" t="s">
        <v>492</v>
      </c>
      <c r="D150" s="6" t="s">
        <v>69</v>
      </c>
      <c r="E150" s="6" t="s">
        <v>52</v>
      </c>
      <c r="F150" s="6" t="s">
        <v>108</v>
      </c>
      <c r="G150" s="6" t="s">
        <v>193</v>
      </c>
      <c r="H150" s="1" t="s">
        <v>110</v>
      </c>
      <c r="I150" s="1" t="s">
        <v>111</v>
      </c>
      <c r="J150" s="1" t="s">
        <v>112</v>
      </c>
      <c r="K150" s="1" t="s">
        <v>139</v>
      </c>
      <c r="L150" s="1" t="s">
        <v>140</v>
      </c>
      <c r="M150" s="1" t="s">
        <v>141</v>
      </c>
      <c r="N150" s="6" t="s">
        <v>149</v>
      </c>
      <c r="P150" s="44" t="s">
        <v>385</v>
      </c>
      <c r="Q150" s="9">
        <v>1.2365591397849301E-2</v>
      </c>
      <c r="R150" s="9">
        <v>4.8387096774193401E-2</v>
      </c>
      <c r="S150" s="8">
        <f t="shared" si="7"/>
        <v>2.9130434782609091</v>
      </c>
      <c r="U150" s="9">
        <f t="shared" si="6"/>
        <v>1.9682911402726764</v>
      </c>
      <c r="V150" s="6" t="s">
        <v>116</v>
      </c>
      <c r="W150" s="6" t="s">
        <v>383</v>
      </c>
    </row>
    <row r="151" spans="1:23" x14ac:dyDescent="0.2">
      <c r="A151" s="6" t="s">
        <v>196</v>
      </c>
      <c r="B151" s="6">
        <v>2019</v>
      </c>
      <c r="C151" s="6" t="s">
        <v>416</v>
      </c>
      <c r="D151" s="6" t="s">
        <v>79</v>
      </c>
      <c r="E151" s="6" t="s">
        <v>50</v>
      </c>
      <c r="F151" s="6" t="s">
        <v>197</v>
      </c>
      <c r="G151" s="6" t="s">
        <v>198</v>
      </c>
      <c r="H151" t="s">
        <v>110</v>
      </c>
      <c r="I151" t="s">
        <v>111</v>
      </c>
      <c r="J151" t="s">
        <v>133</v>
      </c>
      <c r="K151" t="s">
        <v>146</v>
      </c>
      <c r="L151" t="s">
        <v>147</v>
      </c>
      <c r="M151" t="s">
        <v>148</v>
      </c>
      <c r="N151" s="6" t="s">
        <v>199</v>
      </c>
      <c r="P151" s="44" t="s">
        <v>385</v>
      </c>
      <c r="Q151" s="9">
        <v>4483775.8112094495</v>
      </c>
      <c r="R151" s="9">
        <v>17463126.843657799</v>
      </c>
      <c r="S151" s="8">
        <f t="shared" si="7"/>
        <v>2.8947368421052504</v>
      </c>
      <c r="U151" s="9">
        <f t="shared" si="6"/>
        <v>1.9615258521853596</v>
      </c>
      <c r="V151" s="6" t="s">
        <v>119</v>
      </c>
      <c r="W151" s="6" t="s">
        <v>383</v>
      </c>
    </row>
    <row r="152" spans="1:23" x14ac:dyDescent="0.2">
      <c r="A152" s="6" t="s">
        <v>106</v>
      </c>
      <c r="B152" s="6" t="s">
        <v>120</v>
      </c>
      <c r="C152" s="6" t="s">
        <v>448</v>
      </c>
      <c r="D152" s="6" t="s">
        <v>77</v>
      </c>
      <c r="E152" s="6" t="s">
        <v>121</v>
      </c>
      <c r="F152" s="6" t="s">
        <v>122</v>
      </c>
      <c r="G152" s="11">
        <v>1E-3</v>
      </c>
      <c r="H152" s="6" t="s">
        <v>110</v>
      </c>
      <c r="I152" s="12" t="s">
        <v>123</v>
      </c>
      <c r="J152" s="6" t="s">
        <v>124</v>
      </c>
      <c r="K152" s="6" t="s">
        <v>125</v>
      </c>
      <c r="L152" s="6" t="s">
        <v>126</v>
      </c>
      <c r="M152" s="6" t="s">
        <v>127</v>
      </c>
      <c r="N152" s="6" t="s">
        <v>128</v>
      </c>
      <c r="P152" s="44" t="s">
        <v>385</v>
      </c>
      <c r="Q152" s="9">
        <v>1735.1789173158299</v>
      </c>
      <c r="R152" s="9">
        <v>6753.1779958543902</v>
      </c>
      <c r="S152" s="8">
        <f t="shared" si="7"/>
        <v>2.8919202673929245</v>
      </c>
      <c r="U152" s="9">
        <f t="shared" si="6"/>
        <v>1.960482154359747</v>
      </c>
      <c r="V152" s="6" t="s">
        <v>119</v>
      </c>
      <c r="W152" s="6" t="s">
        <v>383</v>
      </c>
    </row>
    <row r="153" spans="1:23" x14ac:dyDescent="0.2">
      <c r="A153" s="6" t="s">
        <v>200</v>
      </c>
      <c r="B153" s="6">
        <v>2020</v>
      </c>
      <c r="C153" s="6" t="s">
        <v>507</v>
      </c>
      <c r="D153" s="6" t="s">
        <v>74</v>
      </c>
      <c r="E153" s="6" t="s">
        <v>50</v>
      </c>
      <c r="F153" s="6" t="s">
        <v>177</v>
      </c>
      <c r="G153" s="6" t="s">
        <v>201</v>
      </c>
      <c r="H153" s="6" t="s">
        <v>110</v>
      </c>
      <c r="I153" s="6" t="s">
        <v>111</v>
      </c>
      <c r="J153" s="6" t="s">
        <v>112</v>
      </c>
      <c r="K153" s="6" t="s">
        <v>113</v>
      </c>
      <c r="L153" s="6" t="s">
        <v>114</v>
      </c>
      <c r="M153" s="6" t="s">
        <v>115</v>
      </c>
      <c r="P153" s="44" t="s">
        <v>385</v>
      </c>
      <c r="Q153" s="9">
        <v>0.87209302325579696</v>
      </c>
      <c r="R153" s="9">
        <v>3.3914728682170399</v>
      </c>
      <c r="S153" s="8">
        <f t="shared" si="7"/>
        <v>2.8888888888889483</v>
      </c>
      <c r="U153" s="9">
        <f t="shared" si="6"/>
        <v>1.9593580155026762</v>
      </c>
      <c r="V153" s="6" t="s">
        <v>116</v>
      </c>
      <c r="W153" s="6" t="s">
        <v>383</v>
      </c>
    </row>
    <row r="154" spans="1:23" x14ac:dyDescent="0.2">
      <c r="A154" s="6" t="s">
        <v>106</v>
      </c>
      <c r="B154" s="6" t="s">
        <v>107</v>
      </c>
      <c r="C154" s="6" t="s">
        <v>482</v>
      </c>
      <c r="D154" s="6" t="s">
        <v>69</v>
      </c>
      <c r="E154" s="6" t="s">
        <v>52</v>
      </c>
      <c r="F154" s="6" t="s">
        <v>142</v>
      </c>
      <c r="G154" s="6" t="s">
        <v>129</v>
      </c>
      <c r="H154" s="6" t="s">
        <v>110</v>
      </c>
      <c r="I154" s="6" t="s">
        <v>111</v>
      </c>
      <c r="J154" s="6" t="s">
        <v>112</v>
      </c>
      <c r="K154" s="6" t="s">
        <v>113</v>
      </c>
      <c r="L154" s="6" t="s">
        <v>114</v>
      </c>
      <c r="M154" s="6" t="s">
        <v>115</v>
      </c>
      <c r="P154" s="44" t="s">
        <v>385</v>
      </c>
      <c r="Q154" s="9">
        <v>181502.766378192</v>
      </c>
      <c r="R154" s="9">
        <v>704231.96870904497</v>
      </c>
      <c r="S154" s="8">
        <f t="shared" si="7"/>
        <v>2.8800068051946792</v>
      </c>
      <c r="U154" s="9">
        <f t="shared" si="6"/>
        <v>1.9560591827763223</v>
      </c>
      <c r="V154" s="6" t="s">
        <v>119</v>
      </c>
      <c r="W154" s="6" t="s">
        <v>383</v>
      </c>
    </row>
    <row r="155" spans="1:23" x14ac:dyDescent="0.2">
      <c r="A155" s="6" t="s">
        <v>106</v>
      </c>
      <c r="B155" s="6" t="s">
        <v>120</v>
      </c>
      <c r="C155" s="6" t="s">
        <v>457</v>
      </c>
      <c r="D155" s="6" t="s">
        <v>77</v>
      </c>
      <c r="E155" s="6" t="s">
        <v>121</v>
      </c>
      <c r="F155" s="6" t="s">
        <v>138</v>
      </c>
      <c r="G155" s="11">
        <v>1E-3</v>
      </c>
      <c r="H155" t="s">
        <v>110</v>
      </c>
      <c r="I155" t="s">
        <v>163</v>
      </c>
      <c r="J155" t="s">
        <v>163</v>
      </c>
      <c r="K155" t="s">
        <v>164</v>
      </c>
      <c r="L155" t="s">
        <v>165</v>
      </c>
      <c r="M155" t="s">
        <v>166</v>
      </c>
      <c r="P155" s="44" t="s">
        <v>386</v>
      </c>
      <c r="Q155" s="9">
        <v>435489.44735553401</v>
      </c>
      <c r="R155" s="9">
        <v>1685920.3804176799</v>
      </c>
      <c r="S155" s="8">
        <f t="shared" si="7"/>
        <v>2.8713231529610246</v>
      </c>
      <c r="U155" s="9">
        <f t="shared" si="6"/>
        <v>1.9528267394864971</v>
      </c>
      <c r="V155" s="6" t="s">
        <v>119</v>
      </c>
      <c r="W155" s="6" t="s">
        <v>383</v>
      </c>
    </row>
    <row r="156" spans="1:23" x14ac:dyDescent="0.2">
      <c r="A156" s="6" t="s">
        <v>106</v>
      </c>
      <c r="B156" s="6" t="s">
        <v>120</v>
      </c>
      <c r="C156" s="6" t="s">
        <v>444</v>
      </c>
      <c r="D156" s="6" t="s">
        <v>77</v>
      </c>
      <c r="E156" s="6" t="s">
        <v>121</v>
      </c>
      <c r="F156" s="6" t="s">
        <v>122</v>
      </c>
      <c r="G156" s="11">
        <v>1E-3</v>
      </c>
      <c r="H156" s="6" t="s">
        <v>110</v>
      </c>
      <c r="I156" s="12" t="s">
        <v>123</v>
      </c>
      <c r="J156" s="6" t="s">
        <v>124</v>
      </c>
      <c r="K156" s="6" t="s">
        <v>125</v>
      </c>
      <c r="L156" s="6" t="s">
        <v>126</v>
      </c>
      <c r="M156" s="6" t="s">
        <v>127</v>
      </c>
      <c r="N156" s="6" t="s">
        <v>150</v>
      </c>
      <c r="P156" s="44" t="s">
        <v>386</v>
      </c>
      <c r="Q156" s="9">
        <v>77159.141589408304</v>
      </c>
      <c r="R156" s="9">
        <v>297148.1104684</v>
      </c>
      <c r="S156" s="8">
        <f t="shared" si="7"/>
        <v>2.8511070023255645</v>
      </c>
      <c r="U156" s="9">
        <f t="shared" si="6"/>
        <v>1.9452732087178226</v>
      </c>
      <c r="V156" s="6" t="s">
        <v>119</v>
      </c>
      <c r="W156" s="6" t="s">
        <v>383</v>
      </c>
    </row>
    <row r="157" spans="1:23" x14ac:dyDescent="0.2">
      <c r="A157" s="6" t="s">
        <v>106</v>
      </c>
      <c r="B157" s="6" t="s">
        <v>107</v>
      </c>
      <c r="C157" s="6" t="s">
        <v>479</v>
      </c>
      <c r="D157" s="6" t="s">
        <v>69</v>
      </c>
      <c r="E157" s="6" t="s">
        <v>52</v>
      </c>
      <c r="F157" s="6" t="s">
        <v>108</v>
      </c>
      <c r="G157" s="6" t="s">
        <v>130</v>
      </c>
      <c r="H157" t="s">
        <v>110</v>
      </c>
      <c r="I157" t="s">
        <v>163</v>
      </c>
      <c r="J157" t="s">
        <v>163</v>
      </c>
      <c r="K157" t="s">
        <v>164</v>
      </c>
      <c r="L157" t="s">
        <v>165</v>
      </c>
      <c r="M157" t="s">
        <v>166</v>
      </c>
      <c r="P157" s="44" t="s">
        <v>386</v>
      </c>
      <c r="Q157" s="9">
        <v>0.23952095808383</v>
      </c>
      <c r="R157" s="9">
        <v>0.89820359281436901</v>
      </c>
      <c r="S157" s="8">
        <f t="shared" si="7"/>
        <v>2.7500000000000271</v>
      </c>
      <c r="U157" s="9">
        <f t="shared" si="6"/>
        <v>1.9068905956085289</v>
      </c>
      <c r="V157" s="6" t="s">
        <v>116</v>
      </c>
      <c r="W157" s="6" t="s">
        <v>383</v>
      </c>
    </row>
    <row r="158" spans="1:23" x14ac:dyDescent="0.2">
      <c r="A158" s="6" t="s">
        <v>106</v>
      </c>
      <c r="B158" s="6" t="s">
        <v>107</v>
      </c>
      <c r="C158" s="6" t="s">
        <v>470</v>
      </c>
      <c r="D158" s="6" t="s">
        <v>69</v>
      </c>
      <c r="E158" s="6" t="s">
        <v>52</v>
      </c>
      <c r="F158" s="6" t="s">
        <v>142</v>
      </c>
      <c r="G158" s="6" t="s">
        <v>109</v>
      </c>
      <c r="H158" t="s">
        <v>110</v>
      </c>
      <c r="I158" t="s">
        <v>111</v>
      </c>
      <c r="J158" t="s">
        <v>133</v>
      </c>
      <c r="K158" t="s">
        <v>146</v>
      </c>
      <c r="L158" t="s">
        <v>147</v>
      </c>
      <c r="M158" t="s">
        <v>148</v>
      </c>
      <c r="P158" s="44" t="s">
        <v>385</v>
      </c>
      <c r="Q158" s="9">
        <v>6.0885608856088496</v>
      </c>
      <c r="R158" s="9">
        <v>22.804428044280399</v>
      </c>
      <c r="S158" s="8">
        <f t="shared" si="7"/>
        <v>2.7454545454545425</v>
      </c>
      <c r="U158" s="9">
        <f t="shared" si="6"/>
        <v>1.9051408136585577</v>
      </c>
      <c r="V158" s="6" t="s">
        <v>116</v>
      </c>
      <c r="W158" s="6" t="s">
        <v>383</v>
      </c>
    </row>
    <row r="159" spans="1:23" x14ac:dyDescent="0.2">
      <c r="A159" s="6" t="s">
        <v>106</v>
      </c>
      <c r="B159" s="6" t="s">
        <v>107</v>
      </c>
      <c r="C159" s="6" t="s">
        <v>481</v>
      </c>
      <c r="D159" s="6" t="s">
        <v>69</v>
      </c>
      <c r="E159" s="6" t="s">
        <v>52</v>
      </c>
      <c r="F159" s="6" t="s">
        <v>142</v>
      </c>
      <c r="G159" s="6" t="s">
        <v>118</v>
      </c>
      <c r="H159" s="6" t="s">
        <v>110</v>
      </c>
      <c r="I159" s="6" t="s">
        <v>111</v>
      </c>
      <c r="J159" s="6" t="s">
        <v>112</v>
      </c>
      <c r="K159" s="6" t="s">
        <v>113</v>
      </c>
      <c r="L159" s="6" t="s">
        <v>114</v>
      </c>
      <c r="M159" s="6" t="s">
        <v>115</v>
      </c>
      <c r="P159" s="44" t="s">
        <v>385</v>
      </c>
      <c r="Q159" s="9">
        <v>0.49019607843137097</v>
      </c>
      <c r="R159" s="9">
        <v>1.81372549019608</v>
      </c>
      <c r="S159" s="8">
        <f t="shared" si="7"/>
        <v>2.7000000000000148</v>
      </c>
      <c r="U159" s="9">
        <f t="shared" si="6"/>
        <v>1.887525270741593</v>
      </c>
      <c r="V159" s="6" t="s">
        <v>116</v>
      </c>
      <c r="W159" s="6" t="s">
        <v>383</v>
      </c>
    </row>
    <row r="160" spans="1:23" x14ac:dyDescent="0.2">
      <c r="A160" s="6" t="s">
        <v>159</v>
      </c>
      <c r="B160" s="6">
        <v>2019</v>
      </c>
      <c r="C160" s="6" t="s">
        <v>407</v>
      </c>
      <c r="D160" s="6" t="s">
        <v>53</v>
      </c>
      <c r="E160" s="6" t="s">
        <v>50</v>
      </c>
      <c r="F160" s="6" t="s">
        <v>160</v>
      </c>
      <c r="G160" s="6" t="s">
        <v>161</v>
      </c>
      <c r="H160" t="s">
        <v>110</v>
      </c>
      <c r="I160" t="s">
        <v>111</v>
      </c>
      <c r="J160" t="s">
        <v>133</v>
      </c>
      <c r="K160" s="6" t="s">
        <v>134</v>
      </c>
      <c r="L160" s="6" t="s">
        <v>135</v>
      </c>
      <c r="M160" s="6" t="s">
        <v>202</v>
      </c>
      <c r="P160" s="44" t="s">
        <v>385</v>
      </c>
      <c r="Q160" s="9">
        <f>0.2729-0.2719</f>
        <v>1.0000000000000009E-3</v>
      </c>
      <c r="R160" s="9">
        <f>0.1834-0.1797</f>
        <v>3.7000000000000088E-3</v>
      </c>
      <c r="S160" s="8">
        <f t="shared" si="7"/>
        <v>2.7000000000000055</v>
      </c>
      <c r="U160" s="9">
        <f t="shared" si="6"/>
        <v>1.8875252707415897</v>
      </c>
      <c r="V160" s="6" t="s">
        <v>116</v>
      </c>
      <c r="W160" s="6" t="s">
        <v>383</v>
      </c>
    </row>
    <row r="161" spans="1:23" x14ac:dyDescent="0.2">
      <c r="A161" s="6" t="s">
        <v>106</v>
      </c>
      <c r="B161" s="6" t="s">
        <v>107</v>
      </c>
      <c r="C161" s="6" t="s">
        <v>477</v>
      </c>
      <c r="D161" s="6" t="s">
        <v>69</v>
      </c>
      <c r="E161" s="6" t="s">
        <v>52</v>
      </c>
      <c r="F161" s="6" t="s">
        <v>142</v>
      </c>
      <c r="G161" s="6" t="s">
        <v>109</v>
      </c>
      <c r="H161" t="s">
        <v>110</v>
      </c>
      <c r="I161" t="s">
        <v>111</v>
      </c>
      <c r="J161" t="s">
        <v>112</v>
      </c>
      <c r="K161" t="s">
        <v>139</v>
      </c>
      <c r="L161" t="s">
        <v>140</v>
      </c>
      <c r="M161" t="s">
        <v>141</v>
      </c>
      <c r="P161" s="44" t="s">
        <v>385</v>
      </c>
      <c r="Q161" s="9">
        <v>6.7191283292978099</v>
      </c>
      <c r="R161" s="9">
        <v>24.636803874091999</v>
      </c>
      <c r="S161" s="8">
        <f t="shared" si="7"/>
        <v>2.666666666666671</v>
      </c>
      <c r="U161" s="9">
        <f t="shared" si="6"/>
        <v>1.8744691179161428</v>
      </c>
      <c r="V161" s="6" t="s">
        <v>116</v>
      </c>
      <c r="W161" s="6" t="s">
        <v>383</v>
      </c>
    </row>
    <row r="162" spans="1:23" x14ac:dyDescent="0.2">
      <c r="A162" s="6" t="s">
        <v>156</v>
      </c>
      <c r="B162" s="6">
        <v>2020</v>
      </c>
      <c r="C162" s="6" t="s">
        <v>419</v>
      </c>
      <c r="D162" s="6" t="s">
        <v>76</v>
      </c>
      <c r="E162" s="6" t="s">
        <v>50</v>
      </c>
      <c r="F162" s="6" t="s">
        <v>157</v>
      </c>
      <c r="G162" s="6" t="s">
        <v>158</v>
      </c>
      <c r="H162" t="s">
        <v>110</v>
      </c>
      <c r="I162" t="s">
        <v>163</v>
      </c>
      <c r="J162" t="s">
        <v>163</v>
      </c>
      <c r="K162" t="s">
        <v>164</v>
      </c>
      <c r="L162" t="s">
        <v>165</v>
      </c>
      <c r="M162" t="s">
        <v>166</v>
      </c>
      <c r="P162" s="44" t="s">
        <v>386</v>
      </c>
      <c r="Q162" s="9">
        <v>0.27155465037339849</v>
      </c>
      <c r="R162" s="9">
        <v>0.98438560760357063</v>
      </c>
      <c r="S162" s="8">
        <f t="shared" si="7"/>
        <v>2.625000000000004</v>
      </c>
      <c r="U162" s="9">
        <f t="shared" si="6"/>
        <v>1.8579809951275739</v>
      </c>
      <c r="V162" s="6" t="s">
        <v>116</v>
      </c>
      <c r="W162" s="6" t="s">
        <v>383</v>
      </c>
    </row>
    <row r="163" spans="1:23" x14ac:dyDescent="0.2">
      <c r="A163" s="6" t="s">
        <v>106</v>
      </c>
      <c r="B163" s="6" t="s">
        <v>107</v>
      </c>
      <c r="C163" s="6" t="s">
        <v>473</v>
      </c>
      <c r="D163" s="6" t="s">
        <v>69</v>
      </c>
      <c r="E163" s="6" t="s">
        <v>52</v>
      </c>
      <c r="F163" s="6" t="s">
        <v>142</v>
      </c>
      <c r="G163" s="6" t="s">
        <v>129</v>
      </c>
      <c r="H163" s="6" t="s">
        <v>110</v>
      </c>
      <c r="I163" s="12" t="s">
        <v>123</v>
      </c>
      <c r="J163" s="6" t="s">
        <v>124</v>
      </c>
      <c r="K163" s="6" t="s">
        <v>125</v>
      </c>
      <c r="L163" s="6" t="s">
        <v>126</v>
      </c>
      <c r="M163" s="6" t="s">
        <v>127</v>
      </c>
      <c r="N163" s="6" t="s">
        <v>150</v>
      </c>
      <c r="P163" s="44" t="s">
        <v>386</v>
      </c>
      <c r="Q163" s="9">
        <v>0.86956521739130499</v>
      </c>
      <c r="R163" s="9">
        <v>3.1211180124223601</v>
      </c>
      <c r="S163" s="8">
        <f t="shared" si="7"/>
        <v>2.5892857142857113</v>
      </c>
      <c r="U163" s="9">
        <f t="shared" si="6"/>
        <v>1.8436967691213233</v>
      </c>
      <c r="V163" s="6" t="s">
        <v>116</v>
      </c>
      <c r="W163" s="6" t="s">
        <v>383</v>
      </c>
    </row>
    <row r="164" spans="1:23" x14ac:dyDescent="0.2">
      <c r="A164" s="6" t="s">
        <v>106</v>
      </c>
      <c r="B164" s="6" t="s">
        <v>107</v>
      </c>
      <c r="C164" s="6" t="s">
        <v>482</v>
      </c>
      <c r="D164" s="6" t="s">
        <v>69</v>
      </c>
      <c r="E164" s="6" t="s">
        <v>52</v>
      </c>
      <c r="F164" s="6" t="s">
        <v>142</v>
      </c>
      <c r="G164" s="6" t="s">
        <v>109</v>
      </c>
      <c r="H164" s="6" t="s">
        <v>110</v>
      </c>
      <c r="I164" s="6" t="s">
        <v>111</v>
      </c>
      <c r="J164" s="6" t="s">
        <v>112</v>
      </c>
      <c r="K164" s="6" t="s">
        <v>113</v>
      </c>
      <c r="L164" s="6" t="s">
        <v>114</v>
      </c>
      <c r="M164" s="6" t="s">
        <v>115</v>
      </c>
      <c r="P164" s="44" t="s">
        <v>385</v>
      </c>
      <c r="Q164" s="9">
        <v>181502.766378192</v>
      </c>
      <c r="R164" s="9">
        <v>641366.98286608304</v>
      </c>
      <c r="S164" s="8">
        <f t="shared" si="7"/>
        <v>2.5336485259386374</v>
      </c>
      <c r="U164" s="9">
        <f t="shared" si="6"/>
        <v>1.8211585494814015</v>
      </c>
      <c r="V164" s="6" t="s">
        <v>119</v>
      </c>
      <c r="W164" s="6" t="s">
        <v>383</v>
      </c>
    </row>
    <row r="165" spans="1:23" x14ac:dyDescent="0.2">
      <c r="A165" s="6" t="s">
        <v>181</v>
      </c>
      <c r="B165" s="6">
        <v>2016</v>
      </c>
      <c r="C165" s="6" t="s">
        <v>412</v>
      </c>
      <c r="D165" s="6" t="s">
        <v>78</v>
      </c>
      <c r="E165" s="6" t="s">
        <v>50</v>
      </c>
      <c r="F165" s="6" t="s">
        <v>397</v>
      </c>
      <c r="H165" s="6" t="s">
        <v>110</v>
      </c>
      <c r="I165" s="1" t="s">
        <v>111</v>
      </c>
      <c r="J165" s="1" t="s">
        <v>112</v>
      </c>
      <c r="K165" s="6" t="s">
        <v>139</v>
      </c>
      <c r="P165" s="44" t="s">
        <v>385</v>
      </c>
      <c r="Q165" s="9">
        <f>89.61-88.26</f>
        <v>1.3499999999999943</v>
      </c>
      <c r="R165" s="9">
        <f>90.73-86</f>
        <v>4.730000000000004</v>
      </c>
      <c r="S165" s="8">
        <f t="shared" si="7"/>
        <v>2.5037037037037213</v>
      </c>
      <c r="U165" s="9">
        <f t="shared" si="6"/>
        <v>1.8088807762885717</v>
      </c>
      <c r="V165" s="6" t="s">
        <v>116</v>
      </c>
      <c r="W165" s="6" t="s">
        <v>383</v>
      </c>
    </row>
    <row r="166" spans="1:23" x14ac:dyDescent="0.2">
      <c r="A166" s="6" t="s">
        <v>106</v>
      </c>
      <c r="B166" s="6" t="s">
        <v>107</v>
      </c>
      <c r="C166" s="6" t="s">
        <v>473</v>
      </c>
      <c r="D166" s="6" t="s">
        <v>69</v>
      </c>
      <c r="E166" s="6" t="s">
        <v>52</v>
      </c>
      <c r="F166" s="6" t="s">
        <v>108</v>
      </c>
      <c r="G166" s="6" t="s">
        <v>109</v>
      </c>
      <c r="H166" s="6" t="s">
        <v>110</v>
      </c>
      <c r="I166" s="12" t="s">
        <v>123</v>
      </c>
      <c r="J166" s="6" t="s">
        <v>124</v>
      </c>
      <c r="K166" s="6" t="s">
        <v>125</v>
      </c>
      <c r="L166" s="6" t="s">
        <v>126</v>
      </c>
      <c r="M166" s="6" t="s">
        <v>127</v>
      </c>
      <c r="N166" s="6" t="s">
        <v>150</v>
      </c>
      <c r="P166" s="44" t="s">
        <v>386</v>
      </c>
      <c r="Q166" s="9">
        <v>0.434782608695651</v>
      </c>
      <c r="R166" s="9">
        <v>1.4906832298136601</v>
      </c>
      <c r="S166" s="8">
        <f t="shared" si="7"/>
        <v>2.4285714285714275</v>
      </c>
      <c r="U166" s="9">
        <f t="shared" si="6"/>
        <v>1.7776075786635517</v>
      </c>
      <c r="V166" s="6" t="s">
        <v>116</v>
      </c>
      <c r="W166" s="6" t="s">
        <v>383</v>
      </c>
    </row>
    <row r="167" spans="1:23" x14ac:dyDescent="0.2">
      <c r="A167" s="6" t="s">
        <v>185</v>
      </c>
      <c r="B167" s="6">
        <v>2020</v>
      </c>
      <c r="C167" s="6" t="s">
        <v>497</v>
      </c>
      <c r="D167" s="6" t="s">
        <v>80</v>
      </c>
      <c r="E167" s="6" t="s">
        <v>50</v>
      </c>
      <c r="F167" s="6" t="s">
        <v>186</v>
      </c>
      <c r="G167" s="6" t="s">
        <v>203</v>
      </c>
      <c r="H167" s="6" t="s">
        <v>110</v>
      </c>
      <c r="I167" s="6" t="s">
        <v>111</v>
      </c>
      <c r="J167" s="6" t="s">
        <v>133</v>
      </c>
      <c r="K167" s="6" t="s">
        <v>134</v>
      </c>
      <c r="P167" s="44" t="s">
        <v>385</v>
      </c>
      <c r="Q167" s="9">
        <v>1.2725344644751004</v>
      </c>
      <c r="R167" s="9">
        <v>4.347826086956502</v>
      </c>
      <c r="S167" s="8">
        <f t="shared" si="7"/>
        <v>2.416666666666595</v>
      </c>
      <c r="U167" s="9">
        <f t="shared" si="6"/>
        <v>1.7725895038968973</v>
      </c>
      <c r="V167" s="6" t="s">
        <v>116</v>
      </c>
      <c r="W167" s="6" t="s">
        <v>383</v>
      </c>
    </row>
    <row r="168" spans="1:23" x14ac:dyDescent="0.2">
      <c r="A168" s="6" t="s">
        <v>106</v>
      </c>
      <c r="B168" s="6" t="s">
        <v>107</v>
      </c>
      <c r="C168" s="6" t="s">
        <v>470</v>
      </c>
      <c r="D168" s="6" t="s">
        <v>69</v>
      </c>
      <c r="E168" s="6" t="s">
        <v>52</v>
      </c>
      <c r="F168" s="6" t="s">
        <v>194</v>
      </c>
      <c r="G168" s="6" t="s">
        <v>129</v>
      </c>
      <c r="H168" t="s">
        <v>110</v>
      </c>
      <c r="I168" t="s">
        <v>111</v>
      </c>
      <c r="J168" t="s">
        <v>133</v>
      </c>
      <c r="K168" t="s">
        <v>146</v>
      </c>
      <c r="L168" t="s">
        <v>147</v>
      </c>
      <c r="M168" t="s">
        <v>148</v>
      </c>
      <c r="P168" s="44" t="s">
        <v>385</v>
      </c>
      <c r="Q168" s="9">
        <v>2.8782287822878101</v>
      </c>
      <c r="R168" s="9">
        <v>9.7416974169741692</v>
      </c>
      <c r="S168" s="8">
        <f t="shared" si="7"/>
        <v>2.3846153846153997</v>
      </c>
      <c r="U168" s="9">
        <f t="shared" si="6"/>
        <v>1.7589919004962116</v>
      </c>
      <c r="V168" s="6" t="s">
        <v>116</v>
      </c>
      <c r="W168" s="6" t="s">
        <v>383</v>
      </c>
    </row>
    <row r="169" spans="1:23" x14ac:dyDescent="0.2">
      <c r="A169" s="6" t="s">
        <v>106</v>
      </c>
      <c r="B169" s="6" t="s">
        <v>120</v>
      </c>
      <c r="C169" s="6" t="s">
        <v>458</v>
      </c>
      <c r="D169" s="6" t="s">
        <v>77</v>
      </c>
      <c r="E169" s="6" t="s">
        <v>121</v>
      </c>
      <c r="F169" s="6" t="s">
        <v>138</v>
      </c>
      <c r="G169" s="11">
        <v>1E-3</v>
      </c>
      <c r="H169" t="s">
        <v>110</v>
      </c>
      <c r="I169" t="s">
        <v>111</v>
      </c>
      <c r="J169" t="s">
        <v>133</v>
      </c>
      <c r="K169" t="s">
        <v>146</v>
      </c>
      <c r="L169" t="s">
        <v>147</v>
      </c>
      <c r="M169" t="s">
        <v>148</v>
      </c>
      <c r="P169" s="44" t="s">
        <v>385</v>
      </c>
      <c r="Q169" s="9">
        <v>270005.46158529603</v>
      </c>
      <c r="R169" s="9">
        <v>900012.13681529905</v>
      </c>
      <c r="S169" s="8">
        <f t="shared" si="7"/>
        <v>2.3333108579767776</v>
      </c>
      <c r="U169" s="9">
        <f t="shared" si="6"/>
        <v>1.7369558666077785</v>
      </c>
      <c r="V169" s="6" t="s">
        <v>119</v>
      </c>
      <c r="W169" s="6" t="s">
        <v>383</v>
      </c>
    </row>
    <row r="170" spans="1:23" x14ac:dyDescent="0.2">
      <c r="A170" s="6" t="s">
        <v>106</v>
      </c>
      <c r="B170" s="6" t="s">
        <v>120</v>
      </c>
      <c r="C170" s="6" t="s">
        <v>456</v>
      </c>
      <c r="D170" s="6" t="s">
        <v>77</v>
      </c>
      <c r="E170" s="6" t="s">
        <v>121</v>
      </c>
      <c r="F170" s="6" t="s">
        <v>132</v>
      </c>
      <c r="G170" s="13">
        <v>1.0000000000000001E-5</v>
      </c>
      <c r="H170" t="s">
        <v>110</v>
      </c>
      <c r="I170" t="s">
        <v>111</v>
      </c>
      <c r="J170" t="s">
        <v>112</v>
      </c>
      <c r="K170" t="s">
        <v>139</v>
      </c>
      <c r="L170" t="s">
        <v>140</v>
      </c>
      <c r="M170" t="s">
        <v>141</v>
      </c>
      <c r="P170" s="44" t="s">
        <v>385</v>
      </c>
      <c r="Q170" s="9">
        <v>1564028.2901548101</v>
      </c>
      <c r="R170" s="9">
        <v>5155018.3532504803</v>
      </c>
      <c r="S170" s="8">
        <f t="shared" si="7"/>
        <v>2.2959879215101844</v>
      </c>
      <c r="U170" s="9">
        <f t="shared" si="6"/>
        <v>1.7207109556251099</v>
      </c>
      <c r="V170" s="6" t="s">
        <v>119</v>
      </c>
      <c r="W170" s="6" t="s">
        <v>383</v>
      </c>
    </row>
    <row r="171" spans="1:23" x14ac:dyDescent="0.2">
      <c r="A171" s="6" t="s">
        <v>106</v>
      </c>
      <c r="B171" s="6" t="s">
        <v>107</v>
      </c>
      <c r="C171" s="6" t="s">
        <v>470</v>
      </c>
      <c r="D171" s="6" t="s">
        <v>69</v>
      </c>
      <c r="E171" s="6" t="s">
        <v>52</v>
      </c>
      <c r="F171" s="6" t="s">
        <v>194</v>
      </c>
      <c r="G171" s="6" t="s">
        <v>109</v>
      </c>
      <c r="H171" t="s">
        <v>110</v>
      </c>
      <c r="I171" t="s">
        <v>111</v>
      </c>
      <c r="J171" t="s">
        <v>133</v>
      </c>
      <c r="K171" t="s">
        <v>146</v>
      </c>
      <c r="L171" t="s">
        <v>147</v>
      </c>
      <c r="M171" t="s">
        <v>148</v>
      </c>
      <c r="P171" s="44" t="s">
        <v>385</v>
      </c>
      <c r="Q171" s="9">
        <v>2.8782287822878101</v>
      </c>
      <c r="R171" s="9">
        <v>9.4095940959409798</v>
      </c>
      <c r="S171" s="8">
        <f t="shared" si="7"/>
        <v>2.2692307692307909</v>
      </c>
      <c r="U171" s="9">
        <f t="shared" si="6"/>
        <v>1.7089512179966191</v>
      </c>
      <c r="V171" s="6" t="s">
        <v>116</v>
      </c>
      <c r="W171" s="6" t="s">
        <v>383</v>
      </c>
    </row>
    <row r="172" spans="1:23" x14ac:dyDescent="0.2">
      <c r="A172" s="6" t="s">
        <v>106</v>
      </c>
      <c r="B172" s="6" t="s">
        <v>107</v>
      </c>
      <c r="C172" s="6" t="s">
        <v>464</v>
      </c>
      <c r="D172" s="6" t="s">
        <v>69</v>
      </c>
      <c r="E172" s="6" t="s">
        <v>52</v>
      </c>
      <c r="F172" s="6" t="s">
        <v>142</v>
      </c>
      <c r="G172" s="6" t="s">
        <v>130</v>
      </c>
      <c r="H172" t="s">
        <v>110</v>
      </c>
      <c r="I172" t="s">
        <v>111</v>
      </c>
      <c r="J172" t="s">
        <v>112</v>
      </c>
      <c r="K172" t="s">
        <v>139</v>
      </c>
      <c r="L172" t="s">
        <v>140</v>
      </c>
      <c r="M172" t="s">
        <v>141</v>
      </c>
      <c r="P172" s="44" t="s">
        <v>385</v>
      </c>
      <c r="Q172" s="9">
        <v>607832.31282972195</v>
      </c>
      <c r="R172" s="9">
        <v>1982883.9491270599</v>
      </c>
      <c r="S172" s="8">
        <f t="shared" si="7"/>
        <v>2.2622220097116568</v>
      </c>
      <c r="U172" s="9">
        <f t="shared" si="6"/>
        <v>1.7058549676448562</v>
      </c>
      <c r="V172" s="6" t="s">
        <v>119</v>
      </c>
      <c r="W172" s="6" t="s">
        <v>383</v>
      </c>
    </row>
    <row r="173" spans="1:23" x14ac:dyDescent="0.2">
      <c r="A173" s="6" t="s">
        <v>106</v>
      </c>
      <c r="B173" s="6" t="s">
        <v>107</v>
      </c>
      <c r="C173" s="6" t="s">
        <v>488</v>
      </c>
      <c r="D173" s="6" t="s">
        <v>69</v>
      </c>
      <c r="E173" s="6" t="s">
        <v>52</v>
      </c>
      <c r="F173" s="6" t="s">
        <v>108</v>
      </c>
      <c r="G173" s="6" t="s">
        <v>130</v>
      </c>
      <c r="H173" s="6" t="s">
        <v>110</v>
      </c>
      <c r="I173" s="12" t="s">
        <v>123</v>
      </c>
      <c r="J173" s="6" t="s">
        <v>124</v>
      </c>
      <c r="K173" s="6" t="s">
        <v>125</v>
      </c>
      <c r="L173" s="6" t="s">
        <v>126</v>
      </c>
      <c r="M173" s="6" t="s">
        <v>127</v>
      </c>
      <c r="N173" s="6" t="s">
        <v>150</v>
      </c>
      <c r="P173" s="44" t="s">
        <v>386</v>
      </c>
      <c r="Q173" s="9">
        <v>245959.12771301801</v>
      </c>
      <c r="R173" s="9">
        <v>791547.82039253495</v>
      </c>
      <c r="S173" s="8">
        <f t="shared" si="7"/>
        <v>2.2182087640028669</v>
      </c>
      <c r="U173" s="9">
        <f t="shared" si="6"/>
        <v>1.6862579161864784</v>
      </c>
      <c r="V173" s="6" t="s">
        <v>119</v>
      </c>
      <c r="W173" s="6" t="s">
        <v>383</v>
      </c>
    </row>
    <row r="174" spans="1:23" x14ac:dyDescent="0.2">
      <c r="A174" s="6" t="s">
        <v>159</v>
      </c>
      <c r="B174" s="6">
        <v>2019</v>
      </c>
      <c r="C174" s="6" t="s">
        <v>407</v>
      </c>
      <c r="D174" s="6" t="s">
        <v>53</v>
      </c>
      <c r="E174" s="6" t="s">
        <v>50</v>
      </c>
      <c r="F174" s="6" t="s">
        <v>160</v>
      </c>
      <c r="G174" s="6" t="s">
        <v>161</v>
      </c>
      <c r="H174" t="s">
        <v>110</v>
      </c>
      <c r="I174" t="s">
        <v>111</v>
      </c>
      <c r="J174" t="s">
        <v>204</v>
      </c>
      <c r="K174" t="s">
        <v>205</v>
      </c>
      <c r="L174" t="s">
        <v>206</v>
      </c>
      <c r="M174" s="6" t="s">
        <v>207</v>
      </c>
      <c r="P174" s="44" t="s">
        <v>385</v>
      </c>
      <c r="Q174" s="9">
        <f>0.2528-0.2523</f>
        <v>5.0000000000000044E-4</v>
      </c>
      <c r="R174" s="9">
        <f>0.1622-0.1606</f>
        <v>1.6000000000000181E-3</v>
      </c>
      <c r="S174" s="8">
        <f t="shared" si="7"/>
        <v>2.2000000000000335</v>
      </c>
      <c r="U174" s="9">
        <f t="shared" si="6"/>
        <v>1.6780719051126527</v>
      </c>
      <c r="V174" s="6" t="s">
        <v>116</v>
      </c>
      <c r="W174" s="6" t="s">
        <v>383</v>
      </c>
    </row>
    <row r="175" spans="1:23" x14ac:dyDescent="0.2">
      <c r="A175" s="6" t="s">
        <v>106</v>
      </c>
      <c r="B175" s="6" t="s">
        <v>107</v>
      </c>
      <c r="C175" s="6" t="s">
        <v>470</v>
      </c>
      <c r="D175" s="6" t="s">
        <v>69</v>
      </c>
      <c r="E175" s="6" t="s">
        <v>52</v>
      </c>
      <c r="F175" s="6" t="s">
        <v>142</v>
      </c>
      <c r="G175" s="6" t="s">
        <v>130</v>
      </c>
      <c r="H175" t="s">
        <v>110</v>
      </c>
      <c r="I175" t="s">
        <v>111</v>
      </c>
      <c r="J175" t="s">
        <v>133</v>
      </c>
      <c r="K175" t="s">
        <v>146</v>
      </c>
      <c r="L175" t="s">
        <v>147</v>
      </c>
      <c r="M175" t="s">
        <v>148</v>
      </c>
      <c r="P175" s="44" t="s">
        <v>385</v>
      </c>
      <c r="Q175" s="9">
        <v>6.0885608856088496</v>
      </c>
      <c r="R175" s="9">
        <v>19.151291512915101</v>
      </c>
      <c r="S175" s="8">
        <f t="shared" si="7"/>
        <v>2.1454545454545442</v>
      </c>
      <c r="U175" s="9">
        <f t="shared" si="6"/>
        <v>1.6532685141120647</v>
      </c>
      <c r="V175" s="6" t="s">
        <v>116</v>
      </c>
      <c r="W175" s="6" t="s">
        <v>383</v>
      </c>
    </row>
    <row r="176" spans="1:23" x14ac:dyDescent="0.2">
      <c r="A176" s="6" t="s">
        <v>106</v>
      </c>
      <c r="B176" s="6" t="s">
        <v>120</v>
      </c>
      <c r="C176" s="6" t="s">
        <v>458</v>
      </c>
      <c r="D176" s="6" t="s">
        <v>77</v>
      </c>
      <c r="E176" s="6" t="s">
        <v>121</v>
      </c>
      <c r="F176" s="6" t="s">
        <v>132</v>
      </c>
      <c r="G176" s="13">
        <v>1.0000000000000001E-5</v>
      </c>
      <c r="H176" t="s">
        <v>110</v>
      </c>
      <c r="I176" t="s">
        <v>111</v>
      </c>
      <c r="J176" t="s">
        <v>133</v>
      </c>
      <c r="K176" t="s">
        <v>146</v>
      </c>
      <c r="L176" t="s">
        <v>147</v>
      </c>
      <c r="M176" t="s">
        <v>148</v>
      </c>
      <c r="P176" s="44" t="s">
        <v>385</v>
      </c>
      <c r="Q176" s="9">
        <v>270005.46158529603</v>
      </c>
      <c r="R176" s="9">
        <v>847431.44531490305</v>
      </c>
      <c r="S176" s="8">
        <f t="shared" si="7"/>
        <v>2.1385714953295318</v>
      </c>
      <c r="U176" s="9">
        <f t="shared" si="6"/>
        <v>1.6501080732773876</v>
      </c>
      <c r="V176" s="6" t="s">
        <v>119</v>
      </c>
      <c r="W176" s="6" t="s">
        <v>383</v>
      </c>
    </row>
    <row r="177" spans="1:23" x14ac:dyDescent="0.2">
      <c r="A177" s="6" t="s">
        <v>106</v>
      </c>
      <c r="B177" s="6" t="s">
        <v>120</v>
      </c>
      <c r="C177" s="6" t="s">
        <v>438</v>
      </c>
      <c r="D177" s="6" t="s">
        <v>77</v>
      </c>
      <c r="E177" s="6" t="s">
        <v>121</v>
      </c>
      <c r="F177" s="6" t="s">
        <v>122</v>
      </c>
      <c r="G177" s="11">
        <v>1E-3</v>
      </c>
      <c r="H177" t="s">
        <v>110</v>
      </c>
      <c r="I177" t="s">
        <v>111</v>
      </c>
      <c r="J177" t="s">
        <v>133</v>
      </c>
      <c r="K177" t="s">
        <v>146</v>
      </c>
      <c r="L177" t="s">
        <v>147</v>
      </c>
      <c r="M177" t="s">
        <v>148</v>
      </c>
      <c r="P177" s="44" t="s">
        <v>385</v>
      </c>
      <c r="Q177" s="9">
        <v>41595.6216307184</v>
      </c>
      <c r="R177" s="9">
        <v>129154.966501488</v>
      </c>
      <c r="S177" s="8">
        <f t="shared" si="7"/>
        <v>2.1050134951248558</v>
      </c>
      <c r="U177" s="9">
        <f t="shared" si="6"/>
        <v>1.634599538754097</v>
      </c>
      <c r="V177" s="6" t="s">
        <v>119</v>
      </c>
      <c r="W177" s="6" t="s">
        <v>383</v>
      </c>
    </row>
    <row r="178" spans="1:23" x14ac:dyDescent="0.2">
      <c r="A178" s="6" t="s">
        <v>106</v>
      </c>
      <c r="B178" s="6" t="s">
        <v>107</v>
      </c>
      <c r="C178" s="6" t="s">
        <v>468</v>
      </c>
      <c r="D178" s="6" t="s">
        <v>69</v>
      </c>
      <c r="E178" s="6" t="s">
        <v>52</v>
      </c>
      <c r="F178" s="6" t="s">
        <v>108</v>
      </c>
      <c r="G178" s="6" t="s">
        <v>118</v>
      </c>
      <c r="H178" s="6" t="s">
        <v>110</v>
      </c>
      <c r="I178" s="6" t="s">
        <v>111</v>
      </c>
      <c r="J178" s="6" t="s">
        <v>112</v>
      </c>
      <c r="K178" s="6" t="s">
        <v>113</v>
      </c>
      <c r="L178" s="6" t="s">
        <v>114</v>
      </c>
      <c r="M178" s="6" t="s">
        <v>115</v>
      </c>
      <c r="P178" s="44" t="s">
        <v>385</v>
      </c>
      <c r="Q178" s="9">
        <v>1.10091743119265</v>
      </c>
      <c r="R178" s="9">
        <v>3.4128440366972201</v>
      </c>
      <c r="S178" s="8">
        <f t="shared" si="7"/>
        <v>2.100000000000005</v>
      </c>
      <c r="U178" s="9">
        <f t="shared" si="6"/>
        <v>1.6322682154995152</v>
      </c>
      <c r="V178" s="6" t="s">
        <v>116</v>
      </c>
      <c r="W178" s="6" t="s">
        <v>383</v>
      </c>
    </row>
    <row r="179" spans="1:23" x14ac:dyDescent="0.2">
      <c r="A179" s="6" t="s">
        <v>106</v>
      </c>
      <c r="B179" s="6">
        <v>2018</v>
      </c>
      <c r="C179" s="6" t="s">
        <v>493</v>
      </c>
      <c r="D179" s="6" t="s">
        <v>69</v>
      </c>
      <c r="E179" s="6" t="s">
        <v>52</v>
      </c>
      <c r="F179" s="6" t="s">
        <v>108</v>
      </c>
      <c r="G179" s="6" t="s">
        <v>193</v>
      </c>
      <c r="H179" s="1" t="s">
        <v>110</v>
      </c>
      <c r="I179" s="1" t="s">
        <v>111</v>
      </c>
      <c r="J179" s="1" t="s">
        <v>112</v>
      </c>
      <c r="K179" s="1" t="s">
        <v>139</v>
      </c>
      <c r="L179" s="1" t="s">
        <v>140</v>
      </c>
      <c r="M179" s="1" t="s">
        <v>141</v>
      </c>
      <c r="N179" s="6" t="s">
        <v>149</v>
      </c>
      <c r="P179" s="44" t="s">
        <v>385</v>
      </c>
      <c r="Q179" s="9">
        <v>283911.67192429199</v>
      </c>
      <c r="R179" s="9">
        <v>870662.46056782303</v>
      </c>
      <c r="S179" s="8">
        <f t="shared" si="7"/>
        <v>2.0666666666666464</v>
      </c>
      <c r="U179" s="9">
        <f t="shared" si="6"/>
        <v>1.6166713604484848</v>
      </c>
      <c r="V179" s="6" t="s">
        <v>119</v>
      </c>
      <c r="W179" s="6" t="s">
        <v>383</v>
      </c>
    </row>
    <row r="180" spans="1:23" x14ac:dyDescent="0.2">
      <c r="A180" s="6" t="s">
        <v>106</v>
      </c>
      <c r="B180" s="6" t="s">
        <v>107</v>
      </c>
      <c r="C180" s="6" t="s">
        <v>473</v>
      </c>
      <c r="D180" s="6" t="s">
        <v>69</v>
      </c>
      <c r="E180" s="6" t="s">
        <v>52</v>
      </c>
      <c r="F180" s="6" t="s">
        <v>194</v>
      </c>
      <c r="G180" s="6" t="s">
        <v>129</v>
      </c>
      <c r="H180" s="6" t="s">
        <v>110</v>
      </c>
      <c r="I180" s="12" t="s">
        <v>123</v>
      </c>
      <c r="J180" s="6" t="s">
        <v>124</v>
      </c>
      <c r="K180" s="6" t="s">
        <v>125</v>
      </c>
      <c r="L180" s="6" t="s">
        <v>126</v>
      </c>
      <c r="M180" s="6" t="s">
        <v>127</v>
      </c>
      <c r="N180" s="6" t="s">
        <v>150</v>
      </c>
      <c r="P180" s="44" t="s">
        <v>386</v>
      </c>
      <c r="Q180" s="9">
        <v>1.25776397515528</v>
      </c>
      <c r="R180" s="9">
        <v>3.8354037267080701</v>
      </c>
      <c r="S180" s="8">
        <f t="shared" ref="S180:S211" si="8">((R180-Q180)/Q180)</f>
        <v>2.0493827160493781</v>
      </c>
      <c r="U180" s="9">
        <f t="shared" ref="U180:U243" si="9">IF(T180="",(LOG((R180/Q180),2)),T180)</f>
        <v>1.6085172287000509</v>
      </c>
      <c r="V180" s="6" t="s">
        <v>116</v>
      </c>
      <c r="W180" s="6" t="s">
        <v>383</v>
      </c>
    </row>
    <row r="181" spans="1:23" x14ac:dyDescent="0.2">
      <c r="A181" s="6" t="s">
        <v>106</v>
      </c>
      <c r="B181" s="6" t="s">
        <v>107</v>
      </c>
      <c r="C181" s="6" t="s">
        <v>488</v>
      </c>
      <c r="D181" s="6" t="s">
        <v>69</v>
      </c>
      <c r="E181" s="6" t="s">
        <v>52</v>
      </c>
      <c r="F181" s="6" t="s">
        <v>142</v>
      </c>
      <c r="G181" s="6" t="s">
        <v>130</v>
      </c>
      <c r="H181" s="6" t="s">
        <v>110</v>
      </c>
      <c r="I181" s="12" t="s">
        <v>123</v>
      </c>
      <c r="J181" s="6" t="s">
        <v>124</v>
      </c>
      <c r="K181" s="6" t="s">
        <v>125</v>
      </c>
      <c r="L181" s="6" t="s">
        <v>126</v>
      </c>
      <c r="M181" s="6" t="s">
        <v>127</v>
      </c>
      <c r="N181" s="6" t="s">
        <v>150</v>
      </c>
      <c r="P181" s="44" t="s">
        <v>386</v>
      </c>
      <c r="Q181" s="9">
        <v>544553.56948447402</v>
      </c>
      <c r="R181" s="9">
        <v>1633796.5307944301</v>
      </c>
      <c r="S181" s="8">
        <f t="shared" si="8"/>
        <v>2.0002494196138252</v>
      </c>
      <c r="U181" s="9">
        <f t="shared" si="9"/>
        <v>1.5850824412152955</v>
      </c>
      <c r="V181" s="6" t="s">
        <v>119</v>
      </c>
      <c r="W181" s="6" t="s">
        <v>383</v>
      </c>
    </row>
    <row r="182" spans="1:23" x14ac:dyDescent="0.2">
      <c r="A182" s="6" t="s">
        <v>196</v>
      </c>
      <c r="B182" s="6">
        <v>2019</v>
      </c>
      <c r="C182" s="6" t="s">
        <v>416</v>
      </c>
      <c r="D182" s="6" t="s">
        <v>79</v>
      </c>
      <c r="E182" s="6" t="s">
        <v>50</v>
      </c>
      <c r="F182" s="16" t="s">
        <v>208</v>
      </c>
      <c r="G182" s="6" t="s">
        <v>209</v>
      </c>
      <c r="H182" t="s">
        <v>110</v>
      </c>
      <c r="I182" t="s">
        <v>111</v>
      </c>
      <c r="J182" t="s">
        <v>133</v>
      </c>
      <c r="K182" t="s">
        <v>146</v>
      </c>
      <c r="L182" t="s">
        <v>147</v>
      </c>
      <c r="M182" t="s">
        <v>148</v>
      </c>
      <c r="N182" s="6" t="s">
        <v>199</v>
      </c>
      <c r="P182" s="44" t="s">
        <v>385</v>
      </c>
      <c r="Q182" s="9">
        <v>235988.20058997901</v>
      </c>
      <c r="R182" s="9">
        <v>707964.60176993895</v>
      </c>
      <c r="S182" s="8">
        <f t="shared" si="8"/>
        <v>2.000000000000008</v>
      </c>
      <c r="U182" s="9">
        <f t="shared" si="9"/>
        <v>1.5849625007211603</v>
      </c>
      <c r="V182" s="6" t="s">
        <v>119</v>
      </c>
      <c r="W182" s="6" t="s">
        <v>383</v>
      </c>
    </row>
    <row r="183" spans="1:23" x14ac:dyDescent="0.2">
      <c r="A183" s="6" t="s">
        <v>106</v>
      </c>
      <c r="B183" s="6" t="s">
        <v>107</v>
      </c>
      <c r="C183" s="6" t="s">
        <v>470</v>
      </c>
      <c r="D183" s="6" t="s">
        <v>69</v>
      </c>
      <c r="E183" s="6" t="s">
        <v>52</v>
      </c>
      <c r="F183" s="6" t="s">
        <v>117</v>
      </c>
      <c r="G183" s="6" t="s">
        <v>130</v>
      </c>
      <c r="H183" t="s">
        <v>110</v>
      </c>
      <c r="I183" t="s">
        <v>111</v>
      </c>
      <c r="J183" t="s">
        <v>133</v>
      </c>
      <c r="K183" t="s">
        <v>146</v>
      </c>
      <c r="L183" t="s">
        <v>147</v>
      </c>
      <c r="M183" t="s">
        <v>148</v>
      </c>
      <c r="P183" s="44" t="s">
        <v>385</v>
      </c>
      <c r="Q183" s="9">
        <v>6.5313653136531302</v>
      </c>
      <c r="R183" s="9">
        <v>19.594095940959399</v>
      </c>
      <c r="S183" s="8">
        <f t="shared" si="8"/>
        <v>2.0000000000000013</v>
      </c>
      <c r="U183" s="9">
        <f t="shared" si="9"/>
        <v>1.584962500721157</v>
      </c>
      <c r="V183" s="6" t="s">
        <v>116</v>
      </c>
      <c r="W183" s="6" t="s">
        <v>383</v>
      </c>
    </row>
    <row r="184" spans="1:23" x14ac:dyDescent="0.2">
      <c r="A184" s="6" t="s">
        <v>106</v>
      </c>
      <c r="B184" s="6" t="s">
        <v>120</v>
      </c>
      <c r="C184" s="6" t="s">
        <v>451</v>
      </c>
      <c r="D184" s="6" t="s">
        <v>77</v>
      </c>
      <c r="E184" s="6" t="s">
        <v>121</v>
      </c>
      <c r="F184" s="6" t="s">
        <v>122</v>
      </c>
      <c r="G184" s="11">
        <v>1E-3</v>
      </c>
      <c r="H184" s="6" t="s">
        <v>110</v>
      </c>
      <c r="I184" s="12" t="s">
        <v>123</v>
      </c>
      <c r="J184" s="6" t="s">
        <v>124</v>
      </c>
      <c r="K184" s="6" t="s">
        <v>125</v>
      </c>
      <c r="L184" s="6" t="s">
        <v>126</v>
      </c>
      <c r="M184" s="6" t="s">
        <v>127</v>
      </c>
      <c r="N184" s="6" t="s">
        <v>150</v>
      </c>
      <c r="O184" s="6" t="s">
        <v>210</v>
      </c>
      <c r="P184" s="44" t="s">
        <v>386</v>
      </c>
      <c r="Q184" s="9">
        <v>23961.724595562198</v>
      </c>
      <c r="R184" s="9">
        <v>71683.9101398856</v>
      </c>
      <c r="S184" s="8">
        <f t="shared" si="8"/>
        <v>1.9916006193127573</v>
      </c>
      <c r="U184" s="9">
        <f t="shared" si="9"/>
        <v>1.5809175873259134</v>
      </c>
      <c r="V184" s="6" t="s">
        <v>119</v>
      </c>
      <c r="W184" s="6" t="s">
        <v>383</v>
      </c>
    </row>
    <row r="185" spans="1:23" x14ac:dyDescent="0.2">
      <c r="A185" s="6" t="s">
        <v>211</v>
      </c>
      <c r="B185" s="6">
        <v>2019</v>
      </c>
      <c r="C185" s="6" t="s">
        <v>405</v>
      </c>
      <c r="D185" s="6" t="s">
        <v>212</v>
      </c>
      <c r="E185" s="6" t="s">
        <v>50</v>
      </c>
      <c r="F185" s="6" t="s">
        <v>213</v>
      </c>
      <c r="G185" s="6" t="s">
        <v>214</v>
      </c>
      <c r="H185" s="6" t="s">
        <v>110</v>
      </c>
      <c r="I185" s="12" t="s">
        <v>123</v>
      </c>
      <c r="J185" s="6" t="s">
        <v>124</v>
      </c>
      <c r="K185" s="6" t="s">
        <v>125</v>
      </c>
      <c r="P185" s="44" t="s">
        <v>386</v>
      </c>
      <c r="Q185" s="9">
        <v>6.7</v>
      </c>
      <c r="R185" s="9">
        <v>20</v>
      </c>
      <c r="S185" s="8">
        <f t="shared" si="8"/>
        <v>1.9850746268656716</v>
      </c>
      <c r="U185" s="9">
        <f t="shared" si="9"/>
        <v>1.5777669993169523</v>
      </c>
      <c r="V185" s="6" t="s">
        <v>116</v>
      </c>
      <c r="W185" s="6" t="s">
        <v>383</v>
      </c>
    </row>
    <row r="186" spans="1:23" x14ac:dyDescent="0.2">
      <c r="A186" s="6" t="s">
        <v>106</v>
      </c>
      <c r="B186" s="6" t="s">
        <v>120</v>
      </c>
      <c r="C186" s="6" t="s">
        <v>461</v>
      </c>
      <c r="D186" s="6" t="s">
        <v>77</v>
      </c>
      <c r="E186" s="6" t="s">
        <v>121</v>
      </c>
      <c r="F186" s="6" t="s">
        <v>138</v>
      </c>
      <c r="G186" s="11">
        <v>1E-3</v>
      </c>
      <c r="H186" s="6" t="s">
        <v>110</v>
      </c>
      <c r="I186" s="12" t="s">
        <v>123</v>
      </c>
      <c r="J186" s="6" t="s">
        <v>124</v>
      </c>
      <c r="K186" s="6" t="s">
        <v>125</v>
      </c>
      <c r="L186" s="6" t="s">
        <v>126</v>
      </c>
      <c r="M186" s="6" t="s">
        <v>127</v>
      </c>
      <c r="N186" s="6" t="s">
        <v>155</v>
      </c>
      <c r="P186" s="44" t="s">
        <v>386</v>
      </c>
      <c r="Q186" s="9">
        <v>5201336.6686900798</v>
      </c>
      <c r="R186" s="9">
        <v>15522359.327366499</v>
      </c>
      <c r="S186" s="8">
        <f t="shared" si="8"/>
        <v>1.9843019816049894</v>
      </c>
      <c r="U186" s="9">
        <f t="shared" si="9"/>
        <v>1.5773935293333039</v>
      </c>
      <c r="V186" s="6" t="s">
        <v>119</v>
      </c>
      <c r="W186" s="6" t="s">
        <v>383</v>
      </c>
    </row>
    <row r="187" spans="1:23" x14ac:dyDescent="0.2">
      <c r="A187" s="6" t="s">
        <v>106</v>
      </c>
      <c r="B187" s="6" t="s">
        <v>107</v>
      </c>
      <c r="C187" s="6" t="s">
        <v>480</v>
      </c>
      <c r="D187" s="6" t="s">
        <v>69</v>
      </c>
      <c r="E187" s="6" t="s">
        <v>52</v>
      </c>
      <c r="F187" s="6" t="s">
        <v>142</v>
      </c>
      <c r="G187" s="6" t="s">
        <v>131</v>
      </c>
      <c r="H187" t="s">
        <v>110</v>
      </c>
      <c r="I187" t="s">
        <v>163</v>
      </c>
      <c r="J187" t="s">
        <v>163</v>
      </c>
      <c r="K187" t="s">
        <v>164</v>
      </c>
      <c r="L187" t="s">
        <v>165</v>
      </c>
      <c r="M187" t="s">
        <v>166</v>
      </c>
      <c r="P187" s="44" t="s">
        <v>386</v>
      </c>
      <c r="Q187" s="9">
        <v>728089.67761648505</v>
      </c>
      <c r="R187" s="9">
        <v>2168375.3109874302</v>
      </c>
      <c r="S187" s="8">
        <f t="shared" si="8"/>
        <v>1.9781706534914003</v>
      </c>
      <c r="U187" s="9">
        <f t="shared" si="9"/>
        <v>1.5744264248037545</v>
      </c>
      <c r="V187" s="6" t="s">
        <v>119</v>
      </c>
      <c r="W187" s="6" t="s">
        <v>383</v>
      </c>
    </row>
    <row r="188" spans="1:23" x14ac:dyDescent="0.2">
      <c r="A188" s="6" t="s">
        <v>106</v>
      </c>
      <c r="B188" s="6" t="s">
        <v>107</v>
      </c>
      <c r="C188" s="6" t="s">
        <v>471</v>
      </c>
      <c r="D188" s="6" t="s">
        <v>69</v>
      </c>
      <c r="E188" s="6" t="s">
        <v>52</v>
      </c>
      <c r="F188" s="6" t="s">
        <v>194</v>
      </c>
      <c r="G188" s="6" t="s">
        <v>109</v>
      </c>
      <c r="H188" t="s">
        <v>110</v>
      </c>
      <c r="I188" t="s">
        <v>111</v>
      </c>
      <c r="J188" t="s">
        <v>133</v>
      </c>
      <c r="K188" t="s">
        <v>146</v>
      </c>
      <c r="L188" t="s">
        <v>147</v>
      </c>
      <c r="M188" t="s">
        <v>148</v>
      </c>
      <c r="P188" s="44" t="s">
        <v>385</v>
      </c>
      <c r="Q188" s="9">
        <v>1728495.1346595199</v>
      </c>
      <c r="R188" s="19">
        <v>5111168.2738675</v>
      </c>
      <c r="S188" s="8">
        <f t="shared" si="8"/>
        <v>1.9570047212625226</v>
      </c>
      <c r="U188" s="9">
        <f t="shared" si="9"/>
        <v>1.5641365469200534</v>
      </c>
      <c r="V188" s="6" t="s">
        <v>119</v>
      </c>
      <c r="W188" s="6" t="s">
        <v>383</v>
      </c>
    </row>
    <row r="189" spans="1:23" x14ac:dyDescent="0.2">
      <c r="A189" s="6" t="s">
        <v>106</v>
      </c>
      <c r="B189" s="6" t="s">
        <v>107</v>
      </c>
      <c r="C189" s="6" t="s">
        <v>470</v>
      </c>
      <c r="D189" s="6" t="s">
        <v>69</v>
      </c>
      <c r="E189" s="6" t="s">
        <v>52</v>
      </c>
      <c r="F189" s="6" t="s">
        <v>194</v>
      </c>
      <c r="G189" s="6" t="s">
        <v>118</v>
      </c>
      <c r="H189" t="s">
        <v>110</v>
      </c>
      <c r="I189" t="s">
        <v>111</v>
      </c>
      <c r="J189" t="s">
        <v>133</v>
      </c>
      <c r="K189" t="s">
        <v>146</v>
      </c>
      <c r="L189" t="s">
        <v>147</v>
      </c>
      <c r="M189" t="s">
        <v>148</v>
      </c>
      <c r="P189" s="44" t="s">
        <v>385</v>
      </c>
      <c r="Q189" s="9">
        <v>2.8782287822878101</v>
      </c>
      <c r="R189" s="9">
        <v>8.4132841328413406</v>
      </c>
      <c r="S189" s="8">
        <f t="shared" si="8"/>
        <v>1.9230769230769404</v>
      </c>
      <c r="U189" s="9">
        <f t="shared" si="9"/>
        <v>1.5474877953025019</v>
      </c>
      <c r="V189" s="6" t="s">
        <v>116</v>
      </c>
      <c r="W189" s="6" t="s">
        <v>383</v>
      </c>
    </row>
    <row r="190" spans="1:23" x14ac:dyDescent="0.2">
      <c r="A190" s="6" t="s">
        <v>106</v>
      </c>
      <c r="B190" s="6" t="s">
        <v>107</v>
      </c>
      <c r="C190" s="6" t="s">
        <v>474</v>
      </c>
      <c r="D190" s="6" t="s">
        <v>69</v>
      </c>
      <c r="E190" s="6" t="s">
        <v>52</v>
      </c>
      <c r="F190" s="6" t="s">
        <v>194</v>
      </c>
      <c r="G190" s="6" t="s">
        <v>118</v>
      </c>
      <c r="H190" s="6" t="s">
        <v>110</v>
      </c>
      <c r="I190" s="12" t="s">
        <v>123</v>
      </c>
      <c r="J190" s="6" t="s">
        <v>124</v>
      </c>
      <c r="K190" s="6" t="s">
        <v>125</v>
      </c>
      <c r="L190" s="6" t="s">
        <v>126</v>
      </c>
      <c r="M190" s="6" t="s">
        <v>127</v>
      </c>
      <c r="N190" s="6" t="s">
        <v>150</v>
      </c>
      <c r="P190" s="44" t="s">
        <v>386</v>
      </c>
      <c r="Q190" s="9">
        <v>600164.78584276</v>
      </c>
      <c r="R190" s="9">
        <v>1753486.5500829499</v>
      </c>
      <c r="S190" s="8">
        <f t="shared" si="8"/>
        <v>1.9216751656308508</v>
      </c>
      <c r="U190" s="9">
        <f t="shared" si="9"/>
        <v>1.5467957869763718</v>
      </c>
      <c r="V190" s="6" t="s">
        <v>119</v>
      </c>
      <c r="W190" s="6" t="s">
        <v>383</v>
      </c>
    </row>
    <row r="191" spans="1:23" x14ac:dyDescent="0.2">
      <c r="A191" s="6" t="s">
        <v>106</v>
      </c>
      <c r="B191" s="6" t="s">
        <v>107</v>
      </c>
      <c r="C191" s="6" t="s">
        <v>477</v>
      </c>
      <c r="D191" s="6" t="s">
        <v>69</v>
      </c>
      <c r="E191" s="6" t="s">
        <v>52</v>
      </c>
      <c r="F191" s="6" t="s">
        <v>142</v>
      </c>
      <c r="G191" s="6" t="s">
        <v>131</v>
      </c>
      <c r="H191" t="s">
        <v>110</v>
      </c>
      <c r="I191" t="s">
        <v>111</v>
      </c>
      <c r="J191" t="s">
        <v>112</v>
      </c>
      <c r="K191" t="s">
        <v>139</v>
      </c>
      <c r="L191" t="s">
        <v>140</v>
      </c>
      <c r="M191" t="s">
        <v>141</v>
      </c>
      <c r="P191" s="44" t="s">
        <v>385</v>
      </c>
      <c r="Q191" s="9">
        <v>6.7191283292978099</v>
      </c>
      <c r="R191" s="9">
        <v>19.552058111380099</v>
      </c>
      <c r="S191" s="8">
        <f t="shared" si="8"/>
        <v>1.9099099099099077</v>
      </c>
      <c r="U191" s="9">
        <f t="shared" si="9"/>
        <v>1.5409744883438179</v>
      </c>
      <c r="V191" s="6" t="s">
        <v>116</v>
      </c>
      <c r="W191" s="6" t="s">
        <v>383</v>
      </c>
    </row>
    <row r="192" spans="1:23" x14ac:dyDescent="0.2">
      <c r="A192" s="6" t="s">
        <v>106</v>
      </c>
      <c r="B192" s="6" t="s">
        <v>107</v>
      </c>
      <c r="C192" s="6" t="s">
        <v>483</v>
      </c>
      <c r="D192" s="6" t="s">
        <v>69</v>
      </c>
      <c r="E192" s="6" t="s">
        <v>52</v>
      </c>
      <c r="F192" s="6" t="s">
        <v>117</v>
      </c>
      <c r="G192" s="6" t="s">
        <v>130</v>
      </c>
      <c r="H192" t="s">
        <v>110</v>
      </c>
      <c r="I192" t="s">
        <v>111</v>
      </c>
      <c r="J192" t="s">
        <v>133</v>
      </c>
      <c r="K192" t="s">
        <v>146</v>
      </c>
      <c r="L192" t="s">
        <v>147</v>
      </c>
      <c r="M192" t="s">
        <v>148</v>
      </c>
      <c r="P192" s="44" t="s">
        <v>385</v>
      </c>
      <c r="Q192" s="9">
        <v>5.1135005973715604</v>
      </c>
      <c r="R192" s="9">
        <v>14.6714456391875</v>
      </c>
      <c r="S192" s="8">
        <f t="shared" si="8"/>
        <v>1.8691588785046609</v>
      </c>
      <c r="U192" s="9">
        <f t="shared" si="9"/>
        <v>1.5206278589690263</v>
      </c>
      <c r="V192" s="6" t="s">
        <v>116</v>
      </c>
      <c r="W192" s="6" t="s">
        <v>383</v>
      </c>
    </row>
    <row r="193" spans="1:23" x14ac:dyDescent="0.2">
      <c r="A193" s="6" t="s">
        <v>188</v>
      </c>
      <c r="B193" s="6">
        <v>2019</v>
      </c>
      <c r="C193" s="6" t="s">
        <v>511</v>
      </c>
      <c r="D193" s="6" t="s">
        <v>189</v>
      </c>
      <c r="E193" s="6" t="s">
        <v>50</v>
      </c>
      <c r="F193" s="6" t="s">
        <v>142</v>
      </c>
      <c r="G193" s="6" t="s">
        <v>190</v>
      </c>
      <c r="H193" t="s">
        <v>110</v>
      </c>
      <c r="I193" t="s">
        <v>111</v>
      </c>
      <c r="J193" t="s">
        <v>204</v>
      </c>
      <c r="K193" t="s">
        <v>205</v>
      </c>
      <c r="L193" t="s">
        <v>206</v>
      </c>
      <c r="M193" t="s">
        <v>215</v>
      </c>
      <c r="P193" s="44" t="s">
        <v>386</v>
      </c>
      <c r="Q193" s="9">
        <v>3.2044198895027964E-2</v>
      </c>
      <c r="R193" s="9">
        <v>9.1712707182320941E-2</v>
      </c>
      <c r="S193" s="8">
        <f t="shared" si="8"/>
        <v>1.8620689655172267</v>
      </c>
      <c r="U193" s="9">
        <f t="shared" si="9"/>
        <v>1.5170584362193451</v>
      </c>
      <c r="V193" s="6" t="s">
        <v>116</v>
      </c>
      <c r="W193" s="6" t="s">
        <v>383</v>
      </c>
    </row>
    <row r="194" spans="1:23" x14ac:dyDescent="0.2">
      <c r="A194" s="6" t="s">
        <v>106</v>
      </c>
      <c r="B194" s="6">
        <v>2018</v>
      </c>
      <c r="C194" s="6" t="s">
        <v>418</v>
      </c>
      <c r="D194" s="6" t="s">
        <v>69</v>
      </c>
      <c r="E194" s="6" t="s">
        <v>52</v>
      </c>
      <c r="F194" s="6" t="s">
        <v>216</v>
      </c>
      <c r="G194" s="6" t="s">
        <v>217</v>
      </c>
      <c r="H194" s="1" t="s">
        <v>110</v>
      </c>
      <c r="I194" s="1" t="s">
        <v>111</v>
      </c>
      <c r="J194" s="1" t="s">
        <v>112</v>
      </c>
      <c r="K194" s="1" t="s">
        <v>139</v>
      </c>
      <c r="L194" s="1" t="s">
        <v>140</v>
      </c>
      <c r="M194" s="1" t="s">
        <v>141</v>
      </c>
      <c r="N194" s="6" t="s">
        <v>149</v>
      </c>
      <c r="P194" s="44" t="s">
        <v>385</v>
      </c>
      <c r="Q194" s="9">
        <v>1.37</v>
      </c>
      <c r="R194" s="9">
        <v>3.87</v>
      </c>
      <c r="S194" s="8">
        <f t="shared" si="8"/>
        <v>1.824817518248175</v>
      </c>
      <c r="U194" s="9">
        <f t="shared" si="9"/>
        <v>1.4981576731838837</v>
      </c>
      <c r="V194" s="6" t="s">
        <v>116</v>
      </c>
      <c r="W194" s="6" t="s">
        <v>383</v>
      </c>
    </row>
    <row r="195" spans="1:23" x14ac:dyDescent="0.2">
      <c r="A195" s="6" t="s">
        <v>106</v>
      </c>
      <c r="B195" s="6" t="s">
        <v>107</v>
      </c>
      <c r="C195" s="6" t="s">
        <v>468</v>
      </c>
      <c r="D195" s="6" t="s">
        <v>69</v>
      </c>
      <c r="E195" s="6" t="s">
        <v>52</v>
      </c>
      <c r="F195" s="6" t="s">
        <v>194</v>
      </c>
      <c r="G195" s="6" t="s">
        <v>109</v>
      </c>
      <c r="H195" s="6" t="s">
        <v>110</v>
      </c>
      <c r="I195" s="6" t="s">
        <v>111</v>
      </c>
      <c r="J195" s="6" t="s">
        <v>112</v>
      </c>
      <c r="K195" s="6" t="s">
        <v>113</v>
      </c>
      <c r="L195" s="6" t="s">
        <v>114</v>
      </c>
      <c r="M195" s="6" t="s">
        <v>115</v>
      </c>
      <c r="P195" s="44" t="s">
        <v>385</v>
      </c>
      <c r="Q195" s="9">
        <v>2.3119266055045702</v>
      </c>
      <c r="R195" s="9">
        <v>6.4954128440366903</v>
      </c>
      <c r="S195" s="8">
        <f t="shared" si="8"/>
        <v>1.8095238095238273</v>
      </c>
      <c r="U195" s="9">
        <f t="shared" si="9"/>
        <v>1.49032562658309</v>
      </c>
      <c r="V195" s="6" t="s">
        <v>116</v>
      </c>
      <c r="W195" s="6" t="s">
        <v>383</v>
      </c>
    </row>
    <row r="196" spans="1:23" x14ac:dyDescent="0.2">
      <c r="A196" s="6" t="s">
        <v>106</v>
      </c>
      <c r="B196" s="6" t="s">
        <v>120</v>
      </c>
      <c r="C196" s="6" t="s">
        <v>460</v>
      </c>
      <c r="D196" s="6" t="s">
        <v>77</v>
      </c>
      <c r="E196" s="6" t="s">
        <v>121</v>
      </c>
      <c r="F196" s="6" t="s">
        <v>138</v>
      </c>
      <c r="G196" s="13">
        <v>1.0000000000000001E-5</v>
      </c>
      <c r="H196" s="6" t="s">
        <v>110</v>
      </c>
      <c r="I196" s="12" t="s">
        <v>123</v>
      </c>
      <c r="J196" s="6" t="s">
        <v>124</v>
      </c>
      <c r="K196" s="6" t="s">
        <v>125</v>
      </c>
      <c r="L196" s="6" t="s">
        <v>126</v>
      </c>
      <c r="M196" s="6" t="s">
        <v>127</v>
      </c>
      <c r="N196" s="6" t="s">
        <v>150</v>
      </c>
      <c r="P196" s="44" t="s">
        <v>386</v>
      </c>
      <c r="Q196" s="9">
        <v>430039.01001112798</v>
      </c>
      <c r="R196" s="9">
        <v>1205457.30321691</v>
      </c>
      <c r="S196" s="8">
        <f t="shared" si="8"/>
        <v>1.8031347741818047</v>
      </c>
      <c r="U196" s="9">
        <f t="shared" si="9"/>
        <v>1.4870411105385777</v>
      </c>
      <c r="V196" s="6" t="s">
        <v>119</v>
      </c>
      <c r="W196" s="6" t="s">
        <v>383</v>
      </c>
    </row>
    <row r="197" spans="1:23" x14ac:dyDescent="0.2">
      <c r="A197" s="6" t="s">
        <v>106</v>
      </c>
      <c r="B197" s="6" t="s">
        <v>120</v>
      </c>
      <c r="C197" s="6" t="s">
        <v>457</v>
      </c>
      <c r="D197" s="6" t="s">
        <v>77</v>
      </c>
      <c r="E197" s="6" t="s">
        <v>121</v>
      </c>
      <c r="F197" s="6" t="s">
        <v>138</v>
      </c>
      <c r="G197" s="13">
        <v>1.0000000000000001E-5</v>
      </c>
      <c r="H197" t="s">
        <v>110</v>
      </c>
      <c r="I197" t="s">
        <v>163</v>
      </c>
      <c r="J197" t="s">
        <v>163</v>
      </c>
      <c r="K197" t="s">
        <v>164</v>
      </c>
      <c r="L197" t="s">
        <v>165</v>
      </c>
      <c r="M197" t="s">
        <v>166</v>
      </c>
      <c r="P197" s="44" t="s">
        <v>386</v>
      </c>
      <c r="Q197" s="9">
        <v>1896510.5875802799</v>
      </c>
      <c r="R197" s="9">
        <v>5311774.3398177503</v>
      </c>
      <c r="S197" s="8">
        <f t="shared" si="8"/>
        <v>1.8008144929973406</v>
      </c>
      <c r="U197" s="9">
        <f t="shared" si="9"/>
        <v>1.4858464322179916</v>
      </c>
      <c r="V197" s="6" t="s">
        <v>119</v>
      </c>
      <c r="W197" s="6" t="s">
        <v>383</v>
      </c>
    </row>
    <row r="198" spans="1:23" x14ac:dyDescent="0.2">
      <c r="A198" s="6" t="s">
        <v>106</v>
      </c>
      <c r="B198" s="6" t="s">
        <v>107</v>
      </c>
      <c r="C198" s="6" t="s">
        <v>478</v>
      </c>
      <c r="D198" s="6" t="s">
        <v>69</v>
      </c>
      <c r="E198" s="6" t="s">
        <v>52</v>
      </c>
      <c r="F198" s="6" t="s">
        <v>142</v>
      </c>
      <c r="G198" s="6" t="s">
        <v>130</v>
      </c>
      <c r="H198" t="s">
        <v>110</v>
      </c>
      <c r="I198" t="s">
        <v>111</v>
      </c>
      <c r="J198" t="s">
        <v>112</v>
      </c>
      <c r="K198" t="s">
        <v>139</v>
      </c>
      <c r="L198" t="s">
        <v>140</v>
      </c>
      <c r="M198" t="s">
        <v>141</v>
      </c>
      <c r="P198" s="44" t="s">
        <v>385</v>
      </c>
      <c r="Q198" s="9">
        <v>1873149.33321309</v>
      </c>
      <c r="R198" s="9">
        <v>5153418.35951526</v>
      </c>
      <c r="S198" s="8">
        <f t="shared" si="8"/>
        <v>1.7512052926796764</v>
      </c>
      <c r="U198" s="9">
        <f t="shared" si="9"/>
        <v>1.460063796390026</v>
      </c>
      <c r="V198" s="6" t="s">
        <v>119</v>
      </c>
      <c r="W198" s="6" t="s">
        <v>383</v>
      </c>
    </row>
    <row r="199" spans="1:23" x14ac:dyDescent="0.2">
      <c r="A199" s="6" t="s">
        <v>106</v>
      </c>
      <c r="B199" s="6" t="s">
        <v>107</v>
      </c>
      <c r="C199" s="6" t="s">
        <v>487</v>
      </c>
      <c r="D199" s="6" t="s">
        <v>69</v>
      </c>
      <c r="E199" s="6" t="s">
        <v>52</v>
      </c>
      <c r="F199" s="6" t="s">
        <v>142</v>
      </c>
      <c r="G199" s="6" t="s">
        <v>129</v>
      </c>
      <c r="H199" s="6" t="s">
        <v>110</v>
      </c>
      <c r="I199" s="12" t="s">
        <v>123</v>
      </c>
      <c r="J199" s="6" t="s">
        <v>124</v>
      </c>
      <c r="K199" s="6" t="s">
        <v>125</v>
      </c>
      <c r="L199" s="6" t="s">
        <v>126</v>
      </c>
      <c r="M199" s="6" t="s">
        <v>127</v>
      </c>
      <c r="N199" s="6" t="s">
        <v>150</v>
      </c>
      <c r="P199" s="44" t="s">
        <v>386</v>
      </c>
      <c r="Q199" s="9">
        <v>1.5838762214983699</v>
      </c>
      <c r="R199" s="9">
        <v>4.2711726384364797</v>
      </c>
      <c r="S199" s="8">
        <f t="shared" si="8"/>
        <v>1.6966580976863761</v>
      </c>
      <c r="U199" s="9">
        <f t="shared" si="9"/>
        <v>1.4311726175910759</v>
      </c>
      <c r="V199" s="6" t="s">
        <v>116</v>
      </c>
      <c r="W199" s="6" t="s">
        <v>383</v>
      </c>
    </row>
    <row r="200" spans="1:23" x14ac:dyDescent="0.2">
      <c r="A200" s="6" t="s">
        <v>106</v>
      </c>
      <c r="B200" s="6" t="s">
        <v>107</v>
      </c>
      <c r="C200" s="6" t="s">
        <v>484</v>
      </c>
      <c r="D200" s="6" t="s">
        <v>69</v>
      </c>
      <c r="E200" s="6" t="s">
        <v>52</v>
      </c>
      <c r="F200" s="6" t="s">
        <v>108</v>
      </c>
      <c r="G200" s="6" t="s">
        <v>130</v>
      </c>
      <c r="H200" t="s">
        <v>110</v>
      </c>
      <c r="I200" t="s">
        <v>111</v>
      </c>
      <c r="J200" t="s">
        <v>133</v>
      </c>
      <c r="K200" t="s">
        <v>146</v>
      </c>
      <c r="L200" t="s">
        <v>147</v>
      </c>
      <c r="M200" t="s">
        <v>148</v>
      </c>
      <c r="P200" s="44" t="s">
        <v>385</v>
      </c>
      <c r="Q200" s="9">
        <v>1653598.3646958801</v>
      </c>
      <c r="R200" s="9">
        <v>4451067.3304518703</v>
      </c>
      <c r="S200" s="8">
        <f t="shared" si="8"/>
        <v>1.6917463305973237</v>
      </c>
      <c r="U200" s="9">
        <f t="shared" si="9"/>
        <v>1.428542457187062</v>
      </c>
      <c r="V200" s="6" t="s">
        <v>119</v>
      </c>
      <c r="W200" s="6" t="s">
        <v>383</v>
      </c>
    </row>
    <row r="201" spans="1:23" x14ac:dyDescent="0.2">
      <c r="A201" s="6" t="s">
        <v>106</v>
      </c>
      <c r="B201" s="6" t="s">
        <v>120</v>
      </c>
      <c r="C201" s="6" t="s">
        <v>461</v>
      </c>
      <c r="D201" s="6" t="s">
        <v>77</v>
      </c>
      <c r="E201" s="6" t="s">
        <v>121</v>
      </c>
      <c r="F201" s="6" t="s">
        <v>132</v>
      </c>
      <c r="G201" s="13">
        <v>1.0000000000000001E-5</v>
      </c>
      <c r="H201" s="6" t="s">
        <v>110</v>
      </c>
      <c r="I201" s="12" t="s">
        <v>123</v>
      </c>
      <c r="J201" s="6" t="s">
        <v>124</v>
      </c>
      <c r="K201" s="6" t="s">
        <v>125</v>
      </c>
      <c r="L201" s="6" t="s">
        <v>126</v>
      </c>
      <c r="M201" s="6" t="s">
        <v>127</v>
      </c>
      <c r="N201" s="6" t="s">
        <v>155</v>
      </c>
      <c r="P201" s="44" t="s">
        <v>386</v>
      </c>
      <c r="Q201" s="9">
        <v>5201336.6686900798</v>
      </c>
      <c r="R201" s="9">
        <v>13824303.7393343</v>
      </c>
      <c r="S201" s="8">
        <f t="shared" si="8"/>
        <v>1.6578367484940855</v>
      </c>
      <c r="U201" s="9">
        <f t="shared" si="9"/>
        <v>1.410252493112562</v>
      </c>
      <c r="V201" s="6" t="s">
        <v>119</v>
      </c>
      <c r="W201" s="6" t="s">
        <v>383</v>
      </c>
    </row>
    <row r="202" spans="1:23" x14ac:dyDescent="0.2">
      <c r="A202" s="6" t="s">
        <v>106</v>
      </c>
      <c r="B202" s="6" t="s">
        <v>120</v>
      </c>
      <c r="C202" s="6" t="s">
        <v>460</v>
      </c>
      <c r="D202" s="6" t="s">
        <v>77</v>
      </c>
      <c r="E202" s="6" t="s">
        <v>121</v>
      </c>
      <c r="F202" s="6" t="s">
        <v>138</v>
      </c>
      <c r="G202" s="13">
        <v>1.0000000000000001E-5</v>
      </c>
      <c r="H202" s="6" t="s">
        <v>110</v>
      </c>
      <c r="I202" s="12" t="s">
        <v>123</v>
      </c>
      <c r="J202" s="6" t="s">
        <v>124</v>
      </c>
      <c r="K202" s="6" t="s">
        <v>125</v>
      </c>
      <c r="L202" s="6" t="s">
        <v>126</v>
      </c>
      <c r="M202" s="6" t="s">
        <v>127</v>
      </c>
      <c r="N202" s="6" t="s">
        <v>150</v>
      </c>
      <c r="P202" s="44" t="s">
        <v>386</v>
      </c>
      <c r="Q202" s="9">
        <v>283713.22545325098</v>
      </c>
      <c r="R202" s="9">
        <v>753291.99229548103</v>
      </c>
      <c r="S202" s="8">
        <f t="shared" si="8"/>
        <v>1.6551176494928861</v>
      </c>
      <c r="U202" s="9">
        <f t="shared" si="9"/>
        <v>1.4087757889312877</v>
      </c>
      <c r="V202" s="6" t="s">
        <v>119</v>
      </c>
      <c r="W202" s="6" t="s">
        <v>383</v>
      </c>
    </row>
    <row r="203" spans="1:23" x14ac:dyDescent="0.2">
      <c r="A203" s="6" t="s">
        <v>106</v>
      </c>
      <c r="B203" s="6" t="s">
        <v>107</v>
      </c>
      <c r="C203" s="6" t="s">
        <v>470</v>
      </c>
      <c r="D203" s="6" t="s">
        <v>69</v>
      </c>
      <c r="E203" s="6" t="s">
        <v>52</v>
      </c>
      <c r="F203" s="6" t="s">
        <v>194</v>
      </c>
      <c r="G203" s="6" t="s">
        <v>130</v>
      </c>
      <c r="H203" t="s">
        <v>110</v>
      </c>
      <c r="I203" t="s">
        <v>111</v>
      </c>
      <c r="J203" t="s">
        <v>133</v>
      </c>
      <c r="K203" t="s">
        <v>146</v>
      </c>
      <c r="L203" t="s">
        <v>147</v>
      </c>
      <c r="M203" t="s">
        <v>148</v>
      </c>
      <c r="P203" s="44" t="s">
        <v>385</v>
      </c>
      <c r="Q203" s="9">
        <v>2.8782287822878101</v>
      </c>
      <c r="R203" s="9">
        <v>7.6383763837638501</v>
      </c>
      <c r="S203" s="8">
        <f t="shared" si="8"/>
        <v>1.6538461538461702</v>
      </c>
      <c r="U203" s="9">
        <f t="shared" si="9"/>
        <v>1.4080847386370858</v>
      </c>
      <c r="V203" s="6" t="s">
        <v>116</v>
      </c>
      <c r="W203" s="6" t="s">
        <v>383</v>
      </c>
    </row>
    <row r="204" spans="1:23" x14ac:dyDescent="0.2">
      <c r="A204" s="6" t="s">
        <v>106</v>
      </c>
      <c r="B204" s="6" t="s">
        <v>120</v>
      </c>
      <c r="C204" s="6" t="s">
        <v>432</v>
      </c>
      <c r="D204" s="6" t="s">
        <v>77</v>
      </c>
      <c r="E204" s="6" t="s">
        <v>121</v>
      </c>
      <c r="F204" s="6" t="s">
        <v>122</v>
      </c>
      <c r="G204" s="11">
        <v>1E-3</v>
      </c>
      <c r="H204" t="s">
        <v>110</v>
      </c>
      <c r="I204" t="s">
        <v>111</v>
      </c>
      <c r="J204" t="s">
        <v>112</v>
      </c>
      <c r="K204" t="s">
        <v>139</v>
      </c>
      <c r="L204" t="s">
        <v>140</v>
      </c>
      <c r="M204" t="s">
        <v>141</v>
      </c>
      <c r="N204" s="6" t="s">
        <v>149</v>
      </c>
      <c r="P204" s="44" t="s">
        <v>385</v>
      </c>
      <c r="Q204" s="9">
        <v>326802.75894101098</v>
      </c>
      <c r="R204" s="9">
        <v>857695.89859088894</v>
      </c>
      <c r="S204" s="8">
        <f t="shared" si="8"/>
        <v>1.6245062966120982</v>
      </c>
      <c r="U204" s="9">
        <f t="shared" si="9"/>
        <v>1.3920460588099408</v>
      </c>
      <c r="V204" s="6" t="s">
        <v>119</v>
      </c>
      <c r="W204" s="6" t="s">
        <v>383</v>
      </c>
    </row>
    <row r="205" spans="1:23" x14ac:dyDescent="0.2">
      <c r="A205" s="6" t="s">
        <v>106</v>
      </c>
      <c r="B205" s="6" t="s">
        <v>107</v>
      </c>
      <c r="C205" s="6" t="s">
        <v>481</v>
      </c>
      <c r="D205" s="6" t="s">
        <v>69</v>
      </c>
      <c r="E205" s="6" t="s">
        <v>52</v>
      </c>
      <c r="F205" s="6" t="s">
        <v>142</v>
      </c>
      <c r="G205" s="6" t="s">
        <v>131</v>
      </c>
      <c r="H205" s="6" t="s">
        <v>110</v>
      </c>
      <c r="I205" s="6" t="s">
        <v>111</v>
      </c>
      <c r="J205" s="6" t="s">
        <v>112</v>
      </c>
      <c r="K205" s="6" t="s">
        <v>113</v>
      </c>
      <c r="L205" s="6" t="s">
        <v>114</v>
      </c>
      <c r="M205" s="6" t="s">
        <v>115</v>
      </c>
      <c r="P205" s="44" t="s">
        <v>385</v>
      </c>
      <c r="Q205" s="9">
        <v>0.49019607843137097</v>
      </c>
      <c r="R205" s="9">
        <v>1.2745098039215601</v>
      </c>
      <c r="S205" s="8">
        <f t="shared" si="8"/>
        <v>1.5999999999999908</v>
      </c>
      <c r="U205" s="9">
        <f t="shared" si="9"/>
        <v>1.3785116232537247</v>
      </c>
      <c r="V205" s="6" t="s">
        <v>116</v>
      </c>
      <c r="W205" s="6" t="s">
        <v>383</v>
      </c>
    </row>
    <row r="206" spans="1:23" x14ac:dyDescent="0.2">
      <c r="A206" s="6" t="s">
        <v>106</v>
      </c>
      <c r="B206" s="6" t="s">
        <v>107</v>
      </c>
      <c r="C206" s="6" t="s">
        <v>477</v>
      </c>
      <c r="D206" s="6" t="s">
        <v>69</v>
      </c>
      <c r="E206" s="6" t="s">
        <v>52</v>
      </c>
      <c r="F206" s="6" t="s">
        <v>117</v>
      </c>
      <c r="G206" s="6" t="s">
        <v>129</v>
      </c>
      <c r="H206" t="s">
        <v>110</v>
      </c>
      <c r="I206" t="s">
        <v>111</v>
      </c>
      <c r="J206" t="s">
        <v>112</v>
      </c>
      <c r="K206" t="s">
        <v>139</v>
      </c>
      <c r="L206" t="s">
        <v>140</v>
      </c>
      <c r="M206" t="s">
        <v>141</v>
      </c>
      <c r="P206" s="44" t="s">
        <v>385</v>
      </c>
      <c r="Q206" s="9">
        <v>3.6924939467312199</v>
      </c>
      <c r="R206" s="9">
        <v>9.5641646489104009</v>
      </c>
      <c r="S206" s="8">
        <f t="shared" si="8"/>
        <v>1.590163934426237</v>
      </c>
      <c r="U206" s="9">
        <f t="shared" si="9"/>
        <v>1.3730434106142211</v>
      </c>
      <c r="V206" s="6" t="s">
        <v>116</v>
      </c>
      <c r="W206" s="6" t="s">
        <v>383</v>
      </c>
    </row>
    <row r="207" spans="1:23" x14ac:dyDescent="0.2">
      <c r="A207" s="6" t="s">
        <v>106</v>
      </c>
      <c r="B207" s="6" t="s">
        <v>120</v>
      </c>
      <c r="C207" s="6" t="s">
        <v>442</v>
      </c>
      <c r="D207" s="6" t="s">
        <v>77</v>
      </c>
      <c r="E207" s="6" t="s">
        <v>121</v>
      </c>
      <c r="F207" s="6" t="s">
        <v>122</v>
      </c>
      <c r="G207" s="11">
        <v>1E-3</v>
      </c>
      <c r="H207" s="6" t="s">
        <v>110</v>
      </c>
      <c r="I207" s="12" t="s">
        <v>123</v>
      </c>
      <c r="J207" s="6" t="s">
        <v>124</v>
      </c>
      <c r="K207" s="6" t="s">
        <v>125</v>
      </c>
      <c r="L207" s="6" t="s">
        <v>126</v>
      </c>
      <c r="M207" s="6" t="s">
        <v>127</v>
      </c>
      <c r="N207" s="6" t="s">
        <v>155</v>
      </c>
      <c r="O207" s="6" t="s">
        <v>218</v>
      </c>
      <c r="P207" s="44" t="s">
        <v>386</v>
      </c>
      <c r="Q207" s="9">
        <v>326801.03016946401</v>
      </c>
      <c r="R207" s="9">
        <v>844200.44946622394</v>
      </c>
      <c r="S207" s="8">
        <f t="shared" si="8"/>
        <v>1.5832245664233688</v>
      </c>
      <c r="U207" s="9">
        <f t="shared" si="9"/>
        <v>1.3691730661360091</v>
      </c>
      <c r="V207" s="6" t="s">
        <v>119</v>
      </c>
      <c r="W207" s="6" t="s">
        <v>383</v>
      </c>
    </row>
    <row r="208" spans="1:23" x14ac:dyDescent="0.2">
      <c r="A208" s="6" t="s">
        <v>106</v>
      </c>
      <c r="B208" s="6" t="s">
        <v>107</v>
      </c>
      <c r="C208" s="6" t="s">
        <v>464</v>
      </c>
      <c r="D208" s="6" t="s">
        <v>69</v>
      </c>
      <c r="E208" s="6" t="s">
        <v>52</v>
      </c>
      <c r="F208" s="6" t="s">
        <v>117</v>
      </c>
      <c r="G208" s="6" t="s">
        <v>129</v>
      </c>
      <c r="H208" t="s">
        <v>110</v>
      </c>
      <c r="I208" t="s">
        <v>111</v>
      </c>
      <c r="J208" t="s">
        <v>112</v>
      </c>
      <c r="K208" t="s">
        <v>139</v>
      </c>
      <c r="L208" t="s">
        <v>140</v>
      </c>
      <c r="M208" t="s">
        <v>141</v>
      </c>
      <c r="P208" s="44" t="s">
        <v>385</v>
      </c>
      <c r="Q208" s="9">
        <v>1323188.2072236401</v>
      </c>
      <c r="R208" s="9">
        <v>3365325.1182505498</v>
      </c>
      <c r="S208" s="8">
        <f t="shared" si="8"/>
        <v>1.5433457613046546</v>
      </c>
      <c r="U208" s="9">
        <f t="shared" si="9"/>
        <v>1.3467276060354203</v>
      </c>
      <c r="V208" s="6" t="s">
        <v>119</v>
      </c>
      <c r="W208" s="6" t="s">
        <v>383</v>
      </c>
    </row>
    <row r="209" spans="1:23" x14ac:dyDescent="0.2">
      <c r="A209" s="6" t="s">
        <v>106</v>
      </c>
      <c r="B209" s="6" t="s">
        <v>107</v>
      </c>
      <c r="C209" s="6" t="s">
        <v>473</v>
      </c>
      <c r="D209" s="6" t="s">
        <v>69</v>
      </c>
      <c r="E209" s="6" t="s">
        <v>52</v>
      </c>
      <c r="F209" s="6" t="s">
        <v>194</v>
      </c>
      <c r="G209" s="6" t="s">
        <v>118</v>
      </c>
      <c r="H209" s="6" t="s">
        <v>110</v>
      </c>
      <c r="I209" s="12" t="s">
        <v>123</v>
      </c>
      <c r="J209" s="6" t="s">
        <v>124</v>
      </c>
      <c r="K209" s="6" t="s">
        <v>125</v>
      </c>
      <c r="L209" s="6" t="s">
        <v>126</v>
      </c>
      <c r="M209" s="6" t="s">
        <v>127</v>
      </c>
      <c r="N209" s="6" t="s">
        <v>150</v>
      </c>
      <c r="P209" s="44" t="s">
        <v>386</v>
      </c>
      <c r="Q209" s="9">
        <v>1.25776397515528</v>
      </c>
      <c r="R209" s="9">
        <v>3.1987577639751499</v>
      </c>
      <c r="S209" s="8">
        <f t="shared" si="8"/>
        <v>1.5432098765432045</v>
      </c>
      <c r="U209" s="9">
        <f t="shared" si="9"/>
        <v>1.3466505242985904</v>
      </c>
      <c r="V209" s="6" t="s">
        <v>116</v>
      </c>
      <c r="W209" s="6" t="s">
        <v>383</v>
      </c>
    </row>
    <row r="210" spans="1:23" x14ac:dyDescent="0.2">
      <c r="A210" s="6" t="s">
        <v>106</v>
      </c>
      <c r="B210" s="6" t="s">
        <v>107</v>
      </c>
      <c r="C210" s="6" t="s">
        <v>470</v>
      </c>
      <c r="D210" s="6" t="s">
        <v>69</v>
      </c>
      <c r="E210" s="6" t="s">
        <v>52</v>
      </c>
      <c r="F210" s="6" t="s">
        <v>117</v>
      </c>
      <c r="G210" s="6" t="s">
        <v>118</v>
      </c>
      <c r="H210" t="s">
        <v>110</v>
      </c>
      <c r="I210" t="s">
        <v>111</v>
      </c>
      <c r="J210" t="s">
        <v>133</v>
      </c>
      <c r="K210" t="s">
        <v>146</v>
      </c>
      <c r="L210" t="s">
        <v>147</v>
      </c>
      <c r="M210" t="s">
        <v>148</v>
      </c>
      <c r="P210" s="44" t="s">
        <v>385</v>
      </c>
      <c r="Q210" s="9">
        <v>6.5313653136531302</v>
      </c>
      <c r="R210" s="9">
        <v>16.6051660516605</v>
      </c>
      <c r="S210" s="8">
        <f t="shared" si="8"/>
        <v>1.5423728813559323</v>
      </c>
      <c r="U210" s="9">
        <f t="shared" si="9"/>
        <v>1.3461756411340395</v>
      </c>
      <c r="V210" s="6" t="s">
        <v>116</v>
      </c>
      <c r="W210" s="6" t="s">
        <v>383</v>
      </c>
    </row>
    <row r="211" spans="1:23" x14ac:dyDescent="0.2">
      <c r="A211" s="6" t="s">
        <v>106</v>
      </c>
      <c r="B211" s="6" t="s">
        <v>120</v>
      </c>
      <c r="C211" s="6" t="s">
        <v>460</v>
      </c>
      <c r="D211" s="6" t="s">
        <v>77</v>
      </c>
      <c r="E211" s="6" t="s">
        <v>121</v>
      </c>
      <c r="F211" s="6" t="s">
        <v>132</v>
      </c>
      <c r="G211" s="13">
        <v>1.0000000000000001E-5</v>
      </c>
      <c r="H211" s="6" t="s">
        <v>110</v>
      </c>
      <c r="I211" s="12" t="s">
        <v>123</v>
      </c>
      <c r="J211" s="6" t="s">
        <v>124</v>
      </c>
      <c r="K211" s="6" t="s">
        <v>125</v>
      </c>
      <c r="L211" s="6" t="s">
        <v>126</v>
      </c>
      <c r="M211" s="6" t="s">
        <v>127</v>
      </c>
      <c r="N211" s="6" t="s">
        <v>150</v>
      </c>
      <c r="P211" s="44" t="s">
        <v>386</v>
      </c>
      <c r="Q211" s="9">
        <v>606348.78698280104</v>
      </c>
      <c r="R211" s="9">
        <v>1524916.5339518101</v>
      </c>
      <c r="S211" s="8">
        <f t="shared" si="8"/>
        <v>1.5149164419703276</v>
      </c>
      <c r="U211" s="9">
        <f t="shared" si="9"/>
        <v>1.3305104673239925</v>
      </c>
      <c r="V211" s="6" t="s">
        <v>119</v>
      </c>
      <c r="W211" s="6" t="s">
        <v>383</v>
      </c>
    </row>
    <row r="212" spans="1:23" x14ac:dyDescent="0.2">
      <c r="A212" s="6" t="s">
        <v>106</v>
      </c>
      <c r="B212" s="6" t="s">
        <v>107</v>
      </c>
      <c r="C212" s="6" t="s">
        <v>484</v>
      </c>
      <c r="D212" s="6" t="s">
        <v>69</v>
      </c>
      <c r="E212" s="6" t="s">
        <v>52</v>
      </c>
      <c r="F212" s="6" t="s">
        <v>142</v>
      </c>
      <c r="G212" s="6" t="s">
        <v>130</v>
      </c>
      <c r="H212" t="s">
        <v>110</v>
      </c>
      <c r="I212" t="s">
        <v>111</v>
      </c>
      <c r="J212" t="s">
        <v>133</v>
      </c>
      <c r="K212" t="s">
        <v>146</v>
      </c>
      <c r="L212" t="s">
        <v>147</v>
      </c>
      <c r="M212" t="s">
        <v>148</v>
      </c>
      <c r="P212" s="44" t="s">
        <v>385</v>
      </c>
      <c r="Q212" s="9">
        <v>2911815.2922240701</v>
      </c>
      <c r="R212" s="9">
        <v>7302662.4819471901</v>
      </c>
      <c r="S212" s="8">
        <f t="shared" ref="S212:S243" si="10">((R212-Q212)/Q212)</f>
        <v>1.5079415241237202</v>
      </c>
      <c r="U212" s="9">
        <f t="shared" si="9"/>
        <v>1.3265037102451245</v>
      </c>
      <c r="V212" s="6" t="s">
        <v>119</v>
      </c>
      <c r="W212" s="6" t="s">
        <v>383</v>
      </c>
    </row>
    <row r="213" spans="1:23" x14ac:dyDescent="0.2">
      <c r="A213" s="6" t="s">
        <v>106</v>
      </c>
      <c r="B213" s="6" t="s">
        <v>107</v>
      </c>
      <c r="C213" s="6" t="s">
        <v>479</v>
      </c>
      <c r="D213" s="6" t="s">
        <v>69</v>
      </c>
      <c r="E213" s="6" t="s">
        <v>52</v>
      </c>
      <c r="F213" s="6" t="s">
        <v>108</v>
      </c>
      <c r="G213" s="6" t="s">
        <v>131</v>
      </c>
      <c r="H213" t="s">
        <v>110</v>
      </c>
      <c r="I213" t="s">
        <v>163</v>
      </c>
      <c r="J213" t="s">
        <v>163</v>
      </c>
      <c r="K213" t="s">
        <v>164</v>
      </c>
      <c r="L213" t="s">
        <v>165</v>
      </c>
      <c r="M213" t="s">
        <v>166</v>
      </c>
      <c r="P213" s="44" t="s">
        <v>386</v>
      </c>
      <c r="Q213" s="9">
        <v>0.23952095808383</v>
      </c>
      <c r="R213" s="9">
        <v>0.59880239520957901</v>
      </c>
      <c r="S213" s="8">
        <f t="shared" si="10"/>
        <v>1.5000000000000167</v>
      </c>
      <c r="U213" s="9">
        <f t="shared" si="9"/>
        <v>1.321928094887372</v>
      </c>
      <c r="V213" s="6" t="s">
        <v>116</v>
      </c>
      <c r="W213" s="6" t="s">
        <v>383</v>
      </c>
    </row>
    <row r="214" spans="1:23" x14ac:dyDescent="0.2">
      <c r="A214" s="6" t="s">
        <v>106</v>
      </c>
      <c r="B214" s="6">
        <v>2018</v>
      </c>
      <c r="C214" s="6" t="s">
        <v>492</v>
      </c>
      <c r="D214" s="6" t="s">
        <v>69</v>
      </c>
      <c r="E214" s="6" t="s">
        <v>52</v>
      </c>
      <c r="F214" s="6" t="s">
        <v>108</v>
      </c>
      <c r="G214" s="6" t="s">
        <v>193</v>
      </c>
      <c r="H214" s="1" t="s">
        <v>110</v>
      </c>
      <c r="I214" s="1" t="s">
        <v>111</v>
      </c>
      <c r="J214" s="1" t="s">
        <v>112</v>
      </c>
      <c r="K214" s="1" t="s">
        <v>139</v>
      </c>
      <c r="L214" s="1" t="s">
        <v>140</v>
      </c>
      <c r="M214" s="1" t="s">
        <v>141</v>
      </c>
      <c r="N214" s="6" t="s">
        <v>149</v>
      </c>
      <c r="P214" s="44" t="s">
        <v>385</v>
      </c>
      <c r="Q214" s="9">
        <v>8.6021505376343496E-3</v>
      </c>
      <c r="R214" s="9">
        <v>2.1505376344085999E-2</v>
      </c>
      <c r="S214" s="8">
        <f t="shared" si="10"/>
        <v>1.5000000000000144</v>
      </c>
      <c r="U214" s="9">
        <f t="shared" si="9"/>
        <v>1.3219280948873708</v>
      </c>
      <c r="V214" s="6" t="s">
        <v>116</v>
      </c>
      <c r="W214" s="6" t="s">
        <v>383</v>
      </c>
    </row>
    <row r="215" spans="1:23" x14ac:dyDescent="0.2">
      <c r="A215" s="6" t="s">
        <v>106</v>
      </c>
      <c r="B215" s="6">
        <v>2018</v>
      </c>
      <c r="C215" s="6" t="s">
        <v>492</v>
      </c>
      <c r="D215" s="6" t="s">
        <v>69</v>
      </c>
      <c r="E215" s="6" t="s">
        <v>52</v>
      </c>
      <c r="F215" s="6" t="s">
        <v>108</v>
      </c>
      <c r="G215" s="6" t="s">
        <v>227</v>
      </c>
      <c r="H215" s="1" t="s">
        <v>110</v>
      </c>
      <c r="I215" s="1" t="s">
        <v>111</v>
      </c>
      <c r="J215" s="1" t="s">
        <v>112</v>
      </c>
      <c r="K215" s="1" t="s">
        <v>139</v>
      </c>
      <c r="L215" s="1" t="s">
        <v>140</v>
      </c>
      <c r="M215" s="1" t="s">
        <v>141</v>
      </c>
      <c r="N215" s="6" t="s">
        <v>149</v>
      </c>
      <c r="P215" s="44" t="s">
        <v>385</v>
      </c>
      <c r="Q215" s="9">
        <v>8.6021505376343496E-3</v>
      </c>
      <c r="R215" s="9">
        <v>2.1505376344085898E-2</v>
      </c>
      <c r="S215" s="8">
        <f t="shared" si="10"/>
        <v>1.5000000000000029</v>
      </c>
      <c r="U215" s="9">
        <f t="shared" si="9"/>
        <v>1.321928094887364</v>
      </c>
      <c r="V215" s="6" t="s">
        <v>116</v>
      </c>
      <c r="W215" s="6" t="s">
        <v>383</v>
      </c>
    </row>
    <row r="216" spans="1:23" x14ac:dyDescent="0.2">
      <c r="A216" s="6" t="s">
        <v>106</v>
      </c>
      <c r="B216" s="6" t="s">
        <v>107</v>
      </c>
      <c r="C216" s="6" t="s">
        <v>470</v>
      </c>
      <c r="D216" s="6" t="s">
        <v>69</v>
      </c>
      <c r="E216" s="6" t="s">
        <v>52</v>
      </c>
      <c r="F216" s="6" t="s">
        <v>142</v>
      </c>
      <c r="G216" s="6" t="s">
        <v>118</v>
      </c>
      <c r="H216" t="s">
        <v>110</v>
      </c>
      <c r="I216" t="s">
        <v>111</v>
      </c>
      <c r="J216" t="s">
        <v>133</v>
      </c>
      <c r="K216" t="s">
        <v>146</v>
      </c>
      <c r="L216" t="s">
        <v>147</v>
      </c>
      <c r="M216" t="s">
        <v>148</v>
      </c>
      <c r="P216" s="44" t="s">
        <v>385</v>
      </c>
      <c r="Q216" s="9">
        <v>6.0885608856088496</v>
      </c>
      <c r="R216" s="9">
        <v>15.166051660516599</v>
      </c>
      <c r="S216" s="8">
        <f t="shared" si="10"/>
        <v>1.4909090909090925</v>
      </c>
      <c r="U216" s="9">
        <f t="shared" si="9"/>
        <v>1.3166723694358682</v>
      </c>
      <c r="V216" s="6" t="s">
        <v>116</v>
      </c>
      <c r="W216" s="6" t="s">
        <v>383</v>
      </c>
    </row>
    <row r="217" spans="1:23" x14ac:dyDescent="0.2">
      <c r="A217" s="6" t="s">
        <v>106</v>
      </c>
      <c r="B217" s="6" t="s">
        <v>107</v>
      </c>
      <c r="C217" s="6" t="s">
        <v>482</v>
      </c>
      <c r="D217" s="6" t="s">
        <v>69</v>
      </c>
      <c r="E217" s="6" t="s">
        <v>52</v>
      </c>
      <c r="F217" s="6" t="s">
        <v>142</v>
      </c>
      <c r="G217" s="6" t="s">
        <v>130</v>
      </c>
      <c r="H217" s="6" t="s">
        <v>110</v>
      </c>
      <c r="I217" s="6" t="s">
        <v>111</v>
      </c>
      <c r="J217" s="6" t="s">
        <v>112</v>
      </c>
      <c r="K217" s="6" t="s">
        <v>113</v>
      </c>
      <c r="L217" s="6" t="s">
        <v>114</v>
      </c>
      <c r="M217" s="6" t="s">
        <v>115</v>
      </c>
      <c r="P217" s="44" t="s">
        <v>385</v>
      </c>
      <c r="Q217" s="9">
        <v>181502.766378192</v>
      </c>
      <c r="R217" s="9">
        <v>451671.13300876098</v>
      </c>
      <c r="S217" s="8">
        <f t="shared" si="10"/>
        <v>1.4885082581475759</v>
      </c>
      <c r="U217" s="9">
        <f t="shared" si="9"/>
        <v>1.3152811746254556</v>
      </c>
      <c r="V217" s="6" t="s">
        <v>119</v>
      </c>
      <c r="W217" s="6" t="s">
        <v>383</v>
      </c>
    </row>
    <row r="218" spans="1:23" x14ac:dyDescent="0.2">
      <c r="A218" s="6" t="s">
        <v>151</v>
      </c>
      <c r="B218" s="6">
        <v>2017</v>
      </c>
      <c r="C218" s="6" t="s">
        <v>405</v>
      </c>
      <c r="D218" s="6" t="s">
        <v>152</v>
      </c>
      <c r="E218" s="6" t="s">
        <v>55</v>
      </c>
      <c r="F218" s="6" t="s">
        <v>153</v>
      </c>
      <c r="G218" s="6" t="s">
        <v>154</v>
      </c>
      <c r="H218" t="s">
        <v>110</v>
      </c>
      <c r="I218" t="s">
        <v>123</v>
      </c>
      <c r="J218" t="s">
        <v>124</v>
      </c>
      <c r="K218" t="s">
        <v>125</v>
      </c>
      <c r="L218" t="s">
        <v>126</v>
      </c>
      <c r="M218" t="s">
        <v>127</v>
      </c>
      <c r="N218" s="6" t="s">
        <v>127</v>
      </c>
      <c r="P218" s="44" t="s">
        <v>386</v>
      </c>
      <c r="Q218" s="9">
        <v>19.467999999999996</v>
      </c>
      <c r="R218" s="9">
        <v>47.862000000000002</v>
      </c>
      <c r="S218" s="8">
        <f t="shared" si="10"/>
        <v>1.4584959934251085</v>
      </c>
      <c r="U218" s="9">
        <f t="shared" si="9"/>
        <v>1.2977760040214781</v>
      </c>
      <c r="V218" s="6" t="s">
        <v>116</v>
      </c>
      <c r="W218" s="6" t="s">
        <v>383</v>
      </c>
    </row>
    <row r="219" spans="1:23" x14ac:dyDescent="0.2">
      <c r="A219" s="6" t="s">
        <v>106</v>
      </c>
      <c r="B219" s="6" t="s">
        <v>120</v>
      </c>
      <c r="C219" s="6" t="s">
        <v>456</v>
      </c>
      <c r="D219" s="6" t="s">
        <v>77</v>
      </c>
      <c r="E219" s="6" t="s">
        <v>121</v>
      </c>
      <c r="F219" s="6" t="s">
        <v>132</v>
      </c>
      <c r="G219" s="13">
        <v>1.0000000000000001E-5</v>
      </c>
      <c r="H219" t="s">
        <v>110</v>
      </c>
      <c r="I219" t="s">
        <v>111</v>
      </c>
      <c r="J219" t="s">
        <v>112</v>
      </c>
      <c r="K219" t="s">
        <v>139</v>
      </c>
      <c r="L219" t="s">
        <v>140</v>
      </c>
      <c r="M219" t="s">
        <v>141</v>
      </c>
      <c r="P219" s="44" t="s">
        <v>385</v>
      </c>
      <c r="Q219" s="9">
        <v>1845810.2373095399</v>
      </c>
      <c r="R219" s="9">
        <v>4515192.3784282301</v>
      </c>
      <c r="S219" s="8">
        <f t="shared" si="10"/>
        <v>1.4461844924045886</v>
      </c>
      <c r="U219" s="9">
        <f t="shared" si="9"/>
        <v>1.2905332167188299</v>
      </c>
      <c r="V219" s="6" t="s">
        <v>119</v>
      </c>
      <c r="W219" s="6" t="s">
        <v>383</v>
      </c>
    </row>
    <row r="220" spans="1:23" x14ac:dyDescent="0.2">
      <c r="A220" s="6" t="s">
        <v>106</v>
      </c>
      <c r="B220" s="6" t="s">
        <v>107</v>
      </c>
      <c r="C220" s="6" t="s">
        <v>473</v>
      </c>
      <c r="D220" s="6" t="s">
        <v>69</v>
      </c>
      <c r="E220" s="6" t="s">
        <v>52</v>
      </c>
      <c r="F220" s="6" t="s">
        <v>142</v>
      </c>
      <c r="G220" s="6" t="s">
        <v>130</v>
      </c>
      <c r="H220" s="6" t="s">
        <v>110</v>
      </c>
      <c r="I220" s="12" t="s">
        <v>123</v>
      </c>
      <c r="J220" s="6" t="s">
        <v>124</v>
      </c>
      <c r="K220" s="6" t="s">
        <v>125</v>
      </c>
      <c r="L220" s="6" t="s">
        <v>126</v>
      </c>
      <c r="M220" s="6" t="s">
        <v>127</v>
      </c>
      <c r="N220" s="6" t="s">
        <v>150</v>
      </c>
      <c r="P220" s="44" t="s">
        <v>386</v>
      </c>
      <c r="Q220" s="9">
        <v>0.86956521739130499</v>
      </c>
      <c r="R220" s="9">
        <v>2.1118012422360199</v>
      </c>
      <c r="S220" s="8">
        <f t="shared" si="10"/>
        <v>1.4285714285714211</v>
      </c>
      <c r="U220" s="9">
        <f t="shared" si="9"/>
        <v>1.2801079191927311</v>
      </c>
      <c r="V220" s="6" t="s">
        <v>116</v>
      </c>
      <c r="W220" s="6" t="s">
        <v>383</v>
      </c>
    </row>
    <row r="221" spans="1:23" x14ac:dyDescent="0.2">
      <c r="A221" s="6" t="s">
        <v>185</v>
      </c>
      <c r="B221" s="6">
        <v>2020</v>
      </c>
      <c r="C221" s="6" t="s">
        <v>497</v>
      </c>
      <c r="D221" s="6" t="s">
        <v>54</v>
      </c>
      <c r="E221" s="6" t="s">
        <v>55</v>
      </c>
      <c r="F221" s="6" t="s">
        <v>186</v>
      </c>
      <c r="G221" s="6" t="s">
        <v>219</v>
      </c>
      <c r="H221" s="6" t="s">
        <v>110</v>
      </c>
      <c r="I221" s="6" t="s">
        <v>111</v>
      </c>
      <c r="J221" s="6" t="s">
        <v>133</v>
      </c>
      <c r="K221" s="6" t="s">
        <v>134</v>
      </c>
      <c r="P221" s="44" t="s">
        <v>385</v>
      </c>
      <c r="Q221" s="9">
        <v>1.2725344644751004</v>
      </c>
      <c r="R221" s="9">
        <v>3.0752916224814015</v>
      </c>
      <c r="S221" s="8">
        <f t="shared" si="10"/>
        <v>1.416666666666595</v>
      </c>
      <c r="U221" s="9">
        <f t="shared" si="9"/>
        <v>1.2730184944063732</v>
      </c>
      <c r="V221" s="6" t="s">
        <v>116</v>
      </c>
      <c r="W221" s="6" t="s">
        <v>383</v>
      </c>
    </row>
    <row r="222" spans="1:23" x14ac:dyDescent="0.2">
      <c r="A222" s="6" t="s">
        <v>106</v>
      </c>
      <c r="B222" s="6" t="s">
        <v>120</v>
      </c>
      <c r="C222" s="6" t="s">
        <v>433</v>
      </c>
      <c r="D222" s="6" t="s">
        <v>77</v>
      </c>
      <c r="E222" s="6" t="s">
        <v>121</v>
      </c>
      <c r="F222" s="6" t="s">
        <v>122</v>
      </c>
      <c r="G222" s="11">
        <v>1E-3</v>
      </c>
      <c r="H222" t="s">
        <v>110</v>
      </c>
      <c r="I222" t="s">
        <v>111</v>
      </c>
      <c r="J222" t="s">
        <v>112</v>
      </c>
      <c r="K222" t="s">
        <v>139</v>
      </c>
      <c r="L222" t="s">
        <v>140</v>
      </c>
      <c r="M222" s="6" t="s">
        <v>141</v>
      </c>
      <c r="P222" s="44" t="s">
        <v>385</v>
      </c>
      <c r="Q222" s="9">
        <v>1399804.59801394</v>
      </c>
      <c r="R222" s="9">
        <v>3373571.2556726299</v>
      </c>
      <c r="S222" s="8">
        <f t="shared" si="10"/>
        <v>1.4100301288187611</v>
      </c>
      <c r="U222" s="9">
        <f t="shared" si="9"/>
        <v>1.2690511823165296</v>
      </c>
      <c r="V222" s="6" t="s">
        <v>119</v>
      </c>
      <c r="W222" s="6" t="s">
        <v>383</v>
      </c>
    </row>
    <row r="223" spans="1:23" x14ac:dyDescent="0.2">
      <c r="A223" s="6" t="s">
        <v>106</v>
      </c>
      <c r="B223" s="6" t="s">
        <v>120</v>
      </c>
      <c r="C223" s="6" t="s">
        <v>438</v>
      </c>
      <c r="D223" s="6" t="s">
        <v>77</v>
      </c>
      <c r="E223" s="6" t="s">
        <v>121</v>
      </c>
      <c r="F223" s="6" t="s">
        <v>122</v>
      </c>
      <c r="G223" s="11">
        <v>1E-3</v>
      </c>
      <c r="H223" t="s">
        <v>110</v>
      </c>
      <c r="I223" t="s">
        <v>111</v>
      </c>
      <c r="J223" t="s">
        <v>133</v>
      </c>
      <c r="K223" t="s">
        <v>146</v>
      </c>
      <c r="L223" t="s">
        <v>147</v>
      </c>
      <c r="M223" t="s">
        <v>148</v>
      </c>
      <c r="P223" s="44" t="s">
        <v>385</v>
      </c>
      <c r="Q223" s="9">
        <v>1827.6993690192101</v>
      </c>
      <c r="R223" s="9">
        <v>4393.9705607607802</v>
      </c>
      <c r="S223" s="8">
        <f t="shared" si="10"/>
        <v>1.4040991835099754</v>
      </c>
      <c r="U223" s="9">
        <f t="shared" si="9"/>
        <v>1.2654964170999499</v>
      </c>
      <c r="V223" s="6" t="s">
        <v>119</v>
      </c>
      <c r="W223" s="6" t="s">
        <v>383</v>
      </c>
    </row>
    <row r="224" spans="1:23" x14ac:dyDescent="0.2">
      <c r="A224" s="6" t="s">
        <v>106</v>
      </c>
      <c r="B224" s="6" t="s">
        <v>120</v>
      </c>
      <c r="C224" s="6" t="s">
        <v>460</v>
      </c>
      <c r="D224" s="6" t="s">
        <v>77</v>
      </c>
      <c r="E224" s="6" t="s">
        <v>121</v>
      </c>
      <c r="F224" s="6" t="s">
        <v>132</v>
      </c>
      <c r="G224" s="11">
        <v>1E-3</v>
      </c>
      <c r="H224" s="6" t="s">
        <v>110</v>
      </c>
      <c r="I224" s="12" t="s">
        <v>123</v>
      </c>
      <c r="J224" s="6" t="s">
        <v>124</v>
      </c>
      <c r="K224" s="6" t="s">
        <v>125</v>
      </c>
      <c r="L224" s="6" t="s">
        <v>126</v>
      </c>
      <c r="M224" s="6" t="s">
        <v>127</v>
      </c>
      <c r="N224" s="6" t="s">
        <v>150</v>
      </c>
      <c r="P224" s="44" t="s">
        <v>386</v>
      </c>
      <c r="Q224" s="9">
        <v>283713.22545325098</v>
      </c>
      <c r="R224" s="9">
        <v>675838.50568921003</v>
      </c>
      <c r="S224" s="8">
        <f t="shared" si="10"/>
        <v>1.3821184388197361</v>
      </c>
      <c r="U224" s="9">
        <f t="shared" si="9"/>
        <v>1.2522451457167034</v>
      </c>
      <c r="V224" s="6" t="s">
        <v>119</v>
      </c>
      <c r="W224" s="6" t="s">
        <v>383</v>
      </c>
    </row>
    <row r="225" spans="1:23" x14ac:dyDescent="0.2">
      <c r="A225" s="6" t="s">
        <v>176</v>
      </c>
      <c r="B225" s="6">
        <v>2018</v>
      </c>
      <c r="C225" s="6" t="s">
        <v>408</v>
      </c>
      <c r="D225" s="6" t="s">
        <v>69</v>
      </c>
      <c r="E225" s="6" t="s">
        <v>52</v>
      </c>
      <c r="F225" s="6" t="s">
        <v>177</v>
      </c>
      <c r="G225" s="6" t="s">
        <v>178</v>
      </c>
      <c r="H225" s="6" t="s">
        <v>110</v>
      </c>
      <c r="I225" s="6" t="s">
        <v>220</v>
      </c>
      <c r="J225" s="6" t="s">
        <v>221</v>
      </c>
      <c r="K225" s="6" t="s">
        <v>222</v>
      </c>
      <c r="L225" s="6" t="s">
        <v>223</v>
      </c>
      <c r="M225" s="6" t="s">
        <v>221</v>
      </c>
      <c r="P225" s="44" t="s">
        <v>385</v>
      </c>
      <c r="Q225" s="7">
        <v>0.75685903500479412</v>
      </c>
      <c r="R225" s="7">
        <v>1.797540208136212</v>
      </c>
      <c r="S225" s="8">
        <f t="shared" si="10"/>
        <v>1.37499999999977</v>
      </c>
      <c r="U225" s="9">
        <f t="shared" si="9"/>
        <v>1.2479275134434458</v>
      </c>
      <c r="V225" s="6" t="s">
        <v>116</v>
      </c>
      <c r="W225" s="6" t="s">
        <v>383</v>
      </c>
    </row>
    <row r="226" spans="1:23" x14ac:dyDescent="0.2">
      <c r="A226" s="6" t="s">
        <v>106</v>
      </c>
      <c r="B226" s="6" t="s">
        <v>120</v>
      </c>
      <c r="C226" s="6" t="s">
        <v>456</v>
      </c>
      <c r="D226" s="6" t="s">
        <v>77</v>
      </c>
      <c r="E226" s="6" t="s">
        <v>121</v>
      </c>
      <c r="F226" s="6" t="s">
        <v>132</v>
      </c>
      <c r="G226" s="13">
        <v>1.0000000000000001E-5</v>
      </c>
      <c r="H226" t="s">
        <v>110</v>
      </c>
      <c r="I226" t="s">
        <v>111</v>
      </c>
      <c r="J226" t="s">
        <v>112</v>
      </c>
      <c r="K226" t="s">
        <v>139</v>
      </c>
      <c r="L226" t="s">
        <v>140</v>
      </c>
      <c r="M226" t="s">
        <v>141</v>
      </c>
      <c r="P226" s="44" t="s">
        <v>385</v>
      </c>
      <c r="Q226" s="9">
        <v>2251738.6669699498</v>
      </c>
      <c r="R226" s="9">
        <v>5328668.5208871197</v>
      </c>
      <c r="S226" s="8">
        <f t="shared" si="10"/>
        <v>1.3664684534896041</v>
      </c>
      <c r="U226" s="9">
        <f t="shared" si="9"/>
        <v>1.2427356901736963</v>
      </c>
      <c r="V226" s="6" t="s">
        <v>119</v>
      </c>
      <c r="W226" s="6" t="s">
        <v>383</v>
      </c>
    </row>
    <row r="227" spans="1:23" x14ac:dyDescent="0.2">
      <c r="A227" s="6" t="s">
        <v>106</v>
      </c>
      <c r="B227" s="6" t="s">
        <v>107</v>
      </c>
      <c r="C227" s="6" t="s">
        <v>466</v>
      </c>
      <c r="D227" s="6" t="s">
        <v>69</v>
      </c>
      <c r="E227" s="6" t="s">
        <v>52</v>
      </c>
      <c r="F227" s="6" t="s">
        <v>117</v>
      </c>
      <c r="G227" s="6" t="s">
        <v>109</v>
      </c>
      <c r="H227" t="s">
        <v>110</v>
      </c>
      <c r="I227" t="s">
        <v>163</v>
      </c>
      <c r="J227" t="s">
        <v>163</v>
      </c>
      <c r="K227" t="s">
        <v>164</v>
      </c>
      <c r="L227" t="s">
        <v>165</v>
      </c>
      <c r="M227" t="s">
        <v>166</v>
      </c>
      <c r="P227" s="44" t="s">
        <v>386</v>
      </c>
      <c r="Q227" s="49">
        <v>0.17610063000000001</v>
      </c>
      <c r="R227" s="9">
        <v>0.41509433962263997</v>
      </c>
      <c r="S227" s="8">
        <f t="shared" si="10"/>
        <v>1.3571428428316239</v>
      </c>
      <c r="U227" s="9">
        <f t="shared" si="9"/>
        <v>1.2370391885416243</v>
      </c>
      <c r="V227" s="6" t="s">
        <v>116</v>
      </c>
      <c r="W227" s="6" t="s">
        <v>383</v>
      </c>
    </row>
    <row r="228" spans="1:23" x14ac:dyDescent="0.2">
      <c r="A228" s="6" t="s">
        <v>106</v>
      </c>
      <c r="B228" s="6" t="s">
        <v>120</v>
      </c>
      <c r="C228" s="6" t="s">
        <v>446</v>
      </c>
      <c r="D228" s="6" t="s">
        <v>77</v>
      </c>
      <c r="E228" s="6" t="s">
        <v>121</v>
      </c>
      <c r="F228" s="6" t="s">
        <v>122</v>
      </c>
      <c r="G228" s="11">
        <v>1E-3</v>
      </c>
      <c r="H228" s="6" t="s">
        <v>110</v>
      </c>
      <c r="I228" s="12" t="s">
        <v>123</v>
      </c>
      <c r="J228" s="6" t="s">
        <v>124</v>
      </c>
      <c r="K228" s="6" t="s">
        <v>125</v>
      </c>
      <c r="L228" s="6" t="s">
        <v>126</v>
      </c>
      <c r="M228" s="6" t="s">
        <v>127</v>
      </c>
      <c r="N228" s="6" t="s">
        <v>155</v>
      </c>
      <c r="P228" s="44" t="s">
        <v>386</v>
      </c>
      <c r="Q228" s="9">
        <v>1984168.5109186401</v>
      </c>
      <c r="R228" s="9">
        <v>4635681.3152555497</v>
      </c>
      <c r="S228" s="8">
        <f t="shared" si="10"/>
        <v>1.336334484569206</v>
      </c>
      <c r="U228" s="9">
        <f t="shared" si="9"/>
        <v>1.2242468344424455</v>
      </c>
      <c r="V228" s="6" t="s">
        <v>119</v>
      </c>
      <c r="W228" s="6" t="s">
        <v>383</v>
      </c>
    </row>
    <row r="229" spans="1:23" x14ac:dyDescent="0.2">
      <c r="A229" s="6" t="s">
        <v>106</v>
      </c>
      <c r="B229" s="6">
        <v>2018</v>
      </c>
      <c r="C229" s="6" t="s">
        <v>493</v>
      </c>
      <c r="D229" s="6" t="s">
        <v>69</v>
      </c>
      <c r="E229" s="6" t="s">
        <v>52</v>
      </c>
      <c r="F229" s="6" t="s">
        <v>108</v>
      </c>
      <c r="G229" s="6" t="s">
        <v>227</v>
      </c>
      <c r="H229" t="s">
        <v>110</v>
      </c>
      <c r="I229" t="s">
        <v>111</v>
      </c>
      <c r="J229" t="s">
        <v>133</v>
      </c>
      <c r="K229" t="s">
        <v>146</v>
      </c>
      <c r="L229" t="s">
        <v>147</v>
      </c>
      <c r="M229" t="s">
        <v>191</v>
      </c>
      <c r="N229" s="6" t="s">
        <v>228</v>
      </c>
      <c r="P229" s="44" t="s">
        <v>386</v>
      </c>
      <c r="Q229" s="9">
        <v>1187096.77419354</v>
      </c>
      <c r="R229" s="9">
        <v>2761290.3225806402</v>
      </c>
      <c r="S229" s="8">
        <f t="shared" si="10"/>
        <v>1.3260869565217515</v>
      </c>
      <c r="U229" s="9">
        <f t="shared" si="9"/>
        <v>1.2179050303441417</v>
      </c>
      <c r="V229" s="6" t="s">
        <v>119</v>
      </c>
      <c r="W229" s="6" t="s">
        <v>383</v>
      </c>
    </row>
    <row r="230" spans="1:23" x14ac:dyDescent="0.2">
      <c r="A230" s="6" t="s">
        <v>106</v>
      </c>
      <c r="B230" s="6" t="s">
        <v>120</v>
      </c>
      <c r="C230" s="6" t="s">
        <v>460</v>
      </c>
      <c r="D230" s="6" t="s">
        <v>77</v>
      </c>
      <c r="E230" s="6" t="s">
        <v>121</v>
      </c>
      <c r="F230" s="6" t="s">
        <v>138</v>
      </c>
      <c r="G230" s="11">
        <v>1E-3</v>
      </c>
      <c r="H230" s="6" t="s">
        <v>110</v>
      </c>
      <c r="I230" s="12" t="s">
        <v>123</v>
      </c>
      <c r="J230" s="6" t="s">
        <v>124</v>
      </c>
      <c r="K230" s="6" t="s">
        <v>125</v>
      </c>
      <c r="L230" s="6" t="s">
        <v>126</v>
      </c>
      <c r="M230" s="6" t="s">
        <v>127</v>
      </c>
      <c r="N230" s="6" t="s">
        <v>150</v>
      </c>
      <c r="P230" s="44" t="s">
        <v>386</v>
      </c>
      <c r="Q230" s="9">
        <v>606348.78698280104</v>
      </c>
      <c r="R230" s="9">
        <v>1393089.62420721</v>
      </c>
      <c r="S230" s="8">
        <f t="shared" si="10"/>
        <v>1.297505419511501</v>
      </c>
      <c r="U230" s="9">
        <f t="shared" si="9"/>
        <v>1.200068264645167</v>
      </c>
      <c r="V230" s="6" t="s">
        <v>119</v>
      </c>
      <c r="W230" s="6" t="s">
        <v>383</v>
      </c>
    </row>
    <row r="231" spans="1:23" x14ac:dyDescent="0.2">
      <c r="A231" s="6" t="s">
        <v>106</v>
      </c>
      <c r="B231" s="6" t="s">
        <v>107</v>
      </c>
      <c r="C231" s="6" t="s">
        <v>474</v>
      </c>
      <c r="D231" s="6" t="s">
        <v>69</v>
      </c>
      <c r="E231" s="6" t="s">
        <v>52</v>
      </c>
      <c r="F231" s="6" t="s">
        <v>108</v>
      </c>
      <c r="G231" s="6" t="s">
        <v>118</v>
      </c>
      <c r="H231" s="6" t="s">
        <v>110</v>
      </c>
      <c r="I231" s="12" t="s">
        <v>123</v>
      </c>
      <c r="J231" s="6" t="s">
        <v>124</v>
      </c>
      <c r="K231" s="6" t="s">
        <v>125</v>
      </c>
      <c r="L231" s="6" t="s">
        <v>126</v>
      </c>
      <c r="M231" s="6" t="s">
        <v>127</v>
      </c>
      <c r="N231" s="6" t="s">
        <v>150</v>
      </c>
      <c r="P231" s="44" t="s">
        <v>386</v>
      </c>
      <c r="Q231" s="9">
        <v>239418.34696208101</v>
      </c>
      <c r="R231" s="9">
        <v>547468.58292976103</v>
      </c>
      <c r="S231" s="8">
        <f t="shared" si="10"/>
        <v>1.2866609425570417</v>
      </c>
      <c r="U231" s="9">
        <f t="shared" si="9"/>
        <v>1.1932424642389261</v>
      </c>
      <c r="V231" s="6" t="s">
        <v>119</v>
      </c>
      <c r="W231" s="6" t="s">
        <v>383</v>
      </c>
    </row>
    <row r="232" spans="1:23" x14ac:dyDescent="0.2">
      <c r="A232" s="6" t="s">
        <v>181</v>
      </c>
      <c r="B232" s="6">
        <v>2016</v>
      </c>
      <c r="C232" s="6" t="s">
        <v>412</v>
      </c>
      <c r="D232" s="6" t="s">
        <v>64</v>
      </c>
      <c r="E232" s="6" t="s">
        <v>55</v>
      </c>
      <c r="F232" s="6" t="s">
        <v>182</v>
      </c>
      <c r="G232" s="6" t="s">
        <v>183</v>
      </c>
      <c r="H232" t="s">
        <v>110</v>
      </c>
      <c r="I232" t="s">
        <v>111</v>
      </c>
      <c r="J232" t="s">
        <v>112</v>
      </c>
      <c r="K232" s="6" t="s">
        <v>113</v>
      </c>
      <c r="P232" s="44" t="s">
        <v>385</v>
      </c>
      <c r="Q232" s="9">
        <f>97.04-95.46</f>
        <v>1.5800000000000125</v>
      </c>
      <c r="R232" s="9">
        <f>97.49-93.88</f>
        <v>3.6099999999999994</v>
      </c>
      <c r="S232" s="8">
        <f t="shared" si="10"/>
        <v>1.28481012658226</v>
      </c>
      <c r="U232" s="9">
        <f t="shared" si="9"/>
        <v>1.1920742787100564</v>
      </c>
      <c r="V232" s="6" t="s">
        <v>116</v>
      </c>
      <c r="W232" s="6" t="s">
        <v>383</v>
      </c>
    </row>
    <row r="233" spans="1:23" x14ac:dyDescent="0.2">
      <c r="A233" s="6" t="s">
        <v>106</v>
      </c>
      <c r="B233" s="6" t="s">
        <v>120</v>
      </c>
      <c r="C233" s="6" t="s">
        <v>454</v>
      </c>
      <c r="D233" s="6" t="s">
        <v>77</v>
      </c>
      <c r="E233" s="6" t="s">
        <v>121</v>
      </c>
      <c r="F233" s="6" t="s">
        <v>224</v>
      </c>
      <c r="G233" s="11">
        <v>0.03</v>
      </c>
      <c r="H233" t="s">
        <v>110</v>
      </c>
      <c r="I233" t="s">
        <v>111</v>
      </c>
      <c r="J233" t="s">
        <v>204</v>
      </c>
      <c r="K233" t="s">
        <v>205</v>
      </c>
      <c r="L233" t="s">
        <v>206</v>
      </c>
      <c r="M233" t="s">
        <v>215</v>
      </c>
      <c r="P233" s="44" t="s">
        <v>386</v>
      </c>
      <c r="Q233" s="9">
        <v>1337352.35613722</v>
      </c>
      <c r="R233" s="9">
        <v>3055271.6756444699</v>
      </c>
      <c r="S233" s="8">
        <f t="shared" si="10"/>
        <v>1.2845674601937005</v>
      </c>
      <c r="U233" s="9">
        <f t="shared" si="9"/>
        <v>1.1919210440127501</v>
      </c>
      <c r="V233" s="6" t="s">
        <v>119</v>
      </c>
      <c r="W233" s="6" t="s">
        <v>383</v>
      </c>
    </row>
    <row r="234" spans="1:23" x14ac:dyDescent="0.2">
      <c r="A234" s="6" t="s">
        <v>106</v>
      </c>
      <c r="B234" s="6" t="s">
        <v>120</v>
      </c>
      <c r="C234" s="6" t="s">
        <v>449</v>
      </c>
      <c r="D234" s="6" t="s">
        <v>77</v>
      </c>
      <c r="E234" s="6" t="s">
        <v>121</v>
      </c>
      <c r="F234" s="6" t="s">
        <v>122</v>
      </c>
      <c r="G234" s="11">
        <v>1E-3</v>
      </c>
      <c r="H234" s="6" t="s">
        <v>110</v>
      </c>
      <c r="I234" s="12" t="s">
        <v>123</v>
      </c>
      <c r="J234" s="6" t="s">
        <v>124</v>
      </c>
      <c r="K234" s="6" t="s">
        <v>125</v>
      </c>
      <c r="L234" s="6" t="s">
        <v>126</v>
      </c>
      <c r="M234" s="6" t="s">
        <v>127</v>
      </c>
      <c r="N234" s="6" t="s">
        <v>128</v>
      </c>
      <c r="P234" s="44" t="s">
        <v>385</v>
      </c>
      <c r="Q234" s="9">
        <v>4.05130496923535E-4</v>
      </c>
      <c r="R234" s="9">
        <v>9.1627390118866905E-4</v>
      </c>
      <c r="S234" s="8">
        <f t="shared" si="10"/>
        <v>1.2616759492228702</v>
      </c>
      <c r="U234" s="9">
        <f t="shared" si="9"/>
        <v>1.1773922361626135</v>
      </c>
      <c r="V234" s="6" t="s">
        <v>119</v>
      </c>
      <c r="W234" s="6" t="s">
        <v>383</v>
      </c>
    </row>
    <row r="235" spans="1:23" x14ac:dyDescent="0.2">
      <c r="A235" s="6" t="s">
        <v>106</v>
      </c>
      <c r="B235" s="6" t="s">
        <v>120</v>
      </c>
      <c r="C235" s="6" t="s">
        <v>448</v>
      </c>
      <c r="D235" s="6" t="s">
        <v>77</v>
      </c>
      <c r="E235" s="6" t="s">
        <v>121</v>
      </c>
      <c r="F235" s="6" t="s">
        <v>122</v>
      </c>
      <c r="G235" s="14">
        <v>1.0000000000000001E-5</v>
      </c>
      <c r="H235" s="6" t="s">
        <v>110</v>
      </c>
      <c r="I235" s="12" t="s">
        <v>123</v>
      </c>
      <c r="J235" s="6" t="s">
        <v>124</v>
      </c>
      <c r="K235" s="6" t="s">
        <v>125</v>
      </c>
      <c r="L235" s="6" t="s">
        <v>126</v>
      </c>
      <c r="M235" s="6" t="s">
        <v>127</v>
      </c>
      <c r="N235" s="6" t="s">
        <v>128</v>
      </c>
      <c r="P235" s="44" t="s">
        <v>385</v>
      </c>
      <c r="Q235" s="9">
        <v>1235387.7161286499</v>
      </c>
      <c r="R235" s="9">
        <v>2791911.4469695901</v>
      </c>
      <c r="S235" s="8">
        <f t="shared" si="10"/>
        <v>1.2599475537272125</v>
      </c>
      <c r="U235" s="9">
        <f t="shared" si="9"/>
        <v>1.176289292615853</v>
      </c>
      <c r="V235" s="6" t="s">
        <v>119</v>
      </c>
      <c r="W235" s="6" t="s">
        <v>383</v>
      </c>
    </row>
    <row r="236" spans="1:23" x14ac:dyDescent="0.2">
      <c r="A236" s="6" t="s">
        <v>106</v>
      </c>
      <c r="B236" s="6" t="s">
        <v>120</v>
      </c>
      <c r="C236" s="6" t="s">
        <v>460</v>
      </c>
      <c r="D236" s="6" t="s">
        <v>77</v>
      </c>
      <c r="E236" s="6" t="s">
        <v>121</v>
      </c>
      <c r="F236" s="6" t="s">
        <v>132</v>
      </c>
      <c r="G236" s="11">
        <v>1E-3</v>
      </c>
      <c r="H236" s="47" t="s">
        <v>110</v>
      </c>
      <c r="I236" s="48" t="s">
        <v>123</v>
      </c>
      <c r="J236" s="6" t="s">
        <v>124</v>
      </c>
      <c r="K236" s="6" t="s">
        <v>125</v>
      </c>
      <c r="L236" s="6" t="s">
        <v>126</v>
      </c>
      <c r="M236" s="6" t="s">
        <v>127</v>
      </c>
      <c r="N236" s="6" t="s">
        <v>150</v>
      </c>
      <c r="P236" s="44" t="s">
        <v>386</v>
      </c>
      <c r="Q236" s="9">
        <v>606348.78698280104</v>
      </c>
      <c r="R236" s="9">
        <v>1368124.6079176499</v>
      </c>
      <c r="S236" s="8">
        <f t="shared" si="10"/>
        <v>1.2563327201913845</v>
      </c>
      <c r="T236" s="43"/>
      <c r="U236" s="9">
        <f t="shared" si="9"/>
        <v>1.1739798241094077</v>
      </c>
      <c r="V236" s="6" t="s">
        <v>119</v>
      </c>
      <c r="W236" s="6" t="s">
        <v>383</v>
      </c>
    </row>
    <row r="237" spans="1:23" x14ac:dyDescent="0.2">
      <c r="A237" s="6" t="s">
        <v>106</v>
      </c>
      <c r="B237" s="6" t="s">
        <v>120</v>
      </c>
      <c r="C237" s="6" t="s">
        <v>457</v>
      </c>
      <c r="D237" s="6" t="s">
        <v>77</v>
      </c>
      <c r="E237" s="6" t="s">
        <v>121</v>
      </c>
      <c r="F237" s="6" t="s">
        <v>132</v>
      </c>
      <c r="G237" s="13">
        <v>1.0000000000000001E-5</v>
      </c>
      <c r="H237" t="s">
        <v>110</v>
      </c>
      <c r="I237" t="s">
        <v>163</v>
      </c>
      <c r="J237" t="s">
        <v>163</v>
      </c>
      <c r="K237" t="s">
        <v>164</v>
      </c>
      <c r="L237" t="s">
        <v>165</v>
      </c>
      <c r="M237" t="s">
        <v>166</v>
      </c>
      <c r="P237" s="44" t="s">
        <v>386</v>
      </c>
      <c r="Q237" s="9">
        <v>1896510.5875802799</v>
      </c>
      <c r="R237" s="9">
        <v>4259836.9002680397</v>
      </c>
      <c r="S237" s="8">
        <f t="shared" si="10"/>
        <v>1.2461445394317998</v>
      </c>
      <c r="U237" s="9">
        <f t="shared" si="9"/>
        <v>1.1674507681712796</v>
      </c>
      <c r="V237" s="6" t="s">
        <v>119</v>
      </c>
      <c r="W237" s="6" t="s">
        <v>383</v>
      </c>
    </row>
    <row r="238" spans="1:23" x14ac:dyDescent="0.2">
      <c r="A238" s="6" t="s">
        <v>106</v>
      </c>
      <c r="B238" s="6" t="s">
        <v>107</v>
      </c>
      <c r="C238" s="6" t="s">
        <v>479</v>
      </c>
      <c r="D238" s="6" t="s">
        <v>69</v>
      </c>
      <c r="E238" s="6" t="s">
        <v>52</v>
      </c>
      <c r="F238" s="6" t="s">
        <v>142</v>
      </c>
      <c r="G238" s="6" t="s">
        <v>130</v>
      </c>
      <c r="H238" t="s">
        <v>110</v>
      </c>
      <c r="I238" t="s">
        <v>163</v>
      </c>
      <c r="J238" t="s">
        <v>163</v>
      </c>
      <c r="K238" t="s">
        <v>164</v>
      </c>
      <c r="L238" t="s">
        <v>165</v>
      </c>
      <c r="M238" t="s">
        <v>166</v>
      </c>
      <c r="P238" s="44" t="s">
        <v>386</v>
      </c>
      <c r="Q238" s="9">
        <v>1.9610778443113701</v>
      </c>
      <c r="R238" s="9">
        <v>4.38622754491018</v>
      </c>
      <c r="S238" s="8">
        <f t="shared" si="10"/>
        <v>1.2366412213740541</v>
      </c>
      <c r="U238" s="9">
        <f t="shared" si="9"/>
        <v>1.1613338528848032</v>
      </c>
      <c r="V238" s="6" t="s">
        <v>116</v>
      </c>
      <c r="W238" s="6" t="s">
        <v>383</v>
      </c>
    </row>
    <row r="239" spans="1:23" x14ac:dyDescent="0.2">
      <c r="A239" s="6" t="s">
        <v>185</v>
      </c>
      <c r="B239" s="6">
        <v>2020</v>
      </c>
      <c r="C239" s="6" t="s">
        <v>506</v>
      </c>
      <c r="D239" s="6" t="s">
        <v>404</v>
      </c>
      <c r="E239" s="6" t="s">
        <v>50</v>
      </c>
      <c r="F239" s="6" t="s">
        <v>186</v>
      </c>
      <c r="G239" s="6" t="s">
        <v>187</v>
      </c>
      <c r="H239" s="6" t="s">
        <v>110</v>
      </c>
      <c r="I239" s="6" t="s">
        <v>111</v>
      </c>
      <c r="J239" s="6" t="s">
        <v>112</v>
      </c>
      <c r="K239" s="6" t="s">
        <v>113</v>
      </c>
      <c r="P239" s="44" t="s">
        <v>385</v>
      </c>
      <c r="Q239" s="9">
        <v>2.1608643457382901</v>
      </c>
      <c r="R239" s="9">
        <v>4.8019207683073297</v>
      </c>
      <c r="S239" s="8">
        <f t="shared" si="10"/>
        <v>1.2222222222222308</v>
      </c>
      <c r="U239" s="9">
        <f t="shared" si="9"/>
        <v>1.1520030934450556</v>
      </c>
      <c r="V239" s="6" t="s">
        <v>116</v>
      </c>
      <c r="W239" s="6" t="s">
        <v>383</v>
      </c>
    </row>
    <row r="240" spans="1:23" x14ac:dyDescent="0.2">
      <c r="A240" s="6" t="s">
        <v>106</v>
      </c>
      <c r="B240" s="6" t="s">
        <v>120</v>
      </c>
      <c r="C240" s="6" t="s">
        <v>456</v>
      </c>
      <c r="D240" s="6" t="s">
        <v>77</v>
      </c>
      <c r="E240" s="6" t="s">
        <v>121</v>
      </c>
      <c r="F240" s="6" t="s">
        <v>138</v>
      </c>
      <c r="G240" s="11">
        <v>1E-3</v>
      </c>
      <c r="H240" t="s">
        <v>110</v>
      </c>
      <c r="I240" t="s">
        <v>111</v>
      </c>
      <c r="J240" t="s">
        <v>112</v>
      </c>
      <c r="K240" t="s">
        <v>139</v>
      </c>
      <c r="L240" t="s">
        <v>140</v>
      </c>
      <c r="M240" t="s">
        <v>141</v>
      </c>
      <c r="P240" s="44" t="s">
        <v>385</v>
      </c>
      <c r="Q240" s="9">
        <v>1564028.2901548101</v>
      </c>
      <c r="R240" s="9">
        <v>3463923.92409924</v>
      </c>
      <c r="S240" s="8">
        <f t="shared" si="10"/>
        <v>1.2147450566615872</v>
      </c>
      <c r="U240" s="9">
        <f t="shared" si="9"/>
        <v>1.1471406370834072</v>
      </c>
      <c r="V240" s="6" t="s">
        <v>119</v>
      </c>
      <c r="W240" s="6" t="s">
        <v>383</v>
      </c>
    </row>
    <row r="241" spans="1:23" x14ac:dyDescent="0.2">
      <c r="A241" s="6" t="s">
        <v>106</v>
      </c>
      <c r="B241" s="6" t="s">
        <v>107</v>
      </c>
      <c r="C241" s="6" t="s">
        <v>488</v>
      </c>
      <c r="D241" s="6" t="s">
        <v>69</v>
      </c>
      <c r="E241" s="6" t="s">
        <v>52</v>
      </c>
      <c r="F241" s="6" t="s">
        <v>142</v>
      </c>
      <c r="G241" s="6" t="s">
        <v>129</v>
      </c>
      <c r="H241" s="6" t="s">
        <v>110</v>
      </c>
      <c r="I241" s="12" t="s">
        <v>123</v>
      </c>
      <c r="J241" s="6" t="s">
        <v>124</v>
      </c>
      <c r="K241" s="6" t="s">
        <v>125</v>
      </c>
      <c r="L241" s="6" t="s">
        <v>126</v>
      </c>
      <c r="M241" s="6" t="s">
        <v>127</v>
      </c>
      <c r="N241" s="6" t="s">
        <v>150</v>
      </c>
      <c r="P241" s="44" t="s">
        <v>386</v>
      </c>
      <c r="Q241" s="9">
        <v>544553.56948447402</v>
      </c>
      <c r="R241" s="9">
        <v>1205641.73729011</v>
      </c>
      <c r="S241" s="8">
        <f t="shared" si="10"/>
        <v>1.2140002469022186</v>
      </c>
      <c r="U241" s="9">
        <f t="shared" si="9"/>
        <v>1.1466553830068125</v>
      </c>
      <c r="V241" s="6" t="s">
        <v>119</v>
      </c>
      <c r="W241" s="6" t="s">
        <v>383</v>
      </c>
    </row>
    <row r="242" spans="1:23" x14ac:dyDescent="0.2">
      <c r="A242" s="6" t="s">
        <v>106</v>
      </c>
      <c r="B242" s="6" t="s">
        <v>107</v>
      </c>
      <c r="C242" s="6" t="s">
        <v>452</v>
      </c>
      <c r="D242" s="6" t="s">
        <v>69</v>
      </c>
      <c r="E242" s="6" t="s">
        <v>52</v>
      </c>
      <c r="F242" s="6" t="s">
        <v>142</v>
      </c>
      <c r="G242" s="6" t="s">
        <v>131</v>
      </c>
      <c r="H242" t="s">
        <v>110</v>
      </c>
      <c r="I242" t="s">
        <v>111</v>
      </c>
      <c r="J242" t="s">
        <v>204</v>
      </c>
      <c r="K242" t="s">
        <v>205</v>
      </c>
      <c r="L242" t="s">
        <v>206</v>
      </c>
      <c r="M242" t="s">
        <v>215</v>
      </c>
      <c r="N242" s="6" t="s">
        <v>225</v>
      </c>
      <c r="P242" s="44" t="s">
        <v>386</v>
      </c>
      <c r="Q242" s="9">
        <v>2379417.1540153902</v>
      </c>
      <c r="R242" s="9">
        <v>5255187.7353181597</v>
      </c>
      <c r="S242" s="8">
        <f t="shared" si="10"/>
        <v>1.2086029456624523</v>
      </c>
      <c r="U242" s="9">
        <f t="shared" si="9"/>
        <v>1.1431340797112413</v>
      </c>
      <c r="V242" s="6" t="s">
        <v>119</v>
      </c>
      <c r="W242" s="6" t="s">
        <v>383</v>
      </c>
    </row>
    <row r="243" spans="1:23" x14ac:dyDescent="0.2">
      <c r="A243" s="6" t="s">
        <v>106</v>
      </c>
      <c r="B243" s="6" t="s">
        <v>107</v>
      </c>
      <c r="C243" s="6" t="s">
        <v>465</v>
      </c>
      <c r="D243" s="6" t="s">
        <v>69</v>
      </c>
      <c r="E243" s="6" t="s">
        <v>52</v>
      </c>
      <c r="F243" s="6" t="s">
        <v>142</v>
      </c>
      <c r="G243" s="6" t="s">
        <v>130</v>
      </c>
      <c r="H243" t="s">
        <v>110</v>
      </c>
      <c r="I243" t="s">
        <v>111</v>
      </c>
      <c r="J243" t="s">
        <v>112</v>
      </c>
      <c r="K243" t="s">
        <v>139</v>
      </c>
      <c r="L243" t="s">
        <v>140</v>
      </c>
      <c r="M243" t="s">
        <v>141</v>
      </c>
      <c r="P243" s="44" t="s">
        <v>385</v>
      </c>
      <c r="Q243" s="9">
        <v>4.0502354788068802</v>
      </c>
      <c r="R243" s="9">
        <v>8.8540031397174204</v>
      </c>
      <c r="S243" s="8">
        <f t="shared" si="10"/>
        <v>1.1860465116279204</v>
      </c>
      <c r="U243" s="9">
        <f t="shared" si="9"/>
        <v>1.1283240969755486</v>
      </c>
      <c r="V243" s="6" t="s">
        <v>116</v>
      </c>
      <c r="W243" s="6" t="s">
        <v>383</v>
      </c>
    </row>
    <row r="244" spans="1:23" x14ac:dyDescent="0.2">
      <c r="A244" s="6" t="s">
        <v>106</v>
      </c>
      <c r="B244" s="6" t="s">
        <v>107</v>
      </c>
      <c r="C244" s="6" t="s">
        <v>464</v>
      </c>
      <c r="D244" s="6" t="s">
        <v>69</v>
      </c>
      <c r="E244" s="6" t="s">
        <v>52</v>
      </c>
      <c r="F244" s="6" t="s">
        <v>142</v>
      </c>
      <c r="G244" s="6" t="s">
        <v>129</v>
      </c>
      <c r="H244" t="s">
        <v>110</v>
      </c>
      <c r="I244" t="s">
        <v>111</v>
      </c>
      <c r="J244" t="s">
        <v>112</v>
      </c>
      <c r="K244" t="s">
        <v>139</v>
      </c>
      <c r="L244" t="s">
        <v>140</v>
      </c>
      <c r="M244" t="s">
        <v>141</v>
      </c>
      <c r="P244" s="44" t="s">
        <v>385</v>
      </c>
      <c r="Q244" s="9">
        <v>607832.31282972195</v>
      </c>
      <c r="R244" s="9">
        <v>1323188.2072236401</v>
      </c>
      <c r="S244" s="8">
        <f t="shared" ref="S244:S275" si="11">((R244-Q244)/Q244)</f>
        <v>1.176896784350979</v>
      </c>
      <c r="U244" s="9">
        <f t="shared" ref="U244:U307" si="12">IF(T244="",(LOG((R244/Q244),2)),T244)</f>
        <v>1.1222730050295111</v>
      </c>
      <c r="V244" s="6" t="s">
        <v>119</v>
      </c>
      <c r="W244" s="6" t="s">
        <v>383</v>
      </c>
    </row>
    <row r="245" spans="1:23" x14ac:dyDescent="0.2">
      <c r="A245" s="6" t="s">
        <v>106</v>
      </c>
      <c r="B245" s="6" t="s">
        <v>107</v>
      </c>
      <c r="C245" s="6" t="s">
        <v>483</v>
      </c>
      <c r="D245" s="6" t="s">
        <v>69</v>
      </c>
      <c r="E245" s="6" t="s">
        <v>52</v>
      </c>
      <c r="F245" s="6" t="s">
        <v>117</v>
      </c>
      <c r="G245" s="6" t="s">
        <v>109</v>
      </c>
      <c r="H245" t="s">
        <v>110</v>
      </c>
      <c r="I245" t="s">
        <v>111</v>
      </c>
      <c r="J245" t="s">
        <v>133</v>
      </c>
      <c r="K245" t="s">
        <v>146</v>
      </c>
      <c r="L245" t="s">
        <v>147</v>
      </c>
      <c r="M245" t="s">
        <v>148</v>
      </c>
      <c r="P245" s="44" t="s">
        <v>385</v>
      </c>
      <c r="Q245" s="9">
        <v>5.1135005973715604</v>
      </c>
      <c r="R245" s="9">
        <v>11.039426523297401</v>
      </c>
      <c r="S245" s="8">
        <f t="shared" si="11"/>
        <v>1.1588785046728816</v>
      </c>
      <c r="U245" s="9">
        <f t="shared" si="12"/>
        <v>1.1102820550149</v>
      </c>
      <c r="V245" s="6" t="s">
        <v>116</v>
      </c>
      <c r="W245" s="6" t="s">
        <v>383</v>
      </c>
    </row>
    <row r="246" spans="1:23" x14ac:dyDescent="0.2">
      <c r="A246" s="6" t="s">
        <v>106</v>
      </c>
      <c r="B246" s="6" t="s">
        <v>107</v>
      </c>
      <c r="C246" s="6" t="s">
        <v>469</v>
      </c>
      <c r="D246" s="6" t="s">
        <v>69</v>
      </c>
      <c r="E246" s="6" t="s">
        <v>52</v>
      </c>
      <c r="F246" s="6" t="s">
        <v>108</v>
      </c>
      <c r="G246" s="6" t="s">
        <v>118</v>
      </c>
      <c r="H246" s="6" t="s">
        <v>110</v>
      </c>
      <c r="I246" s="6" t="s">
        <v>111</v>
      </c>
      <c r="J246" s="6" t="s">
        <v>112</v>
      </c>
      <c r="K246" s="6" t="s">
        <v>113</v>
      </c>
      <c r="L246" s="6" t="s">
        <v>114</v>
      </c>
      <c r="M246" s="6" t="s">
        <v>115</v>
      </c>
      <c r="P246" s="44" t="s">
        <v>385</v>
      </c>
      <c r="Q246" s="9">
        <v>959804.160298642</v>
      </c>
      <c r="R246" s="9">
        <v>2071373.1950793499</v>
      </c>
      <c r="S246" s="8">
        <f t="shared" si="11"/>
        <v>1.1581206674857967</v>
      </c>
      <c r="U246" s="9">
        <f t="shared" si="12"/>
        <v>1.1097755328131398</v>
      </c>
      <c r="V246" s="6" t="s">
        <v>119</v>
      </c>
      <c r="W246" s="6" t="s">
        <v>383</v>
      </c>
    </row>
    <row r="247" spans="1:23" x14ac:dyDescent="0.2">
      <c r="A247" s="6" t="s">
        <v>106</v>
      </c>
      <c r="B247" s="6" t="s">
        <v>107</v>
      </c>
      <c r="C247" s="6" t="s">
        <v>467</v>
      </c>
      <c r="D247" s="6" t="s">
        <v>69</v>
      </c>
      <c r="E247" s="6" t="s">
        <v>52</v>
      </c>
      <c r="F247" s="6" t="s">
        <v>142</v>
      </c>
      <c r="G247" s="6" t="s">
        <v>130</v>
      </c>
      <c r="H247" t="s">
        <v>110</v>
      </c>
      <c r="I247" t="s">
        <v>163</v>
      </c>
      <c r="J247" t="s">
        <v>163</v>
      </c>
      <c r="K247" t="s">
        <v>164</v>
      </c>
      <c r="L247" t="s">
        <v>165</v>
      </c>
      <c r="M247" t="s">
        <v>166</v>
      </c>
      <c r="P247" s="44" t="s">
        <v>386</v>
      </c>
      <c r="Q247" s="49">
        <v>190546.07199999999</v>
      </c>
      <c r="R247" s="9">
        <v>410519.06712730799</v>
      </c>
      <c r="S247" s="8">
        <f t="shared" si="11"/>
        <v>1.1544346877290026</v>
      </c>
      <c r="U247" s="9">
        <f t="shared" si="12"/>
        <v>1.1073093634203535</v>
      </c>
      <c r="V247" s="6" t="s">
        <v>119</v>
      </c>
      <c r="W247" s="6" t="s">
        <v>383</v>
      </c>
    </row>
    <row r="248" spans="1:23" x14ac:dyDescent="0.2">
      <c r="A248" s="6" t="s">
        <v>106</v>
      </c>
      <c r="B248" s="6" t="s">
        <v>120</v>
      </c>
      <c r="C248" s="6" t="s">
        <v>435</v>
      </c>
      <c r="D248" s="6" t="s">
        <v>77</v>
      </c>
      <c r="E248" s="6" t="s">
        <v>121</v>
      </c>
      <c r="F248" s="6" t="s">
        <v>122</v>
      </c>
      <c r="G248" s="14">
        <v>1.0000000000000001E-5</v>
      </c>
      <c r="H248" t="s">
        <v>110</v>
      </c>
      <c r="I248" t="s">
        <v>163</v>
      </c>
      <c r="J248" t="s">
        <v>163</v>
      </c>
      <c r="K248" t="s">
        <v>164</v>
      </c>
      <c r="L248" t="s">
        <v>165</v>
      </c>
      <c r="M248" t="s">
        <v>166</v>
      </c>
      <c r="P248" s="44" t="s">
        <v>386</v>
      </c>
      <c r="Q248" s="9">
        <v>3181890.60095823</v>
      </c>
      <c r="R248" s="9">
        <v>6842753.0442826804</v>
      </c>
      <c r="S248" s="8">
        <f t="shared" si="11"/>
        <v>1.1505305814794442</v>
      </c>
      <c r="U248" s="9">
        <f t="shared" si="12"/>
        <v>1.1046926471788818</v>
      </c>
      <c r="V248" s="6" t="s">
        <v>119</v>
      </c>
      <c r="W248" s="6" t="s">
        <v>383</v>
      </c>
    </row>
    <row r="249" spans="1:23" x14ac:dyDescent="0.2">
      <c r="A249" s="6" t="s">
        <v>106</v>
      </c>
      <c r="B249" s="6" t="s">
        <v>120</v>
      </c>
      <c r="C249" s="6" t="s">
        <v>457</v>
      </c>
      <c r="D249" s="6" t="s">
        <v>77</v>
      </c>
      <c r="E249" s="6" t="s">
        <v>121</v>
      </c>
      <c r="F249" s="6" t="s">
        <v>138</v>
      </c>
      <c r="G249" s="13">
        <v>1.0000000000000001E-5</v>
      </c>
      <c r="H249" t="s">
        <v>110</v>
      </c>
      <c r="I249" t="s">
        <v>163</v>
      </c>
      <c r="J249" t="s">
        <v>163</v>
      </c>
      <c r="K249" t="s">
        <v>164</v>
      </c>
      <c r="L249" t="s">
        <v>165</v>
      </c>
      <c r="M249" t="s">
        <v>166</v>
      </c>
      <c r="P249" s="44" t="s">
        <v>386</v>
      </c>
      <c r="Q249" s="9">
        <v>1332295.73918272</v>
      </c>
      <c r="R249" s="9">
        <v>2863314.21661714</v>
      </c>
      <c r="S249" s="8">
        <f t="shared" si="11"/>
        <v>1.149158127889536</v>
      </c>
      <c r="U249" s="9">
        <f t="shared" si="12"/>
        <v>1.1037716353619365</v>
      </c>
      <c r="V249" s="6" t="s">
        <v>119</v>
      </c>
      <c r="W249" s="6" t="s">
        <v>383</v>
      </c>
    </row>
    <row r="250" spans="1:23" x14ac:dyDescent="0.2">
      <c r="A250" s="6" t="s">
        <v>106</v>
      </c>
      <c r="B250" s="6" t="s">
        <v>107</v>
      </c>
      <c r="C250" s="6" t="s">
        <v>466</v>
      </c>
      <c r="D250" s="6" t="s">
        <v>69</v>
      </c>
      <c r="E250" s="6" t="s">
        <v>52</v>
      </c>
      <c r="F250" s="6" t="s">
        <v>117</v>
      </c>
      <c r="G250" s="6" t="s">
        <v>130</v>
      </c>
      <c r="H250" t="s">
        <v>110</v>
      </c>
      <c r="I250" t="s">
        <v>163</v>
      </c>
      <c r="J250" t="s">
        <v>163</v>
      </c>
      <c r="K250" t="s">
        <v>164</v>
      </c>
      <c r="L250" t="s">
        <v>165</v>
      </c>
      <c r="M250" t="s">
        <v>166</v>
      </c>
      <c r="P250" s="44" t="s">
        <v>386</v>
      </c>
      <c r="Q250" s="49">
        <v>0.17610063000000001</v>
      </c>
      <c r="R250" s="9">
        <v>0.37735849056603898</v>
      </c>
      <c r="S250" s="8">
        <f t="shared" si="11"/>
        <v>1.1428571298469459</v>
      </c>
      <c r="U250" s="9">
        <f t="shared" si="12"/>
        <v>1.0995356647916994</v>
      </c>
      <c r="V250" s="6" t="s">
        <v>116</v>
      </c>
      <c r="W250" s="6" t="s">
        <v>383</v>
      </c>
    </row>
    <row r="251" spans="1:23" x14ac:dyDescent="0.2">
      <c r="A251" s="6" t="s">
        <v>167</v>
      </c>
      <c r="B251" s="6">
        <v>2018</v>
      </c>
      <c r="C251" s="6" t="s">
        <v>411</v>
      </c>
      <c r="D251" s="6" t="s">
        <v>80</v>
      </c>
      <c r="E251" s="6" t="s">
        <v>50</v>
      </c>
      <c r="F251" s="45" t="s">
        <v>390</v>
      </c>
      <c r="G251" s="6" t="s">
        <v>168</v>
      </c>
      <c r="H251" s="6" t="s">
        <v>110</v>
      </c>
      <c r="I251" s="12" t="s">
        <v>111</v>
      </c>
      <c r="J251" s="6" t="s">
        <v>112</v>
      </c>
      <c r="P251" s="44" t="s">
        <v>385</v>
      </c>
      <c r="R251" s="8"/>
      <c r="T251" s="15">
        <v>1.098732518</v>
      </c>
      <c r="U251" s="9">
        <f t="shared" si="12"/>
        <v>1.098732518</v>
      </c>
      <c r="V251" s="6" t="s">
        <v>116</v>
      </c>
      <c r="W251" s="6" t="s">
        <v>383</v>
      </c>
    </row>
    <row r="252" spans="1:23" x14ac:dyDescent="0.2">
      <c r="A252" s="6" t="s">
        <v>106</v>
      </c>
      <c r="B252" s="6" t="s">
        <v>120</v>
      </c>
      <c r="C252" s="6" t="s">
        <v>443</v>
      </c>
      <c r="D252" s="6" t="s">
        <v>77</v>
      </c>
      <c r="E252" s="6" t="s">
        <v>121</v>
      </c>
      <c r="F252" s="6" t="s">
        <v>122</v>
      </c>
      <c r="G252" s="14">
        <v>1.0000000000000001E-5</v>
      </c>
      <c r="H252" s="6" t="s">
        <v>110</v>
      </c>
      <c r="I252" s="12" t="s">
        <v>123</v>
      </c>
      <c r="J252" s="6" t="s">
        <v>124</v>
      </c>
      <c r="K252" s="6" t="s">
        <v>125</v>
      </c>
      <c r="L252" s="6" t="s">
        <v>126</v>
      </c>
      <c r="M252" s="6" t="s">
        <v>127</v>
      </c>
      <c r="N252" s="6" t="s">
        <v>150</v>
      </c>
      <c r="P252" s="44" t="s">
        <v>386</v>
      </c>
      <c r="Q252" s="9">
        <v>522165.55412493501</v>
      </c>
      <c r="R252" s="9">
        <v>1113205.4976554499</v>
      </c>
      <c r="S252" s="8">
        <f t="shared" ref="S252:S258" si="13">((R252-Q252)/Q252)</f>
        <v>1.1319014417199582</v>
      </c>
      <c r="U252" s="9">
        <f t="shared" si="12"/>
        <v>1.0921407435246071</v>
      </c>
      <c r="V252" s="6" t="s">
        <v>119</v>
      </c>
      <c r="W252" s="6" t="s">
        <v>383</v>
      </c>
    </row>
    <row r="253" spans="1:23" x14ac:dyDescent="0.2">
      <c r="A253" s="6" t="s">
        <v>106</v>
      </c>
      <c r="B253" s="6" t="s">
        <v>107</v>
      </c>
      <c r="C253" s="6" t="s">
        <v>487</v>
      </c>
      <c r="D253" s="6" t="s">
        <v>69</v>
      </c>
      <c r="E253" s="6" t="s">
        <v>52</v>
      </c>
      <c r="F253" s="6" t="s">
        <v>108</v>
      </c>
      <c r="G253" s="6" t="s">
        <v>131</v>
      </c>
      <c r="H253" s="6" t="s">
        <v>110</v>
      </c>
      <c r="I253" s="12" t="s">
        <v>123</v>
      </c>
      <c r="J253" s="6" t="s">
        <v>124</v>
      </c>
      <c r="K253" s="6" t="s">
        <v>125</v>
      </c>
      <c r="L253" s="6" t="s">
        <v>126</v>
      </c>
      <c r="M253" s="6" t="s">
        <v>127</v>
      </c>
      <c r="N253" s="6" t="s">
        <v>150</v>
      </c>
      <c r="P253" s="44" t="s">
        <v>386</v>
      </c>
      <c r="Q253" s="9">
        <v>0.875407166123778</v>
      </c>
      <c r="R253" s="9">
        <v>1.8648208469055301</v>
      </c>
      <c r="S253" s="8">
        <f t="shared" si="13"/>
        <v>1.1302325581395276</v>
      </c>
      <c r="U253" s="9">
        <f t="shared" si="12"/>
        <v>1.0910109385074789</v>
      </c>
      <c r="V253" s="6" t="s">
        <v>116</v>
      </c>
      <c r="W253" s="6" t="s">
        <v>383</v>
      </c>
    </row>
    <row r="254" spans="1:23" x14ac:dyDescent="0.2">
      <c r="A254" s="6" t="s">
        <v>106</v>
      </c>
      <c r="B254" s="6" t="s">
        <v>107</v>
      </c>
      <c r="C254" s="6" t="s">
        <v>486</v>
      </c>
      <c r="D254" s="6" t="s">
        <v>69</v>
      </c>
      <c r="E254" s="6" t="s">
        <v>52</v>
      </c>
      <c r="F254" s="6" t="s">
        <v>142</v>
      </c>
      <c r="G254" s="6" t="s">
        <v>131</v>
      </c>
      <c r="H254" t="s">
        <v>110</v>
      </c>
      <c r="I254" t="s">
        <v>111</v>
      </c>
      <c r="J254" t="s">
        <v>133</v>
      </c>
      <c r="K254" t="s">
        <v>146</v>
      </c>
      <c r="L254" t="s">
        <v>147</v>
      </c>
      <c r="M254" t="s">
        <v>191</v>
      </c>
      <c r="P254" s="44" t="s">
        <v>386</v>
      </c>
      <c r="Q254" s="9">
        <v>7442258.4040411804</v>
      </c>
      <c r="R254" s="9">
        <v>15797705.905020799</v>
      </c>
      <c r="S254" s="8">
        <f t="shared" si="13"/>
        <v>1.1227032235863474</v>
      </c>
      <c r="U254" s="9">
        <f t="shared" si="12"/>
        <v>1.0859026812812849</v>
      </c>
      <c r="V254" s="6" t="s">
        <v>119</v>
      </c>
      <c r="W254" s="6" t="s">
        <v>383</v>
      </c>
    </row>
    <row r="255" spans="1:23" x14ac:dyDescent="0.2">
      <c r="A255" s="6" t="s">
        <v>106</v>
      </c>
      <c r="B255" s="6" t="s">
        <v>107</v>
      </c>
      <c r="C255" s="6" t="s">
        <v>471</v>
      </c>
      <c r="D255" s="6" t="s">
        <v>69</v>
      </c>
      <c r="E255" s="6" t="s">
        <v>52</v>
      </c>
      <c r="F255" s="6" t="s">
        <v>117</v>
      </c>
      <c r="G255" s="6" t="s">
        <v>129</v>
      </c>
      <c r="H255" t="s">
        <v>110</v>
      </c>
      <c r="I255" t="s">
        <v>111</v>
      </c>
      <c r="J255" t="s">
        <v>133</v>
      </c>
      <c r="K255" t="s">
        <v>146</v>
      </c>
      <c r="L255" t="s">
        <v>147</v>
      </c>
      <c r="M255" t="s">
        <v>148</v>
      </c>
      <c r="P255" s="44" t="s">
        <v>385</v>
      </c>
      <c r="Q255" s="9">
        <v>2081544.2622704899</v>
      </c>
      <c r="R255" s="9">
        <v>4377796.8595977901</v>
      </c>
      <c r="S255" s="8">
        <f t="shared" si="13"/>
        <v>1.1031485800943828</v>
      </c>
      <c r="U255" s="9">
        <f t="shared" si="12"/>
        <v>1.0725507750309</v>
      </c>
      <c r="V255" s="6" t="s">
        <v>119</v>
      </c>
      <c r="W255" s="6" t="s">
        <v>383</v>
      </c>
    </row>
    <row r="256" spans="1:23" x14ac:dyDescent="0.2">
      <c r="A256" s="6" t="s">
        <v>106</v>
      </c>
      <c r="B256" s="6" t="s">
        <v>107</v>
      </c>
      <c r="C256" s="6" t="s">
        <v>471</v>
      </c>
      <c r="D256" s="6" t="s">
        <v>69</v>
      </c>
      <c r="E256" s="6" t="s">
        <v>52</v>
      </c>
      <c r="F256" s="6" t="s">
        <v>194</v>
      </c>
      <c r="G256" s="6" t="s">
        <v>129</v>
      </c>
      <c r="H256" t="s">
        <v>110</v>
      </c>
      <c r="I256" t="s">
        <v>111</v>
      </c>
      <c r="J256" t="s">
        <v>133</v>
      </c>
      <c r="K256" t="s">
        <v>146</v>
      </c>
      <c r="L256" t="s">
        <v>147</v>
      </c>
      <c r="M256" t="s">
        <v>148</v>
      </c>
      <c r="P256" s="44" t="s">
        <v>385</v>
      </c>
      <c r="Q256" s="9">
        <v>1728495.1346595199</v>
      </c>
      <c r="R256" s="9">
        <v>3635282.0881591998</v>
      </c>
      <c r="S256" s="8">
        <f t="shared" si="13"/>
        <v>1.1031485800943721</v>
      </c>
      <c r="U256" s="9">
        <f t="shared" si="12"/>
        <v>1.0725507750308927</v>
      </c>
      <c r="V256" s="6" t="s">
        <v>119</v>
      </c>
      <c r="W256" s="6" t="s">
        <v>383</v>
      </c>
    </row>
    <row r="257" spans="1:23" x14ac:dyDescent="0.2">
      <c r="A257" s="6" t="s">
        <v>106</v>
      </c>
      <c r="B257" s="6" t="s">
        <v>107</v>
      </c>
      <c r="C257" s="6" t="s">
        <v>473</v>
      </c>
      <c r="D257" s="6" t="s">
        <v>69</v>
      </c>
      <c r="E257" s="6" t="s">
        <v>52</v>
      </c>
      <c r="F257" s="6" t="s">
        <v>117</v>
      </c>
      <c r="G257" s="6" t="s">
        <v>109</v>
      </c>
      <c r="H257" s="6" t="s">
        <v>110</v>
      </c>
      <c r="I257" s="12" t="s">
        <v>123</v>
      </c>
      <c r="J257" s="6" t="s">
        <v>124</v>
      </c>
      <c r="K257" s="6" t="s">
        <v>125</v>
      </c>
      <c r="L257" s="6" t="s">
        <v>126</v>
      </c>
      <c r="M257" s="6" t="s">
        <v>127</v>
      </c>
      <c r="N257" s="6" t="s">
        <v>150</v>
      </c>
      <c r="P257" s="44" t="s">
        <v>386</v>
      </c>
      <c r="Q257" s="9">
        <v>0.48136645962732899</v>
      </c>
      <c r="R257" s="9">
        <v>1.0093167701863299</v>
      </c>
      <c r="S257" s="8">
        <f t="shared" si="13"/>
        <v>1.0967741935483766</v>
      </c>
      <c r="U257" s="9">
        <f t="shared" si="12"/>
        <v>1.0681715026415723</v>
      </c>
      <c r="V257" s="6" t="s">
        <v>116</v>
      </c>
      <c r="W257" s="6" t="s">
        <v>383</v>
      </c>
    </row>
    <row r="258" spans="1:23" x14ac:dyDescent="0.2">
      <c r="A258" s="6" t="s">
        <v>106</v>
      </c>
      <c r="B258" s="6" t="s">
        <v>120</v>
      </c>
      <c r="C258" s="6" t="s">
        <v>435</v>
      </c>
      <c r="D258" s="6" t="s">
        <v>77</v>
      </c>
      <c r="E258" s="6" t="s">
        <v>121</v>
      </c>
      <c r="F258" s="6" t="s">
        <v>122</v>
      </c>
      <c r="G258" s="14">
        <v>1.0000000000000001E-5</v>
      </c>
      <c r="H258" t="s">
        <v>110</v>
      </c>
      <c r="I258" t="s">
        <v>163</v>
      </c>
      <c r="J258" t="s">
        <v>163</v>
      </c>
      <c r="K258" t="s">
        <v>164</v>
      </c>
      <c r="L258" t="s">
        <v>165</v>
      </c>
      <c r="M258" t="s">
        <v>166</v>
      </c>
      <c r="P258" s="44" t="s">
        <v>386</v>
      </c>
      <c r="Q258" s="9">
        <v>1967331.4156818399</v>
      </c>
      <c r="R258" s="9">
        <v>4119293.3542055599</v>
      </c>
      <c r="S258" s="8">
        <f t="shared" si="13"/>
        <v>1.0938482054269898</v>
      </c>
      <c r="U258" s="9">
        <f t="shared" si="12"/>
        <v>1.0661568571610149</v>
      </c>
      <c r="V258" s="6" t="s">
        <v>119</v>
      </c>
      <c r="W258" s="6" t="s">
        <v>383</v>
      </c>
    </row>
    <row r="259" spans="1:23" x14ac:dyDescent="0.2">
      <c r="A259" s="6" t="s">
        <v>167</v>
      </c>
      <c r="B259" s="6">
        <v>2018</v>
      </c>
      <c r="C259" s="6" t="s">
        <v>411</v>
      </c>
      <c r="D259" s="6" t="s">
        <v>80</v>
      </c>
      <c r="E259" s="6" t="s">
        <v>50</v>
      </c>
      <c r="F259" s="45" t="s">
        <v>390</v>
      </c>
      <c r="G259" s="6" t="s">
        <v>168</v>
      </c>
      <c r="H259" s="6" t="s">
        <v>110</v>
      </c>
      <c r="I259" s="12" t="s">
        <v>111</v>
      </c>
      <c r="J259" s="6" t="s">
        <v>112</v>
      </c>
      <c r="K259" s="6" t="s">
        <v>113</v>
      </c>
      <c r="L259" s="6" t="s">
        <v>114</v>
      </c>
      <c r="P259" s="44" t="s">
        <v>385</v>
      </c>
      <c r="R259" s="8"/>
      <c r="T259" s="15">
        <v>1.0587905040000001</v>
      </c>
      <c r="U259" s="9">
        <f t="shared" si="12"/>
        <v>1.0587905040000001</v>
      </c>
      <c r="V259" s="6" t="s">
        <v>116</v>
      </c>
      <c r="W259" s="6" t="s">
        <v>383</v>
      </c>
    </row>
    <row r="260" spans="1:23" x14ac:dyDescent="0.2">
      <c r="A260" s="6" t="s">
        <v>106</v>
      </c>
      <c r="B260" s="6" t="s">
        <v>107</v>
      </c>
      <c r="C260" s="6" t="s">
        <v>478</v>
      </c>
      <c r="D260" s="6" t="s">
        <v>69</v>
      </c>
      <c r="E260" s="6" t="s">
        <v>52</v>
      </c>
      <c r="F260" s="6" t="s">
        <v>108</v>
      </c>
      <c r="G260" s="6" t="s">
        <v>130</v>
      </c>
      <c r="H260" t="s">
        <v>110</v>
      </c>
      <c r="I260" t="s">
        <v>111</v>
      </c>
      <c r="J260" t="s">
        <v>112</v>
      </c>
      <c r="K260" t="s">
        <v>139</v>
      </c>
      <c r="L260" t="s">
        <v>140</v>
      </c>
      <c r="M260" t="s">
        <v>141</v>
      </c>
      <c r="P260" s="44" t="s">
        <v>385</v>
      </c>
      <c r="Q260" s="9">
        <v>1142672.13119247</v>
      </c>
      <c r="R260" s="9">
        <v>2370211.2373281601</v>
      </c>
      <c r="S260" s="8">
        <f t="shared" ref="S260:S275" si="14">((R260-Q260)/Q260)</f>
        <v>1.0742706263910144</v>
      </c>
      <c r="U260" s="9">
        <f t="shared" si="12"/>
        <v>1.0526041322811779</v>
      </c>
      <c r="V260" s="6" t="s">
        <v>119</v>
      </c>
      <c r="W260" s="6" t="s">
        <v>383</v>
      </c>
    </row>
    <row r="261" spans="1:23" x14ac:dyDescent="0.2">
      <c r="A261" s="6" t="s">
        <v>156</v>
      </c>
      <c r="B261" s="6">
        <v>2020</v>
      </c>
      <c r="C261" s="6" t="s">
        <v>419</v>
      </c>
      <c r="D261" s="6" t="s">
        <v>76</v>
      </c>
      <c r="E261" s="6" t="s">
        <v>50</v>
      </c>
      <c r="F261" s="6" t="s">
        <v>157</v>
      </c>
      <c r="G261" s="6" t="s">
        <v>158</v>
      </c>
      <c r="H261" t="s">
        <v>110</v>
      </c>
      <c r="I261" t="s">
        <v>111</v>
      </c>
      <c r="J261" t="s">
        <v>112</v>
      </c>
      <c r="K261" t="s">
        <v>139</v>
      </c>
      <c r="L261" t="s">
        <v>140</v>
      </c>
      <c r="M261" t="s">
        <v>141</v>
      </c>
      <c r="P261" s="44" t="s">
        <v>385</v>
      </c>
      <c r="Q261" s="9">
        <v>6.2457569585878998</v>
      </c>
      <c r="R261" s="9">
        <v>12.898845892735897</v>
      </c>
      <c r="S261" s="8">
        <f t="shared" si="14"/>
        <v>1.0652173913043506</v>
      </c>
      <c r="U261" s="9">
        <f t="shared" si="12"/>
        <v>1.046293652273937</v>
      </c>
      <c r="V261" s="6" t="s">
        <v>116</v>
      </c>
      <c r="W261" s="6" t="s">
        <v>383</v>
      </c>
    </row>
    <row r="262" spans="1:23" x14ac:dyDescent="0.2">
      <c r="A262" s="6" t="s">
        <v>106</v>
      </c>
      <c r="B262" s="6">
        <v>2018</v>
      </c>
      <c r="C262" s="6" t="s">
        <v>415</v>
      </c>
      <c r="D262" s="6" t="s">
        <v>69</v>
      </c>
      <c r="E262" s="6" t="s">
        <v>52</v>
      </c>
      <c r="F262" s="6" t="s">
        <v>216</v>
      </c>
      <c r="G262" s="6" t="s">
        <v>217</v>
      </c>
      <c r="H262" s="1" t="s">
        <v>110</v>
      </c>
      <c r="I262" s="1" t="s">
        <v>111</v>
      </c>
      <c r="J262" s="1" t="s">
        <v>112</v>
      </c>
      <c r="K262" s="1" t="s">
        <v>139</v>
      </c>
      <c r="L262" s="1" t="s">
        <v>140</v>
      </c>
      <c r="M262" s="1" t="s">
        <v>141</v>
      </c>
      <c r="N262" s="6" t="s">
        <v>149</v>
      </c>
      <c r="P262" s="44" t="s">
        <v>385</v>
      </c>
      <c r="Q262" s="9">
        <v>925373</v>
      </c>
      <c r="R262" s="9">
        <v>1910447</v>
      </c>
      <c r="S262" s="8">
        <f t="shared" si="14"/>
        <v>1.0645156061393621</v>
      </c>
      <c r="U262" s="9">
        <f t="shared" si="12"/>
        <v>1.0458033242126938</v>
      </c>
      <c r="V262" s="6" t="s">
        <v>119</v>
      </c>
      <c r="W262" s="6" t="s">
        <v>383</v>
      </c>
    </row>
    <row r="263" spans="1:23" x14ac:dyDescent="0.2">
      <c r="A263" s="6" t="s">
        <v>106</v>
      </c>
      <c r="B263" s="6" t="s">
        <v>107</v>
      </c>
      <c r="C263" s="6" t="s">
        <v>471</v>
      </c>
      <c r="D263" s="6" t="s">
        <v>69</v>
      </c>
      <c r="E263" s="6" t="s">
        <v>52</v>
      </c>
      <c r="F263" s="6" t="s">
        <v>142</v>
      </c>
      <c r="G263" s="6" t="s">
        <v>129</v>
      </c>
      <c r="H263" t="s">
        <v>110</v>
      </c>
      <c r="I263" t="s">
        <v>111</v>
      </c>
      <c r="J263" t="s">
        <v>133</v>
      </c>
      <c r="K263" t="s">
        <v>146</v>
      </c>
      <c r="L263" t="s">
        <v>147</v>
      </c>
      <c r="M263" t="s">
        <v>148</v>
      </c>
      <c r="P263" s="44" t="s">
        <v>385</v>
      </c>
      <c r="Q263" s="9">
        <v>703936.73953342799</v>
      </c>
      <c r="R263" s="9">
        <v>1435326.3991046201</v>
      </c>
      <c r="S263" s="8">
        <f t="shared" si="14"/>
        <v>1.0389991294614911</v>
      </c>
      <c r="U263" s="9">
        <f t="shared" si="12"/>
        <v>1.0278611594046039</v>
      </c>
      <c r="V263" s="6" t="s">
        <v>119</v>
      </c>
      <c r="W263" s="6" t="s">
        <v>383</v>
      </c>
    </row>
    <row r="264" spans="1:23" x14ac:dyDescent="0.2">
      <c r="A264" s="6" t="s">
        <v>106</v>
      </c>
      <c r="B264" s="6" t="s">
        <v>120</v>
      </c>
      <c r="C264" s="6" t="s">
        <v>461</v>
      </c>
      <c r="D264" s="6" t="s">
        <v>77</v>
      </c>
      <c r="E264" s="6" t="s">
        <v>121</v>
      </c>
      <c r="F264" s="6" t="s">
        <v>138</v>
      </c>
      <c r="G264" s="11">
        <v>1E-3</v>
      </c>
      <c r="H264" s="6" t="s">
        <v>110</v>
      </c>
      <c r="I264" s="12" t="s">
        <v>123</v>
      </c>
      <c r="J264" s="6" t="s">
        <v>124</v>
      </c>
      <c r="K264" s="6" t="s">
        <v>125</v>
      </c>
      <c r="L264" s="6" t="s">
        <v>126</v>
      </c>
      <c r="M264" s="6" t="s">
        <v>127</v>
      </c>
      <c r="N264" s="6" t="s">
        <v>155</v>
      </c>
      <c r="P264" s="44" t="s">
        <v>386</v>
      </c>
      <c r="Q264" s="9">
        <v>4565740.1602376904</v>
      </c>
      <c r="R264" s="9">
        <v>9282977.3854330499</v>
      </c>
      <c r="S264" s="8">
        <f t="shared" si="14"/>
        <v>1.0331812717414437</v>
      </c>
      <c r="U264" s="9">
        <f t="shared" si="12"/>
        <v>1.0237388468520816</v>
      </c>
      <c r="V264" s="6" t="s">
        <v>119</v>
      </c>
      <c r="W264" s="6" t="s">
        <v>383</v>
      </c>
    </row>
    <row r="265" spans="1:23" x14ac:dyDescent="0.2">
      <c r="A265" s="6" t="s">
        <v>211</v>
      </c>
      <c r="B265" s="6">
        <v>2019</v>
      </c>
      <c r="C265" s="6" t="s">
        <v>405</v>
      </c>
      <c r="D265" s="6" t="s">
        <v>212</v>
      </c>
      <c r="E265" s="6" t="s">
        <v>50</v>
      </c>
      <c r="F265" s="6" t="s">
        <v>213</v>
      </c>
      <c r="G265" s="6" t="s">
        <v>214</v>
      </c>
      <c r="H265" s="6" t="s">
        <v>110</v>
      </c>
      <c r="I265" t="s">
        <v>111</v>
      </c>
      <c r="J265" t="s">
        <v>133</v>
      </c>
      <c r="K265" t="s">
        <v>146</v>
      </c>
      <c r="N265" s="6" t="s">
        <v>226</v>
      </c>
      <c r="P265" s="44" t="s">
        <v>386</v>
      </c>
      <c r="Q265" s="9">
        <v>3.3</v>
      </c>
      <c r="R265" s="9">
        <v>6.7</v>
      </c>
      <c r="S265" s="8">
        <f t="shared" si="14"/>
        <v>1.0303030303030305</v>
      </c>
      <c r="U265" s="9">
        <f t="shared" si="12"/>
        <v>1.0216950710993191</v>
      </c>
      <c r="V265" s="6" t="s">
        <v>116</v>
      </c>
      <c r="W265" s="6" t="s">
        <v>383</v>
      </c>
    </row>
    <row r="266" spans="1:23" x14ac:dyDescent="0.2">
      <c r="A266" s="6" t="s">
        <v>106</v>
      </c>
      <c r="B266" s="6" t="s">
        <v>107</v>
      </c>
      <c r="C266" s="6" t="s">
        <v>469</v>
      </c>
      <c r="D266" s="6" t="s">
        <v>69</v>
      </c>
      <c r="E266" s="6" t="s">
        <v>52</v>
      </c>
      <c r="F266" s="6" t="s">
        <v>108</v>
      </c>
      <c r="G266" s="6" t="s">
        <v>129</v>
      </c>
      <c r="H266" s="6" t="s">
        <v>110</v>
      </c>
      <c r="I266" s="6" t="s">
        <v>111</v>
      </c>
      <c r="J266" s="6" t="s">
        <v>112</v>
      </c>
      <c r="K266" s="6" t="s">
        <v>113</v>
      </c>
      <c r="L266" s="6" t="s">
        <v>114</v>
      </c>
      <c r="M266" s="6" t="s">
        <v>115</v>
      </c>
      <c r="P266" s="44" t="s">
        <v>385</v>
      </c>
      <c r="Q266" s="9">
        <v>959804.160298642</v>
      </c>
      <c r="R266" s="9">
        <v>1947745.8782637899</v>
      </c>
      <c r="S266" s="8">
        <f t="shared" si="14"/>
        <v>1.0293159363445048</v>
      </c>
      <c r="U266" s="9">
        <f t="shared" si="12"/>
        <v>1.0209934901880955</v>
      </c>
      <c r="V266" s="6" t="s">
        <v>119</v>
      </c>
      <c r="W266" s="6" t="s">
        <v>383</v>
      </c>
    </row>
    <row r="267" spans="1:23" x14ac:dyDescent="0.2">
      <c r="A267" s="6" t="s">
        <v>106</v>
      </c>
      <c r="B267" s="6" t="s">
        <v>107</v>
      </c>
      <c r="C267" s="6" t="s">
        <v>484</v>
      </c>
      <c r="D267" s="6" t="s">
        <v>69</v>
      </c>
      <c r="E267" s="6" t="s">
        <v>52</v>
      </c>
      <c r="F267" s="6" t="s">
        <v>117</v>
      </c>
      <c r="G267" s="6" t="s">
        <v>130</v>
      </c>
      <c r="H267" t="s">
        <v>110</v>
      </c>
      <c r="I267" t="s">
        <v>111</v>
      </c>
      <c r="J267" t="s">
        <v>133</v>
      </c>
      <c r="K267" t="s">
        <v>146</v>
      </c>
      <c r="L267" t="s">
        <v>147</v>
      </c>
      <c r="M267" t="s">
        <v>148</v>
      </c>
      <c r="P267" s="44" t="s">
        <v>385</v>
      </c>
      <c r="Q267" s="9">
        <v>3199775.0958497701</v>
      </c>
      <c r="R267" s="9">
        <v>6490627.5586903105</v>
      </c>
      <c r="S267" s="8">
        <f t="shared" si="14"/>
        <v>1.0284636776843787</v>
      </c>
      <c r="U267" s="9">
        <f t="shared" si="12"/>
        <v>1.0203874694193245</v>
      </c>
      <c r="V267" s="6" t="s">
        <v>119</v>
      </c>
      <c r="W267" s="6" t="s">
        <v>383</v>
      </c>
    </row>
    <row r="268" spans="1:23" x14ac:dyDescent="0.2">
      <c r="A268" s="6" t="s">
        <v>188</v>
      </c>
      <c r="B268" s="6">
        <v>2019</v>
      </c>
      <c r="C268" s="6" t="s">
        <v>511</v>
      </c>
      <c r="D268" s="6" t="s">
        <v>49</v>
      </c>
      <c r="E268" s="6" t="s">
        <v>50</v>
      </c>
      <c r="F268" s="6" t="s">
        <v>195</v>
      </c>
      <c r="G268" s="6" t="s">
        <v>190</v>
      </c>
      <c r="H268" t="s">
        <v>110</v>
      </c>
      <c r="I268" t="s">
        <v>111</v>
      </c>
      <c r="J268" t="s">
        <v>204</v>
      </c>
      <c r="K268" t="s">
        <v>205</v>
      </c>
      <c r="L268" t="s">
        <v>206</v>
      </c>
      <c r="M268" t="s">
        <v>215</v>
      </c>
      <c r="P268" s="44" t="s">
        <v>386</v>
      </c>
      <c r="Q268" s="9">
        <v>5.082872928176696E-2</v>
      </c>
      <c r="R268" s="9">
        <v>0.10276243093922699</v>
      </c>
      <c r="S268" s="8">
        <f t="shared" si="14"/>
        <v>1.0217391304348316</v>
      </c>
      <c r="U268" s="9">
        <f t="shared" si="12"/>
        <v>1.0155968550510535</v>
      </c>
      <c r="V268" s="6" t="s">
        <v>116</v>
      </c>
      <c r="W268" s="6" t="s">
        <v>383</v>
      </c>
    </row>
    <row r="269" spans="1:23" x14ac:dyDescent="0.2">
      <c r="A269" s="6" t="s">
        <v>106</v>
      </c>
      <c r="B269" s="6">
        <v>2018</v>
      </c>
      <c r="C269" s="6" t="s">
        <v>493</v>
      </c>
      <c r="D269" s="6" t="s">
        <v>69</v>
      </c>
      <c r="E269" s="6" t="s">
        <v>52</v>
      </c>
      <c r="F269" s="6" t="s">
        <v>108</v>
      </c>
      <c r="G269" s="6" t="s">
        <v>193</v>
      </c>
      <c r="H269" t="s">
        <v>110</v>
      </c>
      <c r="I269" t="s">
        <v>111</v>
      </c>
      <c r="J269" t="s">
        <v>133</v>
      </c>
      <c r="K269" t="s">
        <v>146</v>
      </c>
      <c r="L269" t="s">
        <v>147</v>
      </c>
      <c r="M269" t="s">
        <v>191</v>
      </c>
      <c r="N269" s="6" t="s">
        <v>228</v>
      </c>
      <c r="P269" s="44" t="s">
        <v>386</v>
      </c>
      <c r="Q269" s="9">
        <v>1187096.77419354</v>
      </c>
      <c r="R269" s="9">
        <v>2400000</v>
      </c>
      <c r="S269" s="8">
        <f t="shared" si="14"/>
        <v>1.0217391304347969</v>
      </c>
      <c r="U269" s="9">
        <f t="shared" si="12"/>
        <v>1.0155968550510288</v>
      </c>
      <c r="V269" s="6" t="s">
        <v>119</v>
      </c>
      <c r="W269" s="6" t="s">
        <v>383</v>
      </c>
    </row>
    <row r="270" spans="1:23" x14ac:dyDescent="0.2">
      <c r="A270" s="6" t="s">
        <v>106</v>
      </c>
      <c r="B270" s="6" t="s">
        <v>107</v>
      </c>
      <c r="C270" s="6" t="s">
        <v>488</v>
      </c>
      <c r="D270" s="6" t="s">
        <v>69</v>
      </c>
      <c r="E270" s="6" t="s">
        <v>52</v>
      </c>
      <c r="F270" s="6" t="s">
        <v>108</v>
      </c>
      <c r="G270" s="6" t="s">
        <v>131</v>
      </c>
      <c r="H270" s="6" t="s">
        <v>110</v>
      </c>
      <c r="I270" s="12" t="s">
        <v>123</v>
      </c>
      <c r="J270" s="6" t="s">
        <v>124</v>
      </c>
      <c r="K270" s="6" t="s">
        <v>125</v>
      </c>
      <c r="L270" s="6" t="s">
        <v>126</v>
      </c>
      <c r="M270" s="6" t="s">
        <v>127</v>
      </c>
      <c r="N270" s="6" t="s">
        <v>150</v>
      </c>
      <c r="P270" s="44" t="s">
        <v>386</v>
      </c>
      <c r="Q270" s="9">
        <v>245959.12771301801</v>
      </c>
      <c r="R270" s="9">
        <v>495942.665751817</v>
      </c>
      <c r="S270" s="8">
        <f t="shared" si="14"/>
        <v>1.0163621100920337</v>
      </c>
      <c r="U270" s="9">
        <f t="shared" si="12"/>
        <v>1.0117547497118899</v>
      </c>
      <c r="V270" s="6" t="s">
        <v>119</v>
      </c>
      <c r="W270" s="6" t="s">
        <v>383</v>
      </c>
    </row>
    <row r="271" spans="1:23" x14ac:dyDescent="0.2">
      <c r="A271" s="6" t="s">
        <v>106</v>
      </c>
      <c r="B271" s="6" t="s">
        <v>107</v>
      </c>
      <c r="C271" s="6" t="s">
        <v>480</v>
      </c>
      <c r="D271" s="6" t="s">
        <v>69</v>
      </c>
      <c r="E271" s="6" t="s">
        <v>52</v>
      </c>
      <c r="F271" s="6" t="s">
        <v>108</v>
      </c>
      <c r="G271" s="6" t="s">
        <v>118</v>
      </c>
      <c r="H271" t="s">
        <v>110</v>
      </c>
      <c r="I271" t="s">
        <v>163</v>
      </c>
      <c r="J271" t="s">
        <v>163</v>
      </c>
      <c r="K271" t="s">
        <v>164</v>
      </c>
      <c r="L271" t="s">
        <v>165</v>
      </c>
      <c r="M271" t="s">
        <v>166</v>
      </c>
      <c r="P271" s="44" t="s">
        <v>386</v>
      </c>
      <c r="Q271" s="9">
        <v>38151.5867304653</v>
      </c>
      <c r="R271" s="9">
        <v>76565.586471147501</v>
      </c>
      <c r="S271" s="8">
        <f t="shared" si="14"/>
        <v>1.006878167664973</v>
      </c>
      <c r="U271" s="9">
        <f t="shared" si="12"/>
        <v>1.0049530371087858</v>
      </c>
      <c r="V271" s="6" t="s">
        <v>119</v>
      </c>
      <c r="W271" s="6" t="s">
        <v>383</v>
      </c>
    </row>
    <row r="272" spans="1:23" x14ac:dyDescent="0.2">
      <c r="A272" s="6" t="s">
        <v>106</v>
      </c>
      <c r="B272" s="6" t="s">
        <v>107</v>
      </c>
      <c r="C272" s="6" t="s">
        <v>473</v>
      </c>
      <c r="D272" s="6" t="s">
        <v>69</v>
      </c>
      <c r="E272" s="6" t="s">
        <v>52</v>
      </c>
      <c r="F272" s="6" t="s">
        <v>117</v>
      </c>
      <c r="G272" s="6" t="s">
        <v>118</v>
      </c>
      <c r="H272" s="6" t="s">
        <v>110</v>
      </c>
      <c r="I272" s="12" t="s">
        <v>123</v>
      </c>
      <c r="J272" s="6" t="s">
        <v>124</v>
      </c>
      <c r="K272" s="6" t="s">
        <v>125</v>
      </c>
      <c r="L272" s="6" t="s">
        <v>126</v>
      </c>
      <c r="M272" s="6" t="s">
        <v>127</v>
      </c>
      <c r="N272" s="6" t="s">
        <v>150</v>
      </c>
      <c r="P272" s="44" t="s">
        <v>386</v>
      </c>
      <c r="Q272" s="9">
        <v>0.48136645962732899</v>
      </c>
      <c r="R272" s="9">
        <v>0.96273291925465798</v>
      </c>
      <c r="S272" s="8">
        <f t="shared" si="14"/>
        <v>1</v>
      </c>
      <c r="U272" s="9">
        <f t="shared" si="12"/>
        <v>1</v>
      </c>
      <c r="V272" s="6" t="s">
        <v>116</v>
      </c>
      <c r="W272" s="6" t="s">
        <v>383</v>
      </c>
    </row>
    <row r="273" spans="1:24" x14ac:dyDescent="0.2">
      <c r="A273" s="6" t="s">
        <v>106</v>
      </c>
      <c r="B273" s="6" t="s">
        <v>107</v>
      </c>
      <c r="C273" s="6" t="s">
        <v>468</v>
      </c>
      <c r="D273" s="6" t="s">
        <v>69</v>
      </c>
      <c r="E273" s="6" t="s">
        <v>52</v>
      </c>
      <c r="F273" s="6" t="s">
        <v>108</v>
      </c>
      <c r="G273" s="6" t="s">
        <v>109</v>
      </c>
      <c r="H273" s="6" t="s">
        <v>110</v>
      </c>
      <c r="I273" s="6" t="s">
        <v>111</v>
      </c>
      <c r="J273" s="6" t="s">
        <v>112</v>
      </c>
      <c r="K273" s="6" t="s">
        <v>113</v>
      </c>
      <c r="L273" s="6" t="s">
        <v>114</v>
      </c>
      <c r="M273" s="6" t="s">
        <v>115</v>
      </c>
      <c r="P273" s="44" t="s">
        <v>385</v>
      </c>
      <c r="Q273" s="9">
        <v>1.10091743119265</v>
      </c>
      <c r="R273" s="9">
        <v>2.2018348623852999</v>
      </c>
      <c r="S273" s="8">
        <f t="shared" si="14"/>
        <v>1</v>
      </c>
      <c r="U273" s="9">
        <f t="shared" si="12"/>
        <v>1</v>
      </c>
      <c r="V273" s="6" t="s">
        <v>116</v>
      </c>
      <c r="W273" s="6" t="s">
        <v>383</v>
      </c>
    </row>
    <row r="274" spans="1:24" x14ac:dyDescent="0.2">
      <c r="A274" s="6" t="s">
        <v>106</v>
      </c>
      <c r="B274" s="6">
        <v>2018</v>
      </c>
      <c r="C274" s="6" t="s">
        <v>492</v>
      </c>
      <c r="D274" s="6" t="s">
        <v>69</v>
      </c>
      <c r="E274" s="6" t="s">
        <v>52</v>
      </c>
      <c r="F274" s="6" t="s">
        <v>108</v>
      </c>
      <c r="G274" s="6" t="s">
        <v>227</v>
      </c>
      <c r="H274" t="s">
        <v>110</v>
      </c>
      <c r="I274" t="s">
        <v>111</v>
      </c>
      <c r="J274" t="s">
        <v>133</v>
      </c>
      <c r="K274" t="s">
        <v>146</v>
      </c>
      <c r="L274" t="s">
        <v>147</v>
      </c>
      <c r="M274" t="s">
        <v>191</v>
      </c>
      <c r="N274" s="6" t="s">
        <v>228</v>
      </c>
      <c r="P274" s="44" t="s">
        <v>386</v>
      </c>
      <c r="Q274" s="9">
        <v>7.0080862533692695E-2</v>
      </c>
      <c r="R274" s="9">
        <v>0.140161725067385</v>
      </c>
      <c r="S274" s="8">
        <f t="shared" si="14"/>
        <v>0.99999999999999445</v>
      </c>
      <c r="U274" s="9">
        <f t="shared" si="12"/>
        <v>0.999999999999996</v>
      </c>
      <c r="V274" s="6" t="s">
        <v>116</v>
      </c>
      <c r="W274" s="6" t="s">
        <v>383</v>
      </c>
    </row>
    <row r="275" spans="1:24" x14ac:dyDescent="0.2">
      <c r="A275" s="6" t="s">
        <v>106</v>
      </c>
      <c r="B275" s="6" t="s">
        <v>120</v>
      </c>
      <c r="C275" s="6" t="s">
        <v>458</v>
      </c>
      <c r="D275" s="6" t="s">
        <v>77</v>
      </c>
      <c r="E275" s="6" t="s">
        <v>121</v>
      </c>
      <c r="F275" s="6" t="s">
        <v>138</v>
      </c>
      <c r="G275" s="13">
        <v>1.0000000000000001E-5</v>
      </c>
      <c r="H275" t="s">
        <v>110</v>
      </c>
      <c r="I275" t="s">
        <v>111</v>
      </c>
      <c r="J275" t="s">
        <v>133</v>
      </c>
      <c r="K275" t="s">
        <v>146</v>
      </c>
      <c r="L275" t="s">
        <v>147</v>
      </c>
      <c r="M275" t="s">
        <v>148</v>
      </c>
      <c r="P275" s="44" t="s">
        <v>385</v>
      </c>
      <c r="Q275" s="9">
        <v>270005.46158529603</v>
      </c>
      <c r="R275" s="9">
        <v>539543.10111666599</v>
      </c>
      <c r="S275" s="8">
        <f t="shared" si="14"/>
        <v>0.99826736077418832</v>
      </c>
      <c r="U275" s="9">
        <f t="shared" si="12"/>
        <v>0.99874962329947081</v>
      </c>
      <c r="V275" s="6" t="s">
        <v>119</v>
      </c>
      <c r="W275" s="6" t="s">
        <v>383</v>
      </c>
    </row>
    <row r="276" spans="1:24" x14ac:dyDescent="0.2">
      <c r="A276" s="6" t="s">
        <v>229</v>
      </c>
      <c r="B276" s="6">
        <v>2019</v>
      </c>
      <c r="C276" s="6" t="s">
        <v>405</v>
      </c>
      <c r="D276" s="6" t="s">
        <v>69</v>
      </c>
      <c r="E276" s="6" t="s">
        <v>52</v>
      </c>
      <c r="F276" s="6" t="s">
        <v>142</v>
      </c>
      <c r="G276" s="6" t="s">
        <v>230</v>
      </c>
      <c r="H276" t="s">
        <v>110</v>
      </c>
      <c r="I276" t="s">
        <v>123</v>
      </c>
      <c r="J276" t="s">
        <v>124</v>
      </c>
      <c r="K276" t="s">
        <v>125</v>
      </c>
      <c r="L276" t="s">
        <v>126</v>
      </c>
      <c r="M276" t="s">
        <v>127</v>
      </c>
      <c r="N276" s="6" t="s">
        <v>155</v>
      </c>
      <c r="P276" s="44" t="s">
        <v>386</v>
      </c>
      <c r="T276" s="9">
        <v>0.99350000000000005</v>
      </c>
      <c r="U276" s="9">
        <f t="shared" si="12"/>
        <v>0.99350000000000005</v>
      </c>
      <c r="V276" s="6" t="s">
        <v>119</v>
      </c>
      <c r="W276" s="6" t="s">
        <v>383</v>
      </c>
      <c r="X276" s="15"/>
    </row>
    <row r="277" spans="1:24" x14ac:dyDescent="0.2">
      <c r="A277" s="6" t="s">
        <v>106</v>
      </c>
      <c r="B277" s="6" t="s">
        <v>120</v>
      </c>
      <c r="C277" s="6" t="s">
        <v>460</v>
      </c>
      <c r="D277" s="6" t="s">
        <v>77</v>
      </c>
      <c r="E277" s="6" t="s">
        <v>121</v>
      </c>
      <c r="F277" s="6" t="s">
        <v>138</v>
      </c>
      <c r="G277" s="13">
        <v>1.0000000000000001E-5</v>
      </c>
      <c r="H277" s="6" t="s">
        <v>110</v>
      </c>
      <c r="I277" s="12" t="s">
        <v>123</v>
      </c>
      <c r="J277" s="6" t="s">
        <v>124</v>
      </c>
      <c r="K277" s="6" t="s">
        <v>125</v>
      </c>
      <c r="L277" s="6" t="s">
        <v>126</v>
      </c>
      <c r="M277" s="6" t="s">
        <v>127</v>
      </c>
      <c r="N277" s="6" t="s">
        <v>150</v>
      </c>
      <c r="P277" s="44" t="s">
        <v>386</v>
      </c>
      <c r="Q277" s="9">
        <v>606348.78698280104</v>
      </c>
      <c r="R277" s="9">
        <v>1205457.30321691</v>
      </c>
      <c r="S277" s="8">
        <f t="shared" ref="S277:S287" si="15">((R277-Q277)/Q277)</f>
        <v>0.98805923108262528</v>
      </c>
      <c r="U277" s="9">
        <f t="shared" si="12"/>
        <v>0.99136074035905131</v>
      </c>
      <c r="V277" s="6" t="s">
        <v>119</v>
      </c>
      <c r="W277" s="6" t="s">
        <v>383</v>
      </c>
    </row>
    <row r="278" spans="1:24" x14ac:dyDescent="0.2">
      <c r="A278" s="6" t="s">
        <v>106</v>
      </c>
      <c r="B278" s="6" t="s">
        <v>107</v>
      </c>
      <c r="C278" s="6" t="s">
        <v>477</v>
      </c>
      <c r="D278" s="6" t="s">
        <v>69</v>
      </c>
      <c r="E278" s="6" t="s">
        <v>52</v>
      </c>
      <c r="F278" s="6" t="s">
        <v>117</v>
      </c>
      <c r="G278" s="6" t="s">
        <v>109</v>
      </c>
      <c r="H278" t="s">
        <v>110</v>
      </c>
      <c r="I278" t="s">
        <v>111</v>
      </c>
      <c r="J278" t="s">
        <v>112</v>
      </c>
      <c r="K278" t="s">
        <v>139</v>
      </c>
      <c r="L278" t="s">
        <v>140</v>
      </c>
      <c r="M278" t="s">
        <v>141</v>
      </c>
      <c r="P278" s="44" t="s">
        <v>385</v>
      </c>
      <c r="Q278" s="9">
        <v>3.6924939467312199</v>
      </c>
      <c r="R278" s="9">
        <v>7.3244552058111303</v>
      </c>
      <c r="S278" s="8">
        <f t="shared" si="15"/>
        <v>0.98360655737705516</v>
      </c>
      <c r="U278" s="9">
        <f t="shared" si="12"/>
        <v>0.98812589971171261</v>
      </c>
      <c r="V278" s="6" t="s">
        <v>116</v>
      </c>
      <c r="W278" s="6" t="s">
        <v>383</v>
      </c>
    </row>
    <row r="279" spans="1:24" x14ac:dyDescent="0.2">
      <c r="A279" s="6" t="s">
        <v>106</v>
      </c>
      <c r="B279" s="6" t="s">
        <v>107</v>
      </c>
      <c r="C279" s="6" t="s">
        <v>484</v>
      </c>
      <c r="D279" s="6" t="s">
        <v>69</v>
      </c>
      <c r="E279" s="6" t="s">
        <v>52</v>
      </c>
      <c r="F279" s="6" t="s">
        <v>108</v>
      </c>
      <c r="G279" s="6" t="s">
        <v>129</v>
      </c>
      <c r="H279" t="s">
        <v>110</v>
      </c>
      <c r="I279" t="s">
        <v>111</v>
      </c>
      <c r="J279" t="s">
        <v>133</v>
      </c>
      <c r="K279" t="s">
        <v>146</v>
      </c>
      <c r="L279" t="s">
        <v>147</v>
      </c>
      <c r="M279" t="s">
        <v>148</v>
      </c>
      <c r="P279" s="44" t="s">
        <v>385</v>
      </c>
      <c r="Q279" s="9">
        <v>1653598.3646958801</v>
      </c>
      <c r="R279" s="9">
        <v>3276109.1430079699</v>
      </c>
      <c r="S279" s="8">
        <f t="shared" si="15"/>
        <v>0.98120003802162226</v>
      </c>
      <c r="U279" s="9">
        <f t="shared" si="12"/>
        <v>0.98637455377202587</v>
      </c>
      <c r="V279" s="6" t="s">
        <v>119</v>
      </c>
      <c r="W279" s="6" t="s">
        <v>383</v>
      </c>
    </row>
    <row r="280" spans="1:24" x14ac:dyDescent="0.2">
      <c r="A280" s="6" t="s">
        <v>106</v>
      </c>
      <c r="B280" s="6" t="s">
        <v>107</v>
      </c>
      <c r="C280" s="6" t="s">
        <v>471</v>
      </c>
      <c r="D280" s="6" t="s">
        <v>69</v>
      </c>
      <c r="E280" s="6" t="s">
        <v>52</v>
      </c>
      <c r="F280" s="6" t="s">
        <v>142</v>
      </c>
      <c r="G280" s="6" t="s">
        <v>131</v>
      </c>
      <c r="H280" t="s">
        <v>110</v>
      </c>
      <c r="I280" t="s">
        <v>111</v>
      </c>
      <c r="J280" t="s">
        <v>133</v>
      </c>
      <c r="K280" t="s">
        <v>146</v>
      </c>
      <c r="L280" t="s">
        <v>147</v>
      </c>
      <c r="M280" t="s">
        <v>148</v>
      </c>
      <c r="P280" s="44" t="s">
        <v>385</v>
      </c>
      <c r="Q280" s="9">
        <v>703936.73953342799</v>
      </c>
      <c r="R280" s="9">
        <v>1391546.61062325</v>
      </c>
      <c r="S280" s="8">
        <f t="shared" si="15"/>
        <v>0.97680634135614586</v>
      </c>
      <c r="U280" s="9">
        <f t="shared" si="12"/>
        <v>0.98317154377831839</v>
      </c>
      <c r="V280" s="6" t="s">
        <v>119</v>
      </c>
      <c r="W280" s="6" t="s">
        <v>383</v>
      </c>
    </row>
    <row r="281" spans="1:24" x14ac:dyDescent="0.2">
      <c r="A281" s="6" t="s">
        <v>185</v>
      </c>
      <c r="B281" s="6">
        <v>2020</v>
      </c>
      <c r="C281" s="6" t="s">
        <v>506</v>
      </c>
      <c r="D281" s="6" t="s">
        <v>404</v>
      </c>
      <c r="E281" s="6" t="s">
        <v>50</v>
      </c>
      <c r="F281" s="6" t="s">
        <v>186</v>
      </c>
      <c r="G281" s="6" t="s">
        <v>187</v>
      </c>
      <c r="H281" t="s">
        <v>110</v>
      </c>
      <c r="I281" t="s">
        <v>111</v>
      </c>
      <c r="J281" t="s">
        <v>204</v>
      </c>
      <c r="K281" t="s">
        <v>205</v>
      </c>
      <c r="P281" s="44" t="s">
        <v>386</v>
      </c>
      <c r="Q281" s="9">
        <v>4.8019207683072977</v>
      </c>
      <c r="R281" s="9">
        <v>9.4837935174069941</v>
      </c>
      <c r="S281" s="8">
        <f t="shared" si="15"/>
        <v>0.97500000000001685</v>
      </c>
      <c r="U281" s="9">
        <f t="shared" si="12"/>
        <v>0.98185265328975302</v>
      </c>
      <c r="V281" s="6" t="s">
        <v>116</v>
      </c>
      <c r="W281" s="6" t="s">
        <v>383</v>
      </c>
    </row>
    <row r="282" spans="1:24" x14ac:dyDescent="0.2">
      <c r="A282" s="6" t="s">
        <v>106</v>
      </c>
      <c r="B282" s="6" t="s">
        <v>120</v>
      </c>
      <c r="C282" s="6" t="s">
        <v>457</v>
      </c>
      <c r="D282" s="6" t="s">
        <v>77</v>
      </c>
      <c r="E282" s="6" t="s">
        <v>121</v>
      </c>
      <c r="F282" s="6" t="s">
        <v>132</v>
      </c>
      <c r="G282" s="11">
        <v>1E-3</v>
      </c>
      <c r="H282" t="s">
        <v>110</v>
      </c>
      <c r="I282" t="s">
        <v>163</v>
      </c>
      <c r="J282" t="s">
        <v>163</v>
      </c>
      <c r="K282" t="s">
        <v>164</v>
      </c>
      <c r="L282" t="s">
        <v>165</v>
      </c>
      <c r="M282" t="s">
        <v>166</v>
      </c>
      <c r="P282" s="44" t="s">
        <v>386</v>
      </c>
      <c r="Q282" s="9">
        <v>1896510.5875802799</v>
      </c>
      <c r="R282" s="9">
        <v>3731513.2152615599</v>
      </c>
      <c r="S282" s="8">
        <f t="shared" si="15"/>
        <v>0.96756782677523745</v>
      </c>
      <c r="U282" s="9">
        <f t="shared" si="12"/>
        <v>0.97641336974324988</v>
      </c>
      <c r="V282" s="6" t="s">
        <v>119</v>
      </c>
      <c r="W282" s="6" t="s">
        <v>383</v>
      </c>
    </row>
    <row r="283" spans="1:24" x14ac:dyDescent="0.2">
      <c r="A283" s="6" t="s">
        <v>106</v>
      </c>
      <c r="B283" s="6" t="s">
        <v>120</v>
      </c>
      <c r="C283" s="6" t="s">
        <v>457</v>
      </c>
      <c r="D283" s="6" t="s">
        <v>77</v>
      </c>
      <c r="E283" s="6" t="s">
        <v>121</v>
      </c>
      <c r="F283" s="6" t="s">
        <v>138</v>
      </c>
      <c r="G283" s="11">
        <v>1E-3</v>
      </c>
      <c r="H283" t="s">
        <v>110</v>
      </c>
      <c r="I283" t="s">
        <v>163</v>
      </c>
      <c r="J283" t="s">
        <v>163</v>
      </c>
      <c r="K283" t="s">
        <v>164</v>
      </c>
      <c r="L283" t="s">
        <v>165</v>
      </c>
      <c r="M283" t="s">
        <v>166</v>
      </c>
      <c r="P283" s="44" t="s">
        <v>386</v>
      </c>
      <c r="Q283" s="9">
        <v>1896510.5875802799</v>
      </c>
      <c r="R283" s="9">
        <v>3731513.2152615599</v>
      </c>
      <c r="S283" s="8">
        <f t="shared" si="15"/>
        <v>0.96756782677523745</v>
      </c>
      <c r="U283" s="9">
        <f t="shared" si="12"/>
        <v>0.97641336974324988</v>
      </c>
      <c r="V283" s="6" t="s">
        <v>119</v>
      </c>
      <c r="W283" s="6" t="s">
        <v>383</v>
      </c>
    </row>
    <row r="284" spans="1:24" x14ac:dyDescent="0.2">
      <c r="A284" s="6" t="s">
        <v>106</v>
      </c>
      <c r="B284" s="6" t="s">
        <v>120</v>
      </c>
      <c r="C284" s="6" t="s">
        <v>453</v>
      </c>
      <c r="D284" s="6" t="s">
        <v>77</v>
      </c>
      <c r="E284" s="6" t="s">
        <v>121</v>
      </c>
      <c r="F284" s="6" t="s">
        <v>122</v>
      </c>
      <c r="G284" s="11">
        <v>1E-3</v>
      </c>
      <c r="H284" t="s">
        <v>110</v>
      </c>
      <c r="I284" t="s">
        <v>111</v>
      </c>
      <c r="J284" t="s">
        <v>204</v>
      </c>
      <c r="K284" t="s">
        <v>205</v>
      </c>
      <c r="L284" t="s">
        <v>206</v>
      </c>
      <c r="M284" t="s">
        <v>215</v>
      </c>
      <c r="P284" s="44" t="s">
        <v>386</v>
      </c>
      <c r="Q284" s="9">
        <v>174340.082776792</v>
      </c>
      <c r="R284" s="9">
        <v>342391.10799645598</v>
      </c>
      <c r="S284" s="8">
        <f t="shared" si="15"/>
        <v>0.96392649666697749</v>
      </c>
      <c r="U284" s="9">
        <f t="shared" si="12"/>
        <v>0.97374093531531758</v>
      </c>
      <c r="V284" s="6" t="s">
        <v>119</v>
      </c>
      <c r="W284" s="6" t="s">
        <v>383</v>
      </c>
    </row>
    <row r="285" spans="1:24" x14ac:dyDescent="0.2">
      <c r="A285" s="6" t="s">
        <v>106</v>
      </c>
      <c r="B285" s="6" t="s">
        <v>107</v>
      </c>
      <c r="C285" s="6" t="s">
        <v>468</v>
      </c>
      <c r="D285" s="6" t="s">
        <v>69</v>
      </c>
      <c r="E285" s="6" t="s">
        <v>52</v>
      </c>
      <c r="F285" s="6" t="s">
        <v>194</v>
      </c>
      <c r="G285" s="6" t="s">
        <v>118</v>
      </c>
      <c r="H285" s="6" t="s">
        <v>110</v>
      </c>
      <c r="I285" s="6" t="s">
        <v>111</v>
      </c>
      <c r="J285" s="6" t="s">
        <v>112</v>
      </c>
      <c r="K285" s="6" t="s">
        <v>113</v>
      </c>
      <c r="L285" s="6" t="s">
        <v>114</v>
      </c>
      <c r="M285" s="6" t="s">
        <v>115</v>
      </c>
      <c r="P285" s="44" t="s">
        <v>385</v>
      </c>
      <c r="Q285" s="9">
        <v>2.3119266055045702</v>
      </c>
      <c r="R285" s="9">
        <v>4.5137614678899096</v>
      </c>
      <c r="S285" s="8">
        <f t="shared" si="15"/>
        <v>0.95238095238096732</v>
      </c>
      <c r="U285" s="9">
        <f t="shared" si="12"/>
        <v>0.9652345818393343</v>
      </c>
      <c r="V285" s="6" t="s">
        <v>116</v>
      </c>
      <c r="W285" s="6" t="s">
        <v>383</v>
      </c>
    </row>
    <row r="286" spans="1:24" x14ac:dyDescent="0.2">
      <c r="A286" s="6" t="s">
        <v>106</v>
      </c>
      <c r="B286" s="6" t="s">
        <v>107</v>
      </c>
      <c r="C286" s="6" t="s">
        <v>473</v>
      </c>
      <c r="D286" s="6" t="s">
        <v>69</v>
      </c>
      <c r="E286" s="6" t="s">
        <v>52</v>
      </c>
      <c r="F286" s="6" t="s">
        <v>194</v>
      </c>
      <c r="G286" s="6" t="s">
        <v>109</v>
      </c>
      <c r="H286" s="6" t="s">
        <v>110</v>
      </c>
      <c r="I286" s="12" t="s">
        <v>123</v>
      </c>
      <c r="J286" s="6" t="s">
        <v>124</v>
      </c>
      <c r="K286" s="6" t="s">
        <v>125</v>
      </c>
      <c r="L286" s="6" t="s">
        <v>126</v>
      </c>
      <c r="M286" s="6" t="s">
        <v>127</v>
      </c>
      <c r="N286" s="6" t="s">
        <v>150</v>
      </c>
      <c r="P286" s="44" t="s">
        <v>386</v>
      </c>
      <c r="Q286" s="9">
        <v>1.25776397515528</v>
      </c>
      <c r="R286" s="9">
        <v>2.4534161490683202</v>
      </c>
      <c r="S286" s="8">
        <f t="shared" si="15"/>
        <v>0.95061728395061418</v>
      </c>
      <c r="U286" s="9">
        <f t="shared" si="12"/>
        <v>0.96393074529247591</v>
      </c>
      <c r="V286" s="6" t="s">
        <v>116</v>
      </c>
      <c r="W286" s="6" t="s">
        <v>383</v>
      </c>
    </row>
    <row r="287" spans="1:24" x14ac:dyDescent="0.2">
      <c r="A287" s="6" t="s">
        <v>106</v>
      </c>
      <c r="B287" s="6" t="s">
        <v>107</v>
      </c>
      <c r="C287" s="6" t="s">
        <v>490</v>
      </c>
      <c r="D287" s="6" t="s">
        <v>69</v>
      </c>
      <c r="E287" s="6" t="s">
        <v>52</v>
      </c>
      <c r="F287" s="6" t="s">
        <v>108</v>
      </c>
      <c r="G287" s="6" t="s">
        <v>130</v>
      </c>
      <c r="H287" s="6" t="s">
        <v>110</v>
      </c>
      <c r="I287" s="12" t="s">
        <v>123</v>
      </c>
      <c r="J287" s="6" t="s">
        <v>124</v>
      </c>
      <c r="K287" s="6" t="s">
        <v>125</v>
      </c>
      <c r="L287" s="6" t="s">
        <v>126</v>
      </c>
      <c r="M287" s="6" t="s">
        <v>127</v>
      </c>
      <c r="N287" s="6" t="s">
        <v>155</v>
      </c>
      <c r="P287" s="44" t="s">
        <v>386</v>
      </c>
      <c r="Q287" s="9">
        <v>10198067.6261143</v>
      </c>
      <c r="R287" s="9">
        <v>19711465.2949186</v>
      </c>
      <c r="S287" s="8">
        <f t="shared" si="15"/>
        <v>0.93286277534022655</v>
      </c>
      <c r="U287" s="9">
        <f t="shared" si="12"/>
        <v>0.95073921625396518</v>
      </c>
      <c r="V287" s="6" t="s">
        <v>119</v>
      </c>
      <c r="W287" s="6" t="s">
        <v>383</v>
      </c>
    </row>
    <row r="288" spans="1:24" x14ac:dyDescent="0.2">
      <c r="A288" s="6" t="s">
        <v>231</v>
      </c>
      <c r="B288" s="6">
        <v>2019</v>
      </c>
      <c r="C288" s="6" t="s">
        <v>428</v>
      </c>
      <c r="D288" s="6" t="s">
        <v>80</v>
      </c>
      <c r="E288" s="6" t="s">
        <v>50</v>
      </c>
      <c r="F288" s="6" t="s">
        <v>232</v>
      </c>
      <c r="G288" s="6" t="s">
        <v>233</v>
      </c>
      <c r="H288" t="s">
        <v>110</v>
      </c>
      <c r="I288" t="s">
        <v>111</v>
      </c>
      <c r="J288" t="s">
        <v>133</v>
      </c>
      <c r="K288" t="s">
        <v>146</v>
      </c>
      <c r="L288" t="s">
        <v>147</v>
      </c>
      <c r="M288" t="s">
        <v>191</v>
      </c>
      <c r="N288" s="6" t="s">
        <v>228</v>
      </c>
      <c r="P288" s="44" t="s">
        <v>386</v>
      </c>
      <c r="T288" s="9">
        <v>0.94189999999999996</v>
      </c>
      <c r="U288" s="9">
        <f t="shared" si="12"/>
        <v>0.94189999999999996</v>
      </c>
      <c r="V288" s="6" t="s">
        <v>119</v>
      </c>
      <c r="W288" s="6" t="s">
        <v>383</v>
      </c>
    </row>
    <row r="289" spans="1:23" x14ac:dyDescent="0.2">
      <c r="A289" s="6" t="s">
        <v>106</v>
      </c>
      <c r="B289" s="6" t="s">
        <v>107</v>
      </c>
      <c r="C289" s="6" t="s">
        <v>487</v>
      </c>
      <c r="D289" s="6" t="s">
        <v>69</v>
      </c>
      <c r="E289" s="6" t="s">
        <v>52</v>
      </c>
      <c r="F289" s="6" t="s">
        <v>142</v>
      </c>
      <c r="G289" s="6" t="s">
        <v>130</v>
      </c>
      <c r="H289" s="6" t="s">
        <v>110</v>
      </c>
      <c r="I289" s="12" t="s">
        <v>123</v>
      </c>
      <c r="J289" s="6" t="s">
        <v>124</v>
      </c>
      <c r="K289" s="6" t="s">
        <v>125</v>
      </c>
      <c r="L289" s="6" t="s">
        <v>126</v>
      </c>
      <c r="M289" s="6" t="s">
        <v>127</v>
      </c>
      <c r="N289" s="6" t="s">
        <v>150</v>
      </c>
      <c r="P289" s="44" t="s">
        <v>386</v>
      </c>
      <c r="Q289" s="9">
        <v>1.5838762214983699</v>
      </c>
      <c r="R289" s="9">
        <v>3.0374592833876202</v>
      </c>
      <c r="S289" s="8">
        <f t="shared" ref="S289:S301" si="16">((R289-Q289)/Q289)</f>
        <v>0.91773778920308524</v>
      </c>
      <c r="U289" s="9">
        <f t="shared" si="12"/>
        <v>0.93940547526904616</v>
      </c>
      <c r="V289" s="6" t="s">
        <v>116</v>
      </c>
      <c r="W289" s="6" t="s">
        <v>383</v>
      </c>
    </row>
    <row r="290" spans="1:23" x14ac:dyDescent="0.2">
      <c r="A290" s="6" t="s">
        <v>106</v>
      </c>
      <c r="B290" s="6" t="s">
        <v>107</v>
      </c>
      <c r="C290" s="6" t="s">
        <v>471</v>
      </c>
      <c r="D290" s="6" t="s">
        <v>69</v>
      </c>
      <c r="E290" s="6" t="s">
        <v>52</v>
      </c>
      <c r="F290" s="6" t="s">
        <v>117</v>
      </c>
      <c r="G290" s="6" t="s">
        <v>130</v>
      </c>
      <c r="H290" t="s">
        <v>110</v>
      </c>
      <c r="I290" t="s">
        <v>111</v>
      </c>
      <c r="J290" t="s">
        <v>133</v>
      </c>
      <c r="K290" t="s">
        <v>146</v>
      </c>
      <c r="L290" t="s">
        <v>147</v>
      </c>
      <c r="M290" t="s">
        <v>148</v>
      </c>
      <c r="P290" s="44" t="s">
        <v>385</v>
      </c>
      <c r="Q290" s="9">
        <v>2081544.2622704899</v>
      </c>
      <c r="R290" s="9">
        <v>3989301.5064413701</v>
      </c>
      <c r="S290" s="8">
        <f t="shared" si="16"/>
        <v>0.91651053439043961</v>
      </c>
      <c r="U290" s="9">
        <f t="shared" si="12"/>
        <v>0.93848192815203746</v>
      </c>
      <c r="V290" s="6" t="s">
        <v>119</v>
      </c>
      <c r="W290" s="6" t="s">
        <v>383</v>
      </c>
    </row>
    <row r="291" spans="1:23" x14ac:dyDescent="0.2">
      <c r="A291" s="6" t="s">
        <v>106</v>
      </c>
      <c r="B291" s="6" t="s">
        <v>107</v>
      </c>
      <c r="C291" s="6" t="s">
        <v>471</v>
      </c>
      <c r="D291" s="6" t="s">
        <v>69</v>
      </c>
      <c r="E291" s="6" t="s">
        <v>52</v>
      </c>
      <c r="F291" s="6" t="s">
        <v>194</v>
      </c>
      <c r="G291" s="6" t="s">
        <v>118</v>
      </c>
      <c r="H291" t="s">
        <v>110</v>
      </c>
      <c r="I291" t="s">
        <v>111</v>
      </c>
      <c r="J291" t="s">
        <v>133</v>
      </c>
      <c r="K291" t="s">
        <v>146</v>
      </c>
      <c r="L291" t="s">
        <v>147</v>
      </c>
      <c r="M291" t="s">
        <v>148</v>
      </c>
      <c r="P291" s="44" t="s">
        <v>385</v>
      </c>
      <c r="Q291" s="9">
        <v>1728495.1346595199</v>
      </c>
      <c r="R291" s="9">
        <v>3312679.1342175701</v>
      </c>
      <c r="S291" s="8">
        <f t="shared" si="16"/>
        <v>0.91651053439042729</v>
      </c>
      <c r="U291" s="9">
        <f t="shared" si="12"/>
        <v>0.93848192815202836</v>
      </c>
      <c r="V291" s="6" t="s">
        <v>119</v>
      </c>
      <c r="W291" s="6" t="s">
        <v>383</v>
      </c>
    </row>
    <row r="292" spans="1:23" x14ac:dyDescent="0.2">
      <c r="A292" s="6" t="s">
        <v>106</v>
      </c>
      <c r="B292" s="6">
        <v>2018</v>
      </c>
      <c r="C292" s="6" t="s">
        <v>492</v>
      </c>
      <c r="D292" s="6" t="s">
        <v>69</v>
      </c>
      <c r="E292" s="6" t="s">
        <v>52</v>
      </c>
      <c r="F292" s="6" t="s">
        <v>108</v>
      </c>
      <c r="G292" s="6" t="s">
        <v>227</v>
      </c>
      <c r="H292" s="1" t="s">
        <v>110</v>
      </c>
      <c r="I292" s="1" t="s">
        <v>111</v>
      </c>
      <c r="J292" s="1" t="s">
        <v>112</v>
      </c>
      <c r="K292" s="1" t="s">
        <v>139</v>
      </c>
      <c r="L292" s="1" t="s">
        <v>140</v>
      </c>
      <c r="M292" s="1" t="s">
        <v>141</v>
      </c>
      <c r="N292" s="6" t="s">
        <v>149</v>
      </c>
      <c r="P292" s="44" t="s">
        <v>385</v>
      </c>
      <c r="Q292" s="9">
        <v>1.2365591397849301E-2</v>
      </c>
      <c r="R292" s="9">
        <v>2.3655913978494598E-2</v>
      </c>
      <c r="S292" s="8">
        <f t="shared" si="16"/>
        <v>0.91304347826089249</v>
      </c>
      <c r="U292" s="9">
        <f t="shared" si="12"/>
        <v>0.93586966258030169</v>
      </c>
      <c r="V292" s="6" t="s">
        <v>116</v>
      </c>
      <c r="W292" s="6" t="s">
        <v>383</v>
      </c>
    </row>
    <row r="293" spans="1:23" x14ac:dyDescent="0.2">
      <c r="A293" s="6" t="s">
        <v>106</v>
      </c>
      <c r="B293" s="6" t="s">
        <v>120</v>
      </c>
      <c r="C293" s="6" t="s">
        <v>454</v>
      </c>
      <c r="D293" s="6" t="s">
        <v>77</v>
      </c>
      <c r="E293" s="6" t="s">
        <v>121</v>
      </c>
      <c r="F293" s="6" t="s">
        <v>224</v>
      </c>
      <c r="G293" s="11">
        <v>0.01</v>
      </c>
      <c r="H293" t="s">
        <v>110</v>
      </c>
      <c r="I293" t="s">
        <v>111</v>
      </c>
      <c r="J293" t="s">
        <v>204</v>
      </c>
      <c r="K293" t="s">
        <v>205</v>
      </c>
      <c r="L293" t="s">
        <v>206</v>
      </c>
      <c r="M293" t="s">
        <v>215</v>
      </c>
      <c r="P293" s="44" t="s">
        <v>386</v>
      </c>
      <c r="Q293" s="9">
        <v>1337352.35613722</v>
      </c>
      <c r="R293" s="9">
        <v>2542819.9765615799</v>
      </c>
      <c r="S293" s="8">
        <f t="shared" si="16"/>
        <v>0.90138370407198198</v>
      </c>
      <c r="U293" s="9">
        <f t="shared" si="12"/>
        <v>0.92704970089879934</v>
      </c>
      <c r="V293" s="6" t="s">
        <v>119</v>
      </c>
      <c r="W293" s="6" t="s">
        <v>383</v>
      </c>
    </row>
    <row r="294" spans="1:23" x14ac:dyDescent="0.2">
      <c r="A294" s="6" t="s">
        <v>106</v>
      </c>
      <c r="B294" s="6" t="s">
        <v>107</v>
      </c>
      <c r="C294" s="6" t="s">
        <v>477</v>
      </c>
      <c r="D294" s="6" t="s">
        <v>69</v>
      </c>
      <c r="E294" s="6" t="s">
        <v>52</v>
      </c>
      <c r="F294" s="6" t="s">
        <v>142</v>
      </c>
      <c r="G294" s="6" t="s">
        <v>129</v>
      </c>
      <c r="H294" t="s">
        <v>110</v>
      </c>
      <c r="I294" t="s">
        <v>111</v>
      </c>
      <c r="J294" t="s">
        <v>112</v>
      </c>
      <c r="K294" t="s">
        <v>139</v>
      </c>
      <c r="L294" t="s">
        <v>140</v>
      </c>
      <c r="M294" t="s">
        <v>141</v>
      </c>
      <c r="P294" s="44" t="s">
        <v>385</v>
      </c>
      <c r="Q294" s="9">
        <v>6.7191283292978099</v>
      </c>
      <c r="R294" s="9">
        <v>12.7723970944309</v>
      </c>
      <c r="S294" s="8">
        <f t="shared" si="16"/>
        <v>0.90090090090089026</v>
      </c>
      <c r="U294" s="9">
        <f t="shared" si="12"/>
        <v>0.92668332235707107</v>
      </c>
      <c r="V294" s="6" t="s">
        <v>116</v>
      </c>
      <c r="W294" s="6" t="s">
        <v>383</v>
      </c>
    </row>
    <row r="295" spans="1:23" x14ac:dyDescent="0.2">
      <c r="A295" s="6" t="s">
        <v>106</v>
      </c>
      <c r="B295" s="6" t="s">
        <v>107</v>
      </c>
      <c r="C295" s="6" t="s">
        <v>473</v>
      </c>
      <c r="D295" s="6" t="s">
        <v>69</v>
      </c>
      <c r="E295" s="6" t="s">
        <v>52</v>
      </c>
      <c r="F295" s="6" t="s">
        <v>108</v>
      </c>
      <c r="G295" s="6" t="s">
        <v>118</v>
      </c>
      <c r="H295" s="6" t="s">
        <v>110</v>
      </c>
      <c r="I295" s="12" t="s">
        <v>123</v>
      </c>
      <c r="J295" s="6" t="s">
        <v>124</v>
      </c>
      <c r="K295" s="6" t="s">
        <v>125</v>
      </c>
      <c r="L295" s="6" t="s">
        <v>126</v>
      </c>
      <c r="M295" s="6" t="s">
        <v>127</v>
      </c>
      <c r="N295" s="6" t="s">
        <v>150</v>
      </c>
      <c r="P295" s="44" t="s">
        <v>386</v>
      </c>
      <c r="Q295" s="9">
        <v>0.434782608695651</v>
      </c>
      <c r="R295" s="9">
        <v>0.82298136645962805</v>
      </c>
      <c r="S295" s="8">
        <f t="shared" si="16"/>
        <v>0.89285714285714968</v>
      </c>
      <c r="U295" s="9">
        <f t="shared" si="12"/>
        <v>0.92056553250560025</v>
      </c>
      <c r="V295" s="6" t="s">
        <v>116</v>
      </c>
      <c r="W295" s="6" t="s">
        <v>383</v>
      </c>
    </row>
    <row r="296" spans="1:23" x14ac:dyDescent="0.2">
      <c r="A296" s="6" t="s">
        <v>106</v>
      </c>
      <c r="B296" s="6" t="s">
        <v>107</v>
      </c>
      <c r="C296" s="6" t="s">
        <v>490</v>
      </c>
      <c r="D296" s="6" t="s">
        <v>69</v>
      </c>
      <c r="E296" s="6" t="s">
        <v>52</v>
      </c>
      <c r="F296" s="6" t="s">
        <v>142</v>
      </c>
      <c r="G296" s="6" t="s">
        <v>130</v>
      </c>
      <c r="H296" s="6" t="s">
        <v>110</v>
      </c>
      <c r="I296" s="12" t="s">
        <v>123</v>
      </c>
      <c r="J296" s="6" t="s">
        <v>124</v>
      </c>
      <c r="K296" s="6" t="s">
        <v>125</v>
      </c>
      <c r="L296" s="6" t="s">
        <v>126</v>
      </c>
      <c r="M296" s="6" t="s">
        <v>127</v>
      </c>
      <c r="N296" s="6" t="s">
        <v>155</v>
      </c>
      <c r="P296" s="44" t="s">
        <v>386</v>
      </c>
      <c r="Q296" s="9">
        <v>11471632.163508501</v>
      </c>
      <c r="R296" s="9">
        <v>21657322.8161867</v>
      </c>
      <c r="S296" s="8">
        <f t="shared" si="16"/>
        <v>0.88790248044032405</v>
      </c>
      <c r="U296" s="9">
        <f t="shared" si="12"/>
        <v>0.91678424424489924</v>
      </c>
      <c r="V296" s="6" t="s">
        <v>119</v>
      </c>
      <c r="W296" s="6" t="s">
        <v>383</v>
      </c>
    </row>
    <row r="297" spans="1:23" x14ac:dyDescent="0.2">
      <c r="A297" s="6" t="s">
        <v>167</v>
      </c>
      <c r="B297" s="6">
        <v>2018</v>
      </c>
      <c r="C297" s="6" t="s">
        <v>412</v>
      </c>
      <c r="D297" s="6" t="s">
        <v>80</v>
      </c>
      <c r="E297" s="6" t="s">
        <v>50</v>
      </c>
      <c r="F297" s="45" t="s">
        <v>390</v>
      </c>
      <c r="G297" s="6" t="s">
        <v>168</v>
      </c>
      <c r="H297" t="s">
        <v>110</v>
      </c>
      <c r="I297" t="s">
        <v>111</v>
      </c>
      <c r="J297" t="s">
        <v>112</v>
      </c>
      <c r="K297" t="s">
        <v>113</v>
      </c>
      <c r="L297" t="s">
        <v>114</v>
      </c>
      <c r="N297" s="6" t="s">
        <v>234</v>
      </c>
      <c r="P297" s="44" t="s">
        <v>385</v>
      </c>
      <c r="Q297" s="9">
        <v>2.1434820647419013</v>
      </c>
      <c r="R297" s="9">
        <v>4.0419947506561558</v>
      </c>
      <c r="S297" s="8">
        <f t="shared" si="16"/>
        <v>0.88571428571428523</v>
      </c>
      <c r="U297" s="9">
        <f t="shared" si="12"/>
        <v>0.91511110241348659</v>
      </c>
      <c r="V297" s="6" t="s">
        <v>116</v>
      </c>
      <c r="W297" s="6" t="s">
        <v>383</v>
      </c>
    </row>
    <row r="298" spans="1:23" x14ac:dyDescent="0.2">
      <c r="A298" s="6" t="s">
        <v>106</v>
      </c>
      <c r="B298" s="6" t="s">
        <v>107</v>
      </c>
      <c r="C298" s="6" t="s">
        <v>477</v>
      </c>
      <c r="D298" s="6" t="s">
        <v>69</v>
      </c>
      <c r="E298" s="6" t="s">
        <v>52</v>
      </c>
      <c r="F298" s="6" t="s">
        <v>117</v>
      </c>
      <c r="G298" s="6" t="s">
        <v>131</v>
      </c>
      <c r="H298" t="s">
        <v>110</v>
      </c>
      <c r="I298" t="s">
        <v>111</v>
      </c>
      <c r="J298" t="s">
        <v>112</v>
      </c>
      <c r="K298" t="s">
        <v>139</v>
      </c>
      <c r="L298" t="s">
        <v>140</v>
      </c>
      <c r="M298" t="s">
        <v>141</v>
      </c>
      <c r="P298" s="44" t="s">
        <v>385</v>
      </c>
      <c r="Q298" s="9">
        <v>3.6924939467312199</v>
      </c>
      <c r="R298" s="9">
        <v>6.9612590799031402</v>
      </c>
      <c r="S298" s="8">
        <f t="shared" si="16"/>
        <v>0.88524590163934991</v>
      </c>
      <c r="U298" s="9">
        <f t="shared" si="12"/>
        <v>0.91475271338149333</v>
      </c>
      <c r="V298" s="6" t="s">
        <v>116</v>
      </c>
      <c r="W298" s="6" t="s">
        <v>383</v>
      </c>
    </row>
    <row r="299" spans="1:23" x14ac:dyDescent="0.2">
      <c r="A299" s="6" t="s">
        <v>106</v>
      </c>
      <c r="B299" s="6" t="s">
        <v>120</v>
      </c>
      <c r="C299" s="6" t="s">
        <v>461</v>
      </c>
      <c r="D299" s="6" t="s">
        <v>77</v>
      </c>
      <c r="E299" s="6" t="s">
        <v>121</v>
      </c>
      <c r="F299" s="6" t="s">
        <v>132</v>
      </c>
      <c r="G299" s="11">
        <v>1E-3</v>
      </c>
      <c r="H299" s="6" t="s">
        <v>110</v>
      </c>
      <c r="I299" s="12" t="s">
        <v>123</v>
      </c>
      <c r="J299" s="6" t="s">
        <v>124</v>
      </c>
      <c r="K299" s="6" t="s">
        <v>125</v>
      </c>
      <c r="L299" s="6" t="s">
        <v>126</v>
      </c>
      <c r="M299" s="6" t="s">
        <v>127</v>
      </c>
      <c r="N299" s="6" t="s">
        <v>155</v>
      </c>
      <c r="P299" s="44" t="s">
        <v>386</v>
      </c>
      <c r="Q299" s="9">
        <v>5925414.5421301601</v>
      </c>
      <c r="R299" s="9">
        <v>11125092.8594243</v>
      </c>
      <c r="S299" s="8">
        <f t="shared" si="16"/>
        <v>0.87752144264743359</v>
      </c>
      <c r="U299" s="9">
        <f t="shared" si="12"/>
        <v>0.90882938445031369</v>
      </c>
      <c r="V299" s="6" t="s">
        <v>119</v>
      </c>
      <c r="W299" s="6" t="s">
        <v>383</v>
      </c>
    </row>
    <row r="300" spans="1:23" x14ac:dyDescent="0.2">
      <c r="A300" s="6" t="s">
        <v>106</v>
      </c>
      <c r="B300" s="6" t="s">
        <v>107</v>
      </c>
      <c r="C300" s="6" t="s">
        <v>464</v>
      </c>
      <c r="D300" s="6" t="s">
        <v>69</v>
      </c>
      <c r="E300" s="6" t="s">
        <v>52</v>
      </c>
      <c r="F300" s="6" t="s">
        <v>117</v>
      </c>
      <c r="G300" s="6" t="s">
        <v>130</v>
      </c>
      <c r="H300" t="s">
        <v>110</v>
      </c>
      <c r="I300" t="s">
        <v>111</v>
      </c>
      <c r="J300" t="s">
        <v>112</v>
      </c>
      <c r="K300" t="s">
        <v>139</v>
      </c>
      <c r="L300" t="s">
        <v>140</v>
      </c>
      <c r="M300" t="s">
        <v>141</v>
      </c>
      <c r="P300" s="44" t="s">
        <v>385</v>
      </c>
      <c r="Q300" s="9">
        <v>1323188.2072236401</v>
      </c>
      <c r="R300" s="9">
        <v>2465425.5471007898</v>
      </c>
      <c r="S300" s="8">
        <f t="shared" si="16"/>
        <v>0.86324631193156742</v>
      </c>
      <c r="U300" s="9">
        <f t="shared" si="12"/>
        <v>0.89781840402361701</v>
      </c>
      <c r="V300" s="6" t="s">
        <v>119</v>
      </c>
      <c r="W300" s="6" t="s">
        <v>383</v>
      </c>
    </row>
    <row r="301" spans="1:23" x14ac:dyDescent="0.2">
      <c r="A301" s="6" t="s">
        <v>106</v>
      </c>
      <c r="B301" s="6" t="s">
        <v>107</v>
      </c>
      <c r="C301" s="6" t="s">
        <v>464</v>
      </c>
      <c r="D301" s="6" t="s">
        <v>69</v>
      </c>
      <c r="E301" s="6" t="s">
        <v>52</v>
      </c>
      <c r="F301" s="6" t="s">
        <v>142</v>
      </c>
      <c r="G301" s="6" t="s">
        <v>118</v>
      </c>
      <c r="H301" t="s">
        <v>110</v>
      </c>
      <c r="I301" t="s">
        <v>111</v>
      </c>
      <c r="J301" t="s">
        <v>112</v>
      </c>
      <c r="K301" t="s">
        <v>139</v>
      </c>
      <c r="L301" t="s">
        <v>140</v>
      </c>
      <c r="M301" t="s">
        <v>141</v>
      </c>
      <c r="P301" s="44" t="s">
        <v>385</v>
      </c>
      <c r="Q301" s="9">
        <v>607832.31282972195</v>
      </c>
      <c r="R301" s="9">
        <v>1132541.31515281</v>
      </c>
      <c r="S301" s="8">
        <f t="shared" si="16"/>
        <v>0.86324631193156043</v>
      </c>
      <c r="U301" s="9">
        <f t="shared" si="12"/>
        <v>0.89781840402361168</v>
      </c>
      <c r="V301" s="6" t="s">
        <v>119</v>
      </c>
      <c r="W301" s="6" t="s">
        <v>383</v>
      </c>
    </row>
    <row r="302" spans="1:23" x14ac:dyDescent="0.2">
      <c r="A302" s="6" t="s">
        <v>167</v>
      </c>
      <c r="B302" s="6">
        <v>2018</v>
      </c>
      <c r="C302" s="6" t="s">
        <v>411</v>
      </c>
      <c r="D302" s="6" t="s">
        <v>80</v>
      </c>
      <c r="E302" s="6" t="s">
        <v>50</v>
      </c>
      <c r="F302" s="45" t="s">
        <v>390</v>
      </c>
      <c r="G302" s="6" t="s">
        <v>168</v>
      </c>
      <c r="H302" s="6" t="s">
        <v>110</v>
      </c>
      <c r="I302" s="12" t="s">
        <v>111</v>
      </c>
      <c r="J302" s="6" t="s">
        <v>112</v>
      </c>
      <c r="K302" s="6" t="s">
        <v>113</v>
      </c>
      <c r="L302" s="6" t="s">
        <v>114</v>
      </c>
      <c r="M302" s="6" t="s">
        <v>235</v>
      </c>
      <c r="P302" s="44" t="s">
        <v>385</v>
      </c>
      <c r="R302" s="8"/>
      <c r="T302" s="15">
        <v>0.89685707699999995</v>
      </c>
      <c r="U302" s="9">
        <f t="shared" si="12"/>
        <v>0.89685707699999995</v>
      </c>
      <c r="V302" s="6" t="s">
        <v>116</v>
      </c>
      <c r="W302" s="6" t="s">
        <v>383</v>
      </c>
    </row>
    <row r="303" spans="1:23" x14ac:dyDescent="0.2">
      <c r="A303" s="6" t="s">
        <v>106</v>
      </c>
      <c r="B303" s="6" t="s">
        <v>120</v>
      </c>
      <c r="C303" s="6" t="s">
        <v>433</v>
      </c>
      <c r="D303" s="6" t="s">
        <v>77</v>
      </c>
      <c r="E303" s="6" t="s">
        <v>121</v>
      </c>
      <c r="F303" s="6" t="s">
        <v>122</v>
      </c>
      <c r="G303" s="11">
        <v>1E-3</v>
      </c>
      <c r="H303" t="s">
        <v>110</v>
      </c>
      <c r="I303" t="s">
        <v>111</v>
      </c>
      <c r="J303" t="s">
        <v>112</v>
      </c>
      <c r="K303" t="s">
        <v>139</v>
      </c>
      <c r="L303" t="s">
        <v>140</v>
      </c>
      <c r="M303" s="6" t="s">
        <v>141</v>
      </c>
      <c r="P303" s="44" t="s">
        <v>385</v>
      </c>
      <c r="Q303" s="9">
        <v>18131.217442077399</v>
      </c>
      <c r="R303" s="9">
        <v>33735.712556726299</v>
      </c>
      <c r="S303" s="8">
        <f t="shared" ref="S303:S348" si="17">((R303-Q303)/Q303)</f>
        <v>0.86064243421598952</v>
      </c>
      <c r="U303" s="9">
        <f t="shared" si="12"/>
        <v>0.89580083457637083</v>
      </c>
      <c r="V303" s="6" t="s">
        <v>119</v>
      </c>
      <c r="W303" s="6" t="s">
        <v>383</v>
      </c>
    </row>
    <row r="304" spans="1:23" x14ac:dyDescent="0.2">
      <c r="A304" s="6" t="s">
        <v>188</v>
      </c>
      <c r="B304" s="6">
        <v>2019</v>
      </c>
      <c r="C304" s="6" t="s">
        <v>511</v>
      </c>
      <c r="D304" s="6" t="s">
        <v>189</v>
      </c>
      <c r="E304" s="6" t="s">
        <v>50</v>
      </c>
      <c r="F304" s="6" t="s">
        <v>195</v>
      </c>
      <c r="G304" s="6" t="s">
        <v>190</v>
      </c>
      <c r="H304" s="6" t="s">
        <v>110</v>
      </c>
      <c r="I304" s="12" t="s">
        <v>123</v>
      </c>
      <c r="J304" s="6" t="s">
        <v>124</v>
      </c>
      <c r="K304" s="6" t="s">
        <v>125</v>
      </c>
      <c r="L304" s="6" t="s">
        <v>126</v>
      </c>
      <c r="M304" s="6" t="s">
        <v>127</v>
      </c>
      <c r="P304" s="44" t="s">
        <v>386</v>
      </c>
      <c r="Q304" s="9">
        <v>0.24088397790055305</v>
      </c>
      <c r="R304" s="9">
        <v>0.44751381215469599</v>
      </c>
      <c r="S304" s="8">
        <f t="shared" si="17"/>
        <v>0.85779816513760976</v>
      </c>
      <c r="U304" s="9">
        <f t="shared" si="12"/>
        <v>0.89359377299505693</v>
      </c>
      <c r="V304" s="6" t="s">
        <v>116</v>
      </c>
      <c r="W304" s="6" t="s">
        <v>383</v>
      </c>
    </row>
    <row r="305" spans="1:23" x14ac:dyDescent="0.2">
      <c r="A305" s="6" t="s">
        <v>106</v>
      </c>
      <c r="B305" s="6" t="s">
        <v>107</v>
      </c>
      <c r="C305" s="6" t="s">
        <v>477</v>
      </c>
      <c r="D305" s="6" t="s">
        <v>69</v>
      </c>
      <c r="E305" s="6" t="s">
        <v>52</v>
      </c>
      <c r="F305" s="6" t="s">
        <v>142</v>
      </c>
      <c r="G305" s="6" t="s">
        <v>130</v>
      </c>
      <c r="H305" t="s">
        <v>110</v>
      </c>
      <c r="I305" t="s">
        <v>111</v>
      </c>
      <c r="J305" t="s">
        <v>112</v>
      </c>
      <c r="K305" t="s">
        <v>139</v>
      </c>
      <c r="L305" t="s">
        <v>140</v>
      </c>
      <c r="M305" t="s">
        <v>141</v>
      </c>
      <c r="P305" s="44" t="s">
        <v>385</v>
      </c>
      <c r="Q305" s="9">
        <v>6.7191283292978099</v>
      </c>
      <c r="R305" s="9">
        <v>12.4697336561743</v>
      </c>
      <c r="S305" s="8">
        <f t="shared" si="17"/>
        <v>0.85585585585585389</v>
      </c>
      <c r="U305" s="9">
        <f t="shared" si="12"/>
        <v>0.89208466083311078</v>
      </c>
      <c r="V305" s="6" t="s">
        <v>116</v>
      </c>
      <c r="W305" s="6" t="s">
        <v>383</v>
      </c>
    </row>
    <row r="306" spans="1:23" x14ac:dyDescent="0.2">
      <c r="A306" s="6" t="s">
        <v>106</v>
      </c>
      <c r="B306" s="6" t="s">
        <v>107</v>
      </c>
      <c r="C306" s="6" t="s">
        <v>465</v>
      </c>
      <c r="D306" s="6" t="s">
        <v>69</v>
      </c>
      <c r="E306" s="6" t="s">
        <v>52</v>
      </c>
      <c r="F306" s="6" t="s">
        <v>194</v>
      </c>
      <c r="G306" s="6" t="s">
        <v>131</v>
      </c>
      <c r="H306" t="s">
        <v>110</v>
      </c>
      <c r="I306" t="s">
        <v>111</v>
      </c>
      <c r="J306" t="s">
        <v>112</v>
      </c>
      <c r="K306" t="s">
        <v>139</v>
      </c>
      <c r="L306" t="s">
        <v>140</v>
      </c>
      <c r="M306" t="s">
        <v>141</v>
      </c>
      <c r="P306" s="44" t="s">
        <v>385</v>
      </c>
      <c r="Q306" s="9">
        <v>5.1805337519623</v>
      </c>
      <c r="R306" s="9">
        <v>9.6075353218210306</v>
      </c>
      <c r="S306" s="8">
        <f t="shared" si="17"/>
        <v>0.85454545454546182</v>
      </c>
      <c r="U306" s="9">
        <f t="shared" si="12"/>
        <v>0.89106562844684167</v>
      </c>
      <c r="V306" s="6" t="s">
        <v>116</v>
      </c>
      <c r="W306" s="6" t="s">
        <v>383</v>
      </c>
    </row>
    <row r="307" spans="1:23" x14ac:dyDescent="0.2">
      <c r="A307" s="6" t="s">
        <v>106</v>
      </c>
      <c r="B307" s="6" t="s">
        <v>107</v>
      </c>
      <c r="C307" s="6" t="s">
        <v>474</v>
      </c>
      <c r="D307" s="6" t="s">
        <v>69</v>
      </c>
      <c r="E307" s="6" t="s">
        <v>52</v>
      </c>
      <c r="F307" s="6" t="s">
        <v>194</v>
      </c>
      <c r="G307" s="6" t="s">
        <v>129</v>
      </c>
      <c r="H307" s="6" t="s">
        <v>110</v>
      </c>
      <c r="I307" s="12" t="s">
        <v>123</v>
      </c>
      <c r="J307" s="6" t="s">
        <v>124</v>
      </c>
      <c r="K307" s="6" t="s">
        <v>125</v>
      </c>
      <c r="L307" s="6" t="s">
        <v>126</v>
      </c>
      <c r="M307" s="6" t="s">
        <v>127</v>
      </c>
      <c r="N307" s="6" t="s">
        <v>150</v>
      </c>
      <c r="P307" s="44" t="s">
        <v>386</v>
      </c>
      <c r="Q307" s="9">
        <v>600164.78584276</v>
      </c>
      <c r="R307" s="9">
        <v>1107505.51618693</v>
      </c>
      <c r="S307" s="8">
        <f t="shared" si="17"/>
        <v>0.84533571830902221</v>
      </c>
      <c r="U307" s="9">
        <f t="shared" si="12"/>
        <v>0.88388330684364158</v>
      </c>
      <c r="V307" s="6" t="s">
        <v>119</v>
      </c>
      <c r="W307" s="6" t="s">
        <v>383</v>
      </c>
    </row>
    <row r="308" spans="1:23" x14ac:dyDescent="0.2">
      <c r="A308" s="6" t="s">
        <v>106</v>
      </c>
      <c r="B308" s="6" t="s">
        <v>107</v>
      </c>
      <c r="C308" s="6" t="s">
        <v>490</v>
      </c>
      <c r="D308" s="6" t="s">
        <v>69</v>
      </c>
      <c r="E308" s="6" t="s">
        <v>52</v>
      </c>
      <c r="F308" s="6" t="s">
        <v>142</v>
      </c>
      <c r="G308" s="6" t="s">
        <v>131</v>
      </c>
      <c r="H308" s="6" t="s">
        <v>110</v>
      </c>
      <c r="I308" s="12" t="s">
        <v>123</v>
      </c>
      <c r="J308" s="6" t="s">
        <v>124</v>
      </c>
      <c r="K308" s="6" t="s">
        <v>125</v>
      </c>
      <c r="L308" s="6" t="s">
        <v>126</v>
      </c>
      <c r="M308" s="6" t="s">
        <v>127</v>
      </c>
      <c r="N308" s="6" t="s">
        <v>155</v>
      </c>
      <c r="P308" s="44" t="s">
        <v>386</v>
      </c>
      <c r="Q308" s="9">
        <v>11471632.163508501</v>
      </c>
      <c r="R308" s="9">
        <v>21153552.122798</v>
      </c>
      <c r="S308" s="8">
        <f t="shared" si="17"/>
        <v>0.84398800635256477</v>
      </c>
      <c r="U308" s="9">
        <f t="shared" ref="U308:U371" si="18">IF(T308="",(LOG((R308/Q308),2)),T308)</f>
        <v>0.88282927223582541</v>
      </c>
      <c r="V308" s="6" t="s">
        <v>119</v>
      </c>
      <c r="W308" s="6" t="s">
        <v>383</v>
      </c>
    </row>
    <row r="309" spans="1:23" x14ac:dyDescent="0.2">
      <c r="A309" s="6" t="s">
        <v>106</v>
      </c>
      <c r="B309" s="6" t="s">
        <v>107</v>
      </c>
      <c r="C309" s="6" t="s">
        <v>488</v>
      </c>
      <c r="D309" s="6" t="s">
        <v>69</v>
      </c>
      <c r="E309" s="6" t="s">
        <v>52</v>
      </c>
      <c r="F309" s="6" t="s">
        <v>142</v>
      </c>
      <c r="G309" s="6" t="s">
        <v>131</v>
      </c>
      <c r="H309" s="6" t="s">
        <v>110</v>
      </c>
      <c r="I309" s="12" t="s">
        <v>123</v>
      </c>
      <c r="J309" s="6" t="s">
        <v>124</v>
      </c>
      <c r="K309" s="6" t="s">
        <v>125</v>
      </c>
      <c r="L309" s="6" t="s">
        <v>126</v>
      </c>
      <c r="M309" s="6" t="s">
        <v>127</v>
      </c>
      <c r="N309" s="6" t="s">
        <v>150</v>
      </c>
      <c r="P309" s="44" t="s">
        <v>386</v>
      </c>
      <c r="Q309" s="9">
        <v>544553.56948447402</v>
      </c>
      <c r="R309" s="9">
        <v>1000000</v>
      </c>
      <c r="S309" s="8">
        <f t="shared" si="17"/>
        <v>0.83636662403424278</v>
      </c>
      <c r="U309" s="9">
        <f t="shared" si="18"/>
        <v>0.87685411641697053</v>
      </c>
      <c r="V309" s="6" t="s">
        <v>119</v>
      </c>
      <c r="W309" s="6" t="s">
        <v>383</v>
      </c>
    </row>
    <row r="310" spans="1:23" x14ac:dyDescent="0.2">
      <c r="A310" s="6" t="s">
        <v>106</v>
      </c>
      <c r="B310" s="6">
        <v>2018</v>
      </c>
      <c r="C310" s="6" t="s">
        <v>492</v>
      </c>
      <c r="D310" s="6" t="s">
        <v>69</v>
      </c>
      <c r="E310" s="6" t="s">
        <v>52</v>
      </c>
      <c r="F310" s="6" t="s">
        <v>108</v>
      </c>
      <c r="G310" s="6" t="s">
        <v>227</v>
      </c>
      <c r="H310" t="s">
        <v>110</v>
      </c>
      <c r="I310" t="s">
        <v>111</v>
      </c>
      <c r="J310" t="s">
        <v>133</v>
      </c>
      <c r="K310" t="s">
        <v>146</v>
      </c>
      <c r="L310" t="s">
        <v>147</v>
      </c>
      <c r="M310" t="s">
        <v>191</v>
      </c>
      <c r="N310" s="6" t="s">
        <v>228</v>
      </c>
      <c r="P310" s="44" t="s">
        <v>386</v>
      </c>
      <c r="Q310" s="9">
        <v>7.4123989218328801E-2</v>
      </c>
      <c r="R310" s="9">
        <v>0.13477088948787</v>
      </c>
      <c r="S310" s="8">
        <f t="shared" si="17"/>
        <v>0.81818181818181079</v>
      </c>
      <c r="U310" s="9">
        <f t="shared" si="18"/>
        <v>0.86249647625005932</v>
      </c>
      <c r="V310" s="6" t="s">
        <v>116</v>
      </c>
      <c r="W310" s="6" t="s">
        <v>383</v>
      </c>
    </row>
    <row r="311" spans="1:23" x14ac:dyDescent="0.2">
      <c r="A311" s="6" t="s">
        <v>176</v>
      </c>
      <c r="B311" s="6">
        <v>2018</v>
      </c>
      <c r="C311" s="6" t="s">
        <v>408</v>
      </c>
      <c r="D311" s="6" t="s">
        <v>69</v>
      </c>
      <c r="E311" s="6" t="s">
        <v>52</v>
      </c>
      <c r="F311" s="6" t="s">
        <v>177</v>
      </c>
      <c r="G311" s="6" t="s">
        <v>178</v>
      </c>
      <c r="H311" s="6" t="s">
        <v>110</v>
      </c>
      <c r="I311" s="6" t="s">
        <v>169</v>
      </c>
      <c r="J311" s="6" t="s">
        <v>236</v>
      </c>
      <c r="P311" s="44" t="s">
        <v>385</v>
      </c>
      <c r="Q311" s="7">
        <v>7.757805108798502</v>
      </c>
      <c r="R311" s="7">
        <v>14.00189214758748</v>
      </c>
      <c r="S311" s="8">
        <f t="shared" si="17"/>
        <v>0.80487804878047997</v>
      </c>
      <c r="U311" s="9">
        <f t="shared" si="18"/>
        <v>0.85190136101086</v>
      </c>
      <c r="V311" s="6" t="s">
        <v>116</v>
      </c>
      <c r="W311" s="6" t="s">
        <v>383</v>
      </c>
    </row>
    <row r="312" spans="1:23" x14ac:dyDescent="0.2">
      <c r="A312" s="6" t="s">
        <v>106</v>
      </c>
      <c r="B312" s="6" t="s">
        <v>107</v>
      </c>
      <c r="C312" s="6" t="s">
        <v>471</v>
      </c>
      <c r="D312" s="6" t="s">
        <v>69</v>
      </c>
      <c r="E312" s="6" t="s">
        <v>52</v>
      </c>
      <c r="F312" s="6" t="s">
        <v>117</v>
      </c>
      <c r="G312" s="6" t="s">
        <v>118</v>
      </c>
      <c r="H312" s="42" t="s">
        <v>110</v>
      </c>
      <c r="I312" s="42" t="s">
        <v>111</v>
      </c>
      <c r="J312" t="s">
        <v>133</v>
      </c>
      <c r="K312" t="s">
        <v>146</v>
      </c>
      <c r="L312" t="s">
        <v>147</v>
      </c>
      <c r="M312" t="s">
        <v>148</v>
      </c>
      <c r="P312" s="44" t="s">
        <v>385</v>
      </c>
      <c r="Q312" s="9">
        <v>2081544.2622704899</v>
      </c>
      <c r="R312" s="9">
        <v>3749652.5876270202</v>
      </c>
      <c r="S312" s="8">
        <f t="shared" si="17"/>
        <v>0.8013801846985491</v>
      </c>
      <c r="T312" s="43"/>
      <c r="U312" s="9">
        <f t="shared" si="18"/>
        <v>0.8491026968994686</v>
      </c>
      <c r="V312" s="6" t="s">
        <v>119</v>
      </c>
      <c r="W312" s="6" t="s">
        <v>383</v>
      </c>
    </row>
    <row r="313" spans="1:23" x14ac:dyDescent="0.2">
      <c r="A313" s="6" t="s">
        <v>106</v>
      </c>
      <c r="B313" s="6" t="s">
        <v>107</v>
      </c>
      <c r="C313" s="6" t="s">
        <v>481</v>
      </c>
      <c r="D313" s="6" t="s">
        <v>69</v>
      </c>
      <c r="E313" s="6" t="s">
        <v>52</v>
      </c>
      <c r="F313" s="6" t="s">
        <v>142</v>
      </c>
      <c r="G313" s="6" t="s">
        <v>109</v>
      </c>
      <c r="H313" s="6" t="s">
        <v>110</v>
      </c>
      <c r="I313" s="6" t="s">
        <v>111</v>
      </c>
      <c r="J313" s="6" t="s">
        <v>112</v>
      </c>
      <c r="K313" s="6" t="s">
        <v>113</v>
      </c>
      <c r="L313" s="6" t="s">
        <v>114</v>
      </c>
      <c r="M313" s="6" t="s">
        <v>115</v>
      </c>
      <c r="P313" s="44" t="s">
        <v>385</v>
      </c>
      <c r="Q313" s="9">
        <v>0.49019607843137097</v>
      </c>
      <c r="R313" s="9">
        <v>0.882352941176476</v>
      </c>
      <c r="S313" s="8">
        <f t="shared" si="17"/>
        <v>0.80000000000001681</v>
      </c>
      <c r="U313" s="9">
        <f t="shared" si="18"/>
        <v>0.84799690655496363</v>
      </c>
      <c r="V313" s="6" t="s">
        <v>116</v>
      </c>
      <c r="W313" s="6" t="s">
        <v>383</v>
      </c>
    </row>
    <row r="314" spans="1:23" x14ac:dyDescent="0.2">
      <c r="A314" s="6" t="s">
        <v>106</v>
      </c>
      <c r="B314" s="6" t="s">
        <v>107</v>
      </c>
      <c r="C314" s="6" t="s">
        <v>482</v>
      </c>
      <c r="D314" s="6" t="s">
        <v>69</v>
      </c>
      <c r="E314" s="6" t="s">
        <v>52</v>
      </c>
      <c r="F314" s="6" t="s">
        <v>142</v>
      </c>
      <c r="G314" s="6" t="s">
        <v>118</v>
      </c>
      <c r="H314" s="6" t="s">
        <v>110</v>
      </c>
      <c r="I314" s="6" t="s">
        <v>111</v>
      </c>
      <c r="J314" s="6" t="s">
        <v>112</v>
      </c>
      <c r="K314" s="6" t="s">
        <v>113</v>
      </c>
      <c r="L314" s="6" t="s">
        <v>114</v>
      </c>
      <c r="M314" s="6" t="s">
        <v>115</v>
      </c>
      <c r="P314" s="44" t="s">
        <v>385</v>
      </c>
      <c r="Q314" s="9">
        <v>181502.766378192</v>
      </c>
      <c r="R314" s="9">
        <v>325604.46770685603</v>
      </c>
      <c r="S314" s="8">
        <f t="shared" si="17"/>
        <v>0.79393666666437213</v>
      </c>
      <c r="U314" s="9">
        <f t="shared" si="18"/>
        <v>0.84312895809324184</v>
      </c>
      <c r="V314" s="6" t="s">
        <v>119</v>
      </c>
      <c r="W314" s="6" t="s">
        <v>383</v>
      </c>
    </row>
    <row r="315" spans="1:23" x14ac:dyDescent="0.2">
      <c r="A315" s="6" t="s">
        <v>106</v>
      </c>
      <c r="B315" s="6" t="s">
        <v>120</v>
      </c>
      <c r="C315" s="6" t="s">
        <v>449</v>
      </c>
      <c r="D315" s="6" t="s">
        <v>77</v>
      </c>
      <c r="E315" s="6" t="s">
        <v>121</v>
      </c>
      <c r="F315" s="6" t="s">
        <v>122</v>
      </c>
      <c r="G315" s="11">
        <v>1E-3</v>
      </c>
      <c r="H315" s="6" t="s">
        <v>110</v>
      </c>
      <c r="I315" s="12" t="s">
        <v>123</v>
      </c>
      <c r="J315" s="6" t="s">
        <v>124</v>
      </c>
      <c r="K315" s="6" t="s">
        <v>125</v>
      </c>
      <c r="L315" s="6" t="s">
        <v>126</v>
      </c>
      <c r="M315" s="6" t="s">
        <v>127</v>
      </c>
      <c r="N315" s="6" t="s">
        <v>128</v>
      </c>
      <c r="P315" s="44" t="s">
        <v>385</v>
      </c>
      <c r="Q315" s="9">
        <v>3.4013049382792399E-4</v>
      </c>
      <c r="R315" s="9">
        <v>6.0927046613686801E-4</v>
      </c>
      <c r="S315" s="8">
        <f t="shared" si="17"/>
        <v>0.7912844546220108</v>
      </c>
      <c r="U315" s="9">
        <f t="shared" si="18"/>
        <v>0.84099445440186937</v>
      </c>
      <c r="V315" s="6" t="s">
        <v>119</v>
      </c>
      <c r="W315" s="6" t="s">
        <v>383</v>
      </c>
    </row>
    <row r="316" spans="1:23" x14ac:dyDescent="0.2">
      <c r="A316" s="6" t="s">
        <v>106</v>
      </c>
      <c r="B316" s="6" t="s">
        <v>107</v>
      </c>
      <c r="C316" s="6" t="s">
        <v>473</v>
      </c>
      <c r="D316" s="6" t="s">
        <v>69</v>
      </c>
      <c r="E316" s="6" t="s">
        <v>52</v>
      </c>
      <c r="F316" s="6" t="s">
        <v>194</v>
      </c>
      <c r="G316" s="6" t="s">
        <v>131</v>
      </c>
      <c r="H316" s="6" t="s">
        <v>110</v>
      </c>
      <c r="I316" s="12" t="s">
        <v>123</v>
      </c>
      <c r="J316" s="6" t="s">
        <v>124</v>
      </c>
      <c r="K316" s="6" t="s">
        <v>125</v>
      </c>
      <c r="L316" s="6" t="s">
        <v>126</v>
      </c>
      <c r="M316" s="6" t="s">
        <v>127</v>
      </c>
      <c r="N316" s="6" t="s">
        <v>150</v>
      </c>
      <c r="P316" s="44" t="s">
        <v>386</v>
      </c>
      <c r="Q316" s="9">
        <v>1.25776397515528</v>
      </c>
      <c r="R316" s="9">
        <v>2.2515527950310501</v>
      </c>
      <c r="S316" s="8">
        <f t="shared" si="17"/>
        <v>0.79012345679011808</v>
      </c>
      <c r="U316" s="9">
        <f t="shared" si="18"/>
        <v>0.84005908713030542</v>
      </c>
      <c r="V316" s="6" t="s">
        <v>116</v>
      </c>
      <c r="W316" s="6" t="s">
        <v>383</v>
      </c>
    </row>
    <row r="317" spans="1:23" x14ac:dyDescent="0.2">
      <c r="A317" s="6" t="s">
        <v>188</v>
      </c>
      <c r="B317" s="6">
        <v>2019</v>
      </c>
      <c r="C317" s="6" t="s">
        <v>511</v>
      </c>
      <c r="D317" s="6" t="s">
        <v>49</v>
      </c>
      <c r="E317" s="6" t="s">
        <v>50</v>
      </c>
      <c r="F317" s="6" t="s">
        <v>195</v>
      </c>
      <c r="G317" s="6" t="s">
        <v>190</v>
      </c>
      <c r="H317" s="6" t="s">
        <v>110</v>
      </c>
      <c r="I317" s="6" t="s">
        <v>111</v>
      </c>
      <c r="J317" s="6" t="s">
        <v>112</v>
      </c>
      <c r="K317" s="6" t="s">
        <v>113</v>
      </c>
      <c r="L317" s="6" t="s">
        <v>114</v>
      </c>
      <c r="M317" s="6" t="s">
        <v>115</v>
      </c>
      <c r="P317" s="44" t="s">
        <v>385</v>
      </c>
      <c r="Q317" s="9">
        <v>3.6464088397791028E-2</v>
      </c>
      <c r="R317" s="9">
        <v>6.5193370165746001E-2</v>
      </c>
      <c r="S317" s="8">
        <f t="shared" si="17"/>
        <v>0.7878787878787441</v>
      </c>
      <c r="U317" s="9">
        <f t="shared" si="18"/>
        <v>0.83824893000335254</v>
      </c>
      <c r="V317" s="6" t="s">
        <v>116</v>
      </c>
      <c r="W317" s="6" t="s">
        <v>383</v>
      </c>
    </row>
    <row r="318" spans="1:23" x14ac:dyDescent="0.2">
      <c r="A318" s="6" t="s">
        <v>176</v>
      </c>
      <c r="B318" s="6">
        <v>2018</v>
      </c>
      <c r="C318" s="6" t="s">
        <v>408</v>
      </c>
      <c r="D318" s="6" t="s">
        <v>69</v>
      </c>
      <c r="E318" s="6" t="s">
        <v>52</v>
      </c>
      <c r="F318" s="6" t="s">
        <v>177</v>
      </c>
      <c r="G318" s="6" t="s">
        <v>178</v>
      </c>
      <c r="H318" s="6" t="s">
        <v>110</v>
      </c>
      <c r="I318" s="6" t="s">
        <v>123</v>
      </c>
      <c r="J318" s="6" t="s">
        <v>237</v>
      </c>
      <c r="P318" s="44" t="s">
        <v>385</v>
      </c>
      <c r="Q318" s="7">
        <v>1.3245033112582973</v>
      </c>
      <c r="R318" s="7">
        <v>2.3651844843898004</v>
      </c>
      <c r="S318" s="8">
        <f t="shared" si="17"/>
        <v>0.78571428571427349</v>
      </c>
      <c r="U318" s="9">
        <f t="shared" si="18"/>
        <v>0.83650126771711075</v>
      </c>
      <c r="V318" s="6" t="s">
        <v>116</v>
      </c>
      <c r="W318" s="6" t="s">
        <v>383</v>
      </c>
    </row>
    <row r="319" spans="1:23" x14ac:dyDescent="0.2">
      <c r="A319" s="6" t="s">
        <v>106</v>
      </c>
      <c r="B319" s="6" t="s">
        <v>120</v>
      </c>
      <c r="C319" s="6" t="s">
        <v>437</v>
      </c>
      <c r="D319" s="6" t="s">
        <v>77</v>
      </c>
      <c r="E319" s="6" t="s">
        <v>121</v>
      </c>
      <c r="F319" s="6" t="s">
        <v>122</v>
      </c>
      <c r="G319" s="14">
        <v>1.0000000000000001E-5</v>
      </c>
      <c r="H319" t="s">
        <v>110</v>
      </c>
      <c r="I319" t="s">
        <v>111</v>
      </c>
      <c r="J319" t="s">
        <v>133</v>
      </c>
      <c r="K319" t="s">
        <v>146</v>
      </c>
      <c r="L319" t="s">
        <v>147</v>
      </c>
      <c r="M319" t="s">
        <v>148</v>
      </c>
      <c r="P319" s="44" t="s">
        <v>385</v>
      </c>
      <c r="Q319" s="9">
        <v>813568.76253056899</v>
      </c>
      <c r="R319" s="9">
        <v>1449740.67037263</v>
      </c>
      <c r="S319" s="8">
        <f t="shared" si="17"/>
        <v>0.78195222965945366</v>
      </c>
      <c r="U319" s="9">
        <f t="shared" si="18"/>
        <v>0.83345866179969341</v>
      </c>
      <c r="V319" s="6" t="s">
        <v>119</v>
      </c>
      <c r="W319" s="6" t="s">
        <v>383</v>
      </c>
    </row>
    <row r="320" spans="1:23" x14ac:dyDescent="0.2">
      <c r="A320" s="6" t="s">
        <v>106</v>
      </c>
      <c r="B320" s="6" t="s">
        <v>120</v>
      </c>
      <c r="C320" s="6" t="s">
        <v>437</v>
      </c>
      <c r="D320" s="6" t="s">
        <v>77</v>
      </c>
      <c r="E320" s="6" t="s">
        <v>121</v>
      </c>
      <c r="F320" s="6" t="s">
        <v>122</v>
      </c>
      <c r="G320" s="11">
        <v>1E-3</v>
      </c>
      <c r="H320" t="s">
        <v>110</v>
      </c>
      <c r="I320" t="s">
        <v>111</v>
      </c>
      <c r="J320" t="s">
        <v>133</v>
      </c>
      <c r="K320" t="s">
        <v>146</v>
      </c>
      <c r="L320" t="s">
        <v>147</v>
      </c>
      <c r="M320" t="s">
        <v>148</v>
      </c>
      <c r="P320" s="44" t="s">
        <v>385</v>
      </c>
      <c r="Q320" s="9">
        <v>943866.11317986704</v>
      </c>
      <c r="R320" s="9">
        <v>1681924.32488086</v>
      </c>
      <c r="S320" s="8">
        <f t="shared" si="17"/>
        <v>0.781952229659447</v>
      </c>
      <c r="U320" s="9">
        <f t="shared" si="18"/>
        <v>0.83345866179968797</v>
      </c>
      <c r="V320" s="6" t="s">
        <v>119</v>
      </c>
      <c r="W320" s="6" t="s">
        <v>383</v>
      </c>
    </row>
    <row r="321" spans="1:23" x14ac:dyDescent="0.2">
      <c r="A321" s="6" t="s">
        <v>106</v>
      </c>
      <c r="B321" s="6" t="s">
        <v>107</v>
      </c>
      <c r="C321" s="6" t="s">
        <v>483</v>
      </c>
      <c r="D321" s="6" t="s">
        <v>69</v>
      </c>
      <c r="E321" s="6" t="s">
        <v>52</v>
      </c>
      <c r="F321" s="6" t="s">
        <v>108</v>
      </c>
      <c r="G321" s="6" t="s">
        <v>130</v>
      </c>
      <c r="H321" t="s">
        <v>110</v>
      </c>
      <c r="I321" t="s">
        <v>111</v>
      </c>
      <c r="J321" t="s">
        <v>133</v>
      </c>
      <c r="K321" t="s">
        <v>146</v>
      </c>
      <c r="L321" t="s">
        <v>147</v>
      </c>
      <c r="M321" t="s">
        <v>148</v>
      </c>
      <c r="P321" s="44" t="s">
        <v>385</v>
      </c>
      <c r="Q321" s="9">
        <v>8.0286738351254598</v>
      </c>
      <c r="R321" s="9">
        <v>14.193548387096699</v>
      </c>
      <c r="S321" s="8">
        <f t="shared" si="17"/>
        <v>0.76785714285713091</v>
      </c>
      <c r="U321" s="9">
        <f t="shared" si="18"/>
        <v>0.82200169802199596</v>
      </c>
      <c r="V321" s="6" t="s">
        <v>116</v>
      </c>
      <c r="W321" s="6" t="s">
        <v>383</v>
      </c>
    </row>
    <row r="322" spans="1:23" x14ac:dyDescent="0.2">
      <c r="A322" s="6" t="s">
        <v>106</v>
      </c>
      <c r="B322" s="6" t="s">
        <v>107</v>
      </c>
      <c r="C322" s="6" t="s">
        <v>465</v>
      </c>
      <c r="D322" s="6" t="s">
        <v>69</v>
      </c>
      <c r="E322" s="6" t="s">
        <v>52</v>
      </c>
      <c r="F322" s="6" t="s">
        <v>142</v>
      </c>
      <c r="G322" s="6" t="s">
        <v>129</v>
      </c>
      <c r="H322" t="s">
        <v>110</v>
      </c>
      <c r="I322" t="s">
        <v>111</v>
      </c>
      <c r="J322" t="s">
        <v>112</v>
      </c>
      <c r="K322" t="s">
        <v>139</v>
      </c>
      <c r="L322" t="s">
        <v>140</v>
      </c>
      <c r="M322" t="s">
        <v>141</v>
      </c>
      <c r="P322" s="44" t="s">
        <v>385</v>
      </c>
      <c r="Q322" s="9">
        <v>4.0502354788068802</v>
      </c>
      <c r="R322" s="9">
        <v>7.1585557299842897</v>
      </c>
      <c r="S322" s="8">
        <f t="shared" si="17"/>
        <v>0.7674418604651253</v>
      </c>
      <c r="U322" s="9">
        <f t="shared" si="18"/>
        <v>0.82166275874149486</v>
      </c>
      <c r="V322" s="6" t="s">
        <v>116</v>
      </c>
      <c r="W322" s="6" t="s">
        <v>383</v>
      </c>
    </row>
    <row r="323" spans="1:23" x14ac:dyDescent="0.2">
      <c r="A323" s="6" t="s">
        <v>151</v>
      </c>
      <c r="B323" s="6">
        <v>2017</v>
      </c>
      <c r="C323" s="6" t="s">
        <v>405</v>
      </c>
      <c r="D323" s="6" t="s">
        <v>152</v>
      </c>
      <c r="E323" s="6" t="s">
        <v>55</v>
      </c>
      <c r="F323" s="6" t="s">
        <v>153</v>
      </c>
      <c r="G323" s="6" t="s">
        <v>238</v>
      </c>
      <c r="H323" t="s">
        <v>110</v>
      </c>
      <c r="I323" t="s">
        <v>163</v>
      </c>
      <c r="J323" t="s">
        <v>163</v>
      </c>
      <c r="K323" t="s">
        <v>164</v>
      </c>
      <c r="L323" t="s">
        <v>165</v>
      </c>
      <c r="M323" t="s">
        <v>166</v>
      </c>
      <c r="P323" s="44" t="s">
        <v>386</v>
      </c>
      <c r="Q323" s="9">
        <v>0.90999999999999892</v>
      </c>
      <c r="R323" s="9">
        <v>1.6079999999999999</v>
      </c>
      <c r="S323" s="8">
        <f t="shared" si="17"/>
        <v>0.76703296703296897</v>
      </c>
      <c r="U323" s="9">
        <f t="shared" si="18"/>
        <v>0.8213289560928716</v>
      </c>
      <c r="V323" s="6" t="s">
        <v>116</v>
      </c>
      <c r="W323" s="6" t="s">
        <v>383</v>
      </c>
    </row>
    <row r="324" spans="1:23" x14ac:dyDescent="0.2">
      <c r="A324" s="6" t="s">
        <v>106</v>
      </c>
      <c r="B324" s="6" t="s">
        <v>107</v>
      </c>
      <c r="C324" s="6" t="s">
        <v>475</v>
      </c>
      <c r="D324" s="6" t="s">
        <v>69</v>
      </c>
      <c r="E324" s="6" t="s">
        <v>52</v>
      </c>
      <c r="F324" s="6" t="s">
        <v>142</v>
      </c>
      <c r="G324" s="6" t="s">
        <v>130</v>
      </c>
      <c r="H324" s="6" t="s">
        <v>110</v>
      </c>
      <c r="I324" s="12" t="s">
        <v>123</v>
      </c>
      <c r="J324" s="6" t="s">
        <v>124</v>
      </c>
      <c r="K324" s="6" t="s">
        <v>125</v>
      </c>
      <c r="L324" s="6" t="s">
        <v>126</v>
      </c>
      <c r="M324" s="6" t="s">
        <v>127</v>
      </c>
      <c r="N324" s="6" t="s">
        <v>155</v>
      </c>
      <c r="P324" s="44" t="s">
        <v>386</v>
      </c>
      <c r="Q324" s="9">
        <v>7724526.2532729497</v>
      </c>
      <c r="R324" s="9">
        <v>13646190.8750629</v>
      </c>
      <c r="S324" s="8">
        <f t="shared" si="17"/>
        <v>0.76660554027904149</v>
      </c>
      <c r="U324" s="9">
        <f t="shared" si="18"/>
        <v>0.82097994107055627</v>
      </c>
      <c r="V324" s="6" t="s">
        <v>119</v>
      </c>
      <c r="W324" s="6" t="s">
        <v>383</v>
      </c>
    </row>
    <row r="325" spans="1:23" x14ac:dyDescent="0.2">
      <c r="A325" s="6" t="s">
        <v>106</v>
      </c>
      <c r="B325" s="6" t="s">
        <v>107</v>
      </c>
      <c r="C325" s="6" t="s">
        <v>476</v>
      </c>
      <c r="D325" s="6" t="s">
        <v>69</v>
      </c>
      <c r="E325" s="6" t="s">
        <v>52</v>
      </c>
      <c r="F325" s="6" t="s">
        <v>117</v>
      </c>
      <c r="G325" s="6" t="s">
        <v>131</v>
      </c>
      <c r="H325" s="17" t="s">
        <v>110</v>
      </c>
      <c r="I325" s="17" t="s">
        <v>111</v>
      </c>
      <c r="J325" t="s">
        <v>204</v>
      </c>
      <c r="K325" t="s">
        <v>205</v>
      </c>
      <c r="L325" t="s">
        <v>206</v>
      </c>
      <c r="M325" t="s">
        <v>215</v>
      </c>
      <c r="N325" s="6" t="s">
        <v>225</v>
      </c>
      <c r="P325" s="44" t="s">
        <v>386</v>
      </c>
      <c r="Q325" s="9">
        <v>5455594.7811685102</v>
      </c>
      <c r="R325" s="9">
        <v>9628366.9081954304</v>
      </c>
      <c r="S325" s="8">
        <f t="shared" si="17"/>
        <v>0.76486108195395919</v>
      </c>
      <c r="T325" s="18"/>
      <c r="U325" s="9">
        <f t="shared" si="18"/>
        <v>0.81955462867287288</v>
      </c>
      <c r="V325" s="6" t="s">
        <v>119</v>
      </c>
      <c r="W325" s="6" t="s">
        <v>383</v>
      </c>
    </row>
    <row r="326" spans="1:23" x14ac:dyDescent="0.2">
      <c r="A326" s="6" t="s">
        <v>106</v>
      </c>
      <c r="B326" s="6" t="s">
        <v>107</v>
      </c>
      <c r="C326" s="6" t="s">
        <v>466</v>
      </c>
      <c r="D326" s="6" t="s">
        <v>69</v>
      </c>
      <c r="E326" s="6" t="s">
        <v>52</v>
      </c>
      <c r="F326" s="6" t="s">
        <v>142</v>
      </c>
      <c r="G326" s="6" t="s">
        <v>130</v>
      </c>
      <c r="H326" t="s">
        <v>110</v>
      </c>
      <c r="I326" t="s">
        <v>163</v>
      </c>
      <c r="J326" t="s">
        <v>163</v>
      </c>
      <c r="K326" t="s">
        <v>164</v>
      </c>
      <c r="L326" t="s">
        <v>165</v>
      </c>
      <c r="M326" t="s">
        <v>166</v>
      </c>
      <c r="P326" s="44" t="s">
        <v>386</v>
      </c>
      <c r="Q326" s="9">
        <v>0.72955974842767202</v>
      </c>
      <c r="R326" s="9">
        <v>1.28301886792452</v>
      </c>
      <c r="S326" s="8">
        <f t="shared" si="17"/>
        <v>0.75862068965516338</v>
      </c>
      <c r="U326" s="9">
        <f t="shared" si="18"/>
        <v>0.81444434684391609</v>
      </c>
      <c r="V326" s="6" t="s">
        <v>116</v>
      </c>
      <c r="W326" s="6" t="s">
        <v>383</v>
      </c>
    </row>
    <row r="327" spans="1:23" x14ac:dyDescent="0.2">
      <c r="A327" s="6" t="s">
        <v>106</v>
      </c>
      <c r="B327" s="6" t="s">
        <v>120</v>
      </c>
      <c r="C327" s="6" t="s">
        <v>437</v>
      </c>
      <c r="D327" s="6" t="s">
        <v>77</v>
      </c>
      <c r="E327" s="6" t="s">
        <v>121</v>
      </c>
      <c r="F327" s="6" t="s">
        <v>122</v>
      </c>
      <c r="G327" s="11">
        <v>1E-3</v>
      </c>
      <c r="H327" t="s">
        <v>110</v>
      </c>
      <c r="I327" t="s">
        <v>111</v>
      </c>
      <c r="J327" t="s">
        <v>133</v>
      </c>
      <c r="K327" t="s">
        <v>146</v>
      </c>
      <c r="L327" t="s">
        <v>147</v>
      </c>
      <c r="M327" t="s">
        <v>148</v>
      </c>
      <c r="P327" s="44" t="s">
        <v>385</v>
      </c>
      <c r="Q327" s="9">
        <v>1379700.8956979699</v>
      </c>
      <c r="R327" s="9">
        <v>2418313.1910493602</v>
      </c>
      <c r="S327" s="8">
        <f t="shared" si="17"/>
        <v>0.75278076472217692</v>
      </c>
      <c r="U327" s="9">
        <f t="shared" si="18"/>
        <v>0.80964555717685538</v>
      </c>
      <c r="V327" s="6" t="s">
        <v>119</v>
      </c>
      <c r="W327" s="6" t="s">
        <v>383</v>
      </c>
    </row>
    <row r="328" spans="1:23" x14ac:dyDescent="0.2">
      <c r="A328" s="6" t="s">
        <v>106</v>
      </c>
      <c r="B328" s="6" t="s">
        <v>107</v>
      </c>
      <c r="C328" s="6" t="s">
        <v>464</v>
      </c>
      <c r="D328" s="6" t="s">
        <v>69</v>
      </c>
      <c r="E328" s="6" t="s">
        <v>52</v>
      </c>
      <c r="F328" s="6" t="s">
        <v>142</v>
      </c>
      <c r="G328" s="6" t="s">
        <v>131</v>
      </c>
      <c r="H328" t="s">
        <v>110</v>
      </c>
      <c r="I328" t="s">
        <v>111</v>
      </c>
      <c r="J328" t="s">
        <v>112</v>
      </c>
      <c r="K328" t="s">
        <v>139</v>
      </c>
      <c r="L328" t="s">
        <v>140</v>
      </c>
      <c r="M328" t="s">
        <v>141</v>
      </c>
      <c r="P328" s="44" t="s">
        <v>385</v>
      </c>
      <c r="Q328" s="9">
        <v>607832.31282972195</v>
      </c>
      <c r="R328" s="9">
        <v>1064209.2440647201</v>
      </c>
      <c r="S328" s="8">
        <f t="shared" si="17"/>
        <v>0.75082703173572074</v>
      </c>
      <c r="U328" s="9">
        <f t="shared" si="18"/>
        <v>0.80803656362124709</v>
      </c>
      <c r="V328" s="6" t="s">
        <v>119</v>
      </c>
      <c r="W328" s="6" t="s">
        <v>383</v>
      </c>
    </row>
    <row r="329" spans="1:23" x14ac:dyDescent="0.2">
      <c r="A329" s="6" t="s">
        <v>106</v>
      </c>
      <c r="B329" s="6" t="s">
        <v>107</v>
      </c>
      <c r="C329" s="6" t="s">
        <v>479</v>
      </c>
      <c r="D329" s="6" t="s">
        <v>69</v>
      </c>
      <c r="E329" s="6" t="s">
        <v>52</v>
      </c>
      <c r="F329" s="6" t="s">
        <v>108</v>
      </c>
      <c r="G329" s="6" t="s">
        <v>118</v>
      </c>
      <c r="H329" t="s">
        <v>110</v>
      </c>
      <c r="I329" t="s">
        <v>163</v>
      </c>
      <c r="J329" t="s">
        <v>163</v>
      </c>
      <c r="K329" t="s">
        <v>164</v>
      </c>
      <c r="L329" t="s">
        <v>165</v>
      </c>
      <c r="M329" t="s">
        <v>166</v>
      </c>
      <c r="P329" s="44" t="s">
        <v>386</v>
      </c>
      <c r="Q329" s="9">
        <v>0.23952095808383</v>
      </c>
      <c r="R329" s="9">
        <v>0.41916167664670501</v>
      </c>
      <c r="S329" s="8">
        <f t="shared" si="17"/>
        <v>0.75000000000001044</v>
      </c>
      <c r="U329" s="9">
        <f t="shared" si="18"/>
        <v>0.80735492205761272</v>
      </c>
      <c r="V329" s="6" t="s">
        <v>116</v>
      </c>
      <c r="W329" s="6" t="s">
        <v>383</v>
      </c>
    </row>
    <row r="330" spans="1:23" x14ac:dyDescent="0.2">
      <c r="A330" s="6" t="s">
        <v>106</v>
      </c>
      <c r="B330" s="6" t="s">
        <v>107</v>
      </c>
      <c r="C330" s="6" t="s">
        <v>483</v>
      </c>
      <c r="D330" s="6" t="s">
        <v>69</v>
      </c>
      <c r="E330" s="6" t="s">
        <v>52</v>
      </c>
      <c r="F330" s="6" t="s">
        <v>142</v>
      </c>
      <c r="G330" s="6" t="s">
        <v>130</v>
      </c>
      <c r="H330" t="s">
        <v>110</v>
      </c>
      <c r="I330" t="s">
        <v>111</v>
      </c>
      <c r="J330" t="s">
        <v>133</v>
      </c>
      <c r="K330" t="s">
        <v>146</v>
      </c>
      <c r="L330" t="s">
        <v>147</v>
      </c>
      <c r="M330" t="s">
        <v>148</v>
      </c>
      <c r="P330" s="44" t="s">
        <v>385</v>
      </c>
      <c r="Q330" s="9">
        <v>6.4516129032258096</v>
      </c>
      <c r="R330" s="9">
        <v>11.2305854241338</v>
      </c>
      <c r="S330" s="8">
        <f t="shared" si="17"/>
        <v>0.74074074074073815</v>
      </c>
      <c r="U330" s="9">
        <f t="shared" si="18"/>
        <v>0.7997013495141666</v>
      </c>
      <c r="V330" s="6" t="s">
        <v>116</v>
      </c>
      <c r="W330" s="6" t="s">
        <v>383</v>
      </c>
    </row>
    <row r="331" spans="1:23" x14ac:dyDescent="0.2">
      <c r="A331" s="6" t="s">
        <v>106</v>
      </c>
      <c r="B331" s="6" t="s">
        <v>107</v>
      </c>
      <c r="C331" s="6" t="s">
        <v>470</v>
      </c>
      <c r="D331" s="6" t="s">
        <v>69</v>
      </c>
      <c r="E331" s="6" t="s">
        <v>52</v>
      </c>
      <c r="F331" s="6" t="s">
        <v>108</v>
      </c>
      <c r="G331" s="6" t="s">
        <v>130</v>
      </c>
      <c r="H331" t="s">
        <v>110</v>
      </c>
      <c r="I331" t="s">
        <v>111</v>
      </c>
      <c r="J331" t="s">
        <v>133</v>
      </c>
      <c r="K331" t="s">
        <v>146</v>
      </c>
      <c r="L331" t="s">
        <v>147</v>
      </c>
      <c r="M331" t="s">
        <v>148</v>
      </c>
      <c r="P331" s="44" t="s">
        <v>385</v>
      </c>
      <c r="Q331" s="9">
        <v>12.730627306273</v>
      </c>
      <c r="R331" s="9">
        <v>22.140221402213999</v>
      </c>
      <c r="S331" s="8">
        <f t="shared" si="17"/>
        <v>0.73913043478261553</v>
      </c>
      <c r="U331" s="9">
        <f t="shared" si="18"/>
        <v>0.79836613883035523</v>
      </c>
      <c r="V331" s="6" t="s">
        <v>116</v>
      </c>
      <c r="W331" s="6" t="s">
        <v>383</v>
      </c>
    </row>
    <row r="332" spans="1:23" x14ac:dyDescent="0.2">
      <c r="A332" s="6" t="s">
        <v>106</v>
      </c>
      <c r="B332" s="6" t="s">
        <v>107</v>
      </c>
      <c r="C332" s="6" t="s">
        <v>483</v>
      </c>
      <c r="D332" s="6" t="s">
        <v>69</v>
      </c>
      <c r="E332" s="6" t="s">
        <v>52</v>
      </c>
      <c r="F332" s="6" t="s">
        <v>108</v>
      </c>
      <c r="G332" s="6" t="s">
        <v>129</v>
      </c>
      <c r="H332" t="s">
        <v>110</v>
      </c>
      <c r="I332" t="s">
        <v>111</v>
      </c>
      <c r="J332" t="s">
        <v>133</v>
      </c>
      <c r="K332" t="s">
        <v>146</v>
      </c>
      <c r="L332" t="s">
        <v>147</v>
      </c>
      <c r="M332" t="s">
        <v>148</v>
      </c>
      <c r="P332" s="44" t="s">
        <v>385</v>
      </c>
      <c r="Q332" s="9">
        <v>8.0286738351254598</v>
      </c>
      <c r="R332" s="9">
        <v>13.9545997610513</v>
      </c>
      <c r="S332" s="8">
        <f t="shared" si="17"/>
        <v>0.73809523809522637</v>
      </c>
      <c r="U332" s="9">
        <f t="shared" si="18"/>
        <v>0.79750713610124724</v>
      </c>
      <c r="V332" s="6" t="s">
        <v>116</v>
      </c>
      <c r="W332" s="6" t="s">
        <v>383</v>
      </c>
    </row>
    <row r="333" spans="1:23" x14ac:dyDescent="0.2">
      <c r="A333" s="6" t="s">
        <v>106</v>
      </c>
      <c r="B333" s="6" t="s">
        <v>107</v>
      </c>
      <c r="C333" s="6" t="s">
        <v>467</v>
      </c>
      <c r="D333" s="6" t="s">
        <v>69</v>
      </c>
      <c r="E333" s="6" t="s">
        <v>52</v>
      </c>
      <c r="F333" s="6" t="s">
        <v>108</v>
      </c>
      <c r="G333" s="6" t="s">
        <v>109</v>
      </c>
      <c r="H333" t="s">
        <v>110</v>
      </c>
      <c r="I333" t="s">
        <v>163</v>
      </c>
      <c r="J333" t="s">
        <v>163</v>
      </c>
      <c r="K333" t="s">
        <v>164</v>
      </c>
      <c r="L333" t="s">
        <v>165</v>
      </c>
      <c r="M333" t="s">
        <v>166</v>
      </c>
      <c r="P333" s="44" t="s">
        <v>386</v>
      </c>
      <c r="Q333" s="9">
        <v>493552.47413947899</v>
      </c>
      <c r="R333" s="9">
        <v>857695.89859089395</v>
      </c>
      <c r="S333" s="8">
        <f t="shared" si="17"/>
        <v>0.73780082874938091</v>
      </c>
      <c r="U333" s="9">
        <f t="shared" si="18"/>
        <v>0.79726274277297149</v>
      </c>
      <c r="V333" s="6" t="s">
        <v>119</v>
      </c>
      <c r="W333" s="6" t="s">
        <v>383</v>
      </c>
    </row>
    <row r="334" spans="1:23" x14ac:dyDescent="0.2">
      <c r="A334" s="6" t="s">
        <v>106</v>
      </c>
      <c r="B334" s="6" t="s">
        <v>107</v>
      </c>
      <c r="C334" s="6" t="s">
        <v>477</v>
      </c>
      <c r="D334" s="6" t="s">
        <v>69</v>
      </c>
      <c r="E334" s="6" t="s">
        <v>52</v>
      </c>
      <c r="F334" s="6" t="s">
        <v>117</v>
      </c>
      <c r="G334" s="6" t="s">
        <v>118</v>
      </c>
      <c r="H334" t="s">
        <v>110</v>
      </c>
      <c r="I334" t="s">
        <v>111</v>
      </c>
      <c r="J334" t="s">
        <v>112</v>
      </c>
      <c r="K334" t="s">
        <v>139</v>
      </c>
      <c r="L334" t="s">
        <v>140</v>
      </c>
      <c r="M334" t="s">
        <v>141</v>
      </c>
      <c r="P334" s="44" t="s">
        <v>385</v>
      </c>
      <c r="Q334" s="9">
        <v>3.6924939467312199</v>
      </c>
      <c r="R334" s="9">
        <v>6.4164648910411497</v>
      </c>
      <c r="S334" s="8">
        <f t="shared" si="17"/>
        <v>0.73770491803279059</v>
      </c>
      <c r="U334" s="9">
        <f t="shared" si="18"/>
        <v>0.79718311700031597</v>
      </c>
      <c r="V334" s="6" t="s">
        <v>116</v>
      </c>
      <c r="W334" s="6" t="s">
        <v>383</v>
      </c>
    </row>
    <row r="335" spans="1:23" x14ac:dyDescent="0.2">
      <c r="A335" s="6" t="s">
        <v>106</v>
      </c>
      <c r="B335" s="6" t="s">
        <v>120</v>
      </c>
      <c r="C335" s="6" t="s">
        <v>461</v>
      </c>
      <c r="D335" s="6" t="s">
        <v>77</v>
      </c>
      <c r="E335" s="6" t="s">
        <v>121</v>
      </c>
      <c r="F335" s="6" t="s">
        <v>132</v>
      </c>
      <c r="G335" s="11">
        <v>1E-3</v>
      </c>
      <c r="H335" s="47" t="s">
        <v>110</v>
      </c>
      <c r="I335" s="48" t="s">
        <v>123</v>
      </c>
      <c r="J335" s="6" t="s">
        <v>124</v>
      </c>
      <c r="K335" s="6" t="s">
        <v>125</v>
      </c>
      <c r="L335" s="6" t="s">
        <v>126</v>
      </c>
      <c r="M335" s="6" t="s">
        <v>127</v>
      </c>
      <c r="N335" s="6" t="s">
        <v>155</v>
      </c>
      <c r="P335" s="44" t="s">
        <v>386</v>
      </c>
      <c r="Q335" s="9">
        <v>5201336.6686900798</v>
      </c>
      <c r="R335" s="9">
        <v>9017967.7136867307</v>
      </c>
      <c r="S335" s="8">
        <f t="shared" si="17"/>
        <v>0.73377888956337112</v>
      </c>
      <c r="T335" s="43"/>
      <c r="U335" s="9">
        <f t="shared" si="18"/>
        <v>0.79391992204855499</v>
      </c>
      <c r="V335" s="6" t="s">
        <v>119</v>
      </c>
      <c r="W335" s="6" t="s">
        <v>383</v>
      </c>
    </row>
    <row r="336" spans="1:23" x14ac:dyDescent="0.2">
      <c r="A336" s="6" t="s">
        <v>106</v>
      </c>
      <c r="B336" s="6" t="s">
        <v>107</v>
      </c>
      <c r="C336" s="6" t="s">
        <v>465</v>
      </c>
      <c r="D336" s="6" t="s">
        <v>69</v>
      </c>
      <c r="E336" s="6" t="s">
        <v>52</v>
      </c>
      <c r="F336" s="6" t="s">
        <v>194</v>
      </c>
      <c r="G336" s="6" t="s">
        <v>130</v>
      </c>
      <c r="H336" t="s">
        <v>110</v>
      </c>
      <c r="I336" t="s">
        <v>111</v>
      </c>
      <c r="J336" t="s">
        <v>112</v>
      </c>
      <c r="K336" t="s">
        <v>139</v>
      </c>
      <c r="L336" t="s">
        <v>140</v>
      </c>
      <c r="M336" t="s">
        <v>141</v>
      </c>
      <c r="P336" s="44" t="s">
        <v>385</v>
      </c>
      <c r="Q336" s="9">
        <v>5.1805337519623</v>
      </c>
      <c r="R336" s="9">
        <v>8.9481946624803808</v>
      </c>
      <c r="S336" s="8">
        <f t="shared" si="17"/>
        <v>0.72727272727273584</v>
      </c>
      <c r="U336" s="9">
        <f t="shared" si="18"/>
        <v>0.78849589480629534</v>
      </c>
      <c r="V336" s="6" t="s">
        <v>116</v>
      </c>
      <c r="W336" s="6" t="s">
        <v>383</v>
      </c>
    </row>
    <row r="337" spans="1:23" x14ac:dyDescent="0.2">
      <c r="A337" s="6" t="s">
        <v>106</v>
      </c>
      <c r="B337" s="6" t="s">
        <v>107</v>
      </c>
      <c r="C337" s="6" t="s">
        <v>465</v>
      </c>
      <c r="D337" s="6" t="s">
        <v>69</v>
      </c>
      <c r="E337" s="6" t="s">
        <v>52</v>
      </c>
      <c r="F337" s="6" t="s">
        <v>117</v>
      </c>
      <c r="G337" s="6" t="s">
        <v>129</v>
      </c>
      <c r="H337" t="s">
        <v>110</v>
      </c>
      <c r="I337" t="s">
        <v>111</v>
      </c>
      <c r="J337" t="s">
        <v>112</v>
      </c>
      <c r="K337" t="s">
        <v>139</v>
      </c>
      <c r="L337" t="s">
        <v>140</v>
      </c>
      <c r="M337" t="s">
        <v>141</v>
      </c>
      <c r="P337" s="44" t="s">
        <v>385</v>
      </c>
      <c r="Q337" s="9">
        <v>4.8037676609105002</v>
      </c>
      <c r="R337" s="9">
        <v>8.2888540031397095</v>
      </c>
      <c r="S337" s="8">
        <f t="shared" si="17"/>
        <v>0.72549019607843612</v>
      </c>
      <c r="U337" s="9">
        <f t="shared" si="18"/>
        <v>0.78700627666580569</v>
      </c>
      <c r="V337" s="6" t="s">
        <v>116</v>
      </c>
      <c r="W337" s="6" t="s">
        <v>383</v>
      </c>
    </row>
    <row r="338" spans="1:23" x14ac:dyDescent="0.2">
      <c r="A338" s="6" t="s">
        <v>106</v>
      </c>
      <c r="B338" s="6" t="s">
        <v>107</v>
      </c>
      <c r="C338" s="6" t="s">
        <v>465</v>
      </c>
      <c r="D338" s="6" t="s">
        <v>69</v>
      </c>
      <c r="E338" s="6" t="s">
        <v>52</v>
      </c>
      <c r="F338" s="6" t="s">
        <v>117</v>
      </c>
      <c r="G338" s="6" t="s">
        <v>130</v>
      </c>
      <c r="H338" t="s">
        <v>110</v>
      </c>
      <c r="I338" t="s">
        <v>111</v>
      </c>
      <c r="J338" t="s">
        <v>112</v>
      </c>
      <c r="K338" t="s">
        <v>139</v>
      </c>
      <c r="L338" t="s">
        <v>140</v>
      </c>
      <c r="M338" t="s">
        <v>141</v>
      </c>
      <c r="P338" s="44" t="s">
        <v>385</v>
      </c>
      <c r="Q338" s="9">
        <v>4.8037676609105002</v>
      </c>
      <c r="R338" s="9">
        <v>8.2888540031397007</v>
      </c>
      <c r="S338" s="8">
        <f t="shared" si="17"/>
        <v>0.72549019607843424</v>
      </c>
      <c r="U338" s="9">
        <f t="shared" si="18"/>
        <v>0.78700627666580425</v>
      </c>
      <c r="V338" s="6" t="s">
        <v>116</v>
      </c>
      <c r="W338" s="6" t="s">
        <v>383</v>
      </c>
    </row>
    <row r="339" spans="1:23" x14ac:dyDescent="0.2">
      <c r="A339" s="6" t="s">
        <v>106</v>
      </c>
      <c r="B339" s="6">
        <v>2018</v>
      </c>
      <c r="C339" s="6" t="s">
        <v>492</v>
      </c>
      <c r="D339" s="6" t="s">
        <v>69</v>
      </c>
      <c r="E339" s="6" t="s">
        <v>52</v>
      </c>
      <c r="F339" s="6" t="s">
        <v>108</v>
      </c>
      <c r="G339" s="6" t="s">
        <v>227</v>
      </c>
      <c r="H339" t="s">
        <v>110</v>
      </c>
      <c r="I339" t="s">
        <v>111</v>
      </c>
      <c r="J339" t="s">
        <v>112</v>
      </c>
      <c r="K339" t="s">
        <v>113</v>
      </c>
      <c r="L339" t="s">
        <v>114</v>
      </c>
      <c r="N339" s="6" t="s">
        <v>234</v>
      </c>
      <c r="P339" s="44" t="s">
        <v>385</v>
      </c>
      <c r="Q339" s="9">
        <v>7.5268817204301201E-3</v>
      </c>
      <c r="R339" s="9">
        <v>1.29032258064515E-2</v>
      </c>
      <c r="S339" s="8">
        <f t="shared" si="17"/>
        <v>0.71428571428569643</v>
      </c>
      <c r="U339" s="9">
        <f t="shared" si="18"/>
        <v>0.77760757866353702</v>
      </c>
      <c r="V339" s="6" t="s">
        <v>116</v>
      </c>
      <c r="W339" s="6" t="s">
        <v>383</v>
      </c>
    </row>
    <row r="340" spans="1:23" x14ac:dyDescent="0.2">
      <c r="A340" s="6" t="s">
        <v>106</v>
      </c>
      <c r="B340" s="6">
        <v>2018</v>
      </c>
      <c r="C340" s="6" t="s">
        <v>492</v>
      </c>
      <c r="D340" s="6" t="s">
        <v>69</v>
      </c>
      <c r="E340" s="6" t="s">
        <v>52</v>
      </c>
      <c r="F340" s="6" t="s">
        <v>108</v>
      </c>
      <c r="G340" s="6" t="s">
        <v>193</v>
      </c>
      <c r="H340" t="s">
        <v>110</v>
      </c>
      <c r="I340" t="s">
        <v>111</v>
      </c>
      <c r="J340" t="s">
        <v>133</v>
      </c>
      <c r="K340" t="s">
        <v>146</v>
      </c>
      <c r="L340" t="s">
        <v>147</v>
      </c>
      <c r="M340" t="s">
        <v>191</v>
      </c>
      <c r="N340" s="6" t="s">
        <v>228</v>
      </c>
      <c r="P340" s="44" t="s">
        <v>386</v>
      </c>
      <c r="Q340" s="9">
        <v>7.0080862533692695E-2</v>
      </c>
      <c r="R340" s="9">
        <v>0.119946091644204</v>
      </c>
      <c r="S340" s="8">
        <f t="shared" si="17"/>
        <v>0.71153846153845002</v>
      </c>
      <c r="U340" s="9">
        <f t="shared" si="18"/>
        <v>0.77529371282529591</v>
      </c>
      <c r="V340" s="6" t="s">
        <v>116</v>
      </c>
      <c r="W340" s="6" t="s">
        <v>383</v>
      </c>
    </row>
    <row r="341" spans="1:23" x14ac:dyDescent="0.2">
      <c r="A341" s="6" t="s">
        <v>106</v>
      </c>
      <c r="B341" s="6" t="s">
        <v>107</v>
      </c>
      <c r="C341" s="6" t="s">
        <v>480</v>
      </c>
      <c r="D341" s="6" t="s">
        <v>69</v>
      </c>
      <c r="E341" s="6" t="s">
        <v>52</v>
      </c>
      <c r="F341" s="6" t="s">
        <v>108</v>
      </c>
      <c r="G341" s="6" t="s">
        <v>129</v>
      </c>
      <c r="H341" t="s">
        <v>110</v>
      </c>
      <c r="I341" t="s">
        <v>163</v>
      </c>
      <c r="J341" t="s">
        <v>163</v>
      </c>
      <c r="K341" t="s">
        <v>164</v>
      </c>
      <c r="L341" t="s">
        <v>165</v>
      </c>
      <c r="M341" t="s">
        <v>166</v>
      </c>
      <c r="P341" s="44" t="s">
        <v>386</v>
      </c>
      <c r="Q341" s="9">
        <v>38151.5867304653</v>
      </c>
      <c r="R341" s="9">
        <v>65079.675403844798</v>
      </c>
      <c r="S341" s="8">
        <f t="shared" si="17"/>
        <v>0.70581831533304307</v>
      </c>
      <c r="U341" s="9">
        <f t="shared" si="18"/>
        <v>0.7704639951167328</v>
      </c>
      <c r="V341" s="6" t="s">
        <v>119</v>
      </c>
      <c r="W341" s="6" t="s">
        <v>383</v>
      </c>
    </row>
    <row r="342" spans="1:23" x14ac:dyDescent="0.2">
      <c r="A342" s="6" t="s">
        <v>143</v>
      </c>
      <c r="B342" s="6">
        <v>2018</v>
      </c>
      <c r="C342" s="6" t="s">
        <v>426</v>
      </c>
      <c r="D342" s="6" t="s">
        <v>74</v>
      </c>
      <c r="E342" s="6" t="s">
        <v>50</v>
      </c>
      <c r="F342" s="6" t="s">
        <v>144</v>
      </c>
      <c r="G342" s="6" t="s">
        <v>145</v>
      </c>
      <c r="H342" t="s">
        <v>110</v>
      </c>
      <c r="I342" t="s">
        <v>111</v>
      </c>
      <c r="J342" t="s">
        <v>133</v>
      </c>
      <c r="K342" t="s">
        <v>146</v>
      </c>
      <c r="L342" t="s">
        <v>147</v>
      </c>
      <c r="M342" t="s">
        <v>191</v>
      </c>
      <c r="P342" s="44" t="s">
        <v>386</v>
      </c>
      <c r="Q342" s="9">
        <v>0.134071082390953</v>
      </c>
      <c r="R342" s="9">
        <v>0.227851373182552</v>
      </c>
      <c r="S342" s="8">
        <f t="shared" si="17"/>
        <v>0.69948186528497225</v>
      </c>
      <c r="T342" s="8"/>
      <c r="U342" s="9">
        <f t="shared" si="18"/>
        <v>0.7650949673500016</v>
      </c>
      <c r="V342" s="6" t="s">
        <v>116</v>
      </c>
      <c r="W342" s="6" t="s">
        <v>383</v>
      </c>
    </row>
    <row r="343" spans="1:23" x14ac:dyDescent="0.2">
      <c r="A343" s="6" t="s">
        <v>196</v>
      </c>
      <c r="B343" s="6">
        <v>2019</v>
      </c>
      <c r="C343" s="6" t="s">
        <v>417</v>
      </c>
      <c r="D343" s="6" t="s">
        <v>79</v>
      </c>
      <c r="E343" s="6" t="s">
        <v>50</v>
      </c>
      <c r="F343" s="16" t="s">
        <v>208</v>
      </c>
      <c r="G343" s="6" t="s">
        <v>209</v>
      </c>
      <c r="H343" s="6" t="s">
        <v>110</v>
      </c>
      <c r="I343" s="12" t="s">
        <v>123</v>
      </c>
      <c r="J343" s="6" t="s">
        <v>124</v>
      </c>
      <c r="K343" s="6" t="s">
        <v>125</v>
      </c>
      <c r="L343" s="6" t="s">
        <v>126</v>
      </c>
      <c r="M343" s="6" t="s">
        <v>127</v>
      </c>
      <c r="N343" s="6" t="s">
        <v>155</v>
      </c>
      <c r="O343" s="6" t="s">
        <v>218</v>
      </c>
      <c r="P343" s="44" t="s">
        <v>386</v>
      </c>
      <c r="Q343" s="9">
        <v>19086021.505376302</v>
      </c>
      <c r="R343" s="9">
        <v>32258064.516128998</v>
      </c>
      <c r="S343" s="8">
        <f t="shared" si="17"/>
        <v>0.6901408450704245</v>
      </c>
      <c r="U343" s="9">
        <f t="shared" si="18"/>
        <v>0.75714347610383814</v>
      </c>
      <c r="V343" s="6" t="s">
        <v>119</v>
      </c>
      <c r="W343" s="6" t="s">
        <v>383</v>
      </c>
    </row>
    <row r="344" spans="1:23" x14ac:dyDescent="0.2">
      <c r="A344" s="6" t="s">
        <v>106</v>
      </c>
      <c r="B344" s="6" t="s">
        <v>107</v>
      </c>
      <c r="C344" s="6" t="s">
        <v>472</v>
      </c>
      <c r="D344" s="6" t="s">
        <v>69</v>
      </c>
      <c r="E344" s="6" t="s">
        <v>52</v>
      </c>
      <c r="F344" s="6" t="s">
        <v>142</v>
      </c>
      <c r="G344" s="6" t="s">
        <v>129</v>
      </c>
      <c r="H344" t="s">
        <v>110</v>
      </c>
      <c r="I344" t="s">
        <v>111</v>
      </c>
      <c r="J344" t="s">
        <v>133</v>
      </c>
      <c r="K344" t="s">
        <v>146</v>
      </c>
      <c r="L344" t="s">
        <v>147</v>
      </c>
      <c r="M344" t="s">
        <v>191</v>
      </c>
      <c r="P344" s="44" t="s">
        <v>386</v>
      </c>
      <c r="Q344" s="9">
        <v>2590200.2045313199</v>
      </c>
      <c r="R344" s="9">
        <v>4365158.3224016801</v>
      </c>
      <c r="S344" s="8">
        <f t="shared" si="17"/>
        <v>0.68525904475076183</v>
      </c>
      <c r="U344" s="9">
        <f t="shared" si="18"/>
        <v>0.75297036817447782</v>
      </c>
      <c r="V344" s="6" t="s">
        <v>119</v>
      </c>
      <c r="W344" s="6" t="s">
        <v>383</v>
      </c>
    </row>
    <row r="345" spans="1:23" x14ac:dyDescent="0.2">
      <c r="A345" s="6" t="s">
        <v>106</v>
      </c>
      <c r="B345" s="6" t="s">
        <v>107</v>
      </c>
      <c r="C345" s="6" t="s">
        <v>467</v>
      </c>
      <c r="D345" s="6" t="s">
        <v>69</v>
      </c>
      <c r="E345" s="6" t="s">
        <v>52</v>
      </c>
      <c r="F345" s="6" t="s">
        <v>117</v>
      </c>
      <c r="G345" s="6" t="s">
        <v>109</v>
      </c>
      <c r="H345" t="s">
        <v>110</v>
      </c>
      <c r="I345" t="s">
        <v>163</v>
      </c>
      <c r="J345" t="s">
        <v>163</v>
      </c>
      <c r="K345" t="s">
        <v>164</v>
      </c>
      <c r="L345" t="s">
        <v>165</v>
      </c>
      <c r="M345" t="s">
        <v>166</v>
      </c>
      <c r="P345" s="44" t="s">
        <v>386</v>
      </c>
      <c r="Q345" s="9">
        <v>75857.757502918495</v>
      </c>
      <c r="R345" s="9">
        <v>127839.971946302</v>
      </c>
      <c r="S345" s="8">
        <f t="shared" si="17"/>
        <v>0.68525904475074395</v>
      </c>
      <c r="U345" s="9">
        <f t="shared" si="18"/>
        <v>0.75297036817446239</v>
      </c>
      <c r="V345" s="6" t="s">
        <v>119</v>
      </c>
      <c r="W345" s="6" t="s">
        <v>383</v>
      </c>
    </row>
    <row r="346" spans="1:23" x14ac:dyDescent="0.2">
      <c r="A346" s="6" t="s">
        <v>106</v>
      </c>
      <c r="B346" s="6" t="s">
        <v>107</v>
      </c>
      <c r="C346" s="6" t="s">
        <v>474</v>
      </c>
      <c r="D346" s="6" t="s">
        <v>69</v>
      </c>
      <c r="E346" s="6" t="s">
        <v>52</v>
      </c>
      <c r="F346" s="6" t="s">
        <v>142</v>
      </c>
      <c r="G346" s="6" t="s">
        <v>118</v>
      </c>
      <c r="H346" s="6" t="s">
        <v>110</v>
      </c>
      <c r="I346" s="12" t="s">
        <v>123</v>
      </c>
      <c r="J346" s="6" t="s">
        <v>124</v>
      </c>
      <c r="K346" s="6" t="s">
        <v>125</v>
      </c>
      <c r="L346" s="6" t="s">
        <v>126</v>
      </c>
      <c r="M346" s="6" t="s">
        <v>127</v>
      </c>
      <c r="N346" s="6" t="s">
        <v>150</v>
      </c>
      <c r="P346" s="44" t="s">
        <v>386</v>
      </c>
      <c r="Q346" s="9">
        <v>125828.28301923801</v>
      </c>
      <c r="R346" s="9">
        <v>211807.99557381601</v>
      </c>
      <c r="S346" s="8">
        <f t="shared" si="17"/>
        <v>0.68330990848402884</v>
      </c>
      <c r="U346" s="9">
        <f t="shared" si="18"/>
        <v>0.7513008108170971</v>
      </c>
      <c r="V346" s="6" t="s">
        <v>119</v>
      </c>
      <c r="W346" s="6" t="s">
        <v>383</v>
      </c>
    </row>
    <row r="347" spans="1:23" x14ac:dyDescent="0.2">
      <c r="A347" s="6" t="s">
        <v>106</v>
      </c>
      <c r="B347" s="6" t="s">
        <v>107</v>
      </c>
      <c r="C347" s="6" t="s">
        <v>474</v>
      </c>
      <c r="D347" s="6" t="s">
        <v>69</v>
      </c>
      <c r="E347" s="6" t="s">
        <v>52</v>
      </c>
      <c r="F347" s="6" t="s">
        <v>194</v>
      </c>
      <c r="G347" s="6" t="s">
        <v>130</v>
      </c>
      <c r="H347" s="6" t="s">
        <v>110</v>
      </c>
      <c r="I347" s="12" t="s">
        <v>123</v>
      </c>
      <c r="J347" s="6" t="s">
        <v>124</v>
      </c>
      <c r="K347" s="6" t="s">
        <v>125</v>
      </c>
      <c r="L347" s="6" t="s">
        <v>126</v>
      </c>
      <c r="M347" s="6" t="s">
        <v>127</v>
      </c>
      <c r="N347" s="6" t="s">
        <v>150</v>
      </c>
      <c r="P347" s="44" t="s">
        <v>386</v>
      </c>
      <c r="Q347" s="9">
        <v>600164.78584276</v>
      </c>
      <c r="R347" s="9">
        <v>1010263.33073231</v>
      </c>
      <c r="S347" s="8">
        <f t="shared" si="17"/>
        <v>0.68330990848402362</v>
      </c>
      <c r="U347" s="9">
        <f t="shared" si="18"/>
        <v>0.75130081081709243</v>
      </c>
      <c r="V347" s="6" t="s">
        <v>119</v>
      </c>
      <c r="W347" s="6" t="s">
        <v>383</v>
      </c>
    </row>
    <row r="348" spans="1:23" x14ac:dyDescent="0.2">
      <c r="A348" s="6" t="s">
        <v>106</v>
      </c>
      <c r="B348" s="6">
        <v>2018</v>
      </c>
      <c r="C348" s="6" t="s">
        <v>451</v>
      </c>
      <c r="D348" s="6" t="s">
        <v>69</v>
      </c>
      <c r="E348" s="6" t="s">
        <v>52</v>
      </c>
      <c r="F348" s="6" t="s">
        <v>108</v>
      </c>
      <c r="G348" s="6" t="s">
        <v>239</v>
      </c>
      <c r="H348" t="s">
        <v>110</v>
      </c>
      <c r="I348" t="s">
        <v>123</v>
      </c>
      <c r="J348" t="s">
        <v>124</v>
      </c>
      <c r="K348" t="s">
        <v>125</v>
      </c>
      <c r="L348" t="s">
        <v>126</v>
      </c>
      <c r="M348" t="s">
        <v>127</v>
      </c>
      <c r="N348" s="6" t="s">
        <v>150</v>
      </c>
      <c r="P348" s="44" t="s">
        <v>386</v>
      </c>
      <c r="Q348" s="9">
        <v>276562</v>
      </c>
      <c r="R348" s="9">
        <v>464062</v>
      </c>
      <c r="S348" s="8">
        <f t="shared" si="17"/>
        <v>0.67796732739855803</v>
      </c>
      <c r="U348" s="9">
        <f t="shared" si="18"/>
        <v>0.74671462456261029</v>
      </c>
      <c r="V348" s="6" t="s">
        <v>119</v>
      </c>
      <c r="W348" s="6" t="s">
        <v>383</v>
      </c>
    </row>
    <row r="349" spans="1:23" x14ac:dyDescent="0.2">
      <c r="A349" s="6" t="s">
        <v>231</v>
      </c>
      <c r="B349" s="6">
        <v>2019</v>
      </c>
      <c r="C349" s="6" t="s">
        <v>509</v>
      </c>
      <c r="D349" s="6" t="s">
        <v>74</v>
      </c>
      <c r="E349" s="6" t="s">
        <v>50</v>
      </c>
      <c r="F349" s="6" t="s">
        <v>232</v>
      </c>
      <c r="G349" s="6" t="s">
        <v>240</v>
      </c>
      <c r="H349" t="s">
        <v>110</v>
      </c>
      <c r="I349" t="s">
        <v>111</v>
      </c>
      <c r="J349" t="s">
        <v>204</v>
      </c>
      <c r="K349" t="s">
        <v>205</v>
      </c>
      <c r="L349" t="s">
        <v>206</v>
      </c>
      <c r="M349" t="s">
        <v>215</v>
      </c>
      <c r="N349" s="6" t="s">
        <v>225</v>
      </c>
      <c r="P349" s="44" t="s">
        <v>386</v>
      </c>
      <c r="T349" s="9">
        <v>0.73650000000000004</v>
      </c>
      <c r="U349" s="9">
        <f t="shared" si="18"/>
        <v>0.73650000000000004</v>
      </c>
      <c r="V349" s="6" t="s">
        <v>119</v>
      </c>
      <c r="W349" s="6" t="s">
        <v>383</v>
      </c>
    </row>
    <row r="350" spans="1:23" x14ac:dyDescent="0.2">
      <c r="A350" s="6" t="s">
        <v>106</v>
      </c>
      <c r="B350" s="6" t="s">
        <v>120</v>
      </c>
      <c r="C350" s="6" t="s">
        <v>441</v>
      </c>
      <c r="D350" s="6" t="s">
        <v>77</v>
      </c>
      <c r="E350" s="6" t="s">
        <v>121</v>
      </c>
      <c r="F350" s="6" t="s">
        <v>122</v>
      </c>
      <c r="G350" s="11">
        <v>1E-3</v>
      </c>
      <c r="H350" s="42" t="s">
        <v>110</v>
      </c>
      <c r="I350" s="42" t="s">
        <v>111</v>
      </c>
      <c r="J350" t="s">
        <v>133</v>
      </c>
      <c r="K350" t="s">
        <v>146</v>
      </c>
      <c r="L350" t="s">
        <v>147</v>
      </c>
      <c r="M350" t="s">
        <v>191</v>
      </c>
      <c r="P350" s="44" t="s">
        <v>386</v>
      </c>
      <c r="Q350" s="9">
        <v>871667.54719480302</v>
      </c>
      <c r="R350" s="9">
        <v>1438449.88828766</v>
      </c>
      <c r="S350" s="8">
        <f t="shared" ref="S350:S360" si="19">((R350-Q350)/Q350)</f>
        <v>0.65022765034315388</v>
      </c>
      <c r="T350" s="43"/>
      <c r="U350" s="9">
        <f t="shared" si="18"/>
        <v>0.72266505923865421</v>
      </c>
      <c r="V350" s="6" t="s">
        <v>119</v>
      </c>
      <c r="W350" s="6" t="s">
        <v>383</v>
      </c>
    </row>
    <row r="351" spans="1:23" x14ac:dyDescent="0.2">
      <c r="A351" s="6" t="s">
        <v>106</v>
      </c>
      <c r="B351" s="6">
        <v>2018</v>
      </c>
      <c r="C351" s="6" t="s">
        <v>499</v>
      </c>
      <c r="D351" s="6" t="s">
        <v>69</v>
      </c>
      <c r="E351" s="6" t="s">
        <v>52</v>
      </c>
      <c r="F351" s="6" t="s">
        <v>108</v>
      </c>
      <c r="G351" s="6" t="s">
        <v>193</v>
      </c>
      <c r="H351" t="s">
        <v>110</v>
      </c>
      <c r="I351" t="s">
        <v>123</v>
      </c>
      <c r="J351" t="s">
        <v>124</v>
      </c>
      <c r="K351" t="s">
        <v>125</v>
      </c>
      <c r="L351" t="s">
        <v>126</v>
      </c>
      <c r="M351" t="s">
        <v>127</v>
      </c>
      <c r="N351" s="6" t="s">
        <v>155</v>
      </c>
      <c r="P351" s="44" t="s">
        <v>386</v>
      </c>
      <c r="Q351" s="9">
        <v>25354330.7086614</v>
      </c>
      <c r="R351" s="9">
        <v>41732283.464566901</v>
      </c>
      <c r="S351" s="8">
        <f t="shared" si="19"/>
        <v>0.64596273291925466</v>
      </c>
      <c r="U351" s="9">
        <f t="shared" si="18"/>
        <v>0.71893167133594471</v>
      </c>
      <c r="V351" s="6" t="s">
        <v>119</v>
      </c>
      <c r="W351" s="6" t="s">
        <v>383</v>
      </c>
    </row>
    <row r="352" spans="1:23" x14ac:dyDescent="0.2">
      <c r="A352" s="6" t="s">
        <v>156</v>
      </c>
      <c r="B352" s="6">
        <v>2020</v>
      </c>
      <c r="C352" s="6" t="s">
        <v>419</v>
      </c>
      <c r="D352" s="6" t="s">
        <v>76</v>
      </c>
      <c r="E352" s="6" t="s">
        <v>50</v>
      </c>
      <c r="F352" s="6" t="s">
        <v>157</v>
      </c>
      <c r="G352" s="6" t="s">
        <v>158</v>
      </c>
      <c r="H352" t="s">
        <v>110</v>
      </c>
      <c r="I352" t="s">
        <v>111</v>
      </c>
      <c r="J352" t="s">
        <v>204</v>
      </c>
      <c r="K352" t="s">
        <v>205</v>
      </c>
      <c r="L352" t="s">
        <v>206</v>
      </c>
      <c r="M352" t="s">
        <v>215</v>
      </c>
      <c r="P352" s="44" t="s">
        <v>386</v>
      </c>
      <c r="Q352" s="9">
        <v>25.933469110658468</v>
      </c>
      <c r="R352" s="9">
        <v>42.668024439918469</v>
      </c>
      <c r="S352" s="8">
        <f t="shared" si="19"/>
        <v>0.64528795811518402</v>
      </c>
      <c r="U352" s="9">
        <f t="shared" si="18"/>
        <v>0.71834010638475976</v>
      </c>
      <c r="V352" s="6" t="s">
        <v>116</v>
      </c>
      <c r="W352" s="6" t="s">
        <v>383</v>
      </c>
    </row>
    <row r="353" spans="1:23" x14ac:dyDescent="0.2">
      <c r="A353" s="6" t="s">
        <v>106</v>
      </c>
      <c r="B353" s="6" t="s">
        <v>107</v>
      </c>
      <c r="C353" s="6" t="s">
        <v>473</v>
      </c>
      <c r="D353" s="6" t="s">
        <v>69</v>
      </c>
      <c r="E353" s="6" t="s">
        <v>52</v>
      </c>
      <c r="F353" s="6" t="s">
        <v>117</v>
      </c>
      <c r="G353" s="6" t="s">
        <v>129</v>
      </c>
      <c r="H353" s="6" t="s">
        <v>110</v>
      </c>
      <c r="I353" s="12" t="s">
        <v>123</v>
      </c>
      <c r="J353" s="6" t="s">
        <v>124</v>
      </c>
      <c r="K353" s="6" t="s">
        <v>125</v>
      </c>
      <c r="L353" s="6" t="s">
        <v>126</v>
      </c>
      <c r="M353" s="6" t="s">
        <v>127</v>
      </c>
      <c r="N353" s="6" t="s">
        <v>150</v>
      </c>
      <c r="P353" s="44" t="s">
        <v>386</v>
      </c>
      <c r="Q353" s="9">
        <v>0.48136645962732899</v>
      </c>
      <c r="R353" s="9">
        <v>0.79192546583850898</v>
      </c>
      <c r="S353" s="8">
        <f t="shared" si="19"/>
        <v>0.64516129032258063</v>
      </c>
      <c r="U353" s="9">
        <f t="shared" si="18"/>
        <v>0.71822903158462048</v>
      </c>
      <c r="V353" s="6" t="s">
        <v>116</v>
      </c>
      <c r="W353" s="6" t="s">
        <v>383</v>
      </c>
    </row>
    <row r="354" spans="1:23" x14ac:dyDescent="0.2">
      <c r="A354" s="6" t="s">
        <v>106</v>
      </c>
      <c r="B354" s="6" t="s">
        <v>107</v>
      </c>
      <c r="C354" s="6" t="s">
        <v>473</v>
      </c>
      <c r="D354" s="6" t="s">
        <v>69</v>
      </c>
      <c r="E354" s="6" t="s">
        <v>52</v>
      </c>
      <c r="F354" s="6" t="s">
        <v>117</v>
      </c>
      <c r="G354" s="6" t="s">
        <v>130</v>
      </c>
      <c r="H354" s="6" t="s">
        <v>110</v>
      </c>
      <c r="I354" s="12" t="s">
        <v>123</v>
      </c>
      <c r="J354" s="6" t="s">
        <v>124</v>
      </c>
      <c r="K354" s="6" t="s">
        <v>125</v>
      </c>
      <c r="L354" s="6" t="s">
        <v>126</v>
      </c>
      <c r="M354" s="6" t="s">
        <v>127</v>
      </c>
      <c r="N354" s="6" t="s">
        <v>150</v>
      </c>
      <c r="P354" s="44" t="s">
        <v>386</v>
      </c>
      <c r="Q354" s="9">
        <v>0.48136645962732899</v>
      </c>
      <c r="R354" s="9">
        <v>0.79192546583850898</v>
      </c>
      <c r="S354" s="8">
        <f t="shared" si="19"/>
        <v>0.64516129032258063</v>
      </c>
      <c r="U354" s="9">
        <f t="shared" si="18"/>
        <v>0.71822903158462048</v>
      </c>
      <c r="V354" s="6" t="s">
        <v>116</v>
      </c>
      <c r="W354" s="6" t="s">
        <v>383</v>
      </c>
    </row>
    <row r="355" spans="1:23" x14ac:dyDescent="0.2">
      <c r="A355" s="6" t="s">
        <v>106</v>
      </c>
      <c r="B355" s="6" t="s">
        <v>120</v>
      </c>
      <c r="C355" s="6" t="s">
        <v>456</v>
      </c>
      <c r="D355" s="6" t="s">
        <v>77</v>
      </c>
      <c r="E355" s="6" t="s">
        <v>121</v>
      </c>
      <c r="F355" s="6" t="s">
        <v>138</v>
      </c>
      <c r="G355" s="13">
        <v>1.0000000000000001E-5</v>
      </c>
      <c r="H355" t="s">
        <v>110</v>
      </c>
      <c r="I355" t="s">
        <v>111</v>
      </c>
      <c r="J355" t="s">
        <v>112</v>
      </c>
      <c r="K355" t="s">
        <v>139</v>
      </c>
      <c r="L355" t="s">
        <v>140</v>
      </c>
      <c r="M355" t="s">
        <v>141</v>
      </c>
      <c r="P355" s="44" t="s">
        <v>385</v>
      </c>
      <c r="Q355" s="9">
        <v>507032.702432764</v>
      </c>
      <c r="R355" s="9">
        <v>833418.83155248698</v>
      </c>
      <c r="S355" s="8">
        <f t="shared" si="19"/>
        <v>0.6437181025083959</v>
      </c>
      <c r="U355" s="9">
        <f t="shared" si="18"/>
        <v>0.71696289817713166</v>
      </c>
      <c r="V355" s="6" t="s">
        <v>119</v>
      </c>
      <c r="W355" s="6" t="s">
        <v>383</v>
      </c>
    </row>
    <row r="356" spans="1:23" x14ac:dyDescent="0.2">
      <c r="A356" s="6" t="s">
        <v>106</v>
      </c>
      <c r="B356" s="6" t="s">
        <v>107</v>
      </c>
      <c r="C356" s="6" t="s">
        <v>469</v>
      </c>
      <c r="D356" s="6" t="s">
        <v>69</v>
      </c>
      <c r="E356" s="6" t="s">
        <v>52</v>
      </c>
      <c r="F356" s="6" t="s">
        <v>194</v>
      </c>
      <c r="G356" s="6" t="s">
        <v>109</v>
      </c>
      <c r="H356" s="6" t="s">
        <v>110</v>
      </c>
      <c r="I356" s="6" t="s">
        <v>111</v>
      </c>
      <c r="J356" s="6" t="s">
        <v>112</v>
      </c>
      <c r="K356" s="6" t="s">
        <v>113</v>
      </c>
      <c r="L356" s="6" t="s">
        <v>114</v>
      </c>
      <c r="M356" s="6" t="s">
        <v>115</v>
      </c>
      <c r="P356" s="44" t="s">
        <v>385</v>
      </c>
      <c r="Q356" s="9">
        <v>989795.91481616104</v>
      </c>
      <c r="R356" s="9">
        <v>1619399.9452875999</v>
      </c>
      <c r="S356" s="8">
        <f t="shared" si="19"/>
        <v>0.63609479595435381</v>
      </c>
      <c r="U356" s="9">
        <f t="shared" si="18"/>
        <v>0.71025634100041657</v>
      </c>
      <c r="V356" s="6" t="s">
        <v>119</v>
      </c>
      <c r="W356" s="6" t="s">
        <v>383</v>
      </c>
    </row>
    <row r="357" spans="1:23" x14ac:dyDescent="0.2">
      <c r="A357" s="6" t="s">
        <v>106</v>
      </c>
      <c r="B357" s="6" t="s">
        <v>120</v>
      </c>
      <c r="C357" s="6" t="s">
        <v>463</v>
      </c>
      <c r="D357" s="6" t="s">
        <v>77</v>
      </c>
      <c r="E357" s="6" t="s">
        <v>121</v>
      </c>
      <c r="F357" s="6" t="s">
        <v>138</v>
      </c>
      <c r="G357" s="13">
        <v>1.0000000000000001E-5</v>
      </c>
      <c r="H357" s="6" t="s">
        <v>110</v>
      </c>
      <c r="I357" s="6" t="s">
        <v>111</v>
      </c>
      <c r="J357" s="6" t="s">
        <v>133</v>
      </c>
      <c r="K357" s="6" t="s">
        <v>134</v>
      </c>
      <c r="L357" s="6" t="s">
        <v>135</v>
      </c>
      <c r="P357" s="44" t="s">
        <v>385</v>
      </c>
      <c r="Q357" s="9">
        <v>24.081270125596301</v>
      </c>
      <c r="R357" s="9">
        <v>39.393071773318503</v>
      </c>
      <c r="S357" s="8">
        <f t="shared" si="19"/>
        <v>0.63583862345562436</v>
      </c>
      <c r="U357" s="9">
        <f t="shared" si="18"/>
        <v>0.71003043249501019</v>
      </c>
      <c r="V357" s="6" t="s">
        <v>119</v>
      </c>
      <c r="W357" s="6" t="s">
        <v>383</v>
      </c>
    </row>
    <row r="358" spans="1:23" x14ac:dyDescent="0.2">
      <c r="A358" s="6" t="s">
        <v>106</v>
      </c>
      <c r="B358" s="6" t="s">
        <v>107</v>
      </c>
      <c r="C358" s="6" t="s">
        <v>474</v>
      </c>
      <c r="D358" s="6" t="s">
        <v>69</v>
      </c>
      <c r="E358" s="6" t="s">
        <v>52</v>
      </c>
      <c r="F358" s="6" t="s">
        <v>142</v>
      </c>
      <c r="G358" s="6" t="s">
        <v>109</v>
      </c>
      <c r="H358" s="6" t="s">
        <v>110</v>
      </c>
      <c r="I358" s="12" t="s">
        <v>123</v>
      </c>
      <c r="J358" s="6" t="s">
        <v>124</v>
      </c>
      <c r="K358" s="6" t="s">
        <v>125</v>
      </c>
      <c r="L358" s="6" t="s">
        <v>126</v>
      </c>
      <c r="M358" s="6" t="s">
        <v>127</v>
      </c>
      <c r="N358" s="6" t="s">
        <v>150</v>
      </c>
      <c r="P358" s="44" t="s">
        <v>386</v>
      </c>
      <c r="Q358" s="9">
        <v>125828.28301923801</v>
      </c>
      <c r="R358" s="19">
        <v>205418.03993229699</v>
      </c>
      <c r="S358" s="8">
        <f t="shared" si="19"/>
        <v>0.63252676586940659</v>
      </c>
      <c r="U358" s="9">
        <f t="shared" si="18"/>
        <v>0.70710664547492375</v>
      </c>
      <c r="V358" s="6" t="s">
        <v>119</v>
      </c>
      <c r="W358" s="6" t="s">
        <v>383</v>
      </c>
    </row>
    <row r="359" spans="1:23" x14ac:dyDescent="0.2">
      <c r="A359" s="6" t="s">
        <v>106</v>
      </c>
      <c r="B359" s="6" t="s">
        <v>107</v>
      </c>
      <c r="C359" s="6" t="s">
        <v>480</v>
      </c>
      <c r="D359" s="6" t="s">
        <v>69</v>
      </c>
      <c r="E359" s="6" t="s">
        <v>52</v>
      </c>
      <c r="F359" s="6" t="s">
        <v>108</v>
      </c>
      <c r="G359" s="6" t="s">
        <v>109</v>
      </c>
      <c r="H359" t="s">
        <v>110</v>
      </c>
      <c r="I359" t="s">
        <v>163</v>
      </c>
      <c r="J359" t="s">
        <v>163</v>
      </c>
      <c r="K359" t="s">
        <v>164</v>
      </c>
      <c r="L359" t="s">
        <v>165</v>
      </c>
      <c r="M359" t="s">
        <v>166</v>
      </c>
      <c r="P359" s="44" t="s">
        <v>386</v>
      </c>
      <c r="Q359" s="9">
        <v>38151.5867304653</v>
      </c>
      <c r="R359" s="9">
        <v>62126.560557486097</v>
      </c>
      <c r="S359" s="8">
        <f t="shared" si="19"/>
        <v>0.62841354401325566</v>
      </c>
      <c r="U359" s="9">
        <f t="shared" si="18"/>
        <v>0.7034671259761528</v>
      </c>
      <c r="V359" s="6" t="s">
        <v>119</v>
      </c>
      <c r="W359" s="6" t="s">
        <v>383</v>
      </c>
    </row>
    <row r="360" spans="1:23" x14ac:dyDescent="0.2">
      <c r="A360" s="6" t="s">
        <v>106</v>
      </c>
      <c r="B360" s="6" t="s">
        <v>120</v>
      </c>
      <c r="C360" s="6" t="s">
        <v>432</v>
      </c>
      <c r="D360" s="6" t="s">
        <v>77</v>
      </c>
      <c r="E360" s="6" t="s">
        <v>121</v>
      </c>
      <c r="F360" s="6" t="s">
        <v>122</v>
      </c>
      <c r="G360" s="14">
        <v>1.0000000000000001E-5</v>
      </c>
      <c r="H360" t="s">
        <v>110</v>
      </c>
      <c r="I360" t="s">
        <v>111</v>
      </c>
      <c r="J360" t="s">
        <v>112</v>
      </c>
      <c r="K360" t="s">
        <v>139</v>
      </c>
      <c r="L360" t="s">
        <v>140</v>
      </c>
      <c r="M360" t="s">
        <v>141</v>
      </c>
      <c r="N360" s="6" t="s">
        <v>149</v>
      </c>
      <c r="P360" s="44" t="s">
        <v>385</v>
      </c>
      <c r="Q360" s="9">
        <v>67386.271680309103</v>
      </c>
      <c r="R360" s="9">
        <v>109167.970881314</v>
      </c>
      <c r="S360" s="8">
        <f t="shared" si="19"/>
        <v>0.62003280726412269</v>
      </c>
      <c r="U360" s="9">
        <f t="shared" si="18"/>
        <v>0.69602302940496363</v>
      </c>
      <c r="V360" s="6" t="s">
        <v>119</v>
      </c>
      <c r="W360" s="6" t="s">
        <v>383</v>
      </c>
    </row>
    <row r="361" spans="1:23" x14ac:dyDescent="0.2">
      <c r="A361" s="6" t="s">
        <v>231</v>
      </c>
      <c r="B361" s="6">
        <v>2019</v>
      </c>
      <c r="C361" s="6" t="s">
        <v>428</v>
      </c>
      <c r="D361" s="6" t="s">
        <v>67</v>
      </c>
      <c r="E361" s="6" t="s">
        <v>50</v>
      </c>
      <c r="F361" s="6" t="s">
        <v>232</v>
      </c>
      <c r="G361" s="6" t="s">
        <v>241</v>
      </c>
      <c r="H361" t="s">
        <v>110</v>
      </c>
      <c r="I361" t="s">
        <v>111</v>
      </c>
      <c r="J361" t="s">
        <v>133</v>
      </c>
      <c r="K361" t="s">
        <v>146</v>
      </c>
      <c r="L361" t="s">
        <v>147</v>
      </c>
      <c r="M361" t="s">
        <v>191</v>
      </c>
      <c r="N361" s="6" t="s">
        <v>228</v>
      </c>
      <c r="P361" s="44" t="s">
        <v>386</v>
      </c>
      <c r="T361" s="9">
        <v>0.69289999999999996</v>
      </c>
      <c r="U361" s="9">
        <f t="shared" si="18"/>
        <v>0.69289999999999996</v>
      </c>
      <c r="V361" s="6" t="s">
        <v>119</v>
      </c>
      <c r="W361" s="6" t="s">
        <v>383</v>
      </c>
    </row>
    <row r="362" spans="1:23" x14ac:dyDescent="0.2">
      <c r="A362" s="6" t="s">
        <v>106</v>
      </c>
      <c r="B362" s="6" t="s">
        <v>120</v>
      </c>
      <c r="C362" s="6" t="s">
        <v>437</v>
      </c>
      <c r="D362" s="6" t="s">
        <v>77</v>
      </c>
      <c r="E362" s="6" t="s">
        <v>121</v>
      </c>
      <c r="F362" s="6" t="s">
        <v>122</v>
      </c>
      <c r="G362" s="11">
        <v>1E-3</v>
      </c>
      <c r="H362" t="s">
        <v>110</v>
      </c>
      <c r="I362" t="s">
        <v>111</v>
      </c>
      <c r="J362" t="s">
        <v>133</v>
      </c>
      <c r="K362" t="s">
        <v>146</v>
      </c>
      <c r="L362" t="s">
        <v>147</v>
      </c>
      <c r="M362" t="s">
        <v>148</v>
      </c>
      <c r="P362" s="44" t="s">
        <v>385</v>
      </c>
      <c r="Q362" s="9">
        <v>813568.76253056899</v>
      </c>
      <c r="R362" s="9">
        <v>1313044.8779508299</v>
      </c>
      <c r="S362" s="8">
        <f>((R362-Q362)/Q362)</f>
        <v>0.6139322678351895</v>
      </c>
      <c r="U362" s="9">
        <f t="shared" si="18"/>
        <v>0.69058003406259416</v>
      </c>
      <c r="V362" s="6" t="s">
        <v>119</v>
      </c>
      <c r="W362" s="6" t="s">
        <v>383</v>
      </c>
    </row>
    <row r="363" spans="1:23" x14ac:dyDescent="0.2">
      <c r="A363" s="6" t="s">
        <v>106</v>
      </c>
      <c r="B363" s="6" t="s">
        <v>120</v>
      </c>
      <c r="C363" s="6" t="s">
        <v>445</v>
      </c>
      <c r="D363" s="6" t="s">
        <v>77</v>
      </c>
      <c r="E363" s="6" t="s">
        <v>121</v>
      </c>
      <c r="F363" s="6" t="s">
        <v>122</v>
      </c>
      <c r="G363" s="14">
        <v>1.0000000000000001E-5</v>
      </c>
      <c r="H363" s="6" t="s">
        <v>110</v>
      </c>
      <c r="I363" s="12" t="s">
        <v>123</v>
      </c>
      <c r="J363" s="6" t="s">
        <v>124</v>
      </c>
      <c r="K363" s="6" t="s">
        <v>125</v>
      </c>
      <c r="L363" s="6" t="s">
        <v>126</v>
      </c>
      <c r="M363" s="6" t="s">
        <v>127</v>
      </c>
      <c r="N363" s="6" t="s">
        <v>155</v>
      </c>
      <c r="P363" s="44" t="s">
        <v>386</v>
      </c>
      <c r="Q363" s="9">
        <v>5282451.7687840704</v>
      </c>
      <c r="R363" s="9">
        <v>8483007.0151515398</v>
      </c>
      <c r="S363" s="8">
        <f>((R363-Q363)/Q363)</f>
        <v>0.60588442383529462</v>
      </c>
      <c r="U363" s="9">
        <f t="shared" si="18"/>
        <v>0.68336806523397198</v>
      </c>
      <c r="V363" s="6" t="s">
        <v>119</v>
      </c>
      <c r="W363" s="6" t="s">
        <v>383</v>
      </c>
    </row>
    <row r="364" spans="1:23" x14ac:dyDescent="0.2">
      <c r="A364" s="6" t="s">
        <v>231</v>
      </c>
      <c r="B364" s="6">
        <v>2019</v>
      </c>
      <c r="C364" s="6" t="s">
        <v>509</v>
      </c>
      <c r="D364" s="6" t="s">
        <v>80</v>
      </c>
      <c r="E364" s="6" t="s">
        <v>50</v>
      </c>
      <c r="F364" s="6" t="s">
        <v>232</v>
      </c>
      <c r="G364" s="6" t="s">
        <v>233</v>
      </c>
      <c r="H364" t="s">
        <v>110</v>
      </c>
      <c r="I364" t="s">
        <v>111</v>
      </c>
      <c r="J364" t="s">
        <v>204</v>
      </c>
      <c r="K364" t="s">
        <v>205</v>
      </c>
      <c r="L364" t="s">
        <v>206</v>
      </c>
      <c r="M364" t="s">
        <v>215</v>
      </c>
      <c r="N364" s="6" t="s">
        <v>225</v>
      </c>
      <c r="P364" s="44" t="s">
        <v>386</v>
      </c>
      <c r="T364" s="9">
        <v>0.68049999999999999</v>
      </c>
      <c r="U364" s="9">
        <f t="shared" si="18"/>
        <v>0.68049999999999999</v>
      </c>
      <c r="V364" s="6" t="s">
        <v>119</v>
      </c>
      <c r="W364" s="6" t="s">
        <v>383</v>
      </c>
    </row>
    <row r="365" spans="1:23" x14ac:dyDescent="0.2">
      <c r="A365" s="6" t="s">
        <v>106</v>
      </c>
      <c r="B365" s="6" t="s">
        <v>107</v>
      </c>
      <c r="C365" s="6" t="s">
        <v>484</v>
      </c>
      <c r="D365" s="6" t="s">
        <v>69</v>
      </c>
      <c r="E365" s="6" t="s">
        <v>52</v>
      </c>
      <c r="F365" s="6" t="s">
        <v>108</v>
      </c>
      <c r="G365" s="6" t="s">
        <v>118</v>
      </c>
      <c r="H365" t="s">
        <v>110</v>
      </c>
      <c r="I365" t="s">
        <v>111</v>
      </c>
      <c r="J365" t="s">
        <v>133</v>
      </c>
      <c r="K365" t="s">
        <v>146</v>
      </c>
      <c r="L365" t="s">
        <v>147</v>
      </c>
      <c r="M365" t="s">
        <v>148</v>
      </c>
      <c r="P365" s="44" t="s">
        <v>385</v>
      </c>
      <c r="Q365" s="9">
        <v>1653598.3646958801</v>
      </c>
      <c r="R365" s="9">
        <v>2649770.0750990598</v>
      </c>
      <c r="S365" s="8">
        <f t="shared" ref="S365:S375" si="20">((R365-Q365)/Q365)</f>
        <v>0.60242664220727482</v>
      </c>
      <c r="U365" s="9">
        <f t="shared" si="18"/>
        <v>0.68025831294622485</v>
      </c>
      <c r="V365" s="6" t="s">
        <v>119</v>
      </c>
      <c r="W365" s="6" t="s">
        <v>383</v>
      </c>
    </row>
    <row r="366" spans="1:23" x14ac:dyDescent="0.2">
      <c r="A366" s="6" t="s">
        <v>106</v>
      </c>
      <c r="B366" s="6">
        <v>2018</v>
      </c>
      <c r="C366" s="6" t="s">
        <v>492</v>
      </c>
      <c r="D366" s="6" t="s">
        <v>69</v>
      </c>
      <c r="E366" s="6" t="s">
        <v>52</v>
      </c>
      <c r="F366" s="6" t="s">
        <v>108</v>
      </c>
      <c r="G366" s="6" t="s">
        <v>193</v>
      </c>
      <c r="H366" t="s">
        <v>110</v>
      </c>
      <c r="I366" t="s">
        <v>111</v>
      </c>
      <c r="J366" t="s">
        <v>133</v>
      </c>
      <c r="K366" t="s">
        <v>146</v>
      </c>
      <c r="L366" t="s">
        <v>147</v>
      </c>
      <c r="M366" t="s">
        <v>191</v>
      </c>
      <c r="N366" s="6" t="s">
        <v>228</v>
      </c>
      <c r="P366" s="44" t="s">
        <v>386</v>
      </c>
      <c r="Q366" s="9">
        <v>7.4123989218328801E-2</v>
      </c>
      <c r="R366" s="9">
        <v>0.11859838274932601</v>
      </c>
      <c r="S366" s="8">
        <f t="shared" si="20"/>
        <v>0.59999999999999898</v>
      </c>
      <c r="U366" s="9">
        <f t="shared" si="18"/>
        <v>0.67807190511263671</v>
      </c>
      <c r="V366" s="6" t="s">
        <v>116</v>
      </c>
      <c r="W366" s="6" t="s">
        <v>383</v>
      </c>
    </row>
    <row r="367" spans="1:23" x14ac:dyDescent="0.2">
      <c r="A367" s="6" t="s">
        <v>106</v>
      </c>
      <c r="B367" s="6" t="s">
        <v>120</v>
      </c>
      <c r="C367" s="6" t="s">
        <v>462</v>
      </c>
      <c r="D367" s="6" t="s">
        <v>77</v>
      </c>
      <c r="E367" s="6" t="s">
        <v>121</v>
      </c>
      <c r="F367" s="6" t="s">
        <v>132</v>
      </c>
      <c r="G367" s="13">
        <v>1.0000000000000001E-5</v>
      </c>
      <c r="H367" t="s">
        <v>110</v>
      </c>
      <c r="I367" t="s">
        <v>111</v>
      </c>
      <c r="J367" t="s">
        <v>204</v>
      </c>
      <c r="K367" t="s">
        <v>205</v>
      </c>
      <c r="L367" t="s">
        <v>206</v>
      </c>
      <c r="M367" t="s">
        <v>215</v>
      </c>
      <c r="P367" s="44" t="s">
        <v>386</v>
      </c>
      <c r="Q367" s="9">
        <v>1855236.69445552</v>
      </c>
      <c r="R367" s="9">
        <v>2963087.8529791501</v>
      </c>
      <c r="S367" s="8">
        <f t="shared" si="20"/>
        <v>0.59714814925475879</v>
      </c>
      <c r="U367" s="9">
        <f t="shared" si="18"/>
        <v>0.67549814135403041</v>
      </c>
      <c r="V367" s="6" t="s">
        <v>119</v>
      </c>
      <c r="W367" s="6" t="s">
        <v>383</v>
      </c>
    </row>
    <row r="368" spans="1:23" x14ac:dyDescent="0.2">
      <c r="A368" s="6" t="s">
        <v>106</v>
      </c>
      <c r="B368" s="6" t="s">
        <v>107</v>
      </c>
      <c r="C368" s="6" t="s">
        <v>479</v>
      </c>
      <c r="D368" s="6" t="s">
        <v>69</v>
      </c>
      <c r="E368" s="6" t="s">
        <v>52</v>
      </c>
      <c r="F368" s="6" t="s">
        <v>142</v>
      </c>
      <c r="G368" s="6" t="s">
        <v>131</v>
      </c>
      <c r="H368" t="s">
        <v>110</v>
      </c>
      <c r="I368" t="s">
        <v>163</v>
      </c>
      <c r="J368" t="s">
        <v>163</v>
      </c>
      <c r="K368" t="s">
        <v>164</v>
      </c>
      <c r="L368" t="s">
        <v>165</v>
      </c>
      <c r="M368" t="s">
        <v>166</v>
      </c>
      <c r="P368" s="44" t="s">
        <v>386</v>
      </c>
      <c r="Q368" s="9">
        <v>1.9610778443113701</v>
      </c>
      <c r="R368" s="9">
        <v>3.1287425149700501</v>
      </c>
      <c r="S368" s="8">
        <f t="shared" si="20"/>
        <v>0.59541984732824504</v>
      </c>
      <c r="U368" s="9">
        <f t="shared" si="18"/>
        <v>0.67393613054343315</v>
      </c>
      <c r="V368" s="6" t="s">
        <v>116</v>
      </c>
      <c r="W368" s="6" t="s">
        <v>383</v>
      </c>
    </row>
    <row r="369" spans="1:23" x14ac:dyDescent="0.2">
      <c r="A369" s="6" t="s">
        <v>106</v>
      </c>
      <c r="B369" s="6" t="s">
        <v>107</v>
      </c>
      <c r="C369" s="6" t="s">
        <v>464</v>
      </c>
      <c r="D369" s="6" t="s">
        <v>69</v>
      </c>
      <c r="E369" s="6" t="s">
        <v>52</v>
      </c>
      <c r="F369" s="6" t="s">
        <v>117</v>
      </c>
      <c r="G369" s="6" t="s">
        <v>131</v>
      </c>
      <c r="H369" t="s">
        <v>110</v>
      </c>
      <c r="I369" t="s">
        <v>111</v>
      </c>
      <c r="J369" t="s">
        <v>112</v>
      </c>
      <c r="K369" t="s">
        <v>139</v>
      </c>
      <c r="L369" t="s">
        <v>140</v>
      </c>
      <c r="M369" t="s">
        <v>141</v>
      </c>
      <c r="P369" s="44" t="s">
        <v>385</v>
      </c>
      <c r="Q369" s="9">
        <v>1323188.2072236401</v>
      </c>
      <c r="R369" s="9">
        <v>2110203.42856859</v>
      </c>
      <c r="S369" s="8">
        <f t="shared" si="20"/>
        <v>0.59478705829482326</v>
      </c>
      <c r="U369" s="9">
        <f t="shared" si="18"/>
        <v>0.67336380301771059</v>
      </c>
      <c r="V369" s="6" t="s">
        <v>119</v>
      </c>
      <c r="W369" s="6" t="s">
        <v>383</v>
      </c>
    </row>
    <row r="370" spans="1:23" x14ac:dyDescent="0.2">
      <c r="A370" s="6" t="s">
        <v>106</v>
      </c>
      <c r="B370" s="6">
        <v>2018</v>
      </c>
      <c r="C370" s="6" t="s">
        <v>495</v>
      </c>
      <c r="D370" s="6" t="s">
        <v>69</v>
      </c>
      <c r="E370" s="6" t="s">
        <v>52</v>
      </c>
      <c r="F370" s="6" t="s">
        <v>108</v>
      </c>
      <c r="G370" s="6" t="s">
        <v>193</v>
      </c>
      <c r="H370" t="s">
        <v>110</v>
      </c>
      <c r="I370" t="s">
        <v>123</v>
      </c>
      <c r="J370" t="s">
        <v>124</v>
      </c>
      <c r="K370" t="s">
        <v>125</v>
      </c>
      <c r="L370" t="s">
        <v>126</v>
      </c>
      <c r="M370" t="s">
        <v>127</v>
      </c>
      <c r="N370" s="6" t="s">
        <v>150</v>
      </c>
      <c r="P370" s="44" t="s">
        <v>386</v>
      </c>
      <c r="Q370" s="9">
        <v>3367346.9387755101</v>
      </c>
      <c r="R370" s="9">
        <v>5368916.79748822</v>
      </c>
      <c r="S370" s="8">
        <f t="shared" si="20"/>
        <v>0.59440559440559271</v>
      </c>
      <c r="U370" s="9">
        <f t="shared" si="18"/>
        <v>0.67301867738635068</v>
      </c>
      <c r="V370" s="6" t="s">
        <v>119</v>
      </c>
      <c r="W370" s="6" t="s">
        <v>383</v>
      </c>
    </row>
    <row r="371" spans="1:23" x14ac:dyDescent="0.2">
      <c r="A371" s="6" t="s">
        <v>106</v>
      </c>
      <c r="B371" s="6" t="s">
        <v>107</v>
      </c>
      <c r="C371" s="6" t="s">
        <v>487</v>
      </c>
      <c r="D371" s="6" t="s">
        <v>69</v>
      </c>
      <c r="E371" s="6" t="s">
        <v>52</v>
      </c>
      <c r="F371" s="6" t="s">
        <v>108</v>
      </c>
      <c r="G371" s="6" t="s">
        <v>109</v>
      </c>
      <c r="H371" s="6" t="s">
        <v>110</v>
      </c>
      <c r="I371" s="12" t="s">
        <v>123</v>
      </c>
      <c r="J371" s="6" t="s">
        <v>124</v>
      </c>
      <c r="K371" s="6" t="s">
        <v>125</v>
      </c>
      <c r="L371" s="6" t="s">
        <v>126</v>
      </c>
      <c r="M371" s="6" t="s">
        <v>127</v>
      </c>
      <c r="N371" s="6" t="s">
        <v>150</v>
      </c>
      <c r="P371" s="44" t="s">
        <v>386</v>
      </c>
      <c r="Q371" s="9">
        <v>0.875407166123778</v>
      </c>
      <c r="R371" s="9">
        <v>1.3884364820846899</v>
      </c>
      <c r="S371" s="8">
        <f t="shared" si="20"/>
        <v>0.58604651162790722</v>
      </c>
      <c r="U371" s="9">
        <f t="shared" si="18"/>
        <v>0.66543507943471247</v>
      </c>
      <c r="V371" s="6" t="s">
        <v>116</v>
      </c>
      <c r="W371" s="6" t="s">
        <v>383</v>
      </c>
    </row>
    <row r="372" spans="1:23" x14ac:dyDescent="0.2">
      <c r="A372" s="6" t="s">
        <v>106</v>
      </c>
      <c r="B372" s="6" t="s">
        <v>107</v>
      </c>
      <c r="C372" s="6" t="s">
        <v>474</v>
      </c>
      <c r="D372" s="6" t="s">
        <v>69</v>
      </c>
      <c r="E372" s="6" t="s">
        <v>52</v>
      </c>
      <c r="F372" s="6" t="s">
        <v>194</v>
      </c>
      <c r="G372" s="6" t="s">
        <v>131</v>
      </c>
      <c r="H372" s="6" t="s">
        <v>110</v>
      </c>
      <c r="I372" s="12" t="s">
        <v>123</v>
      </c>
      <c r="J372" s="6" t="s">
        <v>124</v>
      </c>
      <c r="K372" s="6" t="s">
        <v>125</v>
      </c>
      <c r="L372" s="6" t="s">
        <v>126</v>
      </c>
      <c r="M372" s="6" t="s">
        <v>127</v>
      </c>
      <c r="N372" s="6" t="s">
        <v>150</v>
      </c>
      <c r="P372" s="44" t="s">
        <v>386</v>
      </c>
      <c r="Q372" s="9">
        <v>600164.78584276</v>
      </c>
      <c r="R372" s="9">
        <v>950226.30987155705</v>
      </c>
      <c r="S372" s="8">
        <f t="shared" si="20"/>
        <v>0.58327568075697012</v>
      </c>
      <c r="U372" s="9">
        <f t="shared" ref="U372:U435" si="21">IF(T372="",(LOG((R372/Q372),2)),T372)</f>
        <v>0.6629124801327394</v>
      </c>
      <c r="V372" s="6" t="s">
        <v>119</v>
      </c>
      <c r="W372" s="6" t="s">
        <v>383</v>
      </c>
    </row>
    <row r="373" spans="1:23" x14ac:dyDescent="0.2">
      <c r="A373" s="6" t="s">
        <v>106</v>
      </c>
      <c r="B373" s="6" t="s">
        <v>107</v>
      </c>
      <c r="C373" s="6" t="s">
        <v>474</v>
      </c>
      <c r="D373" s="6" t="s">
        <v>69</v>
      </c>
      <c r="E373" s="6" t="s">
        <v>52</v>
      </c>
      <c r="F373" s="6" t="s">
        <v>108</v>
      </c>
      <c r="G373" s="6" t="s">
        <v>130</v>
      </c>
      <c r="H373" s="6" t="s">
        <v>110</v>
      </c>
      <c r="I373" s="12" t="s">
        <v>123</v>
      </c>
      <c r="J373" s="6" t="s">
        <v>124</v>
      </c>
      <c r="K373" s="6" t="s">
        <v>125</v>
      </c>
      <c r="L373" s="6" t="s">
        <v>126</v>
      </c>
      <c r="M373" s="6" t="s">
        <v>127</v>
      </c>
      <c r="N373" s="6" t="s">
        <v>150</v>
      </c>
      <c r="P373" s="44" t="s">
        <v>386</v>
      </c>
      <c r="Q373" s="9">
        <v>239418.34696208101</v>
      </c>
      <c r="R373" s="9">
        <v>379065.246272096</v>
      </c>
      <c r="S373" s="8">
        <f t="shared" si="20"/>
        <v>0.58327568075696479</v>
      </c>
      <c r="U373" s="9">
        <f t="shared" si="21"/>
        <v>0.66291248013273452</v>
      </c>
      <c r="V373" s="6" t="s">
        <v>119</v>
      </c>
      <c r="W373" s="6" t="s">
        <v>383</v>
      </c>
    </row>
    <row r="374" spans="1:23" x14ac:dyDescent="0.2">
      <c r="A374" s="6" t="s">
        <v>106</v>
      </c>
      <c r="B374" s="6" t="s">
        <v>107</v>
      </c>
      <c r="C374" s="6" t="s">
        <v>474</v>
      </c>
      <c r="D374" s="6" t="s">
        <v>69</v>
      </c>
      <c r="E374" s="6" t="s">
        <v>52</v>
      </c>
      <c r="F374" s="6" t="s">
        <v>194</v>
      </c>
      <c r="G374" s="6" t="s">
        <v>109</v>
      </c>
      <c r="H374" s="6" t="s">
        <v>110</v>
      </c>
      <c r="I374" s="12" t="s">
        <v>123</v>
      </c>
      <c r="J374" s="6" t="s">
        <v>124</v>
      </c>
      <c r="K374" s="6" t="s">
        <v>125</v>
      </c>
      <c r="L374" s="6" t="s">
        <v>126</v>
      </c>
      <c r="M374" s="6" t="s">
        <v>127</v>
      </c>
      <c r="N374" s="6" t="s">
        <v>150</v>
      </c>
      <c r="P374" s="44" t="s">
        <v>386</v>
      </c>
      <c r="Q374" s="9">
        <v>600164.78584276</v>
      </c>
      <c r="R374" s="9">
        <v>950226.309871551</v>
      </c>
      <c r="S374" s="8">
        <f t="shared" si="20"/>
        <v>0.58327568075696012</v>
      </c>
      <c r="U374" s="9">
        <f t="shared" si="21"/>
        <v>0.6629124801327303</v>
      </c>
      <c r="V374" s="6" t="s">
        <v>119</v>
      </c>
      <c r="W374" s="6" t="s">
        <v>383</v>
      </c>
    </row>
    <row r="375" spans="1:23" x14ac:dyDescent="0.2">
      <c r="A375" s="6" t="s">
        <v>106</v>
      </c>
      <c r="B375" s="6" t="s">
        <v>107</v>
      </c>
      <c r="C375" s="6" t="s">
        <v>465</v>
      </c>
      <c r="D375" s="6" t="s">
        <v>69</v>
      </c>
      <c r="E375" s="6" t="s">
        <v>52</v>
      </c>
      <c r="F375" s="6" t="s">
        <v>194</v>
      </c>
      <c r="G375" s="6" t="s">
        <v>109</v>
      </c>
      <c r="H375" t="s">
        <v>110</v>
      </c>
      <c r="I375" t="s">
        <v>111</v>
      </c>
      <c r="J375" t="s">
        <v>112</v>
      </c>
      <c r="K375" t="s">
        <v>139</v>
      </c>
      <c r="L375" t="s">
        <v>140</v>
      </c>
      <c r="M375" t="s">
        <v>141</v>
      </c>
      <c r="P375" s="44" t="s">
        <v>385</v>
      </c>
      <c r="Q375" s="9">
        <v>5.1805337519623</v>
      </c>
      <c r="R375" s="9">
        <v>8.1946624803767598</v>
      </c>
      <c r="S375" s="8">
        <f t="shared" si="20"/>
        <v>0.58181818181818779</v>
      </c>
      <c r="U375" s="9">
        <f t="shared" si="21"/>
        <v>0.66158378232407422</v>
      </c>
      <c r="V375" s="6" t="s">
        <v>116</v>
      </c>
      <c r="W375" s="6" t="s">
        <v>383</v>
      </c>
    </row>
    <row r="376" spans="1:23" x14ac:dyDescent="0.2">
      <c r="A376" s="6" t="s">
        <v>229</v>
      </c>
      <c r="B376" s="6">
        <v>2019</v>
      </c>
      <c r="C376" s="6" t="s">
        <v>405</v>
      </c>
      <c r="D376" s="6" t="s">
        <v>69</v>
      </c>
      <c r="E376" s="6" t="s">
        <v>52</v>
      </c>
      <c r="F376" s="6" t="s">
        <v>142</v>
      </c>
      <c r="G376" s="6" t="s">
        <v>230</v>
      </c>
      <c r="H376" t="s">
        <v>110</v>
      </c>
      <c r="I376" t="s">
        <v>123</v>
      </c>
      <c r="J376" t="s">
        <v>124</v>
      </c>
      <c r="K376" t="s">
        <v>125</v>
      </c>
      <c r="L376" t="s">
        <v>126</v>
      </c>
      <c r="M376" t="s">
        <v>127</v>
      </c>
      <c r="P376" s="44" t="s">
        <v>386</v>
      </c>
      <c r="T376" s="9">
        <v>0.65810000000000002</v>
      </c>
      <c r="U376" s="9">
        <f t="shared" si="21"/>
        <v>0.65810000000000002</v>
      </c>
      <c r="V376" s="6" t="s">
        <v>119</v>
      </c>
      <c r="W376" s="6" t="s">
        <v>383</v>
      </c>
    </row>
    <row r="377" spans="1:23" x14ac:dyDescent="0.2">
      <c r="A377" s="6" t="s">
        <v>106</v>
      </c>
      <c r="B377" s="6">
        <v>2018</v>
      </c>
      <c r="C377" s="6" t="s">
        <v>492</v>
      </c>
      <c r="D377" s="6" t="s">
        <v>69</v>
      </c>
      <c r="E377" s="6" t="s">
        <v>52</v>
      </c>
      <c r="F377" s="6" t="s">
        <v>108</v>
      </c>
      <c r="G377" s="6" t="s">
        <v>193</v>
      </c>
      <c r="H377" t="s">
        <v>110</v>
      </c>
      <c r="I377" t="s">
        <v>111</v>
      </c>
      <c r="J377" t="s">
        <v>112</v>
      </c>
      <c r="K377" t="s">
        <v>113</v>
      </c>
      <c r="L377" t="s">
        <v>114</v>
      </c>
      <c r="N377" s="6" t="s">
        <v>234</v>
      </c>
      <c r="P377" s="44" t="s">
        <v>385</v>
      </c>
      <c r="Q377" s="9">
        <v>7.5268817204301201E-3</v>
      </c>
      <c r="R377" s="9">
        <v>1.18279569892472E-2</v>
      </c>
      <c r="S377" s="8">
        <f>((R377-Q377)/Q377)</f>
        <v>0.57142857142855397</v>
      </c>
      <c r="U377" s="9">
        <f t="shared" si="21"/>
        <v>0.65207669657967726</v>
      </c>
      <c r="V377" s="6" t="s">
        <v>116</v>
      </c>
      <c r="W377" s="6" t="s">
        <v>383</v>
      </c>
    </row>
    <row r="378" spans="1:23" x14ac:dyDescent="0.2">
      <c r="A378" s="6" t="s">
        <v>167</v>
      </c>
      <c r="B378" s="6">
        <v>2018</v>
      </c>
      <c r="C378" s="6" t="s">
        <v>411</v>
      </c>
      <c r="D378" s="6" t="s">
        <v>80</v>
      </c>
      <c r="E378" s="6" t="s">
        <v>50</v>
      </c>
      <c r="F378" s="45" t="s">
        <v>390</v>
      </c>
      <c r="G378" s="6" t="s">
        <v>168</v>
      </c>
      <c r="H378" s="6" t="s">
        <v>110</v>
      </c>
      <c r="I378" s="12" t="s">
        <v>111</v>
      </c>
      <c r="J378" s="6" t="s">
        <v>204</v>
      </c>
      <c r="K378" s="6" t="s">
        <v>205</v>
      </c>
      <c r="L378" s="6" t="s">
        <v>206</v>
      </c>
      <c r="M378" s="6" t="s">
        <v>215</v>
      </c>
      <c r="P378" s="44" t="s">
        <v>386</v>
      </c>
      <c r="R378" s="8"/>
      <c r="T378" s="15">
        <v>0.64961504999999997</v>
      </c>
      <c r="U378" s="9">
        <f t="shared" si="21"/>
        <v>0.64961504999999997</v>
      </c>
      <c r="V378" s="6" t="s">
        <v>116</v>
      </c>
      <c r="W378" s="6" t="s">
        <v>383</v>
      </c>
    </row>
    <row r="379" spans="1:23" x14ac:dyDescent="0.2">
      <c r="A379" s="6" t="s">
        <v>106</v>
      </c>
      <c r="B379" s="6" t="s">
        <v>107</v>
      </c>
      <c r="C379" s="6" t="s">
        <v>477</v>
      </c>
      <c r="D379" s="6" t="s">
        <v>69</v>
      </c>
      <c r="E379" s="6" t="s">
        <v>52</v>
      </c>
      <c r="F379" s="6" t="s">
        <v>108</v>
      </c>
      <c r="G379" s="6" t="s">
        <v>129</v>
      </c>
      <c r="H379" t="s">
        <v>110</v>
      </c>
      <c r="I379" t="s">
        <v>111</v>
      </c>
      <c r="J379" t="s">
        <v>112</v>
      </c>
      <c r="K379" t="s">
        <v>139</v>
      </c>
      <c r="L379" t="s">
        <v>140</v>
      </c>
      <c r="M379" t="s">
        <v>141</v>
      </c>
      <c r="P379" s="44" t="s">
        <v>385</v>
      </c>
      <c r="Q379" s="9">
        <v>4.17675544794188</v>
      </c>
      <c r="R379" s="9">
        <v>6.5375302663438202</v>
      </c>
      <c r="S379" s="8">
        <f>((R379-Q379)/Q379)</f>
        <v>0.56521739130434978</v>
      </c>
      <c r="U379" s="9">
        <f t="shared" si="21"/>
        <v>0.6463630453853012</v>
      </c>
      <c r="V379" s="6" t="s">
        <v>116</v>
      </c>
      <c r="W379" s="6" t="s">
        <v>383</v>
      </c>
    </row>
    <row r="380" spans="1:23" x14ac:dyDescent="0.2">
      <c r="A380" s="6" t="s">
        <v>106</v>
      </c>
      <c r="B380" s="6">
        <v>2018</v>
      </c>
      <c r="C380" s="6" t="s">
        <v>415</v>
      </c>
      <c r="D380" s="6" t="s">
        <v>69</v>
      </c>
      <c r="E380" s="6" t="s">
        <v>52</v>
      </c>
      <c r="F380" s="6" t="s">
        <v>216</v>
      </c>
      <c r="G380" s="6" t="s">
        <v>217</v>
      </c>
      <c r="H380" t="s">
        <v>110</v>
      </c>
      <c r="I380" t="s">
        <v>163</v>
      </c>
      <c r="J380" t="s">
        <v>163</v>
      </c>
      <c r="K380" t="s">
        <v>164</v>
      </c>
      <c r="L380" t="s">
        <v>165</v>
      </c>
      <c r="M380" t="s">
        <v>166</v>
      </c>
      <c r="N380"/>
      <c r="O380"/>
      <c r="P380" s="44" t="s">
        <v>386</v>
      </c>
      <c r="Q380" s="9">
        <v>2119402</v>
      </c>
      <c r="R380" s="9">
        <v>3313432</v>
      </c>
      <c r="S380" s="8">
        <f>((R380-Q380)/Q380)</f>
        <v>0.56338061396563743</v>
      </c>
      <c r="U380" s="9">
        <f t="shared" si="21"/>
        <v>0.64466905347085968</v>
      </c>
      <c r="V380" s="6" t="s">
        <v>119</v>
      </c>
      <c r="W380" s="6" t="s">
        <v>383</v>
      </c>
    </row>
    <row r="381" spans="1:23" x14ac:dyDescent="0.2">
      <c r="A381" s="6" t="s">
        <v>106</v>
      </c>
      <c r="B381" s="6" t="s">
        <v>120</v>
      </c>
      <c r="C381" s="6" t="s">
        <v>424</v>
      </c>
      <c r="D381" s="6" t="s">
        <v>77</v>
      </c>
      <c r="E381" s="6" t="s">
        <v>121</v>
      </c>
      <c r="F381" s="6" t="s">
        <v>108</v>
      </c>
      <c r="G381" s="6" t="s">
        <v>242</v>
      </c>
      <c r="H381" s="6" t="s">
        <v>110</v>
      </c>
      <c r="I381" s="12" t="s">
        <v>123</v>
      </c>
      <c r="J381" s="6" t="s">
        <v>124</v>
      </c>
      <c r="K381" s="6" t="s">
        <v>125</v>
      </c>
      <c r="L381" s="6" t="s">
        <v>126</v>
      </c>
      <c r="M381" s="6" t="s">
        <v>127</v>
      </c>
      <c r="N381" s="6" t="s">
        <v>155</v>
      </c>
      <c r="P381" s="44" t="s">
        <v>386</v>
      </c>
      <c r="Q381" s="9">
        <v>31.9834091145066</v>
      </c>
      <c r="R381" s="9">
        <v>49.999999999999901</v>
      </c>
      <c r="S381" s="8">
        <f>((R381-Q381)/Q381)</f>
        <v>0.56331052205818732</v>
      </c>
      <c r="U381" s="9">
        <f t="shared" si="21"/>
        <v>0.64460437087644762</v>
      </c>
      <c r="V381" s="6" t="s">
        <v>116</v>
      </c>
      <c r="W381" s="6" t="s">
        <v>383</v>
      </c>
    </row>
    <row r="382" spans="1:23" x14ac:dyDescent="0.2">
      <c r="A382" s="6" t="s">
        <v>231</v>
      </c>
      <c r="B382" s="6">
        <v>2019</v>
      </c>
      <c r="C382" s="6" t="s">
        <v>509</v>
      </c>
      <c r="D382" s="6" t="s">
        <v>80</v>
      </c>
      <c r="E382" s="6" t="s">
        <v>50</v>
      </c>
      <c r="F382" s="6" t="s">
        <v>232</v>
      </c>
      <c r="G382" s="6" t="s">
        <v>233</v>
      </c>
      <c r="H382" t="s">
        <v>110</v>
      </c>
      <c r="I382" t="s">
        <v>111</v>
      </c>
      <c r="J382" t="s">
        <v>204</v>
      </c>
      <c r="K382" t="s">
        <v>205</v>
      </c>
      <c r="L382" t="s">
        <v>206</v>
      </c>
      <c r="M382" t="s">
        <v>215</v>
      </c>
      <c r="N382" s="6" t="s">
        <v>225</v>
      </c>
      <c r="P382" s="44" t="s">
        <v>386</v>
      </c>
      <c r="T382" s="9">
        <v>0.64319999999999999</v>
      </c>
      <c r="U382" s="9">
        <f t="shared" si="21"/>
        <v>0.64319999999999999</v>
      </c>
      <c r="V382" s="6" t="s">
        <v>119</v>
      </c>
      <c r="W382" s="6" t="s">
        <v>383</v>
      </c>
    </row>
    <row r="383" spans="1:23" x14ac:dyDescent="0.2">
      <c r="A383" s="6" t="s">
        <v>231</v>
      </c>
      <c r="B383" s="6">
        <v>2019</v>
      </c>
      <c r="C383" s="6" t="s">
        <v>429</v>
      </c>
      <c r="D383" s="6" t="s">
        <v>80</v>
      </c>
      <c r="E383" s="6" t="s">
        <v>50</v>
      </c>
      <c r="F383" s="6" t="s">
        <v>232</v>
      </c>
      <c r="G383" s="6" t="s">
        <v>233</v>
      </c>
      <c r="H383" t="s">
        <v>110</v>
      </c>
      <c r="I383" s="6" t="s">
        <v>111</v>
      </c>
      <c r="J383" s="6" t="s">
        <v>133</v>
      </c>
      <c r="P383" s="44" t="s">
        <v>386</v>
      </c>
      <c r="T383" s="9">
        <v>0.63690000000000002</v>
      </c>
      <c r="U383" s="9">
        <f t="shared" si="21"/>
        <v>0.63690000000000002</v>
      </c>
      <c r="V383" s="6" t="s">
        <v>119</v>
      </c>
      <c r="W383" s="6" t="s">
        <v>383</v>
      </c>
    </row>
    <row r="384" spans="1:23" x14ac:dyDescent="0.2">
      <c r="A384" s="6" t="s">
        <v>106</v>
      </c>
      <c r="B384" s="6" t="s">
        <v>107</v>
      </c>
      <c r="C384" s="6" t="s">
        <v>471</v>
      </c>
      <c r="D384" s="6" t="s">
        <v>69</v>
      </c>
      <c r="E384" s="6" t="s">
        <v>52</v>
      </c>
      <c r="F384" s="6" t="s">
        <v>117</v>
      </c>
      <c r="G384" s="6" t="s">
        <v>131</v>
      </c>
      <c r="H384" t="s">
        <v>110</v>
      </c>
      <c r="I384" t="s">
        <v>111</v>
      </c>
      <c r="J384" t="s">
        <v>133</v>
      </c>
      <c r="K384" t="s">
        <v>146</v>
      </c>
      <c r="L384" t="s">
        <v>147</v>
      </c>
      <c r="M384" t="s">
        <v>148</v>
      </c>
      <c r="P384" s="44" t="s">
        <v>385</v>
      </c>
      <c r="Q384" s="9">
        <v>2081544.2622704899</v>
      </c>
      <c r="R384" s="9">
        <v>3211637.0354356002</v>
      </c>
      <c r="S384" s="8">
        <f t="shared" ref="S384:S397" si="22">((R384-Q384)/Q384)</f>
        <v>0.54291075796410726</v>
      </c>
      <c r="U384" s="9">
        <f t="shared" si="21"/>
        <v>0.62565461876802886</v>
      </c>
      <c r="V384" s="6" t="s">
        <v>119</v>
      </c>
      <c r="W384" s="6" t="s">
        <v>383</v>
      </c>
    </row>
    <row r="385" spans="1:23" x14ac:dyDescent="0.2">
      <c r="A385" s="6" t="s">
        <v>106</v>
      </c>
      <c r="B385" s="6" t="s">
        <v>107</v>
      </c>
      <c r="C385" s="6" t="s">
        <v>477</v>
      </c>
      <c r="D385" s="6" t="s">
        <v>69</v>
      </c>
      <c r="E385" s="6" t="s">
        <v>52</v>
      </c>
      <c r="F385" s="6" t="s">
        <v>117</v>
      </c>
      <c r="G385" s="6" t="s">
        <v>130</v>
      </c>
      <c r="H385" t="s">
        <v>110</v>
      </c>
      <c r="I385" t="s">
        <v>111</v>
      </c>
      <c r="J385" t="s">
        <v>112</v>
      </c>
      <c r="K385" t="s">
        <v>139</v>
      </c>
      <c r="L385" t="s">
        <v>140</v>
      </c>
      <c r="M385" t="s">
        <v>141</v>
      </c>
      <c r="P385" s="44" t="s">
        <v>385</v>
      </c>
      <c r="Q385" s="9">
        <v>3.6924939467312199</v>
      </c>
      <c r="R385" s="9">
        <v>5.6900726392251704</v>
      </c>
      <c r="S385" s="8">
        <f t="shared" si="22"/>
        <v>0.54098360655738031</v>
      </c>
      <c r="U385" s="9">
        <f t="shared" si="21"/>
        <v>0.62385151411475415</v>
      </c>
      <c r="V385" s="6" t="s">
        <v>116</v>
      </c>
      <c r="W385" s="6" t="s">
        <v>383</v>
      </c>
    </row>
    <row r="386" spans="1:23" x14ac:dyDescent="0.2">
      <c r="A386" s="6" t="s">
        <v>106</v>
      </c>
      <c r="B386" s="6" t="s">
        <v>120</v>
      </c>
      <c r="C386" s="6" t="s">
        <v>424</v>
      </c>
      <c r="D386" s="6" t="s">
        <v>69</v>
      </c>
      <c r="E386" s="6" t="s">
        <v>52</v>
      </c>
      <c r="F386" s="6" t="s">
        <v>108</v>
      </c>
      <c r="G386" s="6" t="s">
        <v>242</v>
      </c>
      <c r="H386" s="6" t="s">
        <v>110</v>
      </c>
      <c r="I386" s="12" t="s">
        <v>123</v>
      </c>
      <c r="J386" s="6" t="s">
        <v>124</v>
      </c>
      <c r="K386" s="6" t="s">
        <v>125</v>
      </c>
      <c r="L386" s="6" t="s">
        <v>126</v>
      </c>
      <c r="M386" s="6" t="s">
        <v>127</v>
      </c>
      <c r="N386" s="6" t="s">
        <v>155</v>
      </c>
      <c r="P386" s="44" t="s">
        <v>386</v>
      </c>
      <c r="Q386" s="9">
        <v>31.9834091145066</v>
      </c>
      <c r="R386" s="9">
        <v>49.206120937018099</v>
      </c>
      <c r="S386" s="8">
        <f t="shared" si="22"/>
        <v>0.53848893221016447</v>
      </c>
      <c r="U386" s="9">
        <f t="shared" si="21"/>
        <v>0.62151406505400986</v>
      </c>
      <c r="V386" s="6" t="s">
        <v>116</v>
      </c>
      <c r="W386" s="6" t="s">
        <v>383</v>
      </c>
    </row>
    <row r="387" spans="1:23" x14ac:dyDescent="0.2">
      <c r="A387" s="6" t="s">
        <v>106</v>
      </c>
      <c r="B387" s="6" t="s">
        <v>120</v>
      </c>
      <c r="C387" s="6" t="s">
        <v>451</v>
      </c>
      <c r="D387" s="6" t="s">
        <v>77</v>
      </c>
      <c r="E387" s="6" t="s">
        <v>121</v>
      </c>
      <c r="F387" s="6" t="s">
        <v>122</v>
      </c>
      <c r="G387" s="11">
        <v>1E-3</v>
      </c>
      <c r="H387" s="6" t="s">
        <v>110</v>
      </c>
      <c r="I387" s="12" t="s">
        <v>123</v>
      </c>
      <c r="J387" s="6" t="s">
        <v>124</v>
      </c>
      <c r="K387" s="6" t="s">
        <v>125</v>
      </c>
      <c r="L387" s="6" t="s">
        <v>126</v>
      </c>
      <c r="M387" s="6" t="s">
        <v>127</v>
      </c>
      <c r="N387" s="6" t="s">
        <v>150</v>
      </c>
      <c r="O387" s="6" t="s">
        <v>210</v>
      </c>
      <c r="P387" s="44" t="s">
        <v>386</v>
      </c>
      <c r="Q387" s="9">
        <v>200080.52545561999</v>
      </c>
      <c r="R387" s="9">
        <v>307575.54855024698</v>
      </c>
      <c r="S387" s="8">
        <f t="shared" si="22"/>
        <v>0.53725880042468466</v>
      </c>
      <c r="U387" s="9">
        <f t="shared" si="21"/>
        <v>0.62036006591269777</v>
      </c>
      <c r="V387" s="6" t="s">
        <v>119</v>
      </c>
      <c r="W387" s="6" t="s">
        <v>383</v>
      </c>
    </row>
    <row r="388" spans="1:23" x14ac:dyDescent="0.2">
      <c r="A388" s="6" t="s">
        <v>176</v>
      </c>
      <c r="B388" s="6">
        <v>2018</v>
      </c>
      <c r="C388" s="6" t="s">
        <v>408</v>
      </c>
      <c r="D388" s="6" t="s">
        <v>69</v>
      </c>
      <c r="E388" s="6" t="s">
        <v>52</v>
      </c>
      <c r="F388" s="6" t="s">
        <v>177</v>
      </c>
      <c r="G388" s="6" t="s">
        <v>178</v>
      </c>
      <c r="H388" s="6" t="s">
        <v>110</v>
      </c>
      <c r="I388" s="6" t="s">
        <v>123</v>
      </c>
      <c r="J388" s="6" t="s">
        <v>243</v>
      </c>
      <c r="P388" s="44" t="s">
        <v>385</v>
      </c>
      <c r="Q388" s="7">
        <v>7.7578051087985003</v>
      </c>
      <c r="R388" s="7">
        <v>11.920529801324502</v>
      </c>
      <c r="S388" s="8">
        <f t="shared" si="22"/>
        <v>0.53658536585365557</v>
      </c>
      <c r="U388" s="9">
        <f t="shared" si="21"/>
        <v>0.6197279188818301</v>
      </c>
      <c r="V388" s="6" t="s">
        <v>116</v>
      </c>
      <c r="W388" s="6" t="s">
        <v>383</v>
      </c>
    </row>
    <row r="389" spans="1:23" x14ac:dyDescent="0.2">
      <c r="A389" s="6" t="s">
        <v>106</v>
      </c>
      <c r="B389" s="6" t="s">
        <v>107</v>
      </c>
      <c r="C389" s="6" t="s">
        <v>466</v>
      </c>
      <c r="D389" s="6" t="s">
        <v>69</v>
      </c>
      <c r="E389" s="6" t="s">
        <v>52</v>
      </c>
      <c r="F389" s="6" t="s">
        <v>194</v>
      </c>
      <c r="G389" s="6" t="s">
        <v>109</v>
      </c>
      <c r="H389" t="s">
        <v>110</v>
      </c>
      <c r="I389" t="s">
        <v>163</v>
      </c>
      <c r="J389" t="s">
        <v>163</v>
      </c>
      <c r="K389" t="s">
        <v>164</v>
      </c>
      <c r="L389" t="s">
        <v>165</v>
      </c>
      <c r="M389" t="s">
        <v>166</v>
      </c>
      <c r="P389" s="44" t="s">
        <v>386</v>
      </c>
      <c r="Q389" s="9">
        <v>1.57232704402515</v>
      </c>
      <c r="R389" s="9">
        <v>2.4150943396226401</v>
      </c>
      <c r="S389" s="8">
        <f t="shared" si="22"/>
        <v>0.53600000000000614</v>
      </c>
      <c r="U389" s="9">
        <f t="shared" si="21"/>
        <v>0.61917821605907497</v>
      </c>
      <c r="V389" s="6" t="s">
        <v>116</v>
      </c>
      <c r="W389" s="6" t="s">
        <v>383</v>
      </c>
    </row>
    <row r="390" spans="1:23" x14ac:dyDescent="0.2">
      <c r="A390" s="6" t="s">
        <v>106</v>
      </c>
      <c r="B390" s="6" t="s">
        <v>107</v>
      </c>
      <c r="C390" s="6" t="s">
        <v>473</v>
      </c>
      <c r="D390" s="6" t="s">
        <v>69</v>
      </c>
      <c r="E390" s="6" t="s">
        <v>52</v>
      </c>
      <c r="F390" s="6" t="s">
        <v>108</v>
      </c>
      <c r="G390" s="6" t="s">
        <v>130</v>
      </c>
      <c r="H390" s="6" t="s">
        <v>110</v>
      </c>
      <c r="I390" s="12" t="s">
        <v>123</v>
      </c>
      <c r="J390" s="6" t="s">
        <v>124</v>
      </c>
      <c r="K390" s="6" t="s">
        <v>125</v>
      </c>
      <c r="L390" s="6" t="s">
        <v>126</v>
      </c>
      <c r="M390" s="6" t="s">
        <v>127</v>
      </c>
      <c r="N390" s="6" t="s">
        <v>150</v>
      </c>
      <c r="P390" s="44" t="s">
        <v>386</v>
      </c>
      <c r="Q390" s="9">
        <v>0.434782608695651</v>
      </c>
      <c r="R390" s="9">
        <v>0.66770186335403603</v>
      </c>
      <c r="S390" s="8">
        <f t="shared" si="22"/>
        <v>0.53571428571428703</v>
      </c>
      <c r="U390" s="9">
        <f t="shared" si="21"/>
        <v>0.61890983264449506</v>
      </c>
      <c r="V390" s="6" t="s">
        <v>116</v>
      </c>
      <c r="W390" s="6" t="s">
        <v>383</v>
      </c>
    </row>
    <row r="391" spans="1:23" x14ac:dyDescent="0.2">
      <c r="A391" s="6" t="s">
        <v>106</v>
      </c>
      <c r="B391" s="6" t="s">
        <v>107</v>
      </c>
      <c r="C391" s="6" t="s">
        <v>474</v>
      </c>
      <c r="D391" s="6" t="s">
        <v>69</v>
      </c>
      <c r="E391" s="6" t="s">
        <v>52</v>
      </c>
      <c r="F391" s="6" t="s">
        <v>108</v>
      </c>
      <c r="G391" s="6" t="s">
        <v>131</v>
      </c>
      <c r="H391" s="6" t="s">
        <v>110</v>
      </c>
      <c r="I391" s="12" t="s">
        <v>123</v>
      </c>
      <c r="J391" s="6" t="s">
        <v>124</v>
      </c>
      <c r="K391" s="6" t="s">
        <v>125</v>
      </c>
      <c r="L391" s="6" t="s">
        <v>126</v>
      </c>
      <c r="M391" s="6" t="s">
        <v>127</v>
      </c>
      <c r="N391" s="6" t="s">
        <v>150</v>
      </c>
      <c r="P391" s="44" t="s">
        <v>386</v>
      </c>
      <c r="Q391" s="9">
        <v>239418.34696208101</v>
      </c>
      <c r="R391" s="9">
        <v>367629.36963128101</v>
      </c>
      <c r="S391" s="8">
        <f t="shared" si="22"/>
        <v>0.53551043308099533</v>
      </c>
      <c r="U391" s="9">
        <f t="shared" si="21"/>
        <v>0.61871831479055606</v>
      </c>
      <c r="V391" s="6" t="s">
        <v>119</v>
      </c>
      <c r="W391" s="6" t="s">
        <v>383</v>
      </c>
    </row>
    <row r="392" spans="1:23" x14ac:dyDescent="0.2">
      <c r="A392" s="6" t="s">
        <v>106</v>
      </c>
      <c r="B392" s="6" t="s">
        <v>107</v>
      </c>
      <c r="C392" s="6" t="s">
        <v>479</v>
      </c>
      <c r="D392" s="6" t="s">
        <v>69</v>
      </c>
      <c r="E392" s="6" t="s">
        <v>52</v>
      </c>
      <c r="F392" s="6" t="s">
        <v>142</v>
      </c>
      <c r="G392" s="6" t="s">
        <v>129</v>
      </c>
      <c r="H392" t="s">
        <v>110</v>
      </c>
      <c r="I392" t="s">
        <v>163</v>
      </c>
      <c r="J392" t="s">
        <v>163</v>
      </c>
      <c r="K392" t="s">
        <v>164</v>
      </c>
      <c r="L392" t="s">
        <v>165</v>
      </c>
      <c r="M392" t="s">
        <v>166</v>
      </c>
      <c r="P392" s="44" t="s">
        <v>386</v>
      </c>
      <c r="Q392" s="9">
        <v>1.9610778443113701</v>
      </c>
      <c r="R392" s="9">
        <v>3.0089820359281401</v>
      </c>
      <c r="S392" s="8">
        <f t="shared" si="22"/>
        <v>0.53435114503817172</v>
      </c>
      <c r="U392" s="9">
        <f t="shared" si="21"/>
        <v>0.61762868964148188</v>
      </c>
      <c r="V392" s="6" t="s">
        <v>116</v>
      </c>
      <c r="W392" s="6" t="s">
        <v>383</v>
      </c>
    </row>
    <row r="393" spans="1:23" x14ac:dyDescent="0.2">
      <c r="A393" s="6" t="s">
        <v>188</v>
      </c>
      <c r="B393" s="6">
        <v>2019</v>
      </c>
      <c r="C393" s="6" t="s">
        <v>511</v>
      </c>
      <c r="D393" s="6" t="s">
        <v>189</v>
      </c>
      <c r="E393" s="6" t="s">
        <v>50</v>
      </c>
      <c r="F393" s="6" t="s">
        <v>142</v>
      </c>
      <c r="G393" s="6" t="s">
        <v>190</v>
      </c>
      <c r="H393" t="s">
        <v>110</v>
      </c>
      <c r="I393" t="s">
        <v>111</v>
      </c>
      <c r="J393" t="s">
        <v>133</v>
      </c>
      <c r="K393" t="s">
        <v>146</v>
      </c>
      <c r="L393" t="s">
        <v>147</v>
      </c>
      <c r="M393" t="s">
        <v>191</v>
      </c>
      <c r="P393" s="44" t="s">
        <v>386</v>
      </c>
      <c r="Q393" s="9">
        <v>0.17127071823204401</v>
      </c>
      <c r="R393" s="9">
        <v>0.25966850828729199</v>
      </c>
      <c r="S393" s="8">
        <f t="shared" si="22"/>
        <v>0.51612903225806128</v>
      </c>
      <c r="U393" s="9">
        <f t="shared" si="21"/>
        <v>0.60039254129075925</v>
      </c>
      <c r="V393" s="6" t="s">
        <v>116</v>
      </c>
      <c r="W393" s="6" t="s">
        <v>383</v>
      </c>
    </row>
    <row r="394" spans="1:23" x14ac:dyDescent="0.2">
      <c r="A394" s="6" t="s">
        <v>106</v>
      </c>
      <c r="B394" s="6" t="s">
        <v>120</v>
      </c>
      <c r="C394" s="6" t="s">
        <v>451</v>
      </c>
      <c r="D394" s="6" t="s">
        <v>77</v>
      </c>
      <c r="E394" s="6" t="s">
        <v>121</v>
      </c>
      <c r="F394" s="6" t="s">
        <v>122</v>
      </c>
      <c r="G394" s="11">
        <v>1E-3</v>
      </c>
      <c r="H394" s="6" t="s">
        <v>110</v>
      </c>
      <c r="I394" s="12" t="s">
        <v>123</v>
      </c>
      <c r="J394" s="6" t="s">
        <v>124</v>
      </c>
      <c r="K394" s="6" t="s">
        <v>125</v>
      </c>
      <c r="L394" s="6" t="s">
        <v>126</v>
      </c>
      <c r="M394" s="6" t="s">
        <v>127</v>
      </c>
      <c r="N394" s="6" t="s">
        <v>150</v>
      </c>
      <c r="O394" s="6" t="s">
        <v>210</v>
      </c>
      <c r="P394" s="44" t="s">
        <v>386</v>
      </c>
      <c r="Q394" s="9">
        <v>73700.405866900299</v>
      </c>
      <c r="R394" s="9">
        <v>111735.91019485</v>
      </c>
      <c r="S394" s="8">
        <f t="shared" si="22"/>
        <v>0.51608269833194886</v>
      </c>
      <c r="U394" s="9">
        <f t="shared" si="21"/>
        <v>0.60034845088324684</v>
      </c>
      <c r="V394" s="6" t="s">
        <v>119</v>
      </c>
      <c r="W394" s="6" t="s">
        <v>383</v>
      </c>
    </row>
    <row r="395" spans="1:23" x14ac:dyDescent="0.2">
      <c r="A395" s="6" t="s">
        <v>106</v>
      </c>
      <c r="B395" s="6" t="s">
        <v>107</v>
      </c>
      <c r="C395" s="6" t="s">
        <v>465</v>
      </c>
      <c r="D395" s="6" t="s">
        <v>69</v>
      </c>
      <c r="E395" s="6" t="s">
        <v>52</v>
      </c>
      <c r="F395" s="6" t="s">
        <v>142</v>
      </c>
      <c r="G395" s="6" t="s">
        <v>118</v>
      </c>
      <c r="H395" t="s">
        <v>110</v>
      </c>
      <c r="I395" t="s">
        <v>111</v>
      </c>
      <c r="J395" t="s">
        <v>112</v>
      </c>
      <c r="K395" t="s">
        <v>139</v>
      </c>
      <c r="L395" t="s">
        <v>140</v>
      </c>
      <c r="M395" t="s">
        <v>141</v>
      </c>
      <c r="P395" s="44" t="s">
        <v>385</v>
      </c>
      <c r="Q395" s="9">
        <v>4.0502354788068802</v>
      </c>
      <c r="R395" s="9">
        <v>6.1224489795918302</v>
      </c>
      <c r="S395" s="8">
        <f t="shared" si="22"/>
        <v>0.51162790697675276</v>
      </c>
      <c r="U395" s="9">
        <f t="shared" si="21"/>
        <v>0.59610305832636468</v>
      </c>
      <c r="V395" s="6" t="s">
        <v>116</v>
      </c>
      <c r="W395" s="6" t="s">
        <v>383</v>
      </c>
    </row>
    <row r="396" spans="1:23" x14ac:dyDescent="0.2">
      <c r="A396" s="6" t="s">
        <v>106</v>
      </c>
      <c r="B396" s="6" t="s">
        <v>107</v>
      </c>
      <c r="C396" s="6" t="s">
        <v>486</v>
      </c>
      <c r="D396" s="6" t="s">
        <v>69</v>
      </c>
      <c r="E396" s="6" t="s">
        <v>52</v>
      </c>
      <c r="F396" s="6" t="s">
        <v>142</v>
      </c>
      <c r="G396" s="6" t="s">
        <v>109</v>
      </c>
      <c r="H396" t="s">
        <v>110</v>
      </c>
      <c r="I396" t="s">
        <v>111</v>
      </c>
      <c r="J396" t="s">
        <v>133</v>
      </c>
      <c r="K396" t="s">
        <v>146</v>
      </c>
      <c r="L396" t="s">
        <v>147</v>
      </c>
      <c r="M396" t="s">
        <v>191</v>
      </c>
      <c r="P396" s="44" t="s">
        <v>386</v>
      </c>
      <c r="Q396" s="9">
        <v>7442258.4040411804</v>
      </c>
      <c r="R396" s="9">
        <v>11245185.089705801</v>
      </c>
      <c r="S396" s="8">
        <f t="shared" si="22"/>
        <v>0.51099094914516996</v>
      </c>
      <c r="U396" s="9">
        <f t="shared" si="21"/>
        <v>0.59549501876714528</v>
      </c>
      <c r="V396" s="6" t="s">
        <v>119</v>
      </c>
      <c r="W396" s="6" t="s">
        <v>383</v>
      </c>
    </row>
    <row r="397" spans="1:23" x14ac:dyDescent="0.2">
      <c r="A397" s="6" t="s">
        <v>106</v>
      </c>
      <c r="B397" s="6" t="s">
        <v>107</v>
      </c>
      <c r="C397" s="6" t="s">
        <v>487</v>
      </c>
      <c r="D397" s="6" t="s">
        <v>69</v>
      </c>
      <c r="E397" s="6" t="s">
        <v>52</v>
      </c>
      <c r="F397" s="6" t="s">
        <v>108</v>
      </c>
      <c r="G397" s="6" t="s">
        <v>130</v>
      </c>
      <c r="H397" s="6" t="s">
        <v>110</v>
      </c>
      <c r="I397" s="12" t="s">
        <v>123</v>
      </c>
      <c r="J397" s="6" t="s">
        <v>124</v>
      </c>
      <c r="K397" s="6" t="s">
        <v>125</v>
      </c>
      <c r="L397" s="6" t="s">
        <v>126</v>
      </c>
      <c r="M397" s="6" t="s">
        <v>127</v>
      </c>
      <c r="N397" s="6" t="s">
        <v>150</v>
      </c>
      <c r="P397" s="44" t="s">
        <v>386</v>
      </c>
      <c r="Q397" s="9">
        <v>0.875407166123778</v>
      </c>
      <c r="R397" s="9">
        <v>1.3151465798045601</v>
      </c>
      <c r="S397" s="8">
        <f t="shared" si="22"/>
        <v>0.50232558139534944</v>
      </c>
      <c r="U397" s="9">
        <f t="shared" si="21"/>
        <v>0.58719750510446533</v>
      </c>
      <c r="V397" s="6" t="s">
        <v>116</v>
      </c>
      <c r="W397" s="6" t="s">
        <v>383</v>
      </c>
    </row>
    <row r="398" spans="1:23" x14ac:dyDescent="0.2">
      <c r="A398" s="6" t="s">
        <v>231</v>
      </c>
      <c r="B398" s="6">
        <v>2019</v>
      </c>
      <c r="C398" s="6" t="s">
        <v>428</v>
      </c>
      <c r="D398" s="6" t="s">
        <v>80</v>
      </c>
      <c r="E398" s="6" t="s">
        <v>50</v>
      </c>
      <c r="F398" s="6" t="s">
        <v>232</v>
      </c>
      <c r="G398" s="6" t="s">
        <v>233</v>
      </c>
      <c r="H398" t="s">
        <v>110</v>
      </c>
      <c r="I398" t="s">
        <v>111</v>
      </c>
      <c r="J398" t="s">
        <v>133</v>
      </c>
      <c r="K398" t="s">
        <v>146</v>
      </c>
      <c r="L398" t="s">
        <v>147</v>
      </c>
      <c r="M398" t="s">
        <v>191</v>
      </c>
      <c r="N398" s="6" t="s">
        <v>228</v>
      </c>
      <c r="P398" s="44" t="s">
        <v>386</v>
      </c>
      <c r="T398" s="9">
        <v>0.58709999999999996</v>
      </c>
      <c r="U398" s="9">
        <f t="shared" si="21"/>
        <v>0.58709999999999996</v>
      </c>
      <c r="V398" s="6" t="s">
        <v>119</v>
      </c>
      <c r="W398" s="6" t="s">
        <v>383</v>
      </c>
    </row>
    <row r="399" spans="1:23" x14ac:dyDescent="0.2">
      <c r="A399" s="6" t="s">
        <v>188</v>
      </c>
      <c r="B399" s="6">
        <v>2019</v>
      </c>
      <c r="C399" s="6" t="s">
        <v>511</v>
      </c>
      <c r="D399" s="6" t="s">
        <v>49</v>
      </c>
      <c r="E399" s="6" t="s">
        <v>50</v>
      </c>
      <c r="F399" s="6" t="s">
        <v>142</v>
      </c>
      <c r="G399" s="6" t="s">
        <v>190</v>
      </c>
      <c r="H399" t="s">
        <v>110</v>
      </c>
      <c r="I399" t="s">
        <v>163</v>
      </c>
      <c r="J399" t="s">
        <v>163</v>
      </c>
      <c r="K399" t="s">
        <v>164</v>
      </c>
      <c r="L399" t="s">
        <v>165</v>
      </c>
      <c r="M399" t="s">
        <v>166</v>
      </c>
      <c r="P399" s="44" t="s">
        <v>386</v>
      </c>
      <c r="Q399" s="9">
        <v>2.2099447513810322E-3</v>
      </c>
      <c r="R399" s="50">
        <v>3.3149171270719924E-3</v>
      </c>
      <c r="S399" s="8">
        <f>((R399-Q399)/Q399)</f>
        <v>0.50000000000020095</v>
      </c>
      <c r="U399" s="9">
        <f t="shared" si="21"/>
        <v>0.58496250072134948</v>
      </c>
      <c r="V399" s="6" t="s">
        <v>116</v>
      </c>
      <c r="W399" s="6" t="s">
        <v>383</v>
      </c>
    </row>
    <row r="400" spans="1:23" x14ac:dyDescent="0.2">
      <c r="A400" s="6" t="s">
        <v>176</v>
      </c>
      <c r="B400" s="6">
        <v>2018</v>
      </c>
      <c r="C400" s="6" t="s">
        <v>408</v>
      </c>
      <c r="D400" s="6" t="s">
        <v>69</v>
      </c>
      <c r="E400" s="6" t="s">
        <v>52</v>
      </c>
      <c r="F400" s="6" t="s">
        <v>177</v>
      </c>
      <c r="G400" s="6" t="s">
        <v>244</v>
      </c>
      <c r="H400" s="6" t="s">
        <v>110</v>
      </c>
      <c r="I400" s="6" t="s">
        <v>179</v>
      </c>
      <c r="J400" s="6" t="s">
        <v>180</v>
      </c>
      <c r="P400" s="44" t="s">
        <v>385</v>
      </c>
      <c r="Q400" s="7">
        <v>0.37842951750229759</v>
      </c>
      <c r="R400" s="7">
        <v>0.56764427625350322</v>
      </c>
      <c r="S400" s="8">
        <f>((R400-Q400)/Q400)</f>
        <v>0.50000000000015021</v>
      </c>
      <c r="U400" s="9">
        <f t="shared" si="21"/>
        <v>0.58496250072130063</v>
      </c>
      <c r="V400" s="6" t="s">
        <v>116</v>
      </c>
      <c r="W400" s="6" t="s">
        <v>383</v>
      </c>
    </row>
    <row r="401" spans="1:23" x14ac:dyDescent="0.2">
      <c r="A401" s="6" t="s">
        <v>106</v>
      </c>
      <c r="B401" s="6" t="s">
        <v>107</v>
      </c>
      <c r="C401" s="6" t="s">
        <v>468</v>
      </c>
      <c r="D401" s="6" t="s">
        <v>69</v>
      </c>
      <c r="E401" s="6" t="s">
        <v>52</v>
      </c>
      <c r="F401" s="6" t="s">
        <v>108</v>
      </c>
      <c r="G401" s="6" t="s">
        <v>129</v>
      </c>
      <c r="H401" s="6" t="s">
        <v>110</v>
      </c>
      <c r="I401" s="6" t="s">
        <v>111</v>
      </c>
      <c r="J401" s="6" t="s">
        <v>112</v>
      </c>
      <c r="K401" s="6" t="s">
        <v>113</v>
      </c>
      <c r="L401" s="6" t="s">
        <v>114</v>
      </c>
      <c r="M401" s="6" t="s">
        <v>115</v>
      </c>
      <c r="P401" s="44" t="s">
        <v>385</v>
      </c>
      <c r="Q401" s="9">
        <v>1.10091743119265</v>
      </c>
      <c r="R401" s="9">
        <v>1.65137614678897</v>
      </c>
      <c r="S401" s="8">
        <f>((R401-Q401)/Q401)</f>
        <v>0.49999999999999556</v>
      </c>
      <c r="U401" s="9">
        <f t="shared" si="21"/>
        <v>0.58496250072115197</v>
      </c>
      <c r="V401" s="6" t="s">
        <v>116</v>
      </c>
      <c r="W401" s="6" t="s">
        <v>383</v>
      </c>
    </row>
    <row r="402" spans="1:23" x14ac:dyDescent="0.2">
      <c r="A402" s="6" t="s">
        <v>231</v>
      </c>
      <c r="B402" s="6">
        <v>2019</v>
      </c>
      <c r="C402" s="6" t="s">
        <v>428</v>
      </c>
      <c r="D402" s="6" t="s">
        <v>68</v>
      </c>
      <c r="E402" s="6" t="s">
        <v>50</v>
      </c>
      <c r="F402" s="6" t="s">
        <v>142</v>
      </c>
      <c r="G402" s="6" t="s">
        <v>245</v>
      </c>
      <c r="H402" t="s">
        <v>110</v>
      </c>
      <c r="I402" t="s">
        <v>111</v>
      </c>
      <c r="J402" t="s">
        <v>133</v>
      </c>
      <c r="K402" t="s">
        <v>146</v>
      </c>
      <c r="L402" t="s">
        <v>147</v>
      </c>
      <c r="M402" t="s">
        <v>191</v>
      </c>
      <c r="N402" s="6" t="s">
        <v>228</v>
      </c>
      <c r="P402" s="44" t="s">
        <v>386</v>
      </c>
      <c r="T402" s="9">
        <v>0.58089999999999997</v>
      </c>
      <c r="U402" s="9">
        <f t="shared" si="21"/>
        <v>0.58089999999999997</v>
      </c>
      <c r="V402" s="6" t="s">
        <v>119</v>
      </c>
      <c r="W402" s="6" t="s">
        <v>383</v>
      </c>
    </row>
    <row r="403" spans="1:23" x14ac:dyDescent="0.2">
      <c r="A403" s="6" t="s">
        <v>106</v>
      </c>
      <c r="B403" s="6" t="s">
        <v>107</v>
      </c>
      <c r="C403" s="6" t="s">
        <v>467</v>
      </c>
      <c r="D403" s="6" t="s">
        <v>69</v>
      </c>
      <c r="E403" s="6" t="s">
        <v>52</v>
      </c>
      <c r="F403" s="6" t="s">
        <v>117</v>
      </c>
      <c r="G403" s="6" t="s">
        <v>130</v>
      </c>
      <c r="H403" t="s">
        <v>110</v>
      </c>
      <c r="I403" t="s">
        <v>163</v>
      </c>
      <c r="J403" t="s">
        <v>163</v>
      </c>
      <c r="K403" t="s">
        <v>164</v>
      </c>
      <c r="L403" t="s">
        <v>165</v>
      </c>
      <c r="M403" t="s">
        <v>166</v>
      </c>
      <c r="P403" s="44" t="s">
        <v>386</v>
      </c>
      <c r="Q403" s="9">
        <v>75857.757502918495</v>
      </c>
      <c r="R403" s="9">
        <v>113066.339794963</v>
      </c>
      <c r="S403" s="8">
        <f t="shared" ref="S403:S411" si="23">((R403-Q403)/Q403)</f>
        <v>0.49050464338618199</v>
      </c>
      <c r="U403" s="9">
        <f t="shared" si="21"/>
        <v>0.57580086978046241</v>
      </c>
      <c r="V403" s="6" t="s">
        <v>119</v>
      </c>
      <c r="W403" s="6" t="s">
        <v>383</v>
      </c>
    </row>
    <row r="404" spans="1:23" x14ac:dyDescent="0.2">
      <c r="A404" s="6" t="s">
        <v>106</v>
      </c>
      <c r="B404" s="6" t="s">
        <v>107</v>
      </c>
      <c r="C404" s="6" t="s">
        <v>465</v>
      </c>
      <c r="D404" s="6" t="s">
        <v>69</v>
      </c>
      <c r="E404" s="6" t="s">
        <v>52</v>
      </c>
      <c r="F404" s="6" t="s">
        <v>142</v>
      </c>
      <c r="G404" s="6" t="s">
        <v>131</v>
      </c>
      <c r="H404" t="s">
        <v>110</v>
      </c>
      <c r="I404" t="s">
        <v>111</v>
      </c>
      <c r="J404" t="s">
        <v>112</v>
      </c>
      <c r="K404" t="s">
        <v>139</v>
      </c>
      <c r="L404" t="s">
        <v>140</v>
      </c>
      <c r="M404" t="s">
        <v>141</v>
      </c>
      <c r="P404" s="44" t="s">
        <v>385</v>
      </c>
      <c r="Q404" s="9">
        <v>4.0502354788068802</v>
      </c>
      <c r="R404" s="9">
        <v>6.0282574568288902</v>
      </c>
      <c r="S404" s="8">
        <f t="shared" si="23"/>
        <v>0.48837209302326701</v>
      </c>
      <c r="U404" s="9">
        <f t="shared" si="21"/>
        <v>0.57373524529791309</v>
      </c>
      <c r="V404" s="6" t="s">
        <v>116</v>
      </c>
      <c r="W404" s="6" t="s">
        <v>383</v>
      </c>
    </row>
    <row r="405" spans="1:23" x14ac:dyDescent="0.2">
      <c r="A405" s="6" t="s">
        <v>106</v>
      </c>
      <c r="B405" s="6">
        <v>2018</v>
      </c>
      <c r="C405" s="6" t="s">
        <v>418</v>
      </c>
      <c r="D405" s="6" t="s">
        <v>69</v>
      </c>
      <c r="E405" s="6" t="s">
        <v>52</v>
      </c>
      <c r="F405" s="6" t="s">
        <v>216</v>
      </c>
      <c r="G405" s="6" t="s">
        <v>217</v>
      </c>
      <c r="H405" t="s">
        <v>110</v>
      </c>
      <c r="I405" t="s">
        <v>163</v>
      </c>
      <c r="J405" t="s">
        <v>163</v>
      </c>
      <c r="K405" t="s">
        <v>164</v>
      </c>
      <c r="L405" t="s">
        <v>165</v>
      </c>
      <c r="M405" t="s">
        <v>166</v>
      </c>
      <c r="N405"/>
      <c r="O405"/>
      <c r="P405" s="44" t="s">
        <v>386</v>
      </c>
      <c r="Q405" s="9">
        <v>2.8</v>
      </c>
      <c r="R405" s="9">
        <v>4.16</v>
      </c>
      <c r="S405" s="8">
        <f t="shared" si="23"/>
        <v>0.48571428571428588</v>
      </c>
      <c r="U405" s="9">
        <f t="shared" si="21"/>
        <v>0.57115670119612572</v>
      </c>
      <c r="V405" s="6" t="s">
        <v>116</v>
      </c>
      <c r="W405" s="6" t="s">
        <v>383</v>
      </c>
    </row>
    <row r="406" spans="1:23" x14ac:dyDescent="0.2">
      <c r="A406" s="6" t="s">
        <v>106</v>
      </c>
      <c r="B406" s="6">
        <v>2018</v>
      </c>
      <c r="C406" s="6" t="s">
        <v>498</v>
      </c>
      <c r="D406" s="6" t="s">
        <v>69</v>
      </c>
      <c r="E406" s="6" t="s">
        <v>52</v>
      </c>
      <c r="F406" s="6" t="s">
        <v>108</v>
      </c>
      <c r="G406" s="6" t="s">
        <v>227</v>
      </c>
      <c r="H406" t="s">
        <v>110</v>
      </c>
      <c r="I406" t="s">
        <v>123</v>
      </c>
      <c r="J406" t="s">
        <v>124</v>
      </c>
      <c r="K406" t="s">
        <v>125</v>
      </c>
      <c r="L406" t="s">
        <v>126</v>
      </c>
      <c r="M406" t="s">
        <v>127</v>
      </c>
      <c r="N406" s="6" t="s">
        <v>155</v>
      </c>
      <c r="P406" s="44" t="s">
        <v>386</v>
      </c>
      <c r="Q406" s="9">
        <v>25354330.7086614</v>
      </c>
      <c r="R406" s="9">
        <v>37637795.275590502</v>
      </c>
      <c r="S406" s="8">
        <f t="shared" si="23"/>
        <v>0.48447204968944008</v>
      </c>
      <c r="U406" s="9">
        <f t="shared" si="21"/>
        <v>0.5699499298661308</v>
      </c>
      <c r="V406" s="6" t="s">
        <v>119</v>
      </c>
      <c r="W406" s="6" t="s">
        <v>383</v>
      </c>
    </row>
    <row r="407" spans="1:23" x14ac:dyDescent="0.2">
      <c r="A407" s="6" t="s">
        <v>143</v>
      </c>
      <c r="B407" s="6">
        <v>2018</v>
      </c>
      <c r="C407" s="6" t="s">
        <v>425</v>
      </c>
      <c r="D407" s="6" t="s">
        <v>74</v>
      </c>
      <c r="E407" s="6" t="s">
        <v>50</v>
      </c>
      <c r="F407" s="6" t="s">
        <v>144</v>
      </c>
      <c r="G407" s="6" t="s">
        <v>145</v>
      </c>
      <c r="H407" t="s">
        <v>110</v>
      </c>
      <c r="I407" t="s">
        <v>111</v>
      </c>
      <c r="J407" t="s">
        <v>204</v>
      </c>
      <c r="K407" t="s">
        <v>205</v>
      </c>
      <c r="L407" t="s">
        <v>206</v>
      </c>
      <c r="M407" t="s">
        <v>215</v>
      </c>
      <c r="P407" s="44" t="s">
        <v>386</v>
      </c>
      <c r="Q407" s="9">
        <v>3863912.5151883299</v>
      </c>
      <c r="R407" s="9">
        <v>5735115.4313487196</v>
      </c>
      <c r="S407" s="8">
        <f t="shared" si="23"/>
        <v>0.48427672955974937</v>
      </c>
      <c r="U407" s="9">
        <f t="shared" si="21"/>
        <v>0.56976009407748684</v>
      </c>
      <c r="V407" s="6" t="s">
        <v>119</v>
      </c>
      <c r="W407" s="6" t="s">
        <v>383</v>
      </c>
    </row>
    <row r="408" spans="1:23" x14ac:dyDescent="0.2">
      <c r="A408" s="6" t="s">
        <v>106</v>
      </c>
      <c r="B408" s="6">
        <v>2018</v>
      </c>
      <c r="C408" s="6" t="s">
        <v>493</v>
      </c>
      <c r="D408" s="6" t="s">
        <v>69</v>
      </c>
      <c r="E408" s="6" t="s">
        <v>52</v>
      </c>
      <c r="F408" s="6" t="s">
        <v>108</v>
      </c>
      <c r="G408" s="6" t="s">
        <v>193</v>
      </c>
      <c r="H408" s="1" t="s">
        <v>110</v>
      </c>
      <c r="I408" s="1" t="s">
        <v>111</v>
      </c>
      <c r="J408" s="1" t="s">
        <v>112</v>
      </c>
      <c r="K408" s="1" t="s">
        <v>139</v>
      </c>
      <c r="L408" s="1" t="s">
        <v>140</v>
      </c>
      <c r="M408" s="1" t="s">
        <v>141</v>
      </c>
      <c r="N408" s="6" t="s">
        <v>149</v>
      </c>
      <c r="P408" s="44" t="s">
        <v>385</v>
      </c>
      <c r="Q408" s="9">
        <v>586750.78864353197</v>
      </c>
      <c r="R408" s="9">
        <v>870662.46056782303</v>
      </c>
      <c r="S408" s="8">
        <f t="shared" si="23"/>
        <v>0.48387096774193789</v>
      </c>
      <c r="U408" s="9">
        <f t="shared" si="21"/>
        <v>0.56936564567014003</v>
      </c>
      <c r="V408" s="6" t="s">
        <v>119</v>
      </c>
      <c r="W408" s="6" t="s">
        <v>383</v>
      </c>
    </row>
    <row r="409" spans="1:23" x14ac:dyDescent="0.2">
      <c r="A409" s="6" t="s">
        <v>188</v>
      </c>
      <c r="B409" s="6">
        <v>2019</v>
      </c>
      <c r="C409" s="6" t="s">
        <v>511</v>
      </c>
      <c r="D409" s="6" t="s">
        <v>49</v>
      </c>
      <c r="E409" s="6" t="s">
        <v>50</v>
      </c>
      <c r="F409" s="6" t="s">
        <v>142</v>
      </c>
      <c r="G409" s="6" t="s">
        <v>190</v>
      </c>
      <c r="H409" t="s">
        <v>110</v>
      </c>
      <c r="I409" t="s">
        <v>111</v>
      </c>
      <c r="J409" t="s">
        <v>204</v>
      </c>
      <c r="K409" t="s">
        <v>205</v>
      </c>
      <c r="L409" t="s">
        <v>206</v>
      </c>
      <c r="M409" t="s">
        <v>215</v>
      </c>
      <c r="P409" s="44" t="s">
        <v>386</v>
      </c>
      <c r="Q409" s="9">
        <v>0.20110497237569103</v>
      </c>
      <c r="R409" s="50">
        <v>0.29834254143646399</v>
      </c>
      <c r="S409" s="8">
        <f t="shared" si="23"/>
        <v>0.48351648351647997</v>
      </c>
      <c r="U409" s="9">
        <f t="shared" si="21"/>
        <v>0.56902095685213128</v>
      </c>
      <c r="V409" s="6" t="s">
        <v>116</v>
      </c>
      <c r="W409" s="6" t="s">
        <v>383</v>
      </c>
    </row>
    <row r="410" spans="1:23" x14ac:dyDescent="0.2">
      <c r="A410" s="6" t="s">
        <v>106</v>
      </c>
      <c r="B410" s="6">
        <v>2018</v>
      </c>
      <c r="C410" s="6" t="s">
        <v>493</v>
      </c>
      <c r="D410" s="6" t="s">
        <v>69</v>
      </c>
      <c r="E410" s="6" t="s">
        <v>52</v>
      </c>
      <c r="F410" s="6" t="s">
        <v>108</v>
      </c>
      <c r="G410" s="6" t="s">
        <v>227</v>
      </c>
      <c r="H410" t="s">
        <v>110</v>
      </c>
      <c r="I410" t="s">
        <v>123</v>
      </c>
      <c r="J410" t="s">
        <v>124</v>
      </c>
      <c r="K410" t="s">
        <v>125</v>
      </c>
      <c r="L410" t="s">
        <v>126</v>
      </c>
      <c r="M410" t="s">
        <v>127</v>
      </c>
      <c r="N410" s="6" t="s">
        <v>155</v>
      </c>
      <c r="P410" s="44" t="s">
        <v>386</v>
      </c>
      <c r="Q410" s="9">
        <v>7417218.5430463497</v>
      </c>
      <c r="R410" s="9">
        <v>10993377.4834437</v>
      </c>
      <c r="S410" s="8">
        <f t="shared" si="23"/>
        <v>0.48214285714285754</v>
      </c>
      <c r="U410" s="9">
        <f t="shared" si="21"/>
        <v>0.56768450928932113</v>
      </c>
      <c r="V410" s="6" t="s">
        <v>119</v>
      </c>
      <c r="W410" s="6" t="s">
        <v>383</v>
      </c>
    </row>
    <row r="411" spans="1:23" x14ac:dyDescent="0.2">
      <c r="A411" s="6" t="s">
        <v>188</v>
      </c>
      <c r="B411" s="6">
        <v>2019</v>
      </c>
      <c r="C411" s="6" t="s">
        <v>511</v>
      </c>
      <c r="D411" s="6" t="s">
        <v>49</v>
      </c>
      <c r="E411" s="6" t="s">
        <v>50</v>
      </c>
      <c r="F411" s="6" t="s">
        <v>195</v>
      </c>
      <c r="G411" s="6" t="s">
        <v>190</v>
      </c>
      <c r="H411" s="6" t="s">
        <v>110</v>
      </c>
      <c r="I411" s="12" t="s">
        <v>123</v>
      </c>
      <c r="J411" s="6" t="s">
        <v>124</v>
      </c>
      <c r="K411" s="6" t="s">
        <v>125</v>
      </c>
      <c r="L411" s="6" t="s">
        <v>126</v>
      </c>
      <c r="M411" s="6" t="s">
        <v>127</v>
      </c>
      <c r="P411" s="44" t="s">
        <v>386</v>
      </c>
      <c r="Q411" s="9">
        <v>0.24088397790055305</v>
      </c>
      <c r="R411" s="9">
        <v>0.35580110497237499</v>
      </c>
      <c r="S411" s="8">
        <f t="shared" si="23"/>
        <v>0.47706422018347988</v>
      </c>
      <c r="U411" s="9">
        <f t="shared" si="21"/>
        <v>0.56273255333768435</v>
      </c>
      <c r="V411" s="6" t="s">
        <v>116</v>
      </c>
      <c r="W411" s="6" t="s">
        <v>383</v>
      </c>
    </row>
    <row r="412" spans="1:23" x14ac:dyDescent="0.2">
      <c r="A412" s="6" t="s">
        <v>167</v>
      </c>
      <c r="B412" s="6">
        <v>2018</v>
      </c>
      <c r="C412" s="6" t="s">
        <v>411</v>
      </c>
      <c r="D412" s="6" t="s">
        <v>80</v>
      </c>
      <c r="E412" s="6" t="s">
        <v>50</v>
      </c>
      <c r="F412" s="45" t="s">
        <v>390</v>
      </c>
      <c r="G412" s="6" t="s">
        <v>168</v>
      </c>
      <c r="H412" s="6" t="s">
        <v>110</v>
      </c>
      <c r="I412" s="12" t="s">
        <v>111</v>
      </c>
      <c r="J412" s="6" t="s">
        <v>133</v>
      </c>
      <c r="K412" s="6" t="s">
        <v>146</v>
      </c>
      <c r="L412" s="6" t="s">
        <v>147</v>
      </c>
      <c r="M412" s="6" t="s">
        <v>191</v>
      </c>
      <c r="P412" s="44" t="s">
        <v>386</v>
      </c>
      <c r="R412" s="8"/>
      <c r="T412" s="15">
        <v>0.55910376299999998</v>
      </c>
      <c r="U412" s="9">
        <f t="shared" si="21"/>
        <v>0.55910376299999998</v>
      </c>
      <c r="V412" s="6" t="s">
        <v>116</v>
      </c>
      <c r="W412" s="6" t="s">
        <v>383</v>
      </c>
    </row>
    <row r="413" spans="1:23" x14ac:dyDescent="0.2">
      <c r="A413" s="6" t="s">
        <v>106</v>
      </c>
      <c r="B413" s="6">
        <v>2018</v>
      </c>
      <c r="C413" s="6" t="s">
        <v>493</v>
      </c>
      <c r="D413" s="6" t="s">
        <v>69</v>
      </c>
      <c r="E413" s="6" t="s">
        <v>52</v>
      </c>
      <c r="F413" s="6" t="s">
        <v>108</v>
      </c>
      <c r="G413" s="6" t="s">
        <v>227</v>
      </c>
      <c r="H413" s="1" t="s">
        <v>110</v>
      </c>
      <c r="I413" s="1" t="s">
        <v>111</v>
      </c>
      <c r="J413" s="1" t="s">
        <v>112</v>
      </c>
      <c r="K413" s="1" t="s">
        <v>139</v>
      </c>
      <c r="L413" s="1" t="s">
        <v>140</v>
      </c>
      <c r="M413" s="1" t="s">
        <v>141</v>
      </c>
      <c r="N413" s="6" t="s">
        <v>149</v>
      </c>
      <c r="P413" s="44" t="s">
        <v>385</v>
      </c>
      <c r="Q413" s="9">
        <v>283911.67192429199</v>
      </c>
      <c r="R413" s="9">
        <v>416403.785488958</v>
      </c>
      <c r="S413" s="8">
        <f t="shared" ref="S413:S422" si="24">((R413-Q413)/Q413)</f>
        <v>0.46666666666665402</v>
      </c>
      <c r="U413" s="9">
        <f t="shared" si="21"/>
        <v>0.5525410230287664</v>
      </c>
      <c r="V413" s="6" t="s">
        <v>119</v>
      </c>
      <c r="W413" s="6" t="s">
        <v>383</v>
      </c>
    </row>
    <row r="414" spans="1:23" x14ac:dyDescent="0.2">
      <c r="A414" s="6" t="s">
        <v>106</v>
      </c>
      <c r="B414" s="6" t="s">
        <v>120</v>
      </c>
      <c r="C414" s="6" t="s">
        <v>457</v>
      </c>
      <c r="D414" s="6" t="s">
        <v>77</v>
      </c>
      <c r="E414" s="6" t="s">
        <v>121</v>
      </c>
      <c r="F414" s="6" t="s">
        <v>132</v>
      </c>
      <c r="G414" s="13">
        <v>1.0000000000000001E-5</v>
      </c>
      <c r="H414" s="42" t="s">
        <v>110</v>
      </c>
      <c r="I414" s="42" t="s">
        <v>163</v>
      </c>
      <c r="J414" t="s">
        <v>163</v>
      </c>
      <c r="K414" t="s">
        <v>164</v>
      </c>
      <c r="L414" t="s">
        <v>165</v>
      </c>
      <c r="M414" t="s">
        <v>166</v>
      </c>
      <c r="P414" s="44" t="s">
        <v>386</v>
      </c>
      <c r="Q414" s="9">
        <v>4387049.3918457599</v>
      </c>
      <c r="R414" s="9">
        <v>6431417.59233204</v>
      </c>
      <c r="S414" s="8">
        <f t="shared" si="24"/>
        <v>0.46600072574659446</v>
      </c>
      <c r="T414" s="43"/>
      <c r="U414" s="9">
        <f t="shared" si="21"/>
        <v>0.55188581768097023</v>
      </c>
      <c r="V414" s="6" t="s">
        <v>119</v>
      </c>
      <c r="W414" s="6" t="s">
        <v>383</v>
      </c>
    </row>
    <row r="415" spans="1:23" x14ac:dyDescent="0.2">
      <c r="A415" s="6" t="s">
        <v>106</v>
      </c>
      <c r="B415" s="6">
        <v>2018</v>
      </c>
      <c r="C415" s="6" t="s">
        <v>444</v>
      </c>
      <c r="D415" s="6" t="s">
        <v>69</v>
      </c>
      <c r="E415" s="6" t="s">
        <v>52</v>
      </c>
      <c r="F415" s="6" t="s">
        <v>108</v>
      </c>
      <c r="G415" s="6" t="s">
        <v>239</v>
      </c>
      <c r="H415" t="s">
        <v>110</v>
      </c>
      <c r="I415" t="s">
        <v>123</v>
      </c>
      <c r="J415" t="s">
        <v>124</v>
      </c>
      <c r="K415" t="s">
        <v>125</v>
      </c>
      <c r="L415" t="s">
        <v>126</v>
      </c>
      <c r="M415" t="s">
        <v>127</v>
      </c>
      <c r="N415" s="6" t="s">
        <v>155</v>
      </c>
      <c r="P415" s="44" t="s">
        <v>386</v>
      </c>
      <c r="Q415" s="9">
        <v>412500</v>
      </c>
      <c r="R415" s="9">
        <v>604687</v>
      </c>
      <c r="S415" s="8">
        <f t="shared" si="24"/>
        <v>0.46590787878787882</v>
      </c>
      <c r="U415" s="9">
        <f t="shared" si="21"/>
        <v>0.55179444385933163</v>
      </c>
      <c r="V415" s="6" t="s">
        <v>119</v>
      </c>
      <c r="W415" s="6" t="s">
        <v>383</v>
      </c>
    </row>
    <row r="416" spans="1:23" x14ac:dyDescent="0.2">
      <c r="A416" s="6" t="s">
        <v>196</v>
      </c>
      <c r="B416" s="6">
        <v>2019</v>
      </c>
      <c r="C416" s="6" t="s">
        <v>417</v>
      </c>
      <c r="D416" s="6" t="s">
        <v>79</v>
      </c>
      <c r="E416" s="6" t="s">
        <v>50</v>
      </c>
      <c r="F416" s="16" t="s">
        <v>208</v>
      </c>
      <c r="G416" s="6" t="s">
        <v>198</v>
      </c>
      <c r="H416" s="6" t="s">
        <v>110</v>
      </c>
      <c r="I416" s="12" t="s">
        <v>123</v>
      </c>
      <c r="J416" s="6" t="s">
        <v>124</v>
      </c>
      <c r="K416" s="6" t="s">
        <v>125</v>
      </c>
      <c r="L416" s="6" t="s">
        <v>126</v>
      </c>
      <c r="M416" s="6" t="s">
        <v>127</v>
      </c>
      <c r="N416" s="6" t="s">
        <v>155</v>
      </c>
      <c r="O416" s="6" t="s">
        <v>218</v>
      </c>
      <c r="P416" s="44" t="s">
        <v>386</v>
      </c>
      <c r="Q416" s="9">
        <v>19086021.505376302</v>
      </c>
      <c r="R416" s="9">
        <v>27956989.247311801</v>
      </c>
      <c r="S416" s="8">
        <f t="shared" si="24"/>
        <v>0.46478873239436802</v>
      </c>
      <c r="U416" s="9">
        <f t="shared" si="21"/>
        <v>0.55069259863641185</v>
      </c>
      <c r="V416" s="6" t="s">
        <v>119</v>
      </c>
      <c r="W416" s="6" t="s">
        <v>383</v>
      </c>
    </row>
    <row r="417" spans="1:23" x14ac:dyDescent="0.2">
      <c r="A417" s="6" t="s">
        <v>106</v>
      </c>
      <c r="B417" s="6" t="s">
        <v>107</v>
      </c>
      <c r="C417" s="6" t="s">
        <v>466</v>
      </c>
      <c r="D417" s="6" t="s">
        <v>69</v>
      </c>
      <c r="E417" s="6" t="s">
        <v>52</v>
      </c>
      <c r="F417" s="6" t="s">
        <v>194</v>
      </c>
      <c r="G417" s="6" t="s">
        <v>130</v>
      </c>
      <c r="H417" t="s">
        <v>110</v>
      </c>
      <c r="I417" t="s">
        <v>163</v>
      </c>
      <c r="J417" t="s">
        <v>163</v>
      </c>
      <c r="K417" t="s">
        <v>164</v>
      </c>
      <c r="L417" t="s">
        <v>165</v>
      </c>
      <c r="M417" t="s">
        <v>166</v>
      </c>
      <c r="P417" s="44" t="s">
        <v>386</v>
      </c>
      <c r="Q417" s="9">
        <v>1.57232704402515</v>
      </c>
      <c r="R417" s="9">
        <v>2.3018867924528199</v>
      </c>
      <c r="S417" s="8">
        <f t="shared" si="24"/>
        <v>0.46400000000000019</v>
      </c>
      <c r="U417" s="9">
        <f t="shared" si="21"/>
        <v>0.54991555362195566</v>
      </c>
      <c r="V417" s="6" t="s">
        <v>116</v>
      </c>
      <c r="W417" s="6" t="s">
        <v>383</v>
      </c>
    </row>
    <row r="418" spans="1:23" x14ac:dyDescent="0.2">
      <c r="A418" s="6" t="s">
        <v>106</v>
      </c>
      <c r="B418" s="6" t="s">
        <v>120</v>
      </c>
      <c r="C418" s="6" t="s">
        <v>443</v>
      </c>
      <c r="D418" s="6" t="s">
        <v>77</v>
      </c>
      <c r="E418" s="6" t="s">
        <v>121</v>
      </c>
      <c r="F418" s="6" t="s">
        <v>122</v>
      </c>
      <c r="G418" s="14">
        <v>1.0000000000000001E-5</v>
      </c>
      <c r="H418" s="6" t="s">
        <v>110</v>
      </c>
      <c r="I418" s="12" t="s">
        <v>123</v>
      </c>
      <c r="J418" s="6" t="s">
        <v>124</v>
      </c>
      <c r="K418" s="6" t="s">
        <v>125</v>
      </c>
      <c r="L418" s="6" t="s">
        <v>126</v>
      </c>
      <c r="M418" s="6" t="s">
        <v>127</v>
      </c>
      <c r="N418" s="6" t="s">
        <v>150</v>
      </c>
      <c r="P418" s="44" t="s">
        <v>386</v>
      </c>
      <c r="Q418" s="9">
        <v>1625394.94257598</v>
      </c>
      <c r="R418" s="9">
        <v>2373244.4053822602</v>
      </c>
      <c r="S418" s="8">
        <f t="shared" si="24"/>
        <v>0.46010322981629531</v>
      </c>
      <c r="U418" s="9">
        <f t="shared" si="21"/>
        <v>0.54607037176230988</v>
      </c>
      <c r="V418" s="6" t="s">
        <v>119</v>
      </c>
      <c r="W418" s="6" t="s">
        <v>383</v>
      </c>
    </row>
    <row r="419" spans="1:23" x14ac:dyDescent="0.2">
      <c r="A419" s="6" t="s">
        <v>106</v>
      </c>
      <c r="B419" s="6" t="s">
        <v>120</v>
      </c>
      <c r="C419" s="6" t="s">
        <v>443</v>
      </c>
      <c r="D419" s="6" t="s">
        <v>77</v>
      </c>
      <c r="E419" s="6" t="s">
        <v>121</v>
      </c>
      <c r="F419" s="6" t="s">
        <v>122</v>
      </c>
      <c r="G419" s="11">
        <v>1E-3</v>
      </c>
      <c r="H419" s="6" t="s">
        <v>110</v>
      </c>
      <c r="I419" s="12" t="s">
        <v>123</v>
      </c>
      <c r="J419" s="6" t="s">
        <v>124</v>
      </c>
      <c r="K419" s="6" t="s">
        <v>125</v>
      </c>
      <c r="L419" s="6" t="s">
        <v>126</v>
      </c>
      <c r="M419" s="6" t="s">
        <v>127</v>
      </c>
      <c r="N419" s="6" t="s">
        <v>150</v>
      </c>
      <c r="P419" s="44" t="s">
        <v>386</v>
      </c>
      <c r="Q419" s="9">
        <v>1170828.1368909699</v>
      </c>
      <c r="R419" s="9">
        <v>1709529.9442342899</v>
      </c>
      <c r="S419" s="8">
        <f t="shared" si="24"/>
        <v>0.4601032298162861</v>
      </c>
      <c r="U419" s="9">
        <f t="shared" si="21"/>
        <v>0.54607037176230089</v>
      </c>
      <c r="V419" s="6" t="s">
        <v>119</v>
      </c>
      <c r="W419" s="6" t="s">
        <v>383</v>
      </c>
    </row>
    <row r="420" spans="1:23" x14ac:dyDescent="0.2">
      <c r="A420" s="6" t="s">
        <v>106</v>
      </c>
      <c r="B420" s="6" t="s">
        <v>107</v>
      </c>
      <c r="C420" s="6" t="s">
        <v>424</v>
      </c>
      <c r="D420" s="6" t="s">
        <v>69</v>
      </c>
      <c r="E420" s="6" t="s">
        <v>52</v>
      </c>
      <c r="F420" s="6" t="s">
        <v>194</v>
      </c>
      <c r="G420" s="6" t="s">
        <v>130</v>
      </c>
      <c r="H420" s="6" t="s">
        <v>110</v>
      </c>
      <c r="I420" s="12" t="s">
        <v>123</v>
      </c>
      <c r="J420" s="6" t="s">
        <v>124</v>
      </c>
      <c r="K420" s="6" t="s">
        <v>125</v>
      </c>
      <c r="L420" s="6" t="s">
        <v>126</v>
      </c>
      <c r="M420" s="6" t="s">
        <v>127</v>
      </c>
      <c r="N420" s="6" t="s">
        <v>155</v>
      </c>
      <c r="P420" s="44" t="s">
        <v>386</v>
      </c>
      <c r="Q420" s="9">
        <v>34.499205087440302</v>
      </c>
      <c r="R420" s="9">
        <v>50.238473767885502</v>
      </c>
      <c r="S420" s="8">
        <f t="shared" si="24"/>
        <v>0.45622119815668449</v>
      </c>
      <c r="U420" s="9">
        <f t="shared" si="21"/>
        <v>0.54222951573262601</v>
      </c>
      <c r="V420" s="6" t="s">
        <v>116</v>
      </c>
      <c r="W420" s="6" t="s">
        <v>383</v>
      </c>
    </row>
    <row r="421" spans="1:23" x14ac:dyDescent="0.2">
      <c r="A421" s="6" t="s">
        <v>106</v>
      </c>
      <c r="B421" s="6" t="s">
        <v>120</v>
      </c>
      <c r="C421" s="6" t="s">
        <v>445</v>
      </c>
      <c r="D421" s="6" t="s">
        <v>77</v>
      </c>
      <c r="E421" s="6" t="s">
        <v>121</v>
      </c>
      <c r="F421" s="6" t="s">
        <v>122</v>
      </c>
      <c r="G421" s="11">
        <v>1E-3</v>
      </c>
      <c r="H421" s="6" t="s">
        <v>110</v>
      </c>
      <c r="I421" s="12" t="s">
        <v>123</v>
      </c>
      <c r="J421" s="6" t="s">
        <v>124</v>
      </c>
      <c r="K421" s="6" t="s">
        <v>125</v>
      </c>
      <c r="L421" s="6" t="s">
        <v>126</v>
      </c>
      <c r="M421" s="6" t="s">
        <v>127</v>
      </c>
      <c r="N421" s="6" t="s">
        <v>155</v>
      </c>
      <c r="P421" s="44" t="s">
        <v>386</v>
      </c>
      <c r="Q421" s="9">
        <v>5907544.05466362</v>
      </c>
      <c r="R421" s="9">
        <v>8595360.8089913093</v>
      </c>
      <c r="S421" s="8">
        <f t="shared" si="24"/>
        <v>0.45498039954620967</v>
      </c>
      <c r="U421" s="9">
        <f t="shared" si="21"/>
        <v>0.54099971831022675</v>
      </c>
      <c r="V421" s="6" t="s">
        <v>119</v>
      </c>
      <c r="W421" s="6" t="s">
        <v>383</v>
      </c>
    </row>
    <row r="422" spans="1:23" x14ac:dyDescent="0.2">
      <c r="A422" s="6" t="s">
        <v>106</v>
      </c>
      <c r="B422" s="6" t="s">
        <v>107</v>
      </c>
      <c r="C422" s="6" t="s">
        <v>464</v>
      </c>
      <c r="D422" s="6" t="s">
        <v>69</v>
      </c>
      <c r="E422" s="6" t="s">
        <v>52</v>
      </c>
      <c r="F422" s="6" t="s">
        <v>142</v>
      </c>
      <c r="G422" s="6" t="s">
        <v>109</v>
      </c>
      <c r="H422" t="s">
        <v>110</v>
      </c>
      <c r="I422" t="s">
        <v>111</v>
      </c>
      <c r="J422" t="s">
        <v>112</v>
      </c>
      <c r="K422" t="s">
        <v>139</v>
      </c>
      <c r="L422" t="s">
        <v>140</v>
      </c>
      <c r="M422" t="s">
        <v>141</v>
      </c>
      <c r="P422" s="44" t="s">
        <v>385</v>
      </c>
      <c r="Q422" s="9">
        <v>607832.31282972195</v>
      </c>
      <c r="R422" s="9">
        <v>882969.99554940802</v>
      </c>
      <c r="S422" s="8">
        <f t="shared" si="24"/>
        <v>0.45265392594678178</v>
      </c>
      <c r="U422" s="9">
        <f t="shared" si="21"/>
        <v>0.53869104241416799</v>
      </c>
      <c r="V422" s="6" t="s">
        <v>119</v>
      </c>
      <c r="W422" s="6" t="s">
        <v>383</v>
      </c>
    </row>
    <row r="423" spans="1:23" x14ac:dyDescent="0.2">
      <c r="A423" s="6" t="s">
        <v>231</v>
      </c>
      <c r="B423" s="6">
        <v>2019</v>
      </c>
      <c r="C423" s="6" t="s">
        <v>430</v>
      </c>
      <c r="D423" s="6" t="s">
        <v>74</v>
      </c>
      <c r="E423" s="6" t="s">
        <v>50</v>
      </c>
      <c r="F423" s="6" t="s">
        <v>232</v>
      </c>
      <c r="G423" s="6" t="s">
        <v>240</v>
      </c>
      <c r="H423" t="s">
        <v>110</v>
      </c>
      <c r="I423" t="s">
        <v>111</v>
      </c>
      <c r="J423" t="s">
        <v>204</v>
      </c>
      <c r="K423" t="s">
        <v>205</v>
      </c>
      <c r="L423" t="s">
        <v>206</v>
      </c>
      <c r="M423" t="s">
        <v>215</v>
      </c>
      <c r="N423" s="6" t="s">
        <v>225</v>
      </c>
      <c r="P423" s="44" t="s">
        <v>386</v>
      </c>
      <c r="T423" s="9">
        <v>0.5373</v>
      </c>
      <c r="U423" s="9">
        <f t="shared" si="21"/>
        <v>0.5373</v>
      </c>
      <c r="V423" s="6" t="s">
        <v>119</v>
      </c>
      <c r="W423" s="6" t="s">
        <v>383</v>
      </c>
    </row>
    <row r="424" spans="1:23" x14ac:dyDescent="0.2">
      <c r="A424" s="6" t="s">
        <v>106</v>
      </c>
      <c r="B424" s="6" t="s">
        <v>107</v>
      </c>
      <c r="C424" s="6" t="s">
        <v>469</v>
      </c>
      <c r="D424" s="6" t="s">
        <v>69</v>
      </c>
      <c r="E424" s="6" t="s">
        <v>52</v>
      </c>
      <c r="F424" s="6" t="s">
        <v>194</v>
      </c>
      <c r="G424" s="6" t="s">
        <v>118</v>
      </c>
      <c r="H424" s="6" t="s">
        <v>110</v>
      </c>
      <c r="I424" s="6" t="s">
        <v>111</v>
      </c>
      <c r="J424" s="6" t="s">
        <v>112</v>
      </c>
      <c r="K424" s="6" t="s">
        <v>113</v>
      </c>
      <c r="L424" s="6" t="s">
        <v>114</v>
      </c>
      <c r="M424" s="6" t="s">
        <v>115</v>
      </c>
      <c r="P424" s="44" t="s">
        <v>385</v>
      </c>
      <c r="Q424" s="9">
        <v>989795.91481616104</v>
      </c>
      <c r="R424" s="9">
        <v>1431864.7724381101</v>
      </c>
      <c r="S424" s="8">
        <f>((R424-Q424)/Q424)</f>
        <v>0.44662627012767209</v>
      </c>
      <c r="U424" s="9">
        <f t="shared" si="21"/>
        <v>0.53269225575030932</v>
      </c>
      <c r="V424" s="6" t="s">
        <v>119</v>
      </c>
      <c r="W424" s="6" t="s">
        <v>383</v>
      </c>
    </row>
    <row r="425" spans="1:23" x14ac:dyDescent="0.2">
      <c r="A425" s="6" t="s">
        <v>106</v>
      </c>
      <c r="B425" s="6" t="s">
        <v>107</v>
      </c>
      <c r="C425" s="6" t="s">
        <v>469</v>
      </c>
      <c r="D425" s="6" t="s">
        <v>69</v>
      </c>
      <c r="E425" s="6" t="s">
        <v>52</v>
      </c>
      <c r="F425" s="6" t="s">
        <v>108</v>
      </c>
      <c r="G425" s="6" t="s">
        <v>109</v>
      </c>
      <c r="H425" s="6" t="s">
        <v>110</v>
      </c>
      <c r="I425" s="6" t="s">
        <v>111</v>
      </c>
      <c r="J425" s="6" t="s">
        <v>112</v>
      </c>
      <c r="K425" s="6" t="s">
        <v>113</v>
      </c>
      <c r="L425" s="6" t="s">
        <v>114</v>
      </c>
      <c r="M425" s="6" t="s">
        <v>115</v>
      </c>
      <c r="P425" s="44" t="s">
        <v>385</v>
      </c>
      <c r="Q425" s="9">
        <v>959804.160298642</v>
      </c>
      <c r="R425" s="9">
        <v>1388477.9124658401</v>
      </c>
      <c r="S425" s="8">
        <f>((R425-Q425)/Q425)</f>
        <v>0.44662627012766515</v>
      </c>
      <c r="U425" s="9">
        <f t="shared" si="21"/>
        <v>0.53269225575030221</v>
      </c>
      <c r="V425" s="6" t="s">
        <v>119</v>
      </c>
      <c r="W425" s="6" t="s">
        <v>383</v>
      </c>
    </row>
    <row r="426" spans="1:23" x14ac:dyDescent="0.2">
      <c r="A426" s="6" t="s">
        <v>106</v>
      </c>
      <c r="B426" s="6" t="s">
        <v>107</v>
      </c>
      <c r="C426" s="6" t="s">
        <v>473</v>
      </c>
      <c r="D426" s="6" t="s">
        <v>69</v>
      </c>
      <c r="E426" s="6" t="s">
        <v>52</v>
      </c>
      <c r="F426" s="6" t="s">
        <v>142</v>
      </c>
      <c r="G426" s="6" t="s">
        <v>118</v>
      </c>
      <c r="H426" s="6" t="s">
        <v>110</v>
      </c>
      <c r="I426" s="12" t="s">
        <v>123</v>
      </c>
      <c r="J426" s="6" t="s">
        <v>124</v>
      </c>
      <c r="K426" s="6" t="s">
        <v>125</v>
      </c>
      <c r="L426" s="6" t="s">
        <v>126</v>
      </c>
      <c r="M426" s="6" t="s">
        <v>127</v>
      </c>
      <c r="N426" s="6" t="s">
        <v>150</v>
      </c>
      <c r="P426" s="44" t="s">
        <v>386</v>
      </c>
      <c r="Q426" s="9">
        <v>0.86956521739130499</v>
      </c>
      <c r="R426" s="9">
        <v>1.25776397515528</v>
      </c>
      <c r="S426" s="8">
        <f>((R426-Q426)/Q426)</f>
        <v>0.44642857142857101</v>
      </c>
      <c r="U426" s="9">
        <f t="shared" si="21"/>
        <v>0.53249508082702013</v>
      </c>
      <c r="V426" s="6" t="s">
        <v>116</v>
      </c>
      <c r="W426" s="6" t="s">
        <v>383</v>
      </c>
    </row>
    <row r="427" spans="1:23" x14ac:dyDescent="0.2">
      <c r="A427" s="6" t="s">
        <v>106</v>
      </c>
      <c r="B427" s="6" t="s">
        <v>107</v>
      </c>
      <c r="C427" s="6" t="s">
        <v>470</v>
      </c>
      <c r="D427" s="6" t="s">
        <v>69</v>
      </c>
      <c r="E427" s="6" t="s">
        <v>52</v>
      </c>
      <c r="F427" s="6" t="s">
        <v>117</v>
      </c>
      <c r="G427" s="6" t="s">
        <v>129</v>
      </c>
      <c r="H427" t="s">
        <v>110</v>
      </c>
      <c r="I427" t="s">
        <v>111</v>
      </c>
      <c r="J427" t="s">
        <v>133</v>
      </c>
      <c r="K427" t="s">
        <v>146</v>
      </c>
      <c r="L427" t="s">
        <v>147</v>
      </c>
      <c r="M427" t="s">
        <v>148</v>
      </c>
      <c r="P427" s="44" t="s">
        <v>385</v>
      </c>
      <c r="Q427" s="9">
        <v>6.5313653136531302</v>
      </c>
      <c r="R427" s="9">
        <v>9.4095940959409603</v>
      </c>
      <c r="S427" s="8">
        <f>((R427-Q427)/Q427)</f>
        <v>0.44067796610169646</v>
      </c>
      <c r="U427" s="9">
        <f t="shared" si="21"/>
        <v>0.52674788677586193</v>
      </c>
      <c r="V427" s="6" t="s">
        <v>116</v>
      </c>
      <c r="W427" s="6" t="s">
        <v>383</v>
      </c>
    </row>
    <row r="428" spans="1:23" x14ac:dyDescent="0.2">
      <c r="A428" s="6" t="s">
        <v>231</v>
      </c>
      <c r="B428" s="6">
        <v>2019</v>
      </c>
      <c r="C428" s="6" t="s">
        <v>429</v>
      </c>
      <c r="D428" s="6" t="s">
        <v>80</v>
      </c>
      <c r="E428" s="6" t="s">
        <v>50</v>
      </c>
      <c r="F428" s="6" t="s">
        <v>232</v>
      </c>
      <c r="G428" s="6" t="s">
        <v>233</v>
      </c>
      <c r="H428" t="s">
        <v>110</v>
      </c>
      <c r="I428" s="6" t="s">
        <v>111</v>
      </c>
      <c r="J428" s="6" t="s">
        <v>133</v>
      </c>
      <c r="P428" s="44" t="s">
        <v>386</v>
      </c>
      <c r="T428" s="9">
        <v>0.52490000000000003</v>
      </c>
      <c r="U428" s="9">
        <f t="shared" si="21"/>
        <v>0.52490000000000003</v>
      </c>
      <c r="V428" s="6" t="s">
        <v>119</v>
      </c>
      <c r="W428" s="6" t="s">
        <v>383</v>
      </c>
    </row>
    <row r="429" spans="1:23" x14ac:dyDescent="0.2">
      <c r="A429" s="6" t="s">
        <v>106</v>
      </c>
      <c r="B429" s="6" t="s">
        <v>120</v>
      </c>
      <c r="C429" s="6" t="s">
        <v>440</v>
      </c>
      <c r="D429" s="6" t="s">
        <v>77</v>
      </c>
      <c r="E429" s="6" t="s">
        <v>121</v>
      </c>
      <c r="F429" s="6" t="s">
        <v>122</v>
      </c>
      <c r="G429" s="14">
        <v>1.0000000000000001E-5</v>
      </c>
      <c r="H429" t="s">
        <v>110</v>
      </c>
      <c r="I429" t="s">
        <v>111</v>
      </c>
      <c r="J429" t="s">
        <v>133</v>
      </c>
      <c r="K429" t="s">
        <v>146</v>
      </c>
      <c r="L429" t="s">
        <v>147</v>
      </c>
      <c r="M429" t="s">
        <v>191</v>
      </c>
      <c r="P429" s="44" t="s">
        <v>386</v>
      </c>
      <c r="Q429" s="9">
        <v>5101946.4721938102</v>
      </c>
      <c r="R429" s="9">
        <v>7333047.7912647901</v>
      </c>
      <c r="S429" s="8">
        <f>((R429-Q429)/Q429)</f>
        <v>0.43730394492195018</v>
      </c>
      <c r="U429" s="9">
        <f t="shared" si="21"/>
        <v>0.52336517902824775</v>
      </c>
      <c r="V429" s="6" t="s">
        <v>119</v>
      </c>
      <c r="W429" s="6" t="s">
        <v>383</v>
      </c>
    </row>
    <row r="430" spans="1:23" x14ac:dyDescent="0.2">
      <c r="A430" s="6" t="s">
        <v>106</v>
      </c>
      <c r="B430" s="6" t="s">
        <v>107</v>
      </c>
      <c r="C430" s="6" t="s">
        <v>470</v>
      </c>
      <c r="D430" s="6" t="s">
        <v>69</v>
      </c>
      <c r="E430" s="6" t="s">
        <v>52</v>
      </c>
      <c r="F430" s="6" t="s">
        <v>142</v>
      </c>
      <c r="G430" s="6" t="s">
        <v>129</v>
      </c>
      <c r="H430" t="s">
        <v>110</v>
      </c>
      <c r="I430" t="s">
        <v>111</v>
      </c>
      <c r="J430" t="s">
        <v>133</v>
      </c>
      <c r="K430" t="s">
        <v>146</v>
      </c>
      <c r="L430" t="s">
        <v>147</v>
      </c>
      <c r="M430" t="s">
        <v>148</v>
      </c>
      <c r="P430" s="44" t="s">
        <v>385</v>
      </c>
      <c r="Q430" s="9">
        <v>6.0885608856088496</v>
      </c>
      <c r="R430" s="9">
        <v>8.7453874538745495</v>
      </c>
      <c r="S430" s="8">
        <f>((R430-Q430)/Q430)</f>
        <v>0.43636363636363967</v>
      </c>
      <c r="U430" s="9">
        <f t="shared" si="21"/>
        <v>0.5224210346524466</v>
      </c>
      <c r="V430" s="6" t="s">
        <v>116</v>
      </c>
      <c r="W430" s="6" t="s">
        <v>383</v>
      </c>
    </row>
    <row r="431" spans="1:23" x14ac:dyDescent="0.2">
      <c r="A431" s="6" t="s">
        <v>106</v>
      </c>
      <c r="B431" s="6" t="s">
        <v>120</v>
      </c>
      <c r="C431" s="6" t="s">
        <v>458</v>
      </c>
      <c r="D431" s="6" t="s">
        <v>77</v>
      </c>
      <c r="E431" s="6" t="s">
        <v>121</v>
      </c>
      <c r="F431" s="6" t="s">
        <v>138</v>
      </c>
      <c r="G431" s="11">
        <v>1E-3</v>
      </c>
      <c r="H431" t="s">
        <v>110</v>
      </c>
      <c r="I431" t="s">
        <v>111</v>
      </c>
      <c r="J431" t="s">
        <v>133</v>
      </c>
      <c r="K431" t="s">
        <v>146</v>
      </c>
      <c r="L431" t="s">
        <v>147</v>
      </c>
      <c r="M431" t="s">
        <v>148</v>
      </c>
      <c r="P431" s="44" t="s">
        <v>385</v>
      </c>
      <c r="Q431" s="9">
        <v>774263.68268112699</v>
      </c>
      <c r="R431" s="9">
        <v>1111096.1275905699</v>
      </c>
      <c r="S431" s="8">
        <f>((R431-Q431)/Q431)</f>
        <v>0.43503583138893537</v>
      </c>
      <c r="U431" s="9">
        <f t="shared" si="21"/>
        <v>0.52108675998232157</v>
      </c>
      <c r="V431" s="6" t="s">
        <v>119</v>
      </c>
      <c r="W431" s="6" t="s">
        <v>383</v>
      </c>
    </row>
    <row r="432" spans="1:23" x14ac:dyDescent="0.2">
      <c r="A432" s="6" t="s">
        <v>188</v>
      </c>
      <c r="B432" s="6">
        <v>2019</v>
      </c>
      <c r="C432" s="6" t="s">
        <v>511</v>
      </c>
      <c r="D432" s="6" t="s">
        <v>189</v>
      </c>
      <c r="E432" s="6" t="s">
        <v>50</v>
      </c>
      <c r="F432" s="6" t="s">
        <v>142</v>
      </c>
      <c r="G432" s="6" t="s">
        <v>190</v>
      </c>
      <c r="H432" s="6" t="s">
        <v>110</v>
      </c>
      <c r="I432" s="6" t="s">
        <v>111</v>
      </c>
      <c r="J432" s="6" t="s">
        <v>112</v>
      </c>
      <c r="K432" s="6" t="s">
        <v>113</v>
      </c>
      <c r="L432" s="6" t="s">
        <v>114</v>
      </c>
      <c r="M432" s="6" t="s">
        <v>115</v>
      </c>
      <c r="P432" s="44" t="s">
        <v>385</v>
      </c>
      <c r="Q432" s="9">
        <v>4.8618784530387038E-2</v>
      </c>
      <c r="R432" s="9">
        <v>6.9613259668508065E-2</v>
      </c>
      <c r="S432" s="8">
        <f>((R432-Q432)/Q432)</f>
        <v>0.4318181818181685</v>
      </c>
      <c r="U432" s="9">
        <f t="shared" si="21"/>
        <v>0.51784830486260591</v>
      </c>
      <c r="V432" s="6" t="s">
        <v>116</v>
      </c>
      <c r="W432" s="6" t="s">
        <v>383</v>
      </c>
    </row>
    <row r="433" spans="1:23" x14ac:dyDescent="0.2">
      <c r="A433" s="6" t="s">
        <v>106</v>
      </c>
      <c r="B433" s="6">
        <v>2018</v>
      </c>
      <c r="C433" s="6" t="s">
        <v>418</v>
      </c>
      <c r="D433" s="6" t="s">
        <v>69</v>
      </c>
      <c r="E433" s="6" t="s">
        <v>52</v>
      </c>
      <c r="F433" s="6" t="s">
        <v>216</v>
      </c>
      <c r="G433" s="6" t="s">
        <v>217</v>
      </c>
      <c r="H433" t="s">
        <v>110</v>
      </c>
      <c r="I433" t="s">
        <v>123</v>
      </c>
      <c r="J433" t="s">
        <v>124</v>
      </c>
      <c r="K433" t="s">
        <v>125</v>
      </c>
      <c r="L433" t="s">
        <v>126</v>
      </c>
      <c r="M433" t="s">
        <v>127</v>
      </c>
      <c r="N433" s="6" t="s">
        <v>150</v>
      </c>
      <c r="P433" s="44" t="s">
        <v>386</v>
      </c>
      <c r="Q433" s="9">
        <v>5.39</v>
      </c>
      <c r="R433" s="9">
        <v>7.71</v>
      </c>
      <c r="S433" s="8">
        <f>((R433-Q433)/Q433)</f>
        <v>0.43042671614100192</v>
      </c>
      <c r="U433" s="9">
        <f t="shared" si="21"/>
        <v>0.51644558716252897</v>
      </c>
      <c r="V433" s="6" t="s">
        <v>116</v>
      </c>
      <c r="W433" s="6" t="s">
        <v>383</v>
      </c>
    </row>
    <row r="434" spans="1:23" x14ac:dyDescent="0.2">
      <c r="A434" s="6" t="s">
        <v>231</v>
      </c>
      <c r="B434" s="6">
        <v>2019</v>
      </c>
      <c r="C434" s="6" t="s">
        <v>509</v>
      </c>
      <c r="D434" s="6" t="s">
        <v>68</v>
      </c>
      <c r="E434" s="6" t="s">
        <v>50</v>
      </c>
      <c r="F434" s="6" t="s">
        <v>142</v>
      </c>
      <c r="G434" s="6" t="s">
        <v>245</v>
      </c>
      <c r="H434" t="s">
        <v>110</v>
      </c>
      <c r="I434" t="s">
        <v>111</v>
      </c>
      <c r="J434" t="s">
        <v>204</v>
      </c>
      <c r="K434" t="s">
        <v>205</v>
      </c>
      <c r="L434" t="s">
        <v>206</v>
      </c>
      <c r="M434" t="s">
        <v>215</v>
      </c>
      <c r="N434" s="6" t="s">
        <v>225</v>
      </c>
      <c r="P434" s="44" t="s">
        <v>386</v>
      </c>
      <c r="T434" s="9">
        <v>0.51239999999999997</v>
      </c>
      <c r="U434" s="9">
        <f t="shared" si="21"/>
        <v>0.51239999999999997</v>
      </c>
      <c r="V434" s="6" t="s">
        <v>119</v>
      </c>
      <c r="W434" s="6" t="s">
        <v>383</v>
      </c>
    </row>
    <row r="435" spans="1:23" x14ac:dyDescent="0.2">
      <c r="A435" s="6" t="s">
        <v>231</v>
      </c>
      <c r="B435" s="6">
        <v>2019</v>
      </c>
      <c r="C435" s="6" t="s">
        <v>430</v>
      </c>
      <c r="D435" s="6" t="s">
        <v>80</v>
      </c>
      <c r="E435" s="6" t="s">
        <v>50</v>
      </c>
      <c r="F435" s="6" t="s">
        <v>232</v>
      </c>
      <c r="G435" s="6" t="s">
        <v>233</v>
      </c>
      <c r="H435" t="s">
        <v>110</v>
      </c>
      <c r="I435" t="s">
        <v>111</v>
      </c>
      <c r="J435" t="s">
        <v>204</v>
      </c>
      <c r="K435" t="s">
        <v>205</v>
      </c>
      <c r="L435" t="s">
        <v>206</v>
      </c>
      <c r="M435" t="s">
        <v>215</v>
      </c>
      <c r="N435" s="6" t="s">
        <v>225</v>
      </c>
      <c r="P435" s="44" t="s">
        <v>386</v>
      </c>
      <c r="T435" s="9">
        <v>0.51239999999999997</v>
      </c>
      <c r="U435" s="9">
        <f t="shared" si="21"/>
        <v>0.51239999999999997</v>
      </c>
      <c r="V435" s="6" t="s">
        <v>119</v>
      </c>
      <c r="W435" s="6" t="s">
        <v>383</v>
      </c>
    </row>
    <row r="436" spans="1:23" x14ac:dyDescent="0.2">
      <c r="A436" s="6" t="s">
        <v>106</v>
      </c>
      <c r="B436" s="6" t="s">
        <v>107</v>
      </c>
      <c r="C436" s="6" t="s">
        <v>470</v>
      </c>
      <c r="D436" s="6" t="s">
        <v>69</v>
      </c>
      <c r="E436" s="6" t="s">
        <v>52</v>
      </c>
      <c r="F436" s="6" t="s">
        <v>108</v>
      </c>
      <c r="G436" s="6" t="s">
        <v>109</v>
      </c>
      <c r="H436" t="s">
        <v>110</v>
      </c>
      <c r="I436" t="s">
        <v>111</v>
      </c>
      <c r="J436" t="s">
        <v>133</v>
      </c>
      <c r="K436" t="s">
        <v>146</v>
      </c>
      <c r="L436" t="s">
        <v>147</v>
      </c>
      <c r="M436" t="s">
        <v>148</v>
      </c>
      <c r="P436" s="44" t="s">
        <v>385</v>
      </c>
      <c r="Q436" s="9">
        <v>12.730627306273</v>
      </c>
      <c r="R436" s="9">
        <v>18.154981549815499</v>
      </c>
      <c r="S436" s="8">
        <f t="shared" ref="S436:S441" si="25">((R436-Q436)/Q436)</f>
        <v>0.42608695652174622</v>
      </c>
      <c r="U436" s="9">
        <f t="shared" ref="U436:U499" si="26">IF(T436="",(LOG((R436/Q436),2)),T436)</f>
        <v>0.51206195367371565</v>
      </c>
      <c r="V436" s="6" t="s">
        <v>116</v>
      </c>
      <c r="W436" s="6" t="s">
        <v>383</v>
      </c>
    </row>
    <row r="437" spans="1:23" x14ac:dyDescent="0.2">
      <c r="A437" s="6" t="s">
        <v>156</v>
      </c>
      <c r="B437" s="6">
        <v>2020</v>
      </c>
      <c r="C437" s="6" t="s">
        <v>419</v>
      </c>
      <c r="D437" s="6" t="s">
        <v>76</v>
      </c>
      <c r="E437" s="6" t="s">
        <v>50</v>
      </c>
      <c r="F437" s="6" t="s">
        <v>157</v>
      </c>
      <c r="G437" s="6" t="s">
        <v>158</v>
      </c>
      <c r="H437" s="6" t="s">
        <v>110</v>
      </c>
      <c r="I437" s="6" t="s">
        <v>123</v>
      </c>
      <c r="J437" s="6" t="s">
        <v>124</v>
      </c>
      <c r="K437" s="6" t="s">
        <v>125</v>
      </c>
      <c r="L437" s="6" t="s">
        <v>246</v>
      </c>
      <c r="M437" s="6" t="s">
        <v>247</v>
      </c>
      <c r="P437" s="44" t="s">
        <v>385</v>
      </c>
      <c r="Q437" s="9">
        <v>1.3577732518669403</v>
      </c>
      <c r="R437" s="9">
        <v>1.9348268839103706</v>
      </c>
      <c r="S437" s="8">
        <f t="shared" si="25"/>
        <v>0.42499999999998578</v>
      </c>
      <c r="U437" s="9">
        <f t="shared" si="26"/>
        <v>0.51096191927736501</v>
      </c>
      <c r="V437" s="6" t="s">
        <v>116</v>
      </c>
      <c r="W437" s="6" t="s">
        <v>383</v>
      </c>
    </row>
    <row r="438" spans="1:23" x14ac:dyDescent="0.2">
      <c r="A438" s="6" t="s">
        <v>106</v>
      </c>
      <c r="B438" s="6" t="s">
        <v>107</v>
      </c>
      <c r="C438" s="6" t="s">
        <v>488</v>
      </c>
      <c r="D438" s="6" t="s">
        <v>69</v>
      </c>
      <c r="E438" s="6" t="s">
        <v>52</v>
      </c>
      <c r="F438" s="6" t="s">
        <v>108</v>
      </c>
      <c r="G438" s="6" t="s">
        <v>118</v>
      </c>
      <c r="H438" s="6" t="s">
        <v>110</v>
      </c>
      <c r="I438" s="12" t="s">
        <v>123</v>
      </c>
      <c r="J438" s="6" t="s">
        <v>124</v>
      </c>
      <c r="K438" s="6" t="s">
        <v>125</v>
      </c>
      <c r="L438" s="6" t="s">
        <v>126</v>
      </c>
      <c r="M438" s="6" t="s">
        <v>127</v>
      </c>
      <c r="N438" s="6" t="s">
        <v>150</v>
      </c>
      <c r="P438" s="44" t="s">
        <v>386</v>
      </c>
      <c r="Q438" s="9">
        <v>245959.12771301801</v>
      </c>
      <c r="R438" s="19">
        <v>349258.67986921401</v>
      </c>
      <c r="S438" s="8">
        <f t="shared" si="25"/>
        <v>0.41998665842043731</v>
      </c>
      <c r="U438" s="9">
        <f t="shared" si="26"/>
        <v>0.50587737485594708</v>
      </c>
      <c r="V438" s="6" t="s">
        <v>119</v>
      </c>
      <c r="W438" s="6" t="s">
        <v>383</v>
      </c>
    </row>
    <row r="439" spans="1:23" x14ac:dyDescent="0.2">
      <c r="A439" s="6" t="s">
        <v>106</v>
      </c>
      <c r="B439" s="6" t="s">
        <v>107</v>
      </c>
      <c r="C439" s="6" t="s">
        <v>489</v>
      </c>
      <c r="D439" s="6" t="s">
        <v>69</v>
      </c>
      <c r="E439" s="6" t="s">
        <v>52</v>
      </c>
      <c r="F439" s="6" t="s">
        <v>117</v>
      </c>
      <c r="G439" s="6" t="s">
        <v>130</v>
      </c>
      <c r="H439" s="6" t="s">
        <v>110</v>
      </c>
      <c r="I439" s="12" t="s">
        <v>123</v>
      </c>
      <c r="J439" s="6" t="s">
        <v>124</v>
      </c>
      <c r="K439" s="6" t="s">
        <v>125</v>
      </c>
      <c r="L439" s="6" t="s">
        <v>126</v>
      </c>
      <c r="M439" s="6" t="s">
        <v>127</v>
      </c>
      <c r="N439" s="6" t="s">
        <v>155</v>
      </c>
      <c r="P439" s="44" t="s">
        <v>386</v>
      </c>
      <c r="Q439" s="9">
        <v>37.164750957854402</v>
      </c>
      <c r="R439" s="9">
        <v>52.618135376756001</v>
      </c>
      <c r="S439" s="8">
        <f t="shared" si="25"/>
        <v>0.41580756013745546</v>
      </c>
      <c r="U439" s="9">
        <f t="shared" si="26"/>
        <v>0.50162518427493274</v>
      </c>
      <c r="V439" s="6" t="s">
        <v>116</v>
      </c>
      <c r="W439" s="6" t="s">
        <v>383</v>
      </c>
    </row>
    <row r="440" spans="1:23" x14ac:dyDescent="0.2">
      <c r="A440" s="6" t="s">
        <v>106</v>
      </c>
      <c r="B440" s="6" t="s">
        <v>120</v>
      </c>
      <c r="C440" s="6" t="s">
        <v>461</v>
      </c>
      <c r="D440" s="6" t="s">
        <v>77</v>
      </c>
      <c r="E440" s="6" t="s">
        <v>121</v>
      </c>
      <c r="F440" s="6" t="s">
        <v>138</v>
      </c>
      <c r="G440" s="13">
        <v>1.0000000000000001E-5</v>
      </c>
      <c r="H440" s="6" t="s">
        <v>110</v>
      </c>
      <c r="I440" s="12" t="s">
        <v>123</v>
      </c>
      <c r="J440" s="6" t="s">
        <v>124</v>
      </c>
      <c r="K440" s="6" t="s">
        <v>125</v>
      </c>
      <c r="L440" s="6" t="s">
        <v>126</v>
      </c>
      <c r="M440" s="6" t="s">
        <v>127</v>
      </c>
      <c r="N440" s="6" t="s">
        <v>155</v>
      </c>
      <c r="P440" s="44" t="s">
        <v>386</v>
      </c>
      <c r="Q440" s="9">
        <v>5925414.5421301601</v>
      </c>
      <c r="R440" s="9">
        <v>8388071.7217950299</v>
      </c>
      <c r="S440" s="8">
        <f t="shared" si="25"/>
        <v>0.41560926449199209</v>
      </c>
      <c r="U440" s="9">
        <f t="shared" si="26"/>
        <v>0.50142310866224371</v>
      </c>
      <c r="V440" s="6" t="s">
        <v>119</v>
      </c>
      <c r="W440" s="6" t="s">
        <v>383</v>
      </c>
    </row>
    <row r="441" spans="1:23" x14ac:dyDescent="0.2">
      <c r="A441" s="6" t="s">
        <v>181</v>
      </c>
      <c r="B441" s="6">
        <v>2016</v>
      </c>
      <c r="C441" s="6" t="s">
        <v>412</v>
      </c>
      <c r="D441" s="6" t="s">
        <v>64</v>
      </c>
      <c r="E441" s="6" t="s">
        <v>55</v>
      </c>
      <c r="F441" s="6" t="s">
        <v>182</v>
      </c>
      <c r="G441" s="6" t="s">
        <v>183</v>
      </c>
      <c r="H441" s="6" t="s">
        <v>110</v>
      </c>
      <c r="I441" s="6" t="s">
        <v>111</v>
      </c>
      <c r="J441" s="6" t="s">
        <v>133</v>
      </c>
      <c r="K441" s="6" t="s">
        <v>248</v>
      </c>
      <c r="P441" s="44" t="s">
        <v>385</v>
      </c>
      <c r="Q441" s="9">
        <v>34.22</v>
      </c>
      <c r="R441" s="9">
        <v>48.4</v>
      </c>
      <c r="S441" s="8">
        <f t="shared" si="25"/>
        <v>0.41437755698421974</v>
      </c>
      <c r="U441" s="9">
        <f t="shared" si="26"/>
        <v>0.50016728767254359</v>
      </c>
      <c r="V441" s="6" t="s">
        <v>116</v>
      </c>
      <c r="W441" s="6" t="s">
        <v>383</v>
      </c>
    </row>
    <row r="442" spans="1:23" x14ac:dyDescent="0.2">
      <c r="A442" s="6" t="s">
        <v>231</v>
      </c>
      <c r="B442" s="6">
        <v>2019</v>
      </c>
      <c r="C442" s="6" t="s">
        <v>508</v>
      </c>
      <c r="D442" s="6" t="s">
        <v>68</v>
      </c>
      <c r="E442" s="6" t="s">
        <v>50</v>
      </c>
      <c r="F442" s="6" t="s">
        <v>142</v>
      </c>
      <c r="G442" s="6" t="s">
        <v>245</v>
      </c>
      <c r="H442" t="s">
        <v>110</v>
      </c>
      <c r="I442" t="s">
        <v>163</v>
      </c>
      <c r="J442" t="s">
        <v>163</v>
      </c>
      <c r="K442" t="s">
        <v>164</v>
      </c>
      <c r="L442" t="s">
        <v>165</v>
      </c>
      <c r="M442" t="s">
        <v>166</v>
      </c>
      <c r="N442"/>
      <c r="O442"/>
      <c r="P442" s="44" t="s">
        <v>386</v>
      </c>
      <c r="T442" s="9">
        <v>0.5</v>
      </c>
      <c r="U442" s="9">
        <f t="shared" si="26"/>
        <v>0.5</v>
      </c>
      <c r="V442" s="6" t="s">
        <v>119</v>
      </c>
      <c r="W442" s="6" t="s">
        <v>383</v>
      </c>
    </row>
    <row r="443" spans="1:23" x14ac:dyDescent="0.2">
      <c r="A443" s="6" t="s">
        <v>106</v>
      </c>
      <c r="B443" s="6" t="s">
        <v>120</v>
      </c>
      <c r="C443" s="6" t="s">
        <v>460</v>
      </c>
      <c r="D443" s="6" t="s">
        <v>77</v>
      </c>
      <c r="E443" s="6" t="s">
        <v>121</v>
      </c>
      <c r="F443" s="6" t="s">
        <v>138</v>
      </c>
      <c r="G443" s="11">
        <v>1E-3</v>
      </c>
      <c r="H443" s="6" t="s">
        <v>110</v>
      </c>
      <c r="I443" s="12" t="s">
        <v>123</v>
      </c>
      <c r="J443" s="6" t="s">
        <v>124</v>
      </c>
      <c r="K443" s="6" t="s">
        <v>125</v>
      </c>
      <c r="L443" s="6" t="s">
        <v>126</v>
      </c>
      <c r="M443" s="6" t="s">
        <v>127</v>
      </c>
      <c r="N443" s="6" t="s">
        <v>150</v>
      </c>
      <c r="P443" s="44" t="s">
        <v>386</v>
      </c>
      <c r="Q443" s="9">
        <v>430039.01001112798</v>
      </c>
      <c r="R443" s="9">
        <v>606348.78698280104</v>
      </c>
      <c r="S443" s="8">
        <f>((R443-Q443)/Q443)</f>
        <v>0.40998554286298527</v>
      </c>
      <c r="U443" s="9">
        <f t="shared" si="26"/>
        <v>0.49568037017952638</v>
      </c>
      <c r="V443" s="6" t="s">
        <v>119</v>
      </c>
      <c r="W443" s="6" t="s">
        <v>383</v>
      </c>
    </row>
    <row r="444" spans="1:23" x14ac:dyDescent="0.2">
      <c r="A444" s="6" t="s">
        <v>231</v>
      </c>
      <c r="B444" s="6">
        <v>2019</v>
      </c>
      <c r="C444" s="6" t="s">
        <v>429</v>
      </c>
      <c r="D444" s="6" t="s">
        <v>67</v>
      </c>
      <c r="E444" s="6" t="s">
        <v>50</v>
      </c>
      <c r="F444" s="6" t="s">
        <v>232</v>
      </c>
      <c r="G444" s="6" t="s">
        <v>241</v>
      </c>
      <c r="H444" t="s">
        <v>110</v>
      </c>
      <c r="I444" s="6" t="s">
        <v>111</v>
      </c>
      <c r="J444" s="6" t="s">
        <v>133</v>
      </c>
      <c r="P444" s="44" t="s">
        <v>386</v>
      </c>
      <c r="T444" s="9">
        <v>0.48759999999999998</v>
      </c>
      <c r="U444" s="9">
        <f t="shared" si="26"/>
        <v>0.48759999999999998</v>
      </c>
      <c r="V444" s="6" t="s">
        <v>119</v>
      </c>
      <c r="W444" s="6" t="s">
        <v>383</v>
      </c>
    </row>
    <row r="445" spans="1:23" x14ac:dyDescent="0.2">
      <c r="A445" s="6" t="s">
        <v>231</v>
      </c>
      <c r="B445" s="6">
        <v>2019</v>
      </c>
      <c r="C445" s="6" t="s">
        <v>430</v>
      </c>
      <c r="D445" s="6" t="s">
        <v>68</v>
      </c>
      <c r="E445" s="6" t="s">
        <v>50</v>
      </c>
      <c r="F445" s="6" t="s">
        <v>142</v>
      </c>
      <c r="G445" s="6" t="s">
        <v>245</v>
      </c>
      <c r="H445" t="s">
        <v>110</v>
      </c>
      <c r="I445" t="s">
        <v>111</v>
      </c>
      <c r="J445" t="s">
        <v>204</v>
      </c>
      <c r="K445" t="s">
        <v>205</v>
      </c>
      <c r="L445" t="s">
        <v>206</v>
      </c>
      <c r="M445" t="s">
        <v>215</v>
      </c>
      <c r="N445" s="6" t="s">
        <v>225</v>
      </c>
      <c r="P445" s="44" t="s">
        <v>386</v>
      </c>
      <c r="T445" s="9">
        <v>0.48759999999999998</v>
      </c>
      <c r="U445" s="9">
        <f t="shared" si="26"/>
        <v>0.48759999999999998</v>
      </c>
      <c r="V445" s="6" t="s">
        <v>119</v>
      </c>
      <c r="W445" s="6" t="s">
        <v>383</v>
      </c>
    </row>
    <row r="446" spans="1:23" x14ac:dyDescent="0.2">
      <c r="A446" s="6" t="s">
        <v>106</v>
      </c>
      <c r="B446" s="6" t="s">
        <v>107</v>
      </c>
      <c r="C446" s="6" t="s">
        <v>466</v>
      </c>
      <c r="D446" s="6" t="s">
        <v>69</v>
      </c>
      <c r="E446" s="6" t="s">
        <v>52</v>
      </c>
      <c r="F446" s="6" t="s">
        <v>142</v>
      </c>
      <c r="G446" s="6" t="s">
        <v>118</v>
      </c>
      <c r="H446" t="s">
        <v>110</v>
      </c>
      <c r="I446" t="s">
        <v>163</v>
      </c>
      <c r="J446" t="s">
        <v>163</v>
      </c>
      <c r="K446" t="s">
        <v>164</v>
      </c>
      <c r="L446" t="s">
        <v>165</v>
      </c>
      <c r="M446" t="s">
        <v>166</v>
      </c>
      <c r="P446" s="44" t="s">
        <v>386</v>
      </c>
      <c r="Q446" s="9">
        <v>0.72955974842767202</v>
      </c>
      <c r="R446" s="9">
        <v>1.0188679245283001</v>
      </c>
      <c r="S446" s="8">
        <f>((R446-Q446)/Q446)</f>
        <v>0.39655172413793038</v>
      </c>
      <c r="U446" s="9">
        <f t="shared" si="26"/>
        <v>0.48186900775705199</v>
      </c>
      <c r="V446" s="6" t="s">
        <v>116</v>
      </c>
      <c r="W446" s="6" t="s">
        <v>383</v>
      </c>
    </row>
    <row r="447" spans="1:23" x14ac:dyDescent="0.2">
      <c r="A447" s="6" t="s">
        <v>176</v>
      </c>
      <c r="B447" s="6">
        <v>2018</v>
      </c>
      <c r="C447" s="6" t="s">
        <v>408</v>
      </c>
      <c r="D447" s="6" t="s">
        <v>69</v>
      </c>
      <c r="E447" s="6" t="s">
        <v>52</v>
      </c>
      <c r="F447" s="6" t="s">
        <v>177</v>
      </c>
      <c r="G447" s="6" t="s">
        <v>178</v>
      </c>
      <c r="H447" s="6" t="s">
        <v>110</v>
      </c>
      <c r="I447" s="6" t="s">
        <v>111</v>
      </c>
      <c r="J447" s="6" t="s">
        <v>133</v>
      </c>
      <c r="P447" s="44" t="s">
        <v>386</v>
      </c>
      <c r="Q447" s="7">
        <v>5.771050141911001</v>
      </c>
      <c r="R447" s="7">
        <v>8.041627246925195</v>
      </c>
      <c r="S447" s="8">
        <f>((R447-Q447)/Q447)</f>
        <v>0.39344262295082483</v>
      </c>
      <c r="U447" s="9">
        <f t="shared" si="26"/>
        <v>0.47865359857482076</v>
      </c>
      <c r="V447" s="6" t="s">
        <v>116</v>
      </c>
      <c r="W447" s="6" t="s">
        <v>383</v>
      </c>
    </row>
    <row r="448" spans="1:23" x14ac:dyDescent="0.2">
      <c r="A448" s="6" t="s">
        <v>106</v>
      </c>
      <c r="B448" s="6" t="s">
        <v>120</v>
      </c>
      <c r="C448" s="6" t="s">
        <v>456</v>
      </c>
      <c r="D448" s="6" t="s">
        <v>77</v>
      </c>
      <c r="E448" s="6" t="s">
        <v>121</v>
      </c>
      <c r="F448" s="6" t="s">
        <v>138</v>
      </c>
      <c r="G448" s="13">
        <v>1.0000000000000001E-5</v>
      </c>
      <c r="H448" t="s">
        <v>110</v>
      </c>
      <c r="I448" t="s">
        <v>111</v>
      </c>
      <c r="J448" t="s">
        <v>112</v>
      </c>
      <c r="K448" t="s">
        <v>139</v>
      </c>
      <c r="L448" t="s">
        <v>140</v>
      </c>
      <c r="M448" t="s">
        <v>141</v>
      </c>
      <c r="P448" s="44" t="s">
        <v>385</v>
      </c>
      <c r="Q448" s="9">
        <v>1564028.2901548101</v>
      </c>
      <c r="R448" s="9">
        <v>2178359.21102134</v>
      </c>
      <c r="S448" s="8">
        <f>((R448-Q448)/Q448)</f>
        <v>0.39278760156296305</v>
      </c>
      <c r="U448" s="9">
        <f t="shared" si="26"/>
        <v>0.47797526545142011</v>
      </c>
      <c r="V448" s="6" t="s">
        <v>119</v>
      </c>
      <c r="W448" s="6" t="s">
        <v>383</v>
      </c>
    </row>
    <row r="449" spans="1:23" x14ac:dyDescent="0.2">
      <c r="A449" s="6" t="s">
        <v>188</v>
      </c>
      <c r="B449" s="6">
        <v>2019</v>
      </c>
      <c r="C449" s="6" t="s">
        <v>511</v>
      </c>
      <c r="D449" s="6" t="s">
        <v>49</v>
      </c>
      <c r="E449" s="6" t="s">
        <v>50</v>
      </c>
      <c r="F449" s="6" t="s">
        <v>195</v>
      </c>
      <c r="G449" s="6" t="s">
        <v>190</v>
      </c>
      <c r="H449" s="6" t="s">
        <v>110</v>
      </c>
      <c r="I449" s="12" t="s">
        <v>123</v>
      </c>
      <c r="J449" s="6" t="s">
        <v>124</v>
      </c>
      <c r="K449" s="6" t="s">
        <v>125</v>
      </c>
      <c r="L449" s="6" t="s">
        <v>126</v>
      </c>
      <c r="M449" s="6" t="s">
        <v>127</v>
      </c>
      <c r="P449" s="44" t="s">
        <v>386</v>
      </c>
      <c r="Q449" s="9">
        <v>0.18895027624309399</v>
      </c>
      <c r="R449" s="9">
        <v>0.26298342541436481</v>
      </c>
      <c r="S449" s="8">
        <f>((R449-Q449)/Q449)</f>
        <v>0.39181286549707645</v>
      </c>
      <c r="U449" s="9">
        <f t="shared" si="26"/>
        <v>0.47696524842204618</v>
      </c>
      <c r="V449" s="6" t="s">
        <v>116</v>
      </c>
      <c r="W449" s="6" t="s">
        <v>383</v>
      </c>
    </row>
    <row r="450" spans="1:23" x14ac:dyDescent="0.2">
      <c r="A450" s="6" t="s">
        <v>106</v>
      </c>
      <c r="B450" s="6" t="s">
        <v>107</v>
      </c>
      <c r="C450" s="6" t="s">
        <v>478</v>
      </c>
      <c r="D450" s="6" t="s">
        <v>69</v>
      </c>
      <c r="E450" s="6" t="s">
        <v>52</v>
      </c>
      <c r="F450" s="6" t="s">
        <v>108</v>
      </c>
      <c r="G450" s="6" t="s">
        <v>131</v>
      </c>
      <c r="H450" t="s">
        <v>110</v>
      </c>
      <c r="I450" t="s">
        <v>111</v>
      </c>
      <c r="J450" t="s">
        <v>112</v>
      </c>
      <c r="K450" t="s">
        <v>139</v>
      </c>
      <c r="L450" t="s">
        <v>140</v>
      </c>
      <c r="M450" t="s">
        <v>141</v>
      </c>
      <c r="P450" s="44" t="s">
        <v>385</v>
      </c>
      <c r="Q450" s="9">
        <v>1142672.13119247</v>
      </c>
      <c r="R450" s="9">
        <v>1588627.7573631101</v>
      </c>
      <c r="S450" s="8">
        <f>((R450-Q450)/Q450)</f>
        <v>0.3902743525434979</v>
      </c>
      <c r="U450" s="9">
        <f t="shared" si="26"/>
        <v>0.47536960812698853</v>
      </c>
      <c r="V450" s="6" t="s">
        <v>119</v>
      </c>
      <c r="W450" s="6" t="s">
        <v>383</v>
      </c>
    </row>
    <row r="451" spans="1:23" x14ac:dyDescent="0.2">
      <c r="A451" s="6" t="s">
        <v>231</v>
      </c>
      <c r="B451" s="6">
        <v>2019</v>
      </c>
      <c r="C451" s="6" t="s">
        <v>510</v>
      </c>
      <c r="D451" s="6" t="s">
        <v>68</v>
      </c>
      <c r="E451" s="6" t="s">
        <v>50</v>
      </c>
      <c r="F451" s="6" t="s">
        <v>232</v>
      </c>
      <c r="G451" s="6" t="s">
        <v>249</v>
      </c>
      <c r="H451" t="s">
        <v>110</v>
      </c>
      <c r="I451" s="6" t="s">
        <v>111</v>
      </c>
      <c r="J451" s="6" t="s">
        <v>112</v>
      </c>
      <c r="P451" s="44" t="s">
        <v>385</v>
      </c>
      <c r="T451" s="9">
        <v>0.47460000000000002</v>
      </c>
      <c r="U451" s="9">
        <f t="shared" si="26"/>
        <v>0.47460000000000002</v>
      </c>
      <c r="V451" s="6" t="s">
        <v>119</v>
      </c>
      <c r="W451" s="6" t="s">
        <v>383</v>
      </c>
    </row>
    <row r="452" spans="1:23" x14ac:dyDescent="0.2">
      <c r="A452" s="6" t="s">
        <v>106</v>
      </c>
      <c r="B452" s="6" t="s">
        <v>120</v>
      </c>
      <c r="C452" s="6" t="s">
        <v>447</v>
      </c>
      <c r="D452" s="6" t="s">
        <v>77</v>
      </c>
      <c r="E452" s="6" t="s">
        <v>121</v>
      </c>
      <c r="F452" s="6" t="s">
        <v>122</v>
      </c>
      <c r="G452" s="11">
        <v>1E-3</v>
      </c>
      <c r="H452" s="6" t="s">
        <v>110</v>
      </c>
      <c r="I452" s="12" t="s">
        <v>123</v>
      </c>
      <c r="J452" s="6" t="s">
        <v>124</v>
      </c>
      <c r="K452" s="6" t="s">
        <v>125</v>
      </c>
      <c r="L452" s="6" t="s">
        <v>126</v>
      </c>
      <c r="M452" s="6" t="s">
        <v>127</v>
      </c>
      <c r="N452" s="6" t="s">
        <v>155</v>
      </c>
      <c r="O452" s="6" t="s">
        <v>175</v>
      </c>
      <c r="P452" s="44" t="s">
        <v>386</v>
      </c>
      <c r="Q452" s="9">
        <v>307645.25172777998</v>
      </c>
      <c r="R452" s="9">
        <v>426704.00507728203</v>
      </c>
      <c r="S452" s="8">
        <f>((R452-Q452)/Q452)</f>
        <v>0.38700013304561331</v>
      </c>
      <c r="U452" s="9">
        <f t="shared" si="26"/>
        <v>0.47196792604957427</v>
      </c>
      <c r="V452" s="6" t="s">
        <v>119</v>
      </c>
      <c r="W452" s="6" t="s">
        <v>383</v>
      </c>
    </row>
    <row r="453" spans="1:23" x14ac:dyDescent="0.2">
      <c r="A453" s="6" t="s">
        <v>176</v>
      </c>
      <c r="B453" s="6">
        <v>2018</v>
      </c>
      <c r="C453" s="6" t="s">
        <v>408</v>
      </c>
      <c r="D453" s="6" t="s">
        <v>69</v>
      </c>
      <c r="E453" s="6" t="s">
        <v>52</v>
      </c>
      <c r="F453" s="6" t="s">
        <v>177</v>
      </c>
      <c r="G453" s="6" t="s">
        <v>178</v>
      </c>
      <c r="H453" s="6" t="s">
        <v>110</v>
      </c>
      <c r="I453" s="6" t="s">
        <v>111</v>
      </c>
      <c r="J453" s="6" t="s">
        <v>250</v>
      </c>
      <c r="P453" s="44" t="s">
        <v>385</v>
      </c>
      <c r="Q453" s="7">
        <v>3.6896877956479983</v>
      </c>
      <c r="R453" s="7">
        <v>5.1087984862818985</v>
      </c>
      <c r="S453" s="8">
        <f>((R453-Q453)/Q453)</f>
        <v>0.3846153846153994</v>
      </c>
      <c r="U453" s="9">
        <f t="shared" si="26"/>
        <v>0.46948528330123568</v>
      </c>
      <c r="V453" s="6" t="s">
        <v>116</v>
      </c>
      <c r="W453" s="6" t="s">
        <v>383</v>
      </c>
    </row>
    <row r="454" spans="1:23" x14ac:dyDescent="0.2">
      <c r="A454" s="6" t="s">
        <v>167</v>
      </c>
      <c r="B454" s="6">
        <v>2018</v>
      </c>
      <c r="C454" s="6" t="s">
        <v>411</v>
      </c>
      <c r="D454" s="6" t="s">
        <v>80</v>
      </c>
      <c r="E454" s="6" t="s">
        <v>50</v>
      </c>
      <c r="F454" s="45" t="s">
        <v>390</v>
      </c>
      <c r="G454" s="6" t="s">
        <v>168</v>
      </c>
      <c r="H454" s="6" t="s">
        <v>110</v>
      </c>
      <c r="I454" s="12" t="s">
        <v>111</v>
      </c>
      <c r="J454" s="6" t="s">
        <v>204</v>
      </c>
      <c r="K454" s="6" t="s">
        <v>205</v>
      </c>
      <c r="L454" s="6" t="s">
        <v>206</v>
      </c>
      <c r="M454" s="6" t="s">
        <v>215</v>
      </c>
      <c r="N454" s="6" t="s">
        <v>225</v>
      </c>
      <c r="P454" s="44" t="s">
        <v>386</v>
      </c>
      <c r="R454" s="8"/>
      <c r="T454" s="15">
        <v>0.46935325999999999</v>
      </c>
      <c r="U454" s="9">
        <f t="shared" si="26"/>
        <v>0.46935325999999999</v>
      </c>
      <c r="V454" s="6" t="s">
        <v>116</v>
      </c>
      <c r="W454" s="6" t="s">
        <v>383</v>
      </c>
    </row>
    <row r="455" spans="1:23" x14ac:dyDescent="0.2">
      <c r="A455" s="6" t="s">
        <v>106</v>
      </c>
      <c r="B455" s="6" t="s">
        <v>107</v>
      </c>
      <c r="C455" s="6" t="s">
        <v>465</v>
      </c>
      <c r="D455" s="6" t="s">
        <v>69</v>
      </c>
      <c r="E455" s="6" t="s">
        <v>52</v>
      </c>
      <c r="F455" s="6" t="s">
        <v>194</v>
      </c>
      <c r="G455" s="6" t="s">
        <v>118</v>
      </c>
      <c r="H455" t="s">
        <v>110</v>
      </c>
      <c r="I455" t="s">
        <v>111</v>
      </c>
      <c r="J455" t="s">
        <v>112</v>
      </c>
      <c r="K455" t="s">
        <v>139</v>
      </c>
      <c r="L455" t="s">
        <v>140</v>
      </c>
      <c r="M455" t="s">
        <v>141</v>
      </c>
      <c r="P455" s="44" t="s">
        <v>385</v>
      </c>
      <c r="Q455" s="9">
        <v>5.1805337519623</v>
      </c>
      <c r="R455" s="9">
        <v>7.1585557299843003</v>
      </c>
      <c r="S455" s="8">
        <f>((R455-Q455)/Q455)</f>
        <v>0.38181818181818783</v>
      </c>
      <c r="U455" s="9">
        <f t="shared" si="26"/>
        <v>0.46656779991893216</v>
      </c>
      <c r="V455" s="6" t="s">
        <v>116</v>
      </c>
      <c r="W455" s="6" t="s">
        <v>383</v>
      </c>
    </row>
    <row r="456" spans="1:23" x14ac:dyDescent="0.2">
      <c r="A456" s="6" t="s">
        <v>229</v>
      </c>
      <c r="B456" s="6">
        <v>2019</v>
      </c>
      <c r="C456" s="6" t="s">
        <v>405</v>
      </c>
      <c r="D456" s="6" t="s">
        <v>69</v>
      </c>
      <c r="E456" s="6" t="s">
        <v>52</v>
      </c>
      <c r="F456" s="6" t="s">
        <v>142</v>
      </c>
      <c r="G456" s="6" t="s">
        <v>230</v>
      </c>
      <c r="H456" t="s">
        <v>110</v>
      </c>
      <c r="I456" t="s">
        <v>163</v>
      </c>
      <c r="J456" t="s">
        <v>163</v>
      </c>
      <c r="K456" t="s">
        <v>164</v>
      </c>
      <c r="L456" t="s">
        <v>165</v>
      </c>
      <c r="M456" t="s">
        <v>166</v>
      </c>
      <c r="P456" s="44" t="s">
        <v>386</v>
      </c>
      <c r="T456" s="9">
        <v>0.46350000000000002</v>
      </c>
      <c r="U456" s="9">
        <f t="shared" si="26"/>
        <v>0.46350000000000002</v>
      </c>
      <c r="V456" s="6" t="s">
        <v>119</v>
      </c>
      <c r="W456" s="6" t="s">
        <v>383</v>
      </c>
    </row>
    <row r="457" spans="1:23" x14ac:dyDescent="0.2">
      <c r="A457" s="6" t="s">
        <v>159</v>
      </c>
      <c r="B457" s="6">
        <v>2019</v>
      </c>
      <c r="C457" s="6" t="s">
        <v>407</v>
      </c>
      <c r="D457" s="6" t="s">
        <v>53</v>
      </c>
      <c r="E457" s="6" t="s">
        <v>50</v>
      </c>
      <c r="F457" s="6" t="s">
        <v>160</v>
      </c>
      <c r="G457" s="6" t="s">
        <v>161</v>
      </c>
      <c r="H457" t="s">
        <v>110</v>
      </c>
      <c r="I457" t="s">
        <v>111</v>
      </c>
      <c r="J457" t="s">
        <v>112</v>
      </c>
      <c r="K457" t="s">
        <v>139</v>
      </c>
      <c r="L457" t="s">
        <v>140</v>
      </c>
      <c r="M457" t="s">
        <v>141</v>
      </c>
      <c r="P457" s="44" t="s">
        <v>385</v>
      </c>
      <c r="Q457" s="9">
        <f>0.7838-0.7822</f>
        <v>1.6000000000000458E-3</v>
      </c>
      <c r="R457" s="9">
        <f>0.7674-0.7652</f>
        <v>2.1999999999999797E-3</v>
      </c>
      <c r="S457" s="8">
        <f>((R457-Q457)/Q457)</f>
        <v>0.37499999999994793</v>
      </c>
      <c r="U457" s="9">
        <f t="shared" si="26"/>
        <v>0.4594316186372428</v>
      </c>
      <c r="V457" s="6" t="s">
        <v>116</v>
      </c>
      <c r="W457" s="6" t="s">
        <v>383</v>
      </c>
    </row>
    <row r="458" spans="1:23" x14ac:dyDescent="0.2">
      <c r="A458" s="6" t="s">
        <v>176</v>
      </c>
      <c r="B458" s="6">
        <v>2018</v>
      </c>
      <c r="C458" s="6" t="s">
        <v>408</v>
      </c>
      <c r="D458" s="6" t="s">
        <v>69</v>
      </c>
      <c r="E458" s="6" t="s">
        <v>52</v>
      </c>
      <c r="F458" s="6" t="s">
        <v>177</v>
      </c>
      <c r="G458" s="6" t="s">
        <v>251</v>
      </c>
      <c r="H458" s="6" t="s">
        <v>110</v>
      </c>
      <c r="I458" s="6" t="s">
        <v>220</v>
      </c>
      <c r="J458" s="6" t="s">
        <v>221</v>
      </c>
      <c r="K458" s="6" t="s">
        <v>222</v>
      </c>
      <c r="L458" s="6" t="s">
        <v>223</v>
      </c>
      <c r="M458" s="6" t="s">
        <v>221</v>
      </c>
      <c r="P458" s="44" t="s">
        <v>385</v>
      </c>
      <c r="Q458" s="7">
        <v>0.75685903500479412</v>
      </c>
      <c r="R458" s="7">
        <v>1.0406811731315031</v>
      </c>
      <c r="S458" s="8">
        <f>((R458-Q458)/Q458)</f>
        <v>0.37499999999988265</v>
      </c>
      <c r="U458" s="9">
        <f t="shared" si="26"/>
        <v>0.45943161863717424</v>
      </c>
      <c r="V458" s="6" t="s">
        <v>116</v>
      </c>
      <c r="W458" s="6" t="s">
        <v>383</v>
      </c>
    </row>
    <row r="459" spans="1:23" x14ac:dyDescent="0.2">
      <c r="A459" s="6" t="s">
        <v>181</v>
      </c>
      <c r="B459" s="6">
        <v>2016</v>
      </c>
      <c r="C459" s="6" t="s">
        <v>412</v>
      </c>
      <c r="D459" s="6" t="s">
        <v>67</v>
      </c>
      <c r="E459" s="6" t="s">
        <v>50</v>
      </c>
      <c r="F459" s="6" t="s">
        <v>182</v>
      </c>
      <c r="H459" t="s">
        <v>110</v>
      </c>
      <c r="I459" t="s">
        <v>163</v>
      </c>
      <c r="J459" t="s">
        <v>163</v>
      </c>
      <c r="K459" s="6" t="s">
        <v>164</v>
      </c>
      <c r="P459" s="44" t="s">
        <v>386</v>
      </c>
      <c r="Q459" s="9">
        <f>88.26-75.65</f>
        <v>12.61</v>
      </c>
      <c r="R459" s="9">
        <f>90.73-73.4</f>
        <v>17.329999999999998</v>
      </c>
      <c r="S459" s="8">
        <f>((R459-Q459)/Q459)</f>
        <v>0.3743061062648691</v>
      </c>
      <c r="U459" s="9">
        <f t="shared" si="26"/>
        <v>0.45870337883194989</v>
      </c>
      <c r="V459" s="6" t="s">
        <v>116</v>
      </c>
      <c r="W459" s="6" t="s">
        <v>383</v>
      </c>
    </row>
    <row r="460" spans="1:23" x14ac:dyDescent="0.2">
      <c r="A460" s="6" t="s">
        <v>231</v>
      </c>
      <c r="B460" s="6">
        <v>2019</v>
      </c>
      <c r="C460" s="6" t="s">
        <v>430</v>
      </c>
      <c r="D460" s="6" t="s">
        <v>80</v>
      </c>
      <c r="E460" s="6" t="s">
        <v>50</v>
      </c>
      <c r="F460" s="6" t="s">
        <v>232</v>
      </c>
      <c r="G460" s="6" t="s">
        <v>233</v>
      </c>
      <c r="H460" t="s">
        <v>110</v>
      </c>
      <c r="I460" t="s">
        <v>111</v>
      </c>
      <c r="J460" t="s">
        <v>204</v>
      </c>
      <c r="K460" t="s">
        <v>205</v>
      </c>
      <c r="L460" t="s">
        <v>206</v>
      </c>
      <c r="M460" t="s">
        <v>215</v>
      </c>
      <c r="N460" s="6" t="s">
        <v>225</v>
      </c>
      <c r="P460" s="44" t="s">
        <v>386</v>
      </c>
      <c r="T460" s="9">
        <v>0.45639999999999997</v>
      </c>
      <c r="U460" s="9">
        <f t="shared" si="26"/>
        <v>0.45639999999999997</v>
      </c>
      <c r="V460" s="6" t="s">
        <v>119</v>
      </c>
      <c r="W460" s="6" t="s">
        <v>383</v>
      </c>
    </row>
    <row r="461" spans="1:23" x14ac:dyDescent="0.2">
      <c r="A461" s="6" t="s">
        <v>106</v>
      </c>
      <c r="B461" s="6" t="s">
        <v>107</v>
      </c>
      <c r="C461" s="6" t="s">
        <v>475</v>
      </c>
      <c r="D461" s="6" t="s">
        <v>69</v>
      </c>
      <c r="E461" s="6" t="s">
        <v>52</v>
      </c>
      <c r="F461" s="6" t="s">
        <v>142</v>
      </c>
      <c r="G461" s="6" t="s">
        <v>109</v>
      </c>
      <c r="H461" s="6" t="s">
        <v>110</v>
      </c>
      <c r="I461" s="12" t="s">
        <v>123</v>
      </c>
      <c r="J461" s="6" t="s">
        <v>124</v>
      </c>
      <c r="K461" s="6" t="s">
        <v>125</v>
      </c>
      <c r="L461" s="6" t="s">
        <v>126</v>
      </c>
      <c r="M461" s="6" t="s">
        <v>127</v>
      </c>
      <c r="N461" s="6" t="s">
        <v>155</v>
      </c>
      <c r="P461" s="44" t="s">
        <v>386</v>
      </c>
      <c r="Q461" s="9">
        <v>7724526.2532729497</v>
      </c>
      <c r="R461" s="9">
        <v>10596724.0432392</v>
      </c>
      <c r="S461" s="8">
        <f>((R461-Q461)/Q461)</f>
        <v>0.37182834206166043</v>
      </c>
      <c r="U461" s="9">
        <f t="shared" si="26"/>
        <v>0.45609996726142005</v>
      </c>
      <c r="V461" s="6" t="s">
        <v>119</v>
      </c>
      <c r="W461" s="6" t="s">
        <v>383</v>
      </c>
    </row>
    <row r="462" spans="1:23" x14ac:dyDescent="0.2">
      <c r="A462" s="6" t="s">
        <v>229</v>
      </c>
      <c r="B462" s="6">
        <v>2019</v>
      </c>
      <c r="C462" s="6" t="s">
        <v>405</v>
      </c>
      <c r="D462" s="6" t="s">
        <v>69</v>
      </c>
      <c r="E462" s="6" t="s">
        <v>52</v>
      </c>
      <c r="F462" s="6" t="s">
        <v>142</v>
      </c>
      <c r="G462" s="6" t="s">
        <v>252</v>
      </c>
      <c r="H462" t="s">
        <v>110</v>
      </c>
      <c r="I462" s="6" t="s">
        <v>111</v>
      </c>
      <c r="J462" s="6" t="s">
        <v>112</v>
      </c>
      <c r="P462" s="44" t="s">
        <v>385</v>
      </c>
      <c r="T462" s="9">
        <v>0.45490000000000003</v>
      </c>
      <c r="U462" s="9">
        <f t="shared" si="26"/>
        <v>0.45490000000000003</v>
      </c>
      <c r="V462" s="6" t="s">
        <v>119</v>
      </c>
      <c r="W462" s="6" t="s">
        <v>383</v>
      </c>
    </row>
    <row r="463" spans="1:23" x14ac:dyDescent="0.2">
      <c r="A463" s="6" t="s">
        <v>188</v>
      </c>
      <c r="B463" s="6">
        <v>2019</v>
      </c>
      <c r="C463" s="6" t="s">
        <v>511</v>
      </c>
      <c r="D463" s="6" t="s">
        <v>49</v>
      </c>
      <c r="E463" s="6" t="s">
        <v>50</v>
      </c>
      <c r="F463" s="6" t="s">
        <v>142</v>
      </c>
      <c r="G463" s="6" t="s">
        <v>190</v>
      </c>
      <c r="H463" s="6" t="s">
        <v>110</v>
      </c>
      <c r="I463" s="12" t="s">
        <v>123</v>
      </c>
      <c r="J463" s="6" t="s">
        <v>124</v>
      </c>
      <c r="K463" s="6" t="s">
        <v>125</v>
      </c>
      <c r="L463" s="6" t="s">
        <v>126</v>
      </c>
      <c r="M463" s="6" t="s">
        <v>127</v>
      </c>
      <c r="P463" s="44" t="s">
        <v>386</v>
      </c>
      <c r="Q463" s="9">
        <v>0.29392265193370104</v>
      </c>
      <c r="R463" s="50">
        <v>0.402209944751381</v>
      </c>
      <c r="S463" s="8">
        <f>((R463-Q463)/Q463)</f>
        <v>0.36842105263158109</v>
      </c>
      <c r="U463" s="9">
        <f t="shared" si="26"/>
        <v>0.45251220469750886</v>
      </c>
      <c r="V463" s="6" t="s">
        <v>116</v>
      </c>
      <c r="W463" s="6" t="s">
        <v>383</v>
      </c>
    </row>
    <row r="464" spans="1:23" x14ac:dyDescent="0.2">
      <c r="A464" s="6" t="s">
        <v>231</v>
      </c>
      <c r="B464" s="6">
        <v>2019</v>
      </c>
      <c r="C464" s="6" t="s">
        <v>431</v>
      </c>
      <c r="D464" s="6" t="s">
        <v>68</v>
      </c>
      <c r="E464" s="6" t="s">
        <v>50</v>
      </c>
      <c r="F464" s="6" t="s">
        <v>142</v>
      </c>
      <c r="G464" s="6" t="s">
        <v>245</v>
      </c>
      <c r="H464" t="s">
        <v>110</v>
      </c>
      <c r="I464" t="s">
        <v>123</v>
      </c>
      <c r="J464" t="s">
        <v>124</v>
      </c>
      <c r="K464" t="s">
        <v>125</v>
      </c>
      <c r="L464" t="s">
        <v>126</v>
      </c>
      <c r="M464" t="s">
        <v>127</v>
      </c>
      <c r="N464" s="6" t="s">
        <v>155</v>
      </c>
      <c r="P464" s="44" t="s">
        <v>386</v>
      </c>
      <c r="T464" s="9">
        <v>0.44700000000000001</v>
      </c>
      <c r="U464" s="9">
        <f t="shared" si="26"/>
        <v>0.44700000000000001</v>
      </c>
      <c r="V464" s="6" t="s">
        <v>119</v>
      </c>
      <c r="W464" s="6" t="s">
        <v>383</v>
      </c>
    </row>
    <row r="465" spans="1:23" x14ac:dyDescent="0.2">
      <c r="A465" s="6" t="s">
        <v>106</v>
      </c>
      <c r="B465" s="6" t="s">
        <v>107</v>
      </c>
      <c r="C465" s="6" t="s">
        <v>471</v>
      </c>
      <c r="D465" s="6" t="s">
        <v>69</v>
      </c>
      <c r="E465" s="6" t="s">
        <v>52</v>
      </c>
      <c r="F465" s="6" t="s">
        <v>108</v>
      </c>
      <c r="G465" s="6" t="s">
        <v>109</v>
      </c>
      <c r="H465" t="s">
        <v>110</v>
      </c>
      <c r="I465" t="s">
        <v>111</v>
      </c>
      <c r="J465" t="s">
        <v>133</v>
      </c>
      <c r="K465" t="s">
        <v>146</v>
      </c>
      <c r="L465" t="s">
        <v>147</v>
      </c>
      <c r="M465" t="s">
        <v>148</v>
      </c>
      <c r="P465" s="44" t="s">
        <v>385</v>
      </c>
      <c r="Q465" s="9">
        <v>10103789.8555196</v>
      </c>
      <c r="R465" s="9">
        <v>13772521.306577399</v>
      </c>
      <c r="S465" s="8">
        <f>((R465-Q465)/Q465)</f>
        <v>0.36310448886202906</v>
      </c>
      <c r="U465" s="9">
        <f t="shared" si="26"/>
        <v>0.44689615626287638</v>
      </c>
      <c r="V465" s="6" t="s">
        <v>119</v>
      </c>
      <c r="W465" s="6" t="s">
        <v>383</v>
      </c>
    </row>
    <row r="466" spans="1:23" x14ac:dyDescent="0.2">
      <c r="A466" s="6" t="s">
        <v>106</v>
      </c>
      <c r="B466" s="6" t="s">
        <v>107</v>
      </c>
      <c r="C466" s="6" t="s">
        <v>477</v>
      </c>
      <c r="D466" s="6" t="s">
        <v>69</v>
      </c>
      <c r="E466" s="6" t="s">
        <v>52</v>
      </c>
      <c r="F466" s="6" t="s">
        <v>108</v>
      </c>
      <c r="G466" s="6" t="s">
        <v>130</v>
      </c>
      <c r="H466" t="s">
        <v>110</v>
      </c>
      <c r="I466" t="s">
        <v>111</v>
      </c>
      <c r="J466" t="s">
        <v>112</v>
      </c>
      <c r="K466" t="s">
        <v>139</v>
      </c>
      <c r="L466" t="s">
        <v>140</v>
      </c>
      <c r="M466" t="s">
        <v>141</v>
      </c>
      <c r="P466" s="44" t="s">
        <v>385</v>
      </c>
      <c r="Q466" s="9">
        <v>4.17675544794188</v>
      </c>
      <c r="R466" s="9">
        <v>5.6900726392251801</v>
      </c>
      <c r="S466" s="8">
        <f>((R466-Q466)/Q466)</f>
        <v>0.36231884057971259</v>
      </c>
      <c r="U466" s="9">
        <f t="shared" si="26"/>
        <v>0.44606439489947103</v>
      </c>
      <c r="V466" s="6" t="s">
        <v>116</v>
      </c>
      <c r="W466" s="6" t="s">
        <v>383</v>
      </c>
    </row>
    <row r="467" spans="1:23" x14ac:dyDescent="0.2">
      <c r="A467" s="6" t="s">
        <v>106</v>
      </c>
      <c r="B467" s="6" t="s">
        <v>120</v>
      </c>
      <c r="C467" s="6" t="s">
        <v>457</v>
      </c>
      <c r="D467" s="6" t="s">
        <v>77</v>
      </c>
      <c r="E467" s="6" t="s">
        <v>121</v>
      </c>
      <c r="F467" s="6" t="s">
        <v>132</v>
      </c>
      <c r="G467" s="13">
        <v>1.0000000000000001E-5</v>
      </c>
      <c r="H467" t="s">
        <v>110</v>
      </c>
      <c r="I467" t="s">
        <v>163</v>
      </c>
      <c r="J467" t="s">
        <v>163</v>
      </c>
      <c r="K467" t="s">
        <v>164</v>
      </c>
      <c r="L467" t="s">
        <v>165</v>
      </c>
      <c r="M467" t="s">
        <v>166</v>
      </c>
      <c r="P467" s="44" t="s">
        <v>386</v>
      </c>
      <c r="Q467" s="9">
        <v>3127574.5301396102</v>
      </c>
      <c r="R467" s="9">
        <v>4259836.9002680397</v>
      </c>
      <c r="S467" s="8">
        <f>((R467-Q467)/Q467)</f>
        <v>0.36202570369374604</v>
      </c>
      <c r="U467" s="9">
        <f t="shared" si="26"/>
        <v>0.44575392966539712</v>
      </c>
      <c r="V467" s="6" t="s">
        <v>119</v>
      </c>
      <c r="W467" s="6" t="s">
        <v>383</v>
      </c>
    </row>
    <row r="468" spans="1:23" x14ac:dyDescent="0.2">
      <c r="A468" s="6" t="s">
        <v>229</v>
      </c>
      <c r="B468" s="6">
        <v>2019</v>
      </c>
      <c r="C468" s="6" t="s">
        <v>405</v>
      </c>
      <c r="D468" s="6" t="s">
        <v>69</v>
      </c>
      <c r="E468" s="6" t="s">
        <v>52</v>
      </c>
      <c r="F468" s="6" t="s">
        <v>142</v>
      </c>
      <c r="G468" s="6" t="s">
        <v>252</v>
      </c>
      <c r="H468" t="s">
        <v>110</v>
      </c>
      <c r="I468" t="s">
        <v>123</v>
      </c>
      <c r="J468" t="s">
        <v>124</v>
      </c>
      <c r="K468" t="s">
        <v>125</v>
      </c>
      <c r="L468" t="s">
        <v>126</v>
      </c>
      <c r="M468" t="s">
        <v>127</v>
      </c>
      <c r="N468" s="6" t="s">
        <v>155</v>
      </c>
      <c r="P468" s="44" t="s">
        <v>386</v>
      </c>
      <c r="T468" s="9">
        <v>0.443</v>
      </c>
      <c r="U468" s="9">
        <f t="shared" si="26"/>
        <v>0.443</v>
      </c>
      <c r="V468" s="6" t="s">
        <v>119</v>
      </c>
      <c r="W468" s="6" t="s">
        <v>383</v>
      </c>
    </row>
    <row r="469" spans="1:23" x14ac:dyDescent="0.2">
      <c r="A469" s="6" t="s">
        <v>159</v>
      </c>
      <c r="B469" s="6">
        <v>2019</v>
      </c>
      <c r="C469" s="6" t="s">
        <v>407</v>
      </c>
      <c r="D469" s="6" t="s">
        <v>53</v>
      </c>
      <c r="E469" s="6" t="s">
        <v>50</v>
      </c>
      <c r="F469" s="6" t="s">
        <v>160</v>
      </c>
      <c r="G469" s="6" t="s">
        <v>161</v>
      </c>
      <c r="H469" t="s">
        <v>110</v>
      </c>
      <c r="I469" t="s">
        <v>111</v>
      </c>
      <c r="J469" t="s">
        <v>133</v>
      </c>
      <c r="K469" t="s">
        <v>146</v>
      </c>
      <c r="L469" t="s">
        <v>147</v>
      </c>
      <c r="M469" t="s">
        <v>191</v>
      </c>
      <c r="P469" s="44" t="s">
        <v>386</v>
      </c>
      <c r="Q469" s="9">
        <f>0.6275-0.558</f>
        <v>6.9499999999999895E-2</v>
      </c>
      <c r="R469" s="9">
        <f>0.566-0.4716</f>
        <v>9.4399999999999928E-2</v>
      </c>
      <c r="S469" s="8">
        <f t="shared" ref="S469:S478" si="27">((R469-Q469)/Q469)</f>
        <v>0.35827338129496505</v>
      </c>
      <c r="U469" s="9">
        <f t="shared" si="26"/>
        <v>0.44177388175097254</v>
      </c>
      <c r="V469" s="6" t="s">
        <v>116</v>
      </c>
      <c r="W469" s="6" t="s">
        <v>383</v>
      </c>
    </row>
    <row r="470" spans="1:23" x14ac:dyDescent="0.2">
      <c r="A470" s="6" t="s">
        <v>106</v>
      </c>
      <c r="B470" s="6" t="s">
        <v>107</v>
      </c>
      <c r="C470" s="6" t="s">
        <v>478</v>
      </c>
      <c r="D470" s="6" t="s">
        <v>69</v>
      </c>
      <c r="E470" s="6" t="s">
        <v>52</v>
      </c>
      <c r="F470" s="6" t="s">
        <v>108</v>
      </c>
      <c r="G470" s="6" t="s">
        <v>129</v>
      </c>
      <c r="H470" t="s">
        <v>110</v>
      </c>
      <c r="I470" t="s">
        <v>111</v>
      </c>
      <c r="J470" t="s">
        <v>112</v>
      </c>
      <c r="K470" t="s">
        <v>139</v>
      </c>
      <c r="L470" t="s">
        <v>140</v>
      </c>
      <c r="M470" t="s">
        <v>141</v>
      </c>
      <c r="P470" s="44" t="s">
        <v>385</v>
      </c>
      <c r="Q470" s="9">
        <v>1142672.13119247</v>
      </c>
      <c r="R470" s="9">
        <v>1551674.70856498</v>
      </c>
      <c r="S470" s="8">
        <f t="shared" si="27"/>
        <v>0.35793519961468123</v>
      </c>
      <c r="U470" s="9">
        <f t="shared" si="26"/>
        <v>0.44141463611791265</v>
      </c>
      <c r="V470" s="6" t="s">
        <v>119</v>
      </c>
      <c r="W470" s="6" t="s">
        <v>383</v>
      </c>
    </row>
    <row r="471" spans="1:23" x14ac:dyDescent="0.2">
      <c r="A471" s="6" t="s">
        <v>106</v>
      </c>
      <c r="B471" s="6" t="s">
        <v>107</v>
      </c>
      <c r="C471" s="6" t="s">
        <v>466</v>
      </c>
      <c r="D471" s="6" t="s">
        <v>69</v>
      </c>
      <c r="E471" s="6" t="s">
        <v>52</v>
      </c>
      <c r="F471" s="6" t="s">
        <v>117</v>
      </c>
      <c r="G471" s="6" t="s">
        <v>129</v>
      </c>
      <c r="H471" t="s">
        <v>110</v>
      </c>
      <c r="I471" t="s">
        <v>163</v>
      </c>
      <c r="J471" t="s">
        <v>163</v>
      </c>
      <c r="K471" t="s">
        <v>164</v>
      </c>
      <c r="L471" t="s">
        <v>165</v>
      </c>
      <c r="M471" t="s">
        <v>166</v>
      </c>
      <c r="P471" s="44" t="s">
        <v>386</v>
      </c>
      <c r="Q471" s="49">
        <v>0.17610063000000001</v>
      </c>
      <c r="R471" s="9">
        <v>0.23899371069182301</v>
      </c>
      <c r="S471" s="8">
        <f t="shared" si="27"/>
        <v>0.3571428489030562</v>
      </c>
      <c r="U471" s="9">
        <f t="shared" si="26"/>
        <v>0.44057258262675608</v>
      </c>
      <c r="V471" s="6" t="s">
        <v>116</v>
      </c>
      <c r="W471" s="6" t="s">
        <v>383</v>
      </c>
    </row>
    <row r="472" spans="1:23" x14ac:dyDescent="0.2">
      <c r="A472" s="6" t="s">
        <v>106</v>
      </c>
      <c r="B472" s="6" t="s">
        <v>107</v>
      </c>
      <c r="C472" s="6" t="s">
        <v>473</v>
      </c>
      <c r="D472" s="6" t="s">
        <v>69</v>
      </c>
      <c r="E472" s="6" t="s">
        <v>52</v>
      </c>
      <c r="F472" s="6" t="s">
        <v>117</v>
      </c>
      <c r="G472" s="6" t="s">
        <v>131</v>
      </c>
      <c r="H472" s="6" t="s">
        <v>110</v>
      </c>
      <c r="I472" s="12" t="s">
        <v>123</v>
      </c>
      <c r="J472" s="6" t="s">
        <v>124</v>
      </c>
      <c r="K472" s="6" t="s">
        <v>125</v>
      </c>
      <c r="L472" s="6" t="s">
        <v>126</v>
      </c>
      <c r="M472" s="6" t="s">
        <v>127</v>
      </c>
      <c r="N472" s="6" t="s">
        <v>150</v>
      </c>
      <c r="P472" s="44" t="s">
        <v>386</v>
      </c>
      <c r="Q472" s="9">
        <v>0.48136645962732899</v>
      </c>
      <c r="R472" s="9">
        <v>0.65217391304347805</v>
      </c>
      <c r="S472" s="8">
        <f t="shared" si="27"/>
        <v>0.35483870967741948</v>
      </c>
      <c r="U472" s="9">
        <f t="shared" si="26"/>
        <v>0.43812111239188523</v>
      </c>
      <c r="V472" s="6" t="s">
        <v>116</v>
      </c>
      <c r="W472" s="6" t="s">
        <v>383</v>
      </c>
    </row>
    <row r="473" spans="1:23" x14ac:dyDescent="0.2">
      <c r="A473" s="6" t="s">
        <v>106</v>
      </c>
      <c r="B473" s="6" t="s">
        <v>120</v>
      </c>
      <c r="C473" s="6" t="s">
        <v>435</v>
      </c>
      <c r="D473" s="6" t="s">
        <v>77</v>
      </c>
      <c r="E473" s="6" t="s">
        <v>121</v>
      </c>
      <c r="F473" s="6" t="s">
        <v>122</v>
      </c>
      <c r="G473" s="11">
        <v>1E-3</v>
      </c>
      <c r="H473" t="s">
        <v>110</v>
      </c>
      <c r="I473" t="s">
        <v>163</v>
      </c>
      <c r="J473" t="s">
        <v>163</v>
      </c>
      <c r="K473" t="s">
        <v>164</v>
      </c>
      <c r="L473" t="s">
        <v>165</v>
      </c>
      <c r="M473" t="s">
        <v>166</v>
      </c>
      <c r="P473" s="44" t="s">
        <v>386</v>
      </c>
      <c r="Q473" s="9">
        <v>1967331.4156818399</v>
      </c>
      <c r="R473" s="9">
        <v>2662864.40497773</v>
      </c>
      <c r="S473" s="8">
        <f t="shared" si="27"/>
        <v>0.35354134222211436</v>
      </c>
      <c r="U473" s="9">
        <f t="shared" si="26"/>
        <v>0.43673895353583603</v>
      </c>
      <c r="V473" s="6" t="s">
        <v>119</v>
      </c>
      <c r="W473" s="6" t="s">
        <v>383</v>
      </c>
    </row>
    <row r="474" spans="1:23" x14ac:dyDescent="0.2">
      <c r="A474" s="6" t="s">
        <v>106</v>
      </c>
      <c r="B474" s="6" t="s">
        <v>120</v>
      </c>
      <c r="C474" s="6" t="s">
        <v>458</v>
      </c>
      <c r="D474" s="6" t="s">
        <v>77</v>
      </c>
      <c r="E474" s="6" t="s">
        <v>121</v>
      </c>
      <c r="F474" s="6" t="s">
        <v>138</v>
      </c>
      <c r="G474" s="11">
        <v>1E-3</v>
      </c>
      <c r="H474" t="s">
        <v>110</v>
      </c>
      <c r="I474" t="s">
        <v>111</v>
      </c>
      <c r="J474" t="s">
        <v>133</v>
      </c>
      <c r="K474" t="s">
        <v>146</v>
      </c>
      <c r="L474" t="s">
        <v>147</v>
      </c>
      <c r="M474" t="s">
        <v>148</v>
      </c>
      <c r="P474" s="44" t="s">
        <v>385</v>
      </c>
      <c r="Q474" s="9">
        <v>1145047.5699382799</v>
      </c>
      <c r="R474" s="9">
        <v>1547185.8457345101</v>
      </c>
      <c r="S474" s="8">
        <f t="shared" si="27"/>
        <v>0.35119787714837569</v>
      </c>
      <c r="U474" s="9">
        <f t="shared" si="26"/>
        <v>0.43423896665193873</v>
      </c>
      <c r="V474" s="6" t="s">
        <v>119</v>
      </c>
      <c r="W474" s="6" t="s">
        <v>383</v>
      </c>
    </row>
    <row r="475" spans="1:23" x14ac:dyDescent="0.2">
      <c r="A475" s="6" t="s">
        <v>106</v>
      </c>
      <c r="B475" s="6" t="s">
        <v>107</v>
      </c>
      <c r="C475" s="6" t="s">
        <v>487</v>
      </c>
      <c r="D475" s="6" t="s">
        <v>69</v>
      </c>
      <c r="E475" s="6" t="s">
        <v>52</v>
      </c>
      <c r="F475" s="6" t="s">
        <v>108</v>
      </c>
      <c r="G475" s="6" t="s">
        <v>118</v>
      </c>
      <c r="H475" s="6" t="s">
        <v>110</v>
      </c>
      <c r="I475" s="12" t="s">
        <v>123</v>
      </c>
      <c r="J475" s="6" t="s">
        <v>124</v>
      </c>
      <c r="K475" s="6" t="s">
        <v>125</v>
      </c>
      <c r="L475" s="6" t="s">
        <v>126</v>
      </c>
      <c r="M475" s="6" t="s">
        <v>127</v>
      </c>
      <c r="N475" s="6" t="s">
        <v>150</v>
      </c>
      <c r="P475" s="44" t="s">
        <v>386</v>
      </c>
      <c r="Q475" s="9">
        <v>0.875407166123778</v>
      </c>
      <c r="R475" s="9">
        <v>1.1807817589576499</v>
      </c>
      <c r="S475" s="8">
        <f t="shared" si="27"/>
        <v>0.34883720930232087</v>
      </c>
      <c r="U475" s="9">
        <f t="shared" si="26"/>
        <v>0.43171624042546919</v>
      </c>
      <c r="V475" s="6" t="s">
        <v>116</v>
      </c>
      <c r="W475" s="6" t="s">
        <v>383</v>
      </c>
    </row>
    <row r="476" spans="1:23" x14ac:dyDescent="0.2">
      <c r="A476" s="6" t="s">
        <v>106</v>
      </c>
      <c r="B476" s="6" t="s">
        <v>120</v>
      </c>
      <c r="C476" s="6" t="s">
        <v>456</v>
      </c>
      <c r="D476" s="6" t="s">
        <v>77</v>
      </c>
      <c r="E476" s="6" t="s">
        <v>121</v>
      </c>
      <c r="F476" s="6" t="s">
        <v>132</v>
      </c>
      <c r="G476" s="11">
        <v>1E-3</v>
      </c>
      <c r="H476" t="s">
        <v>110</v>
      </c>
      <c r="I476" t="s">
        <v>111</v>
      </c>
      <c r="J476" t="s">
        <v>112</v>
      </c>
      <c r="K476" t="s">
        <v>139</v>
      </c>
      <c r="L476" t="s">
        <v>140</v>
      </c>
      <c r="M476" t="s">
        <v>141</v>
      </c>
      <c r="P476" s="44" t="s">
        <v>385</v>
      </c>
      <c r="Q476" s="9">
        <v>507032.702432764</v>
      </c>
      <c r="R476" s="9">
        <v>683175.64280946797</v>
      </c>
      <c r="S476" s="8">
        <f t="shared" si="27"/>
        <v>0.34739956521850135</v>
      </c>
      <c r="U476" s="9">
        <f t="shared" si="26"/>
        <v>0.43017773890627914</v>
      </c>
      <c r="V476" s="6" t="s">
        <v>119</v>
      </c>
      <c r="W476" s="6" t="s">
        <v>383</v>
      </c>
    </row>
    <row r="477" spans="1:23" x14ac:dyDescent="0.2">
      <c r="A477" s="6" t="s">
        <v>106</v>
      </c>
      <c r="B477" s="6" t="s">
        <v>120</v>
      </c>
      <c r="C477" s="6" t="s">
        <v>437</v>
      </c>
      <c r="D477" s="6" t="s">
        <v>77</v>
      </c>
      <c r="E477" s="6" t="s">
        <v>121</v>
      </c>
      <c r="F477" s="6" t="s">
        <v>122</v>
      </c>
      <c r="G477" s="14">
        <v>1.0000000000000001E-5</v>
      </c>
      <c r="H477" t="s">
        <v>110</v>
      </c>
      <c r="I477" t="s">
        <v>111</v>
      </c>
      <c r="J477" t="s">
        <v>133</v>
      </c>
      <c r="K477" t="s">
        <v>146</v>
      </c>
      <c r="L477" t="s">
        <v>147</v>
      </c>
      <c r="M477" t="s">
        <v>148</v>
      </c>
      <c r="P477" s="44" t="s">
        <v>385</v>
      </c>
      <c r="Q477" s="9">
        <v>943866.11317986704</v>
      </c>
      <c r="R477" s="9">
        <v>1270406.3396548301</v>
      </c>
      <c r="S477" s="8">
        <f t="shared" si="27"/>
        <v>0.34596032415535627</v>
      </c>
      <c r="U477" s="9">
        <f t="shared" si="26"/>
        <v>0.42863588321126372</v>
      </c>
      <c r="V477" s="6" t="s">
        <v>119</v>
      </c>
      <c r="W477" s="6" t="s">
        <v>383</v>
      </c>
    </row>
    <row r="478" spans="1:23" x14ac:dyDescent="0.2">
      <c r="A478" s="6" t="s">
        <v>106</v>
      </c>
      <c r="B478" s="6" t="s">
        <v>120</v>
      </c>
      <c r="C478" s="6" t="s">
        <v>461</v>
      </c>
      <c r="D478" s="6" t="s">
        <v>77</v>
      </c>
      <c r="E478" s="6" t="s">
        <v>121</v>
      </c>
      <c r="F478" s="6" t="s">
        <v>132</v>
      </c>
      <c r="G478" s="11">
        <v>1E-3</v>
      </c>
      <c r="H478" s="6" t="s">
        <v>110</v>
      </c>
      <c r="I478" s="12" t="s">
        <v>123</v>
      </c>
      <c r="J478" s="6" t="s">
        <v>124</v>
      </c>
      <c r="K478" s="6" t="s">
        <v>125</v>
      </c>
      <c r="L478" s="6" t="s">
        <v>126</v>
      </c>
      <c r="M478" s="6" t="s">
        <v>127</v>
      </c>
      <c r="N478" s="6" t="s">
        <v>155</v>
      </c>
      <c r="P478" s="44" t="s">
        <v>386</v>
      </c>
      <c r="Q478" s="9">
        <v>4565740.1602376904</v>
      </c>
      <c r="R478" s="9">
        <v>6143869.8823555196</v>
      </c>
      <c r="S478" s="8">
        <f t="shared" si="27"/>
        <v>0.3456459778113331</v>
      </c>
      <c r="U478" s="9">
        <f t="shared" si="26"/>
        <v>0.42829890531566689</v>
      </c>
      <c r="V478" s="6" t="s">
        <v>119</v>
      </c>
      <c r="W478" s="6" t="s">
        <v>383</v>
      </c>
    </row>
    <row r="479" spans="1:23" x14ac:dyDescent="0.2">
      <c r="A479" s="6" t="s">
        <v>231</v>
      </c>
      <c r="B479" s="6">
        <v>2019</v>
      </c>
      <c r="C479" s="6" t="s">
        <v>509</v>
      </c>
      <c r="D479" s="6" t="s">
        <v>67</v>
      </c>
      <c r="E479" s="6" t="s">
        <v>50</v>
      </c>
      <c r="F479" s="6" t="s">
        <v>232</v>
      </c>
      <c r="G479" s="6" t="s">
        <v>241</v>
      </c>
      <c r="H479" t="s">
        <v>110</v>
      </c>
      <c r="I479" t="s">
        <v>111</v>
      </c>
      <c r="J479" t="s">
        <v>204</v>
      </c>
      <c r="K479" t="s">
        <v>205</v>
      </c>
      <c r="L479" t="s">
        <v>206</v>
      </c>
      <c r="M479" t="s">
        <v>215</v>
      </c>
      <c r="N479" s="6" t="s">
        <v>225</v>
      </c>
      <c r="P479" s="44" t="s">
        <v>386</v>
      </c>
      <c r="T479" s="9">
        <v>0.41909999999999997</v>
      </c>
      <c r="U479" s="9">
        <f t="shared" si="26"/>
        <v>0.41909999999999997</v>
      </c>
      <c r="V479" s="6" t="s">
        <v>119</v>
      </c>
      <c r="W479" s="6" t="s">
        <v>383</v>
      </c>
    </row>
    <row r="480" spans="1:23" x14ac:dyDescent="0.2">
      <c r="A480" s="6" t="s">
        <v>231</v>
      </c>
      <c r="B480" s="6">
        <v>2019</v>
      </c>
      <c r="C480" s="6" t="s">
        <v>428</v>
      </c>
      <c r="D480" s="6" t="s">
        <v>68</v>
      </c>
      <c r="E480" s="6" t="s">
        <v>50</v>
      </c>
      <c r="F480" s="6" t="s">
        <v>232</v>
      </c>
      <c r="G480" s="6" t="s">
        <v>249</v>
      </c>
      <c r="H480" t="s">
        <v>110</v>
      </c>
      <c r="I480" t="s">
        <v>111</v>
      </c>
      <c r="J480" t="s">
        <v>133</v>
      </c>
      <c r="K480" t="s">
        <v>146</v>
      </c>
      <c r="L480" t="s">
        <v>147</v>
      </c>
      <c r="M480" t="s">
        <v>191</v>
      </c>
      <c r="N480" s="6" t="s">
        <v>228</v>
      </c>
      <c r="P480" s="44" t="s">
        <v>386</v>
      </c>
      <c r="T480" s="9">
        <v>0.41909999999999997</v>
      </c>
      <c r="U480" s="9">
        <f t="shared" si="26"/>
        <v>0.41909999999999997</v>
      </c>
      <c r="V480" s="6" t="s">
        <v>119</v>
      </c>
      <c r="W480" s="6" t="s">
        <v>383</v>
      </c>
    </row>
    <row r="481" spans="1:23" x14ac:dyDescent="0.2">
      <c r="A481" s="6" t="s">
        <v>167</v>
      </c>
      <c r="B481" s="6">
        <v>2018</v>
      </c>
      <c r="C481" s="6" t="s">
        <v>412</v>
      </c>
      <c r="D481" s="6" t="s">
        <v>80</v>
      </c>
      <c r="E481" s="6" t="s">
        <v>50</v>
      </c>
      <c r="F481" s="45" t="s">
        <v>390</v>
      </c>
      <c r="G481" s="6" t="s">
        <v>168</v>
      </c>
      <c r="H481" t="s">
        <v>110</v>
      </c>
      <c r="I481" t="s">
        <v>111</v>
      </c>
      <c r="J481" t="s">
        <v>204</v>
      </c>
      <c r="K481" t="s">
        <v>205</v>
      </c>
      <c r="L481" t="s">
        <v>206</v>
      </c>
      <c r="M481" t="s">
        <v>215</v>
      </c>
      <c r="N481" s="6" t="s">
        <v>225</v>
      </c>
      <c r="P481" s="44" t="s">
        <v>386</v>
      </c>
      <c r="Q481" s="9">
        <v>12.646544181977255</v>
      </c>
      <c r="R481" s="9">
        <v>16.902887139107616</v>
      </c>
      <c r="S481" s="8">
        <f t="shared" ref="S481:S490" si="28">((R481-Q481)/Q481)</f>
        <v>0.33656174334140448</v>
      </c>
      <c r="U481" s="9">
        <f t="shared" si="26"/>
        <v>0.41852648535872394</v>
      </c>
      <c r="V481" s="6" t="s">
        <v>116</v>
      </c>
      <c r="W481" s="6" t="s">
        <v>383</v>
      </c>
    </row>
    <row r="482" spans="1:23" x14ac:dyDescent="0.2">
      <c r="A482" s="6" t="s">
        <v>106</v>
      </c>
      <c r="B482" s="6" t="s">
        <v>107</v>
      </c>
      <c r="C482" s="6" t="s">
        <v>483</v>
      </c>
      <c r="D482" s="6" t="s">
        <v>69</v>
      </c>
      <c r="E482" s="6" t="s">
        <v>52</v>
      </c>
      <c r="F482" s="6" t="s">
        <v>117</v>
      </c>
      <c r="G482" s="6" t="s">
        <v>118</v>
      </c>
      <c r="H482" t="s">
        <v>110</v>
      </c>
      <c r="I482" t="s">
        <v>111</v>
      </c>
      <c r="J482" t="s">
        <v>133</v>
      </c>
      <c r="K482" t="s">
        <v>146</v>
      </c>
      <c r="L482" t="s">
        <v>147</v>
      </c>
      <c r="M482" t="s">
        <v>148</v>
      </c>
      <c r="P482" s="44" t="s">
        <v>385</v>
      </c>
      <c r="Q482" s="9">
        <v>5.1135005973715604</v>
      </c>
      <c r="R482" s="9">
        <v>6.8339307048984503</v>
      </c>
      <c r="S482" s="8">
        <f t="shared" si="28"/>
        <v>0.33644859813084305</v>
      </c>
      <c r="U482" s="9">
        <f t="shared" si="26"/>
        <v>0.41840435037724444</v>
      </c>
      <c r="V482" s="6" t="s">
        <v>116</v>
      </c>
      <c r="W482" s="6" t="s">
        <v>383</v>
      </c>
    </row>
    <row r="483" spans="1:23" x14ac:dyDescent="0.2">
      <c r="A483" s="6" t="s">
        <v>106</v>
      </c>
      <c r="B483" s="6" t="s">
        <v>120</v>
      </c>
      <c r="C483" s="6" t="s">
        <v>460</v>
      </c>
      <c r="D483" s="6" t="s">
        <v>77</v>
      </c>
      <c r="E483" s="6" t="s">
        <v>121</v>
      </c>
      <c r="F483" s="6" t="s">
        <v>132</v>
      </c>
      <c r="G483" s="11">
        <v>1E-3</v>
      </c>
      <c r="H483" s="6" t="s">
        <v>110</v>
      </c>
      <c r="I483" s="12" t="s">
        <v>123</v>
      </c>
      <c r="J483" s="6" t="s">
        <v>124</v>
      </c>
      <c r="K483" s="6" t="s">
        <v>125</v>
      </c>
      <c r="L483" s="6" t="s">
        <v>126</v>
      </c>
      <c r="M483" s="6" t="s">
        <v>127</v>
      </c>
      <c r="N483" s="6" t="s">
        <v>150</v>
      </c>
      <c r="P483" s="44" t="s">
        <v>386</v>
      </c>
      <c r="Q483" s="9">
        <v>430039.01001112798</v>
      </c>
      <c r="R483" s="9">
        <v>574331.05996002199</v>
      </c>
      <c r="S483" s="8">
        <f t="shared" si="28"/>
        <v>0.33553246703167744</v>
      </c>
      <c r="U483" s="9">
        <f t="shared" si="26"/>
        <v>0.41741504857223227</v>
      </c>
      <c r="V483" s="6" t="s">
        <v>119</v>
      </c>
      <c r="W483" s="6" t="s">
        <v>383</v>
      </c>
    </row>
    <row r="484" spans="1:23" x14ac:dyDescent="0.2">
      <c r="A484" s="6" t="s">
        <v>185</v>
      </c>
      <c r="B484" s="6">
        <v>2020</v>
      </c>
      <c r="C484" s="6" t="s">
        <v>506</v>
      </c>
      <c r="D484" s="6" t="s">
        <v>80</v>
      </c>
      <c r="E484" s="6" t="s">
        <v>50</v>
      </c>
      <c r="F484" s="6" t="s">
        <v>186</v>
      </c>
      <c r="G484" s="6" t="s">
        <v>203</v>
      </c>
      <c r="H484" s="6" t="s">
        <v>110</v>
      </c>
      <c r="I484" s="6" t="s">
        <v>111</v>
      </c>
      <c r="J484" s="6" t="s">
        <v>112</v>
      </c>
      <c r="K484" s="6" t="s">
        <v>113</v>
      </c>
      <c r="P484" s="44" t="s">
        <v>385</v>
      </c>
      <c r="Q484" s="9">
        <v>2.1608643457382901</v>
      </c>
      <c r="R484" s="9">
        <v>2.8811524609843699</v>
      </c>
      <c r="S484" s="8">
        <f t="shared" si="28"/>
        <v>0.33333333333332554</v>
      </c>
      <c r="U484" s="9">
        <f t="shared" si="26"/>
        <v>0.41503749927883532</v>
      </c>
      <c r="V484" s="6" t="s">
        <v>116</v>
      </c>
      <c r="W484" s="6" t="s">
        <v>383</v>
      </c>
    </row>
    <row r="485" spans="1:23" x14ac:dyDescent="0.2">
      <c r="A485" s="6" t="s">
        <v>106</v>
      </c>
      <c r="B485" s="6" t="s">
        <v>107</v>
      </c>
      <c r="C485" s="6" t="s">
        <v>475</v>
      </c>
      <c r="D485" s="6" t="s">
        <v>69</v>
      </c>
      <c r="E485" s="6" t="s">
        <v>52</v>
      </c>
      <c r="F485" s="6" t="s">
        <v>108</v>
      </c>
      <c r="G485" s="6" t="s">
        <v>118</v>
      </c>
      <c r="H485" s="6" t="s">
        <v>110</v>
      </c>
      <c r="I485" s="12" t="s">
        <v>123</v>
      </c>
      <c r="J485" s="6" t="s">
        <v>124</v>
      </c>
      <c r="K485" s="6" t="s">
        <v>125</v>
      </c>
      <c r="L485" s="6" t="s">
        <v>126</v>
      </c>
      <c r="M485" s="6" t="s">
        <v>127</v>
      </c>
      <c r="N485" s="6" t="s">
        <v>155</v>
      </c>
      <c r="P485" s="44" t="s">
        <v>386</v>
      </c>
      <c r="Q485" s="19">
        <v>30078825.180431001</v>
      </c>
      <c r="R485" s="9">
        <v>39978883.712802701</v>
      </c>
      <c r="S485" s="8">
        <f t="shared" si="28"/>
        <v>0.32913714126084231</v>
      </c>
      <c r="U485" s="9">
        <f t="shared" si="26"/>
        <v>0.4104899705352793</v>
      </c>
      <c r="V485" s="6" t="s">
        <v>119</v>
      </c>
      <c r="W485" s="6" t="s">
        <v>383</v>
      </c>
    </row>
    <row r="486" spans="1:23" x14ac:dyDescent="0.2">
      <c r="A486" s="6" t="s">
        <v>106</v>
      </c>
      <c r="B486" s="6" t="s">
        <v>107</v>
      </c>
      <c r="C486" s="6" t="s">
        <v>473</v>
      </c>
      <c r="D486" s="6" t="s">
        <v>69</v>
      </c>
      <c r="E486" s="6" t="s">
        <v>52</v>
      </c>
      <c r="F486" s="6" t="s">
        <v>108</v>
      </c>
      <c r="G486" s="6" t="s">
        <v>129</v>
      </c>
      <c r="H486" s="6" t="s">
        <v>110</v>
      </c>
      <c r="I486" s="12" t="s">
        <v>123</v>
      </c>
      <c r="J486" s="6" t="s">
        <v>124</v>
      </c>
      <c r="K486" s="6" t="s">
        <v>125</v>
      </c>
      <c r="L486" s="6" t="s">
        <v>126</v>
      </c>
      <c r="M486" s="6" t="s">
        <v>127</v>
      </c>
      <c r="N486" s="6" t="s">
        <v>150</v>
      </c>
      <c r="P486" s="44" t="s">
        <v>386</v>
      </c>
      <c r="Q486" s="9">
        <v>0.434782608695651</v>
      </c>
      <c r="R486" s="9">
        <v>0.57453416149068304</v>
      </c>
      <c r="S486" s="8">
        <f t="shared" si="28"/>
        <v>0.32142857142857456</v>
      </c>
      <c r="U486" s="9">
        <f t="shared" si="26"/>
        <v>0.40209844357134911</v>
      </c>
      <c r="V486" s="6" t="s">
        <v>116</v>
      </c>
      <c r="W486" s="6" t="s">
        <v>383</v>
      </c>
    </row>
    <row r="487" spans="1:23" x14ac:dyDescent="0.2">
      <c r="A487" s="6" t="s">
        <v>106</v>
      </c>
      <c r="B487" s="6" t="s">
        <v>120</v>
      </c>
      <c r="C487" s="6" t="s">
        <v>445</v>
      </c>
      <c r="D487" s="6" t="s">
        <v>77</v>
      </c>
      <c r="E487" s="6" t="s">
        <v>121</v>
      </c>
      <c r="F487" s="6" t="s">
        <v>122</v>
      </c>
      <c r="G487" s="14">
        <v>1.0000000000000001E-5</v>
      </c>
      <c r="H487" s="6" t="s">
        <v>110</v>
      </c>
      <c r="I487" s="12" t="s">
        <v>123</v>
      </c>
      <c r="J487" s="6" t="s">
        <v>124</v>
      </c>
      <c r="K487" s="6" t="s">
        <v>125</v>
      </c>
      <c r="L487" s="6" t="s">
        <v>126</v>
      </c>
      <c r="M487" s="6" t="s">
        <v>127</v>
      </c>
      <c r="N487" s="6" t="s">
        <v>155</v>
      </c>
      <c r="P487" s="44" t="s">
        <v>386</v>
      </c>
      <c r="Q487" s="9">
        <v>5907544.05466362</v>
      </c>
      <c r="R487" s="9">
        <v>7787659.7583791502</v>
      </c>
      <c r="S487" s="8">
        <f t="shared" si="28"/>
        <v>0.31825673855640596</v>
      </c>
      <c r="U487" s="9">
        <f t="shared" si="26"/>
        <v>0.39863137138648214</v>
      </c>
      <c r="V487" s="6" t="s">
        <v>119</v>
      </c>
      <c r="W487" s="6" t="s">
        <v>383</v>
      </c>
    </row>
    <row r="488" spans="1:23" x14ac:dyDescent="0.2">
      <c r="A488" s="6" t="s">
        <v>106</v>
      </c>
      <c r="B488" s="6" t="s">
        <v>107</v>
      </c>
      <c r="C488" s="6" t="s">
        <v>474</v>
      </c>
      <c r="D488" s="6" t="s">
        <v>69</v>
      </c>
      <c r="E488" s="6" t="s">
        <v>52</v>
      </c>
      <c r="F488" s="6" t="s">
        <v>117</v>
      </c>
      <c r="G488" s="6" t="s">
        <v>118</v>
      </c>
      <c r="H488" s="6" t="s">
        <v>110</v>
      </c>
      <c r="I488" s="12" t="s">
        <v>123</v>
      </c>
      <c r="J488" s="6" t="s">
        <v>124</v>
      </c>
      <c r="K488" s="6" t="s">
        <v>125</v>
      </c>
      <c r="L488" s="6" t="s">
        <v>126</v>
      </c>
      <c r="M488" s="6" t="s">
        <v>127</v>
      </c>
      <c r="N488" s="6" t="s">
        <v>150</v>
      </c>
      <c r="P488" s="44" t="s">
        <v>386</v>
      </c>
      <c r="Q488" s="9">
        <v>287726.62024910498</v>
      </c>
      <c r="R488" s="9">
        <v>379065.246272096</v>
      </c>
      <c r="S488" s="8">
        <f t="shared" si="28"/>
        <v>0.31744934112774414</v>
      </c>
      <c r="U488" s="9">
        <f t="shared" si="26"/>
        <v>0.39774748807963661</v>
      </c>
      <c r="V488" s="6" t="s">
        <v>119</v>
      </c>
      <c r="W488" s="6" t="s">
        <v>383</v>
      </c>
    </row>
    <row r="489" spans="1:23" x14ac:dyDescent="0.2">
      <c r="A489" s="6" t="s">
        <v>151</v>
      </c>
      <c r="B489" s="6">
        <v>2017</v>
      </c>
      <c r="C489" s="6" t="s">
        <v>405</v>
      </c>
      <c r="D489" s="6" t="s">
        <v>152</v>
      </c>
      <c r="E489" s="6" t="s">
        <v>55</v>
      </c>
      <c r="F489" s="6" t="s">
        <v>153</v>
      </c>
      <c r="G489" s="6" t="s">
        <v>238</v>
      </c>
      <c r="H489" t="s">
        <v>110</v>
      </c>
      <c r="I489" t="s">
        <v>123</v>
      </c>
      <c r="J489" t="s">
        <v>124</v>
      </c>
      <c r="K489" t="s">
        <v>125</v>
      </c>
      <c r="L489" t="s">
        <v>126</v>
      </c>
      <c r="M489" t="s">
        <v>127</v>
      </c>
      <c r="N489" s="6" t="s">
        <v>155</v>
      </c>
      <c r="P489" s="44" t="s">
        <v>386</v>
      </c>
      <c r="Q489" s="9">
        <v>51.867999999999995</v>
      </c>
      <c r="R489" s="9">
        <v>68.150000000000006</v>
      </c>
      <c r="S489" s="8">
        <f t="shared" si="28"/>
        <v>0.3139122387599293</v>
      </c>
      <c r="U489" s="9">
        <f t="shared" si="26"/>
        <v>0.39386891574075072</v>
      </c>
      <c r="V489" s="6" t="s">
        <v>116</v>
      </c>
      <c r="W489" s="6" t="s">
        <v>383</v>
      </c>
    </row>
    <row r="490" spans="1:23" x14ac:dyDescent="0.2">
      <c r="A490" s="6" t="s">
        <v>143</v>
      </c>
      <c r="B490" s="6">
        <v>2018</v>
      </c>
      <c r="C490" s="6" t="s">
        <v>426</v>
      </c>
      <c r="D490" s="6" t="s">
        <v>74</v>
      </c>
      <c r="E490" s="6" t="s">
        <v>50</v>
      </c>
      <c r="F490" s="6" t="s">
        <v>144</v>
      </c>
      <c r="G490" s="6" t="s">
        <v>145</v>
      </c>
      <c r="H490" t="s">
        <v>110</v>
      </c>
      <c r="I490" t="s">
        <v>111</v>
      </c>
      <c r="J490" t="s">
        <v>204</v>
      </c>
      <c r="K490" t="s">
        <v>205</v>
      </c>
      <c r="L490" t="s">
        <v>206</v>
      </c>
      <c r="M490" t="s">
        <v>215</v>
      </c>
      <c r="P490" s="44" t="s">
        <v>386</v>
      </c>
      <c r="Q490" s="9">
        <v>0.10383703703703701</v>
      </c>
      <c r="R490" s="9">
        <v>0.13632592592592499</v>
      </c>
      <c r="S490" s="8">
        <f t="shared" si="28"/>
        <v>0.31288343558281345</v>
      </c>
      <c r="T490" s="8"/>
      <c r="U490" s="9">
        <f t="shared" si="26"/>
        <v>0.39273883217005984</v>
      </c>
      <c r="V490" s="6" t="s">
        <v>116</v>
      </c>
      <c r="W490" s="6" t="s">
        <v>383</v>
      </c>
    </row>
    <row r="491" spans="1:23" x14ac:dyDescent="0.2">
      <c r="A491" s="6" t="s">
        <v>229</v>
      </c>
      <c r="B491" s="6">
        <v>2019</v>
      </c>
      <c r="C491" s="6" t="s">
        <v>405</v>
      </c>
      <c r="D491" s="6" t="s">
        <v>69</v>
      </c>
      <c r="E491" s="6" t="s">
        <v>52</v>
      </c>
      <c r="F491" s="6" t="s">
        <v>142</v>
      </c>
      <c r="G491" s="6" t="s">
        <v>252</v>
      </c>
      <c r="H491" t="s">
        <v>110</v>
      </c>
      <c r="I491" t="s">
        <v>123</v>
      </c>
      <c r="J491" t="s">
        <v>124</v>
      </c>
      <c r="K491" t="s">
        <v>125</v>
      </c>
      <c r="L491" t="s">
        <v>126</v>
      </c>
      <c r="M491" t="s">
        <v>127</v>
      </c>
      <c r="P491" s="44" t="s">
        <v>386</v>
      </c>
      <c r="T491" s="9">
        <v>0.39140000000000003</v>
      </c>
      <c r="U491" s="9">
        <f t="shared" si="26"/>
        <v>0.39140000000000003</v>
      </c>
      <c r="V491" s="6" t="s">
        <v>119</v>
      </c>
      <c r="W491" s="6" t="s">
        <v>383</v>
      </c>
    </row>
    <row r="492" spans="1:23" x14ac:dyDescent="0.2">
      <c r="A492" s="6" t="s">
        <v>231</v>
      </c>
      <c r="B492" s="6">
        <v>2019</v>
      </c>
      <c r="C492" s="6" t="s">
        <v>510</v>
      </c>
      <c r="D492" s="6" t="s">
        <v>74</v>
      </c>
      <c r="E492" s="6" t="s">
        <v>50</v>
      </c>
      <c r="F492" s="6" t="s">
        <v>232</v>
      </c>
      <c r="G492" s="6" t="s">
        <v>240</v>
      </c>
      <c r="H492" t="s">
        <v>110</v>
      </c>
      <c r="I492" s="6" t="s">
        <v>111</v>
      </c>
      <c r="J492" s="6" t="s">
        <v>112</v>
      </c>
      <c r="P492" s="44" t="s">
        <v>385</v>
      </c>
      <c r="T492" s="9">
        <v>0.38979999999999998</v>
      </c>
      <c r="U492" s="9">
        <f t="shared" si="26"/>
        <v>0.38979999999999998</v>
      </c>
      <c r="V492" s="6" t="s">
        <v>119</v>
      </c>
      <c r="W492" s="6" t="s">
        <v>383</v>
      </c>
    </row>
    <row r="493" spans="1:23" x14ac:dyDescent="0.2">
      <c r="A493" s="6" t="s">
        <v>143</v>
      </c>
      <c r="B493" s="6">
        <v>2018</v>
      </c>
      <c r="C493" s="6" t="s">
        <v>426</v>
      </c>
      <c r="D493" s="6" t="s">
        <v>74</v>
      </c>
      <c r="E493" s="6" t="s">
        <v>50</v>
      </c>
      <c r="F493" s="6" t="s">
        <v>144</v>
      </c>
      <c r="G493" s="6" t="s">
        <v>145</v>
      </c>
      <c r="H493" s="6" t="s">
        <v>110</v>
      </c>
      <c r="I493" s="12" t="s">
        <v>123</v>
      </c>
      <c r="J493" s="6" t="s">
        <v>124</v>
      </c>
      <c r="K493" s="6" t="s">
        <v>125</v>
      </c>
      <c r="L493" s="6" t="s">
        <v>126</v>
      </c>
      <c r="M493" s="6" t="s">
        <v>127</v>
      </c>
      <c r="N493" s="6" t="s">
        <v>150</v>
      </c>
      <c r="P493" s="44" t="s">
        <v>386</v>
      </c>
      <c r="Q493" s="9">
        <v>6.7724550898203506E-2</v>
      </c>
      <c r="R493" s="9">
        <v>8.8562874251497004E-2</v>
      </c>
      <c r="S493" s="8">
        <f>((R493-Q493)/Q493)</f>
        <v>0.30769230769230932</v>
      </c>
      <c r="T493" s="8"/>
      <c r="U493" s="9">
        <f t="shared" si="26"/>
        <v>0.38702312310924897</v>
      </c>
      <c r="V493" s="6" t="s">
        <v>116</v>
      </c>
      <c r="W493" s="6" t="s">
        <v>383</v>
      </c>
    </row>
    <row r="494" spans="1:23" x14ac:dyDescent="0.2">
      <c r="A494" s="6" t="s">
        <v>106</v>
      </c>
      <c r="B494" s="6" t="s">
        <v>107</v>
      </c>
      <c r="C494" s="6" t="s">
        <v>470</v>
      </c>
      <c r="D494" s="6" t="s">
        <v>69</v>
      </c>
      <c r="E494" s="6" t="s">
        <v>52</v>
      </c>
      <c r="F494" s="6" t="s">
        <v>117</v>
      </c>
      <c r="G494" s="6" t="s">
        <v>131</v>
      </c>
      <c r="H494" t="s">
        <v>110</v>
      </c>
      <c r="I494" t="s">
        <v>111</v>
      </c>
      <c r="J494" t="s">
        <v>133</v>
      </c>
      <c r="K494" t="s">
        <v>146</v>
      </c>
      <c r="L494" t="s">
        <v>147</v>
      </c>
      <c r="M494" t="s">
        <v>148</v>
      </c>
      <c r="P494" s="44" t="s">
        <v>385</v>
      </c>
      <c r="Q494" s="9">
        <v>6.5313653136531302</v>
      </c>
      <c r="R494" s="9">
        <v>8.5239852398523901</v>
      </c>
      <c r="S494" s="8">
        <f>((R494-Q494)/Q494)</f>
        <v>0.30508474576271183</v>
      </c>
      <c r="U494" s="9">
        <f t="shared" si="26"/>
        <v>0.38414349133306025</v>
      </c>
      <c r="V494" s="6" t="s">
        <v>116</v>
      </c>
      <c r="W494" s="6" t="s">
        <v>383</v>
      </c>
    </row>
    <row r="495" spans="1:23" x14ac:dyDescent="0.2">
      <c r="A495" s="6" t="s">
        <v>106</v>
      </c>
      <c r="B495" s="6" t="s">
        <v>120</v>
      </c>
      <c r="C495" s="6" t="s">
        <v>456</v>
      </c>
      <c r="D495" s="6" t="s">
        <v>77</v>
      </c>
      <c r="E495" s="6" t="s">
        <v>121</v>
      </c>
      <c r="F495" s="6" t="s">
        <v>138</v>
      </c>
      <c r="G495" s="13">
        <v>1.0000000000000001E-5</v>
      </c>
      <c r="H495" s="42" t="s">
        <v>110</v>
      </c>
      <c r="I495" s="42" t="s">
        <v>111</v>
      </c>
      <c r="J495" t="s">
        <v>112</v>
      </c>
      <c r="K495" t="s">
        <v>139</v>
      </c>
      <c r="L495" t="s">
        <v>140</v>
      </c>
      <c r="M495" t="s">
        <v>141</v>
      </c>
      <c r="P495" s="44" t="s">
        <v>385</v>
      </c>
      <c r="Q495" s="9">
        <v>2251738.6669699498</v>
      </c>
      <c r="R495" s="9">
        <v>2935120.2538198698</v>
      </c>
      <c r="S495" s="8">
        <f>((R495-Q495)/Q495)</f>
        <v>0.30349063009585914</v>
      </c>
      <c r="T495" s="43"/>
      <c r="U495" s="9">
        <f t="shared" si="26"/>
        <v>0.38238021236113856</v>
      </c>
      <c r="V495" s="6" t="s">
        <v>119</v>
      </c>
      <c r="W495" s="6" t="s">
        <v>383</v>
      </c>
    </row>
    <row r="496" spans="1:23" x14ac:dyDescent="0.2">
      <c r="A496" s="6" t="s">
        <v>167</v>
      </c>
      <c r="B496" s="6">
        <v>2018</v>
      </c>
      <c r="C496" s="6" t="s">
        <v>411</v>
      </c>
      <c r="D496" s="6" t="s">
        <v>80</v>
      </c>
      <c r="E496" s="6" t="s">
        <v>50</v>
      </c>
      <c r="F496" s="45" t="s">
        <v>390</v>
      </c>
      <c r="G496" s="6" t="s">
        <v>168</v>
      </c>
      <c r="H496" s="6" t="s">
        <v>110</v>
      </c>
      <c r="I496" s="12" t="s">
        <v>111</v>
      </c>
      <c r="J496" s="6" t="s">
        <v>204</v>
      </c>
      <c r="K496" s="6" t="s">
        <v>205</v>
      </c>
      <c r="L496" s="6" t="s">
        <v>206</v>
      </c>
      <c r="P496" s="44" t="s">
        <v>386</v>
      </c>
      <c r="R496" s="8"/>
      <c r="T496" s="15">
        <v>0.38222920500000002</v>
      </c>
      <c r="U496" s="9">
        <f t="shared" si="26"/>
        <v>0.38222920500000002</v>
      </c>
      <c r="V496" s="6" t="s">
        <v>116</v>
      </c>
      <c r="W496" s="6" t="s">
        <v>383</v>
      </c>
    </row>
    <row r="497" spans="1:23" x14ac:dyDescent="0.2">
      <c r="A497" s="6" t="s">
        <v>106</v>
      </c>
      <c r="B497" s="6" t="s">
        <v>120</v>
      </c>
      <c r="C497" s="6" t="s">
        <v>445</v>
      </c>
      <c r="D497" s="6" t="s">
        <v>77</v>
      </c>
      <c r="E497" s="6" t="s">
        <v>121</v>
      </c>
      <c r="F497" s="6" t="s">
        <v>122</v>
      </c>
      <c r="G497" s="11">
        <v>1E-3</v>
      </c>
      <c r="H497" s="6" t="s">
        <v>110</v>
      </c>
      <c r="I497" s="12" t="s">
        <v>123</v>
      </c>
      <c r="J497" s="6" t="s">
        <v>124</v>
      </c>
      <c r="K497" s="6" t="s">
        <v>125</v>
      </c>
      <c r="L497" s="6" t="s">
        <v>126</v>
      </c>
      <c r="M497" s="6" t="s">
        <v>127</v>
      </c>
      <c r="N497" s="6" t="s">
        <v>155</v>
      </c>
      <c r="P497" s="44" t="s">
        <v>386</v>
      </c>
      <c r="Q497" s="9">
        <v>16270727.4015892</v>
      </c>
      <c r="R497" s="9">
        <v>21168626.6469496</v>
      </c>
      <c r="S497" s="8">
        <f>((R497-Q497)/Q497)</f>
        <v>0.30102521691083162</v>
      </c>
      <c r="U497" s="9">
        <f t="shared" si="26"/>
        <v>0.37964892512998449</v>
      </c>
      <c r="V497" s="6" t="s">
        <v>119</v>
      </c>
      <c r="W497" s="6" t="s">
        <v>383</v>
      </c>
    </row>
    <row r="498" spans="1:23" x14ac:dyDescent="0.2">
      <c r="A498" s="6" t="s">
        <v>231</v>
      </c>
      <c r="B498" s="6">
        <v>2019</v>
      </c>
      <c r="C498" s="6" t="s">
        <v>509</v>
      </c>
      <c r="D498" s="6" t="s">
        <v>74</v>
      </c>
      <c r="E498" s="6" t="s">
        <v>50</v>
      </c>
      <c r="F498" s="6" t="s">
        <v>232</v>
      </c>
      <c r="G498" s="6" t="s">
        <v>240</v>
      </c>
      <c r="H498" t="s">
        <v>110</v>
      </c>
      <c r="I498" t="s">
        <v>111</v>
      </c>
      <c r="J498" t="s">
        <v>204</v>
      </c>
      <c r="K498" t="s">
        <v>205</v>
      </c>
      <c r="L498" t="s">
        <v>206</v>
      </c>
      <c r="M498" t="s">
        <v>215</v>
      </c>
      <c r="N498" s="6" t="s">
        <v>225</v>
      </c>
      <c r="P498" s="44" t="s">
        <v>386</v>
      </c>
      <c r="T498" s="9">
        <v>0.3755</v>
      </c>
      <c r="U498" s="9">
        <f t="shared" si="26"/>
        <v>0.3755</v>
      </c>
      <c r="V498" s="6" t="s">
        <v>119</v>
      </c>
      <c r="W498" s="6" t="s">
        <v>383</v>
      </c>
    </row>
    <row r="499" spans="1:23" x14ac:dyDescent="0.2">
      <c r="A499" s="6" t="s">
        <v>106</v>
      </c>
      <c r="B499" s="6" t="s">
        <v>120</v>
      </c>
      <c r="C499" s="6" t="s">
        <v>459</v>
      </c>
      <c r="D499" s="6" t="s">
        <v>77</v>
      </c>
      <c r="E499" s="6" t="s">
        <v>121</v>
      </c>
      <c r="F499" s="6" t="s">
        <v>138</v>
      </c>
      <c r="G499" s="13">
        <v>1.0000000000000001E-5</v>
      </c>
      <c r="H499" t="s">
        <v>110</v>
      </c>
      <c r="I499" t="s">
        <v>111</v>
      </c>
      <c r="J499" t="s">
        <v>133</v>
      </c>
      <c r="K499" t="s">
        <v>146</v>
      </c>
      <c r="L499" t="s">
        <v>147</v>
      </c>
      <c r="M499" t="s">
        <v>191</v>
      </c>
      <c r="P499" s="44" t="s">
        <v>386</v>
      </c>
      <c r="Q499" s="9">
        <v>2444369.0681733</v>
      </c>
      <c r="R499" s="9">
        <v>3169473.2415336799</v>
      </c>
      <c r="S499" s="8">
        <f>((R499-Q499)/Q499)</f>
        <v>0.29664267266409855</v>
      </c>
      <c r="U499" s="9">
        <f t="shared" si="26"/>
        <v>0.37478095807735934</v>
      </c>
      <c r="V499" s="6" t="s">
        <v>119</v>
      </c>
      <c r="W499" s="6" t="s">
        <v>383</v>
      </c>
    </row>
    <row r="500" spans="1:23" x14ac:dyDescent="0.2">
      <c r="A500" s="6" t="s">
        <v>106</v>
      </c>
      <c r="B500" s="6" t="s">
        <v>107</v>
      </c>
      <c r="C500" s="6" t="s">
        <v>490</v>
      </c>
      <c r="D500" s="6" t="s">
        <v>69</v>
      </c>
      <c r="E500" s="6" t="s">
        <v>52</v>
      </c>
      <c r="F500" s="6" t="s">
        <v>108</v>
      </c>
      <c r="G500" s="6" t="s">
        <v>129</v>
      </c>
      <c r="H500" s="6" t="s">
        <v>110</v>
      </c>
      <c r="I500" s="12" t="s">
        <v>123</v>
      </c>
      <c r="J500" s="6" t="s">
        <v>124</v>
      </c>
      <c r="K500" s="6" t="s">
        <v>125</v>
      </c>
      <c r="L500" s="6" t="s">
        <v>126</v>
      </c>
      <c r="M500" s="6" t="s">
        <v>127</v>
      </c>
      <c r="N500" s="6" t="s">
        <v>155</v>
      </c>
      <c r="P500" s="44" t="s">
        <v>386</v>
      </c>
      <c r="Q500" s="9">
        <v>10198067.6261143</v>
      </c>
      <c r="R500" s="9">
        <v>13211557.017638</v>
      </c>
      <c r="S500" s="8">
        <f>((R500-Q500)/Q500)</f>
        <v>0.2954961176965552</v>
      </c>
      <c r="U500" s="9">
        <f t="shared" ref="U500:U563" si="29">IF(T500="",(LOG((R500/Q500),2)),T500)</f>
        <v>0.37350469209977533</v>
      </c>
      <c r="V500" s="6" t="s">
        <v>119</v>
      </c>
      <c r="W500" s="6" t="s">
        <v>383</v>
      </c>
    </row>
    <row r="501" spans="1:23" x14ac:dyDescent="0.2">
      <c r="A501" s="6" t="s">
        <v>106</v>
      </c>
      <c r="B501" s="6" t="s">
        <v>107</v>
      </c>
      <c r="C501" s="6" t="s">
        <v>490</v>
      </c>
      <c r="D501" s="6" t="s">
        <v>69</v>
      </c>
      <c r="E501" s="6" t="s">
        <v>52</v>
      </c>
      <c r="F501" s="6" t="s">
        <v>117</v>
      </c>
      <c r="G501" s="6" t="s">
        <v>129</v>
      </c>
      <c r="H501" s="6" t="s">
        <v>110</v>
      </c>
      <c r="I501" s="12" t="s">
        <v>123</v>
      </c>
      <c r="J501" s="6" t="s">
        <v>124</v>
      </c>
      <c r="K501" s="6" t="s">
        <v>125</v>
      </c>
      <c r="L501" s="6" t="s">
        <v>126</v>
      </c>
      <c r="M501" s="6" t="s">
        <v>127</v>
      </c>
      <c r="N501" s="6" t="s">
        <v>155</v>
      </c>
      <c r="P501" s="44" t="s">
        <v>386</v>
      </c>
      <c r="Q501" s="9">
        <v>18367688.878788099</v>
      </c>
      <c r="R501" s="9">
        <v>23795269.633528098</v>
      </c>
      <c r="S501" s="8">
        <f>((R501-Q501)/Q501)</f>
        <v>0.29549611769655104</v>
      </c>
      <c r="U501" s="9">
        <f t="shared" si="29"/>
        <v>0.37350469209977089</v>
      </c>
      <c r="V501" s="6" t="s">
        <v>119</v>
      </c>
      <c r="W501" s="6" t="s">
        <v>383</v>
      </c>
    </row>
    <row r="502" spans="1:23" x14ac:dyDescent="0.2">
      <c r="A502" s="6" t="s">
        <v>106</v>
      </c>
      <c r="B502" s="6" t="s">
        <v>120</v>
      </c>
      <c r="C502" s="6" t="s">
        <v>435</v>
      </c>
      <c r="D502" s="6" t="s">
        <v>77</v>
      </c>
      <c r="E502" s="6" t="s">
        <v>121</v>
      </c>
      <c r="F502" s="6" t="s">
        <v>122</v>
      </c>
      <c r="G502" s="14">
        <v>1.0000000000000001E-5</v>
      </c>
      <c r="H502" t="s">
        <v>110</v>
      </c>
      <c r="I502" t="s">
        <v>163</v>
      </c>
      <c r="J502" t="s">
        <v>163</v>
      </c>
      <c r="K502" t="s">
        <v>164</v>
      </c>
      <c r="L502" t="s">
        <v>165</v>
      </c>
      <c r="M502" t="s">
        <v>166</v>
      </c>
      <c r="P502" s="44" t="s">
        <v>386</v>
      </c>
      <c r="Q502" s="9">
        <v>8937893.0486626308</v>
      </c>
      <c r="R502" s="9">
        <v>11571046.290802101</v>
      </c>
      <c r="S502" s="8">
        <f>((R502-Q502)/Q502)</f>
        <v>0.29460558856580482</v>
      </c>
      <c r="U502" s="9">
        <f t="shared" si="29"/>
        <v>0.37251263683938202</v>
      </c>
      <c r="V502" s="6" t="s">
        <v>119</v>
      </c>
      <c r="W502" s="6" t="s">
        <v>383</v>
      </c>
    </row>
    <row r="503" spans="1:23" x14ac:dyDescent="0.2">
      <c r="A503" s="6" t="s">
        <v>167</v>
      </c>
      <c r="B503" s="6">
        <v>2018</v>
      </c>
      <c r="C503" s="6" t="s">
        <v>411</v>
      </c>
      <c r="D503" s="6" t="s">
        <v>80</v>
      </c>
      <c r="E503" s="6" t="s">
        <v>50</v>
      </c>
      <c r="F503" s="45" t="s">
        <v>390</v>
      </c>
      <c r="G503" s="6" t="s">
        <v>168</v>
      </c>
      <c r="H503" s="6" t="s">
        <v>110</v>
      </c>
      <c r="I503" s="12"/>
      <c r="P503" s="44" t="s">
        <v>386</v>
      </c>
      <c r="R503" s="8"/>
      <c r="T503" s="15">
        <v>0.37099359199999998</v>
      </c>
      <c r="U503" s="9">
        <f t="shared" si="29"/>
        <v>0.37099359199999998</v>
      </c>
      <c r="V503" s="6" t="s">
        <v>116</v>
      </c>
      <c r="W503" s="6" t="s">
        <v>383</v>
      </c>
    </row>
    <row r="504" spans="1:23" x14ac:dyDescent="0.2">
      <c r="A504" s="6" t="s">
        <v>167</v>
      </c>
      <c r="B504" s="6">
        <v>2018</v>
      </c>
      <c r="C504" s="6" t="s">
        <v>411</v>
      </c>
      <c r="D504" s="6" t="s">
        <v>80</v>
      </c>
      <c r="E504" s="6" t="s">
        <v>50</v>
      </c>
      <c r="F504" s="45" t="s">
        <v>390</v>
      </c>
      <c r="G504" s="6" t="s">
        <v>168</v>
      </c>
      <c r="H504" s="6" t="s">
        <v>110</v>
      </c>
      <c r="I504" s="12" t="s">
        <v>111</v>
      </c>
      <c r="J504" s="6" t="s">
        <v>204</v>
      </c>
      <c r="P504" s="44" t="s">
        <v>386</v>
      </c>
      <c r="R504" s="8"/>
      <c r="T504" s="15">
        <v>0.37028977000000002</v>
      </c>
      <c r="U504" s="9">
        <f t="shared" si="29"/>
        <v>0.37028977000000002</v>
      </c>
      <c r="V504" s="6" t="s">
        <v>116</v>
      </c>
      <c r="W504" s="6" t="s">
        <v>383</v>
      </c>
    </row>
    <row r="505" spans="1:23" x14ac:dyDescent="0.2">
      <c r="A505" s="6" t="s">
        <v>106</v>
      </c>
      <c r="B505" s="6" t="s">
        <v>107</v>
      </c>
      <c r="C505" s="6" t="s">
        <v>470</v>
      </c>
      <c r="D505" s="6" t="s">
        <v>69</v>
      </c>
      <c r="E505" s="6" t="s">
        <v>52</v>
      </c>
      <c r="F505" s="6" t="s">
        <v>142</v>
      </c>
      <c r="G505" s="6" t="s">
        <v>131</v>
      </c>
      <c r="H505" t="s">
        <v>110</v>
      </c>
      <c r="I505" t="s">
        <v>111</v>
      </c>
      <c r="J505" t="s">
        <v>133</v>
      </c>
      <c r="K505" t="s">
        <v>146</v>
      </c>
      <c r="L505" t="s">
        <v>147</v>
      </c>
      <c r="M505" t="s">
        <v>148</v>
      </c>
      <c r="P505" s="44" t="s">
        <v>385</v>
      </c>
      <c r="Q505" s="9">
        <v>6.0885608856088496</v>
      </c>
      <c r="R505" s="9">
        <v>7.85977859778599</v>
      </c>
      <c r="S505" s="8">
        <f>((R505-Q505)/Q505)</f>
        <v>0.29090909090909428</v>
      </c>
      <c r="U505" s="9">
        <f t="shared" si="29"/>
        <v>0.36838740598002634</v>
      </c>
      <c r="V505" s="6" t="s">
        <v>116</v>
      </c>
      <c r="W505" s="6" t="s">
        <v>383</v>
      </c>
    </row>
    <row r="506" spans="1:23" x14ac:dyDescent="0.2">
      <c r="A506" s="6" t="s">
        <v>106</v>
      </c>
      <c r="B506" s="6" t="s">
        <v>107</v>
      </c>
      <c r="C506" s="6" t="s">
        <v>475</v>
      </c>
      <c r="D506" s="6" t="s">
        <v>69</v>
      </c>
      <c r="E506" s="6" t="s">
        <v>52</v>
      </c>
      <c r="F506" s="6" t="s">
        <v>117</v>
      </c>
      <c r="G506" s="6" t="s">
        <v>118</v>
      </c>
      <c r="H506" s="6" t="s">
        <v>110</v>
      </c>
      <c r="I506" s="12" t="s">
        <v>123</v>
      </c>
      <c r="J506" s="6" t="s">
        <v>124</v>
      </c>
      <c r="K506" s="6" t="s">
        <v>125</v>
      </c>
      <c r="L506" s="6" t="s">
        <v>126</v>
      </c>
      <c r="M506" s="6" t="s">
        <v>127</v>
      </c>
      <c r="N506" s="6" t="s">
        <v>155</v>
      </c>
      <c r="P506" s="44" t="s">
        <v>386</v>
      </c>
      <c r="Q506" s="9">
        <v>15485718.1340618</v>
      </c>
      <c r="R506" s="9">
        <v>19942112.735270899</v>
      </c>
      <c r="S506" s="8">
        <f>((R506-Q506)/Q506)</f>
        <v>0.28777448760396723</v>
      </c>
      <c r="U506" s="9">
        <f t="shared" si="29"/>
        <v>0.36487997380914694</v>
      </c>
      <c r="V506" s="6" t="s">
        <v>119</v>
      </c>
      <c r="W506" s="6" t="s">
        <v>383</v>
      </c>
    </row>
    <row r="507" spans="1:23" x14ac:dyDescent="0.2">
      <c r="A507" s="6" t="s">
        <v>106</v>
      </c>
      <c r="B507" s="6" t="s">
        <v>107</v>
      </c>
      <c r="C507" s="6" t="s">
        <v>475</v>
      </c>
      <c r="D507" s="6" t="s">
        <v>69</v>
      </c>
      <c r="E507" s="6" t="s">
        <v>52</v>
      </c>
      <c r="F507" s="6" t="s">
        <v>117</v>
      </c>
      <c r="G507" s="6" t="s">
        <v>131</v>
      </c>
      <c r="H507" s="6" t="s">
        <v>110</v>
      </c>
      <c r="I507" s="12" t="s">
        <v>123</v>
      </c>
      <c r="J507" s="6" t="s">
        <v>124</v>
      </c>
      <c r="K507" s="6" t="s">
        <v>125</v>
      </c>
      <c r="L507" s="6" t="s">
        <v>126</v>
      </c>
      <c r="M507" s="6" t="s">
        <v>127</v>
      </c>
      <c r="N507" s="6" t="s">
        <v>155</v>
      </c>
      <c r="P507" s="44" t="s">
        <v>386</v>
      </c>
      <c r="Q507" s="9">
        <v>15485718.1340618</v>
      </c>
      <c r="R507" s="9">
        <v>19942112.735270798</v>
      </c>
      <c r="S507" s="8">
        <f>((R507-Q507)/Q507)</f>
        <v>0.28777448760396074</v>
      </c>
      <c r="U507" s="9">
        <f t="shared" si="29"/>
        <v>0.36487997380913972</v>
      </c>
      <c r="V507" s="6" t="s">
        <v>119</v>
      </c>
      <c r="W507" s="6" t="s">
        <v>383</v>
      </c>
    </row>
    <row r="508" spans="1:23" x14ac:dyDescent="0.2">
      <c r="A508" s="6" t="s">
        <v>106</v>
      </c>
      <c r="B508" s="6" t="s">
        <v>107</v>
      </c>
      <c r="C508" s="6" t="s">
        <v>475</v>
      </c>
      <c r="D508" s="6" t="s">
        <v>69</v>
      </c>
      <c r="E508" s="6" t="s">
        <v>52</v>
      </c>
      <c r="F508" s="6" t="s">
        <v>194</v>
      </c>
      <c r="G508" s="6" t="s">
        <v>118</v>
      </c>
      <c r="H508" s="6" t="s">
        <v>110</v>
      </c>
      <c r="I508" s="12" t="s">
        <v>123</v>
      </c>
      <c r="J508" s="6" t="s">
        <v>124</v>
      </c>
      <c r="K508" s="6" t="s">
        <v>125</v>
      </c>
      <c r="L508" s="6" t="s">
        <v>126</v>
      </c>
      <c r="M508" s="6" t="s">
        <v>127</v>
      </c>
      <c r="N508" s="6" t="s">
        <v>155</v>
      </c>
      <c r="P508" s="44" t="s">
        <v>386</v>
      </c>
      <c r="Q508" s="9">
        <v>15485718.1340618</v>
      </c>
      <c r="R508" s="9">
        <v>19942112.735270798</v>
      </c>
      <c r="S508" s="8">
        <f>((R508-Q508)/Q508)</f>
        <v>0.28777448760396074</v>
      </c>
      <c r="U508" s="9">
        <f t="shared" si="29"/>
        <v>0.36487997380913972</v>
      </c>
      <c r="V508" s="6" t="s">
        <v>119</v>
      </c>
      <c r="W508" s="6" t="s">
        <v>383</v>
      </c>
    </row>
    <row r="509" spans="1:23" x14ac:dyDescent="0.2">
      <c r="A509" s="6" t="s">
        <v>106</v>
      </c>
      <c r="B509" s="6" t="s">
        <v>107</v>
      </c>
      <c r="C509" s="6" t="s">
        <v>489</v>
      </c>
      <c r="D509" s="6" t="s">
        <v>69</v>
      </c>
      <c r="E509" s="6" t="s">
        <v>52</v>
      </c>
      <c r="F509" s="6" t="s">
        <v>142</v>
      </c>
      <c r="G509" s="6" t="s">
        <v>130</v>
      </c>
      <c r="H509" s="6" t="s">
        <v>110</v>
      </c>
      <c r="I509" s="12" t="s">
        <v>123</v>
      </c>
      <c r="J509" s="6" t="s">
        <v>124</v>
      </c>
      <c r="K509" s="6" t="s">
        <v>125</v>
      </c>
      <c r="L509" s="6" t="s">
        <v>126</v>
      </c>
      <c r="M509" s="6" t="s">
        <v>127</v>
      </c>
      <c r="N509" s="6" t="s">
        <v>155</v>
      </c>
      <c r="P509" s="44" t="s">
        <v>386</v>
      </c>
      <c r="Q509" s="9">
        <v>36.015325670498001</v>
      </c>
      <c r="R509" s="9">
        <v>46.360153256704898</v>
      </c>
      <c r="S509" s="8">
        <f>((R509-Q509)/Q509)</f>
        <v>0.28723404255319218</v>
      </c>
      <c r="U509" s="9">
        <f t="shared" si="29"/>
        <v>0.36427438559695779</v>
      </c>
      <c r="V509" s="6" t="s">
        <v>116</v>
      </c>
      <c r="W509" s="6" t="s">
        <v>383</v>
      </c>
    </row>
    <row r="510" spans="1:23" x14ac:dyDescent="0.2">
      <c r="A510" s="6" t="s">
        <v>231</v>
      </c>
      <c r="B510" s="6">
        <v>2019</v>
      </c>
      <c r="C510" s="6" t="s">
        <v>509</v>
      </c>
      <c r="D510" s="6" t="s">
        <v>68</v>
      </c>
      <c r="E510" s="6" t="s">
        <v>50</v>
      </c>
      <c r="F510" s="6" t="s">
        <v>142</v>
      </c>
      <c r="G510" s="6" t="s">
        <v>245</v>
      </c>
      <c r="H510" t="s">
        <v>110</v>
      </c>
      <c r="I510" t="s">
        <v>111</v>
      </c>
      <c r="J510" t="s">
        <v>204</v>
      </c>
      <c r="K510" t="s">
        <v>205</v>
      </c>
      <c r="L510" t="s">
        <v>206</v>
      </c>
      <c r="M510" t="s">
        <v>215</v>
      </c>
      <c r="N510" s="6" t="s">
        <v>225</v>
      </c>
      <c r="P510" s="44" t="s">
        <v>386</v>
      </c>
      <c r="T510" s="9">
        <v>0.36309999999999998</v>
      </c>
      <c r="U510" s="9">
        <f t="shared" si="29"/>
        <v>0.36309999999999998</v>
      </c>
      <c r="V510" s="6" t="s">
        <v>119</v>
      </c>
      <c r="W510" s="6" t="s">
        <v>383</v>
      </c>
    </row>
    <row r="511" spans="1:23" x14ac:dyDescent="0.2">
      <c r="A511" s="6" t="s">
        <v>106</v>
      </c>
      <c r="B511" s="6" t="s">
        <v>107</v>
      </c>
      <c r="C511" s="6" t="s">
        <v>468</v>
      </c>
      <c r="D511" s="6" t="s">
        <v>69</v>
      </c>
      <c r="E511" s="6" t="s">
        <v>52</v>
      </c>
      <c r="F511" s="6" t="s">
        <v>194</v>
      </c>
      <c r="G511" s="6" t="s">
        <v>131</v>
      </c>
      <c r="H511" s="6" t="s">
        <v>110</v>
      </c>
      <c r="I511" s="6" t="s">
        <v>111</v>
      </c>
      <c r="J511" s="6" t="s">
        <v>112</v>
      </c>
      <c r="K511" s="6" t="s">
        <v>113</v>
      </c>
      <c r="L511" s="6" t="s">
        <v>114</v>
      </c>
      <c r="M511" s="6" t="s">
        <v>115</v>
      </c>
      <c r="P511" s="44" t="s">
        <v>385</v>
      </c>
      <c r="Q511" s="9">
        <v>2.3119266055045702</v>
      </c>
      <c r="R511" s="9">
        <v>2.9724770642201799</v>
      </c>
      <c r="S511" s="8">
        <f t="shared" ref="S511:S535" si="30">((R511-Q511)/Q511)</f>
        <v>0.28571428571429358</v>
      </c>
      <c r="U511" s="9">
        <f t="shared" si="29"/>
        <v>0.36257007938471714</v>
      </c>
      <c r="V511" s="6" t="s">
        <v>116</v>
      </c>
      <c r="W511" s="6" t="s">
        <v>383</v>
      </c>
    </row>
    <row r="512" spans="1:23" x14ac:dyDescent="0.2">
      <c r="A512" s="6" t="s">
        <v>106</v>
      </c>
      <c r="B512" s="6" t="s">
        <v>107</v>
      </c>
      <c r="C512" s="6" t="s">
        <v>468</v>
      </c>
      <c r="D512" s="6" t="s">
        <v>69</v>
      </c>
      <c r="E512" s="6" t="s">
        <v>52</v>
      </c>
      <c r="F512" s="6" t="s">
        <v>194</v>
      </c>
      <c r="G512" s="6" t="s">
        <v>130</v>
      </c>
      <c r="H512" s="6" t="s">
        <v>110</v>
      </c>
      <c r="I512" s="6" t="s">
        <v>111</v>
      </c>
      <c r="J512" s="6" t="s">
        <v>112</v>
      </c>
      <c r="K512" s="6" t="s">
        <v>113</v>
      </c>
      <c r="L512" s="6" t="s">
        <v>114</v>
      </c>
      <c r="M512" s="6" t="s">
        <v>115</v>
      </c>
      <c r="P512" s="44" t="s">
        <v>385</v>
      </c>
      <c r="Q512" s="9">
        <v>2.3119266055045702</v>
      </c>
      <c r="R512" s="9">
        <v>2.9724770642201701</v>
      </c>
      <c r="S512" s="8">
        <f t="shared" si="30"/>
        <v>0.28571428571428936</v>
      </c>
      <c r="U512" s="9">
        <f t="shared" si="29"/>
        <v>0.36257007938471242</v>
      </c>
      <c r="V512" s="6" t="s">
        <v>116</v>
      </c>
      <c r="W512" s="6" t="s">
        <v>383</v>
      </c>
    </row>
    <row r="513" spans="1:23" x14ac:dyDescent="0.2">
      <c r="A513" s="6" t="s">
        <v>106</v>
      </c>
      <c r="B513" s="6" t="s">
        <v>107</v>
      </c>
      <c r="C513" s="6" t="s">
        <v>473</v>
      </c>
      <c r="D513" s="6" t="s">
        <v>69</v>
      </c>
      <c r="E513" s="6" t="s">
        <v>52</v>
      </c>
      <c r="F513" s="6" t="s">
        <v>108</v>
      </c>
      <c r="G513" s="6" t="s">
        <v>131</v>
      </c>
      <c r="H513" s="6" t="s">
        <v>110</v>
      </c>
      <c r="I513" s="12" t="s">
        <v>123</v>
      </c>
      <c r="J513" s="6" t="s">
        <v>124</v>
      </c>
      <c r="K513" s="6" t="s">
        <v>125</v>
      </c>
      <c r="L513" s="6" t="s">
        <v>126</v>
      </c>
      <c r="M513" s="6" t="s">
        <v>127</v>
      </c>
      <c r="N513" s="6" t="s">
        <v>150</v>
      </c>
      <c r="P513" s="44" t="s">
        <v>386</v>
      </c>
      <c r="Q513" s="9">
        <v>0.434782608695651</v>
      </c>
      <c r="R513" s="9">
        <v>0.55900621118012295</v>
      </c>
      <c r="S513" s="8">
        <f t="shared" si="30"/>
        <v>0.28571428571428625</v>
      </c>
      <c r="U513" s="9">
        <f t="shared" si="29"/>
        <v>0.36257007938470887</v>
      </c>
      <c r="V513" s="6" t="s">
        <v>116</v>
      </c>
      <c r="W513" s="6" t="s">
        <v>383</v>
      </c>
    </row>
    <row r="514" spans="1:23" x14ac:dyDescent="0.2">
      <c r="A514" s="6" t="s">
        <v>106</v>
      </c>
      <c r="B514" s="6" t="s">
        <v>120</v>
      </c>
      <c r="C514" s="6" t="s">
        <v>451</v>
      </c>
      <c r="D514" s="6" t="s">
        <v>77</v>
      </c>
      <c r="E514" s="6" t="s">
        <v>121</v>
      </c>
      <c r="F514" s="6" t="s">
        <v>122</v>
      </c>
      <c r="G514" s="11">
        <v>1E-3</v>
      </c>
      <c r="H514" s="6" t="s">
        <v>110</v>
      </c>
      <c r="I514" s="12" t="s">
        <v>123</v>
      </c>
      <c r="J514" s="6" t="s">
        <v>124</v>
      </c>
      <c r="K514" s="6" t="s">
        <v>125</v>
      </c>
      <c r="L514" s="6" t="s">
        <v>126</v>
      </c>
      <c r="M514" s="6" t="s">
        <v>127</v>
      </c>
      <c r="N514" s="6" t="s">
        <v>150</v>
      </c>
      <c r="O514" s="6" t="s">
        <v>210</v>
      </c>
      <c r="P514" s="44" t="s">
        <v>386</v>
      </c>
      <c r="Q514" s="9">
        <v>118110.676394005</v>
      </c>
      <c r="R514" s="9">
        <v>151608.26983319499</v>
      </c>
      <c r="S514" s="8">
        <f t="shared" si="30"/>
        <v>0.28361190081957949</v>
      </c>
      <c r="U514" s="9">
        <f t="shared" si="29"/>
        <v>0.36020907052995738</v>
      </c>
      <c r="V514" s="6" t="s">
        <v>119</v>
      </c>
      <c r="W514" s="6" t="s">
        <v>383</v>
      </c>
    </row>
    <row r="515" spans="1:23" x14ac:dyDescent="0.2">
      <c r="A515" s="6" t="s">
        <v>106</v>
      </c>
      <c r="B515" s="6" t="s">
        <v>120</v>
      </c>
      <c r="C515" s="6" t="s">
        <v>442</v>
      </c>
      <c r="D515" s="6" t="s">
        <v>77</v>
      </c>
      <c r="E515" s="6" t="s">
        <v>121</v>
      </c>
      <c r="F515" s="6" t="s">
        <v>122</v>
      </c>
      <c r="G515" s="11">
        <v>1E-3</v>
      </c>
      <c r="H515" s="6" t="s">
        <v>110</v>
      </c>
      <c r="I515" s="12" t="s">
        <v>123</v>
      </c>
      <c r="J515" s="6" t="s">
        <v>124</v>
      </c>
      <c r="K515" s="6" t="s">
        <v>125</v>
      </c>
      <c r="L515" s="6" t="s">
        <v>126</v>
      </c>
      <c r="M515" s="6" t="s">
        <v>127</v>
      </c>
      <c r="N515" s="6" t="s">
        <v>155</v>
      </c>
      <c r="O515" s="6" t="s">
        <v>218</v>
      </c>
      <c r="P515" s="44" t="s">
        <v>386</v>
      </c>
      <c r="Q515" s="9">
        <v>1265089.51028574</v>
      </c>
      <c r="R515" s="9">
        <v>1622666.8459708299</v>
      </c>
      <c r="S515" s="8">
        <f t="shared" si="30"/>
        <v>0.28264983052805931</v>
      </c>
      <c r="U515" s="9">
        <f t="shared" si="29"/>
        <v>0.35912736160944331</v>
      </c>
      <c r="V515" s="6" t="s">
        <v>119</v>
      </c>
      <c r="W515" s="6" t="s">
        <v>383</v>
      </c>
    </row>
    <row r="516" spans="1:23" x14ac:dyDescent="0.2">
      <c r="A516" s="6" t="s">
        <v>176</v>
      </c>
      <c r="B516" s="6">
        <v>2018</v>
      </c>
      <c r="C516" s="6" t="s">
        <v>408</v>
      </c>
      <c r="D516" s="6" t="s">
        <v>69</v>
      </c>
      <c r="E516" s="6" t="s">
        <v>52</v>
      </c>
      <c r="F516" s="6" t="s">
        <v>177</v>
      </c>
      <c r="G516" s="6" t="s">
        <v>244</v>
      </c>
      <c r="H516" s="6" t="s">
        <v>110</v>
      </c>
      <c r="I516" s="6" t="s">
        <v>123</v>
      </c>
      <c r="J516" s="6" t="s">
        <v>124</v>
      </c>
      <c r="P516" s="44" t="s">
        <v>386</v>
      </c>
      <c r="Q516" s="7">
        <v>4.0681173131504025</v>
      </c>
      <c r="R516" s="7">
        <v>5.2034058656575013</v>
      </c>
      <c r="S516" s="8">
        <f t="shared" si="30"/>
        <v>0.27906976744186285</v>
      </c>
      <c r="U516" s="9">
        <f t="shared" si="29"/>
        <v>0.35509495882256448</v>
      </c>
      <c r="V516" s="6" t="s">
        <v>116</v>
      </c>
      <c r="W516" s="6" t="s">
        <v>383</v>
      </c>
    </row>
    <row r="517" spans="1:23" x14ac:dyDescent="0.2">
      <c r="A517" s="6" t="s">
        <v>106</v>
      </c>
      <c r="B517" s="6" t="s">
        <v>107</v>
      </c>
      <c r="C517" s="6" t="s">
        <v>426</v>
      </c>
      <c r="D517" s="6" t="s">
        <v>69</v>
      </c>
      <c r="E517" s="6" t="s">
        <v>52</v>
      </c>
      <c r="F517" s="6" t="s">
        <v>142</v>
      </c>
      <c r="G517" s="6" t="s">
        <v>131</v>
      </c>
      <c r="H517" t="s">
        <v>110</v>
      </c>
      <c r="I517" t="s">
        <v>111</v>
      </c>
      <c r="J517" t="s">
        <v>204</v>
      </c>
      <c r="K517" t="s">
        <v>205</v>
      </c>
      <c r="L517" t="s">
        <v>206</v>
      </c>
      <c r="M517" t="s">
        <v>215</v>
      </c>
      <c r="N517" s="6" t="s">
        <v>225</v>
      </c>
      <c r="P517" s="44" t="s">
        <v>386</v>
      </c>
      <c r="Q517" s="9">
        <v>14.307931570761999</v>
      </c>
      <c r="R517" s="9">
        <v>18.227060653188101</v>
      </c>
      <c r="S517" s="8">
        <f t="shared" si="30"/>
        <v>0.27391304347826007</v>
      </c>
      <c r="U517" s="9">
        <f t="shared" si="29"/>
        <v>0.34926680347787159</v>
      </c>
      <c r="V517" s="6" t="s">
        <v>116</v>
      </c>
      <c r="W517" s="6" t="s">
        <v>383</v>
      </c>
    </row>
    <row r="518" spans="1:23" x14ac:dyDescent="0.2">
      <c r="A518" s="6" t="s">
        <v>143</v>
      </c>
      <c r="B518" s="6">
        <v>2018</v>
      </c>
      <c r="C518" s="6" t="s">
        <v>426</v>
      </c>
      <c r="D518" s="6" t="s">
        <v>74</v>
      </c>
      <c r="E518" s="6" t="s">
        <v>50</v>
      </c>
      <c r="F518" s="6" t="s">
        <v>144</v>
      </c>
      <c r="G518" s="6" t="s">
        <v>145</v>
      </c>
      <c r="H518" t="s">
        <v>110</v>
      </c>
      <c r="I518" t="s">
        <v>111</v>
      </c>
      <c r="J518" t="s">
        <v>133</v>
      </c>
      <c r="K518" t="s">
        <v>146</v>
      </c>
      <c r="L518" t="s">
        <v>147</v>
      </c>
      <c r="M518" t="s">
        <v>191</v>
      </c>
      <c r="P518" s="44" t="s">
        <v>386</v>
      </c>
      <c r="Q518" s="9">
        <v>0.15004846526655799</v>
      </c>
      <c r="R518" s="9">
        <v>0.191033925686591</v>
      </c>
      <c r="S518" s="8">
        <f t="shared" si="30"/>
        <v>0.27314814814815458</v>
      </c>
      <c r="T518" s="8"/>
      <c r="U518" s="9">
        <f t="shared" si="29"/>
        <v>0.34840030624856066</v>
      </c>
      <c r="V518" s="6" t="s">
        <v>116</v>
      </c>
      <c r="W518" s="6" t="s">
        <v>383</v>
      </c>
    </row>
    <row r="519" spans="1:23" x14ac:dyDescent="0.2">
      <c r="A519" s="6" t="s">
        <v>106</v>
      </c>
      <c r="B519" s="6" t="s">
        <v>120</v>
      </c>
      <c r="C519" s="6" t="s">
        <v>458</v>
      </c>
      <c r="D519" s="6" t="s">
        <v>77</v>
      </c>
      <c r="E519" s="6" t="s">
        <v>121</v>
      </c>
      <c r="F519" s="6" t="s">
        <v>132</v>
      </c>
      <c r="G519" s="11">
        <v>1E-3</v>
      </c>
      <c r="H519" s="42" t="s">
        <v>110</v>
      </c>
      <c r="I519" s="42" t="s">
        <v>111</v>
      </c>
      <c r="J519" t="s">
        <v>133</v>
      </c>
      <c r="K519" t="s">
        <v>146</v>
      </c>
      <c r="L519" t="s">
        <v>147</v>
      </c>
      <c r="M519" t="s">
        <v>148</v>
      </c>
      <c r="P519" s="44" t="s">
        <v>385</v>
      </c>
      <c r="Q519" s="9">
        <v>774263.68268112699</v>
      </c>
      <c r="R519" s="9">
        <v>985063.10312949796</v>
      </c>
      <c r="S519" s="8">
        <f t="shared" si="30"/>
        <v>0.27225792086542522</v>
      </c>
      <c r="T519" s="43"/>
      <c r="U519" s="9">
        <f t="shared" si="29"/>
        <v>0.3473911733215535</v>
      </c>
      <c r="V519" s="6" t="s">
        <v>119</v>
      </c>
      <c r="W519" s="6" t="s">
        <v>383</v>
      </c>
    </row>
    <row r="520" spans="1:23" x14ac:dyDescent="0.2">
      <c r="A520" s="6" t="s">
        <v>106</v>
      </c>
      <c r="B520" s="6" t="s">
        <v>107</v>
      </c>
      <c r="C520" s="6" t="s">
        <v>424</v>
      </c>
      <c r="D520" s="6" t="s">
        <v>69</v>
      </c>
      <c r="E520" s="6" t="s">
        <v>52</v>
      </c>
      <c r="F520" s="6" t="s">
        <v>194</v>
      </c>
      <c r="G520" s="6" t="s">
        <v>129</v>
      </c>
      <c r="H520" s="6" t="s">
        <v>110</v>
      </c>
      <c r="I520" s="12" t="s">
        <v>123</v>
      </c>
      <c r="J520" s="6" t="s">
        <v>124</v>
      </c>
      <c r="K520" s="6" t="s">
        <v>125</v>
      </c>
      <c r="L520" s="6" t="s">
        <v>126</v>
      </c>
      <c r="M520" s="6" t="s">
        <v>127</v>
      </c>
      <c r="N520" s="6" t="s">
        <v>155</v>
      </c>
      <c r="P520" s="44" t="s">
        <v>386</v>
      </c>
      <c r="Q520" s="9">
        <v>34.499205087440302</v>
      </c>
      <c r="R520" s="9">
        <v>43.879173290937999</v>
      </c>
      <c r="S520" s="8">
        <f t="shared" si="30"/>
        <v>0.27188940092166197</v>
      </c>
      <c r="U520" s="9">
        <f t="shared" si="29"/>
        <v>0.34697322433369304</v>
      </c>
      <c r="V520" s="6" t="s">
        <v>116</v>
      </c>
      <c r="W520" s="6" t="s">
        <v>383</v>
      </c>
    </row>
    <row r="521" spans="1:23" x14ac:dyDescent="0.2">
      <c r="A521" s="6" t="s">
        <v>106</v>
      </c>
      <c r="B521" s="6" t="s">
        <v>120</v>
      </c>
      <c r="C521" s="6" t="s">
        <v>459</v>
      </c>
      <c r="D521" s="6" t="s">
        <v>77</v>
      </c>
      <c r="E521" s="6" t="s">
        <v>121</v>
      </c>
      <c r="F521" s="6" t="s">
        <v>132</v>
      </c>
      <c r="G521" s="11">
        <v>1E-3</v>
      </c>
      <c r="H521" t="s">
        <v>110</v>
      </c>
      <c r="I521" t="s">
        <v>111</v>
      </c>
      <c r="J521" t="s">
        <v>133</v>
      </c>
      <c r="K521" t="s">
        <v>146</v>
      </c>
      <c r="L521" t="s">
        <v>147</v>
      </c>
      <c r="M521" t="s">
        <v>191</v>
      </c>
      <c r="P521" s="44" t="s">
        <v>386</v>
      </c>
      <c r="Q521" s="9">
        <v>2444369.0681733</v>
      </c>
      <c r="R521" s="9">
        <v>3091284.5463904301</v>
      </c>
      <c r="S521" s="8">
        <f t="shared" si="30"/>
        <v>0.26465540193591802</v>
      </c>
      <c r="U521" s="9">
        <f t="shared" si="29"/>
        <v>0.33874432749299221</v>
      </c>
      <c r="V521" s="6" t="s">
        <v>119</v>
      </c>
      <c r="W521" s="6" t="s">
        <v>383</v>
      </c>
    </row>
    <row r="522" spans="1:23" x14ac:dyDescent="0.2">
      <c r="A522" s="6" t="s">
        <v>106</v>
      </c>
      <c r="B522" s="6">
        <v>2018</v>
      </c>
      <c r="C522" s="6" t="s">
        <v>492</v>
      </c>
      <c r="D522" s="6" t="s">
        <v>69</v>
      </c>
      <c r="E522" s="6" t="s">
        <v>52</v>
      </c>
      <c r="F522" s="6" t="s">
        <v>108</v>
      </c>
      <c r="G522" s="6" t="s">
        <v>227</v>
      </c>
      <c r="H522" t="s">
        <v>110</v>
      </c>
      <c r="I522" t="s">
        <v>123</v>
      </c>
      <c r="J522" t="s">
        <v>124</v>
      </c>
      <c r="K522" t="s">
        <v>125</v>
      </c>
      <c r="L522" t="s">
        <v>126</v>
      </c>
      <c r="M522" t="s">
        <v>127</v>
      </c>
      <c r="N522" s="6" t="s">
        <v>155</v>
      </c>
      <c r="P522" s="44" t="s">
        <v>386</v>
      </c>
      <c r="Q522" s="9">
        <v>0.35599022004889902</v>
      </c>
      <c r="R522" s="9">
        <v>0.44987775061124702</v>
      </c>
      <c r="S522" s="8">
        <f t="shared" si="30"/>
        <v>0.26373626373626657</v>
      </c>
      <c r="U522" s="9">
        <f t="shared" si="29"/>
        <v>0.33769541074568221</v>
      </c>
      <c r="V522" s="6" t="s">
        <v>116</v>
      </c>
      <c r="W522" s="6" t="s">
        <v>383</v>
      </c>
    </row>
    <row r="523" spans="1:23" x14ac:dyDescent="0.2">
      <c r="A523" s="6" t="s">
        <v>106</v>
      </c>
      <c r="B523" s="6" t="s">
        <v>107</v>
      </c>
      <c r="C523" s="6" t="s">
        <v>488</v>
      </c>
      <c r="D523" s="6" t="s">
        <v>69</v>
      </c>
      <c r="E523" s="6" t="s">
        <v>52</v>
      </c>
      <c r="F523" s="6" t="s">
        <v>142</v>
      </c>
      <c r="G523" s="6" t="s">
        <v>109</v>
      </c>
      <c r="H523" s="6" t="s">
        <v>110</v>
      </c>
      <c r="I523" s="12" t="s">
        <v>123</v>
      </c>
      <c r="J523" s="6" t="s">
        <v>124</v>
      </c>
      <c r="K523" s="6" t="s">
        <v>125</v>
      </c>
      <c r="L523" s="6" t="s">
        <v>126</v>
      </c>
      <c r="M523" s="6" t="s">
        <v>127</v>
      </c>
      <c r="N523" s="6" t="s">
        <v>150</v>
      </c>
      <c r="P523" s="44" t="s">
        <v>386</v>
      </c>
      <c r="Q523" s="9">
        <v>544553.56948447402</v>
      </c>
      <c r="R523" s="9">
        <v>687960.41812663304</v>
      </c>
      <c r="S523" s="8">
        <f t="shared" si="30"/>
        <v>0.26334755050439118</v>
      </c>
      <c r="U523" s="9">
        <f t="shared" si="29"/>
        <v>0.33725158323729709</v>
      </c>
      <c r="V523" s="6" t="s">
        <v>119</v>
      </c>
      <c r="W523" s="6" t="s">
        <v>383</v>
      </c>
    </row>
    <row r="524" spans="1:23" x14ac:dyDescent="0.2">
      <c r="A524" s="6" t="s">
        <v>106</v>
      </c>
      <c r="B524" s="6" t="s">
        <v>107</v>
      </c>
      <c r="C524" s="6" t="s">
        <v>425</v>
      </c>
      <c r="D524" s="6" t="s">
        <v>69</v>
      </c>
      <c r="E524" s="6" t="s">
        <v>52</v>
      </c>
      <c r="F524" s="6" t="s">
        <v>108</v>
      </c>
      <c r="G524" s="6" t="s">
        <v>131</v>
      </c>
      <c r="H524" t="s">
        <v>110</v>
      </c>
      <c r="I524" t="s">
        <v>111</v>
      </c>
      <c r="J524" t="s">
        <v>133</v>
      </c>
      <c r="K524" t="s">
        <v>146</v>
      </c>
      <c r="L524" t="s">
        <v>147</v>
      </c>
      <c r="M524" t="s">
        <v>191</v>
      </c>
      <c r="P524" s="44" t="s">
        <v>386</v>
      </c>
      <c r="Q524" s="9">
        <v>15.3846153846153</v>
      </c>
      <c r="R524" s="9">
        <v>19.423076923076898</v>
      </c>
      <c r="S524" s="8">
        <f t="shared" si="30"/>
        <v>0.26250000000000534</v>
      </c>
      <c r="U524" s="9">
        <f t="shared" si="29"/>
        <v>0.33628338786443845</v>
      </c>
      <c r="V524" s="6" t="s">
        <v>116</v>
      </c>
      <c r="W524" s="6" t="s">
        <v>383</v>
      </c>
    </row>
    <row r="525" spans="1:23" x14ac:dyDescent="0.2">
      <c r="A525" s="6" t="s">
        <v>106</v>
      </c>
      <c r="B525" s="6" t="s">
        <v>107</v>
      </c>
      <c r="C525" s="6" t="s">
        <v>479</v>
      </c>
      <c r="D525" s="6" t="s">
        <v>69</v>
      </c>
      <c r="E525" s="6" t="s">
        <v>52</v>
      </c>
      <c r="F525" s="6" t="s">
        <v>142</v>
      </c>
      <c r="G525" s="6" t="s">
        <v>118</v>
      </c>
      <c r="H525" t="s">
        <v>110</v>
      </c>
      <c r="I525" t="s">
        <v>163</v>
      </c>
      <c r="J525" t="s">
        <v>163</v>
      </c>
      <c r="K525" t="s">
        <v>164</v>
      </c>
      <c r="L525" t="s">
        <v>165</v>
      </c>
      <c r="M525" t="s">
        <v>166</v>
      </c>
      <c r="P525" s="44" t="s">
        <v>386</v>
      </c>
      <c r="Q525" s="9">
        <v>1.9610778443113701</v>
      </c>
      <c r="R525" s="9">
        <v>2.4700598802395199</v>
      </c>
      <c r="S525" s="8">
        <f t="shared" si="30"/>
        <v>0.25954198473282847</v>
      </c>
      <c r="U525" s="9">
        <f t="shared" si="29"/>
        <v>0.33289921270837008</v>
      </c>
      <c r="V525" s="6" t="s">
        <v>116</v>
      </c>
      <c r="W525" s="6" t="s">
        <v>383</v>
      </c>
    </row>
    <row r="526" spans="1:23" x14ac:dyDescent="0.2">
      <c r="A526" s="6" t="s">
        <v>106</v>
      </c>
      <c r="B526" s="6" t="s">
        <v>120</v>
      </c>
      <c r="C526" s="6" t="s">
        <v>439</v>
      </c>
      <c r="D526" s="6" t="s">
        <v>77</v>
      </c>
      <c r="E526" s="6" t="s">
        <v>121</v>
      </c>
      <c r="F526" s="6" t="s">
        <v>122</v>
      </c>
      <c r="G526" s="11">
        <v>1E-3</v>
      </c>
      <c r="H526" t="s">
        <v>110</v>
      </c>
      <c r="I526" t="s">
        <v>123</v>
      </c>
      <c r="J526" t="s">
        <v>124</v>
      </c>
      <c r="K526" t="s">
        <v>125</v>
      </c>
      <c r="L526" s="6" t="s">
        <v>136</v>
      </c>
      <c r="M526" s="6" t="s">
        <v>137</v>
      </c>
      <c r="P526" s="44" t="s">
        <v>385</v>
      </c>
      <c r="Q526" s="9">
        <v>15.326057957880799</v>
      </c>
      <c r="R526" s="9">
        <v>19.2649644492245</v>
      </c>
      <c r="S526" s="8">
        <f t="shared" si="30"/>
        <v>0.25700715096919485</v>
      </c>
      <c r="U526" s="9">
        <f t="shared" si="29"/>
        <v>0.32999285710802284</v>
      </c>
      <c r="V526" s="6" t="s">
        <v>119</v>
      </c>
      <c r="W526" s="6" t="s">
        <v>383</v>
      </c>
    </row>
    <row r="527" spans="1:23" x14ac:dyDescent="0.2">
      <c r="A527" s="6" t="s">
        <v>106</v>
      </c>
      <c r="B527" s="6" t="s">
        <v>120</v>
      </c>
      <c r="C527" s="6" t="s">
        <v>459</v>
      </c>
      <c r="D527" s="6" t="s">
        <v>77</v>
      </c>
      <c r="E527" s="6" t="s">
        <v>121</v>
      </c>
      <c r="F527" s="6" t="s">
        <v>138</v>
      </c>
      <c r="G527" s="11">
        <v>1E-3</v>
      </c>
      <c r="H527" t="s">
        <v>110</v>
      </c>
      <c r="I527" t="s">
        <v>111</v>
      </c>
      <c r="J527" t="s">
        <v>133</v>
      </c>
      <c r="K527" t="s">
        <v>146</v>
      </c>
      <c r="L527" t="s">
        <v>147</v>
      </c>
      <c r="M527" t="s">
        <v>191</v>
      </c>
      <c r="P527" s="44" t="s">
        <v>386</v>
      </c>
      <c r="Q527" s="9">
        <v>2444369.0681733</v>
      </c>
      <c r="R527" s="9">
        <v>3060551.8406211701</v>
      </c>
      <c r="S527" s="8">
        <f t="shared" si="30"/>
        <v>0.25208254370046879</v>
      </c>
      <c r="U527" s="9">
        <f t="shared" si="29"/>
        <v>0.32432967525925099</v>
      </c>
      <c r="V527" s="6" t="s">
        <v>119</v>
      </c>
      <c r="W527" s="6" t="s">
        <v>383</v>
      </c>
    </row>
    <row r="528" spans="1:23" x14ac:dyDescent="0.2">
      <c r="A528" s="6" t="s">
        <v>143</v>
      </c>
      <c r="B528" s="6">
        <v>2018</v>
      </c>
      <c r="C528" s="6" t="s">
        <v>426</v>
      </c>
      <c r="D528" s="6" t="s">
        <v>74</v>
      </c>
      <c r="E528" s="6" t="s">
        <v>50</v>
      </c>
      <c r="F528" s="6" t="s">
        <v>144</v>
      </c>
      <c r="G528" s="6" t="s">
        <v>145</v>
      </c>
      <c r="H528" s="6" t="s">
        <v>110</v>
      </c>
      <c r="I528" s="12" t="s">
        <v>123</v>
      </c>
      <c r="J528" s="6" t="s">
        <v>124</v>
      </c>
      <c r="K528" s="6" t="s">
        <v>125</v>
      </c>
      <c r="L528" s="6" t="s">
        <v>126</v>
      </c>
      <c r="M528" s="6" t="s">
        <v>127</v>
      </c>
      <c r="N528" s="6" t="s">
        <v>150</v>
      </c>
      <c r="P528" s="44" t="s">
        <v>386</v>
      </c>
      <c r="Q528" s="9">
        <v>0.10505988023952</v>
      </c>
      <c r="R528" s="9">
        <v>0.131541916167664</v>
      </c>
      <c r="S528" s="8">
        <f t="shared" si="30"/>
        <v>0.25206611570248444</v>
      </c>
      <c r="T528" s="8"/>
      <c r="U528" s="9">
        <f t="shared" si="29"/>
        <v>0.32431074619836225</v>
      </c>
      <c r="V528" s="6" t="s">
        <v>116</v>
      </c>
      <c r="W528" s="6" t="s">
        <v>383</v>
      </c>
    </row>
    <row r="529" spans="1:23" x14ac:dyDescent="0.2">
      <c r="A529" s="6" t="s">
        <v>185</v>
      </c>
      <c r="B529" s="6">
        <v>2020</v>
      </c>
      <c r="C529" s="6" t="s">
        <v>506</v>
      </c>
      <c r="D529" s="6" t="s">
        <v>404</v>
      </c>
      <c r="E529" s="6" t="s">
        <v>50</v>
      </c>
      <c r="F529" s="6" t="s">
        <v>186</v>
      </c>
      <c r="G529" s="6" t="s">
        <v>187</v>
      </c>
      <c r="H529" s="6" t="s">
        <v>110</v>
      </c>
      <c r="I529" s="6" t="s">
        <v>111</v>
      </c>
      <c r="J529" s="6" t="s">
        <v>133</v>
      </c>
      <c r="K529" s="6" t="s">
        <v>134</v>
      </c>
      <c r="P529" s="44" t="s">
        <v>385</v>
      </c>
      <c r="Q529" s="9">
        <v>0.96038415366081153</v>
      </c>
      <c r="R529" s="9">
        <v>1.2004801920768955</v>
      </c>
      <c r="S529" s="8">
        <f t="shared" si="30"/>
        <v>0.25000000000091743</v>
      </c>
      <c r="U529" s="9">
        <f t="shared" si="29"/>
        <v>0.32192809488842128</v>
      </c>
      <c r="V529" s="6" t="s">
        <v>116</v>
      </c>
      <c r="W529" s="6" t="s">
        <v>383</v>
      </c>
    </row>
    <row r="530" spans="1:23" x14ac:dyDescent="0.2">
      <c r="A530" s="6" t="s">
        <v>188</v>
      </c>
      <c r="B530" s="6">
        <v>2019</v>
      </c>
      <c r="C530" s="6" t="s">
        <v>511</v>
      </c>
      <c r="D530" s="6" t="s">
        <v>189</v>
      </c>
      <c r="E530" s="6" t="s">
        <v>50</v>
      </c>
      <c r="F530" s="6" t="s">
        <v>195</v>
      </c>
      <c r="G530" s="6" t="s">
        <v>190</v>
      </c>
      <c r="H530" s="6" t="s">
        <v>110</v>
      </c>
      <c r="I530" s="6" t="s">
        <v>169</v>
      </c>
      <c r="J530" s="6" t="s">
        <v>236</v>
      </c>
      <c r="K530" s="6" t="s">
        <v>253</v>
      </c>
      <c r="L530" s="6" t="s">
        <v>254</v>
      </c>
      <c r="M530" s="6" t="s">
        <v>255</v>
      </c>
      <c r="P530" s="44" t="s">
        <v>385</v>
      </c>
      <c r="Q530" s="9">
        <v>4.4198895027619534E-3</v>
      </c>
      <c r="R530" s="9">
        <v>5.5248618784530246E-3</v>
      </c>
      <c r="S530" s="8">
        <f t="shared" si="30"/>
        <v>0.25000000000013189</v>
      </c>
      <c r="U530" s="9">
        <f t="shared" si="29"/>
        <v>0.32192809488751456</v>
      </c>
      <c r="V530" s="6" t="s">
        <v>116</v>
      </c>
      <c r="W530" s="6" t="s">
        <v>383</v>
      </c>
    </row>
    <row r="531" spans="1:23" x14ac:dyDescent="0.2">
      <c r="A531" s="6" t="s">
        <v>176</v>
      </c>
      <c r="B531" s="6">
        <v>2018</v>
      </c>
      <c r="C531" s="6" t="s">
        <v>408</v>
      </c>
      <c r="D531" s="6" t="s">
        <v>69</v>
      </c>
      <c r="E531" s="6" t="s">
        <v>52</v>
      </c>
      <c r="F531" s="6" t="s">
        <v>177</v>
      </c>
      <c r="G531" s="6" t="s">
        <v>251</v>
      </c>
      <c r="H531" s="6" t="s">
        <v>110</v>
      </c>
      <c r="I531" s="6" t="s">
        <v>179</v>
      </c>
      <c r="J531" s="6" t="s">
        <v>180</v>
      </c>
      <c r="P531" s="44" t="s">
        <v>385</v>
      </c>
      <c r="Q531" s="7">
        <v>0.37842951750229759</v>
      </c>
      <c r="R531" s="7">
        <v>0.4730368968779004</v>
      </c>
      <c r="S531" s="8">
        <f t="shared" si="30"/>
        <v>0.25000000000007511</v>
      </c>
      <c r="U531" s="9">
        <f t="shared" si="29"/>
        <v>0.321928094887449</v>
      </c>
      <c r="V531" s="6" t="s">
        <v>116</v>
      </c>
      <c r="W531" s="6" t="s">
        <v>383</v>
      </c>
    </row>
    <row r="532" spans="1:23" x14ac:dyDescent="0.2">
      <c r="A532" s="6" t="s">
        <v>176</v>
      </c>
      <c r="B532" s="6">
        <v>2018</v>
      </c>
      <c r="C532" s="6" t="s">
        <v>408</v>
      </c>
      <c r="D532" s="6" t="s">
        <v>69</v>
      </c>
      <c r="E532" s="6" t="s">
        <v>52</v>
      </c>
      <c r="F532" s="6" t="s">
        <v>177</v>
      </c>
      <c r="G532" s="6" t="s">
        <v>244</v>
      </c>
      <c r="H532" s="6" t="s">
        <v>110</v>
      </c>
      <c r="I532" s="6" t="s">
        <v>169</v>
      </c>
      <c r="J532" s="6" t="s">
        <v>256</v>
      </c>
      <c r="P532" s="44" t="s">
        <v>385</v>
      </c>
      <c r="Q532" s="7">
        <v>2.2705771050141976</v>
      </c>
      <c r="R532" s="7">
        <v>2.8382213812678003</v>
      </c>
      <c r="S532" s="8">
        <f t="shared" si="30"/>
        <v>0.25000000000002348</v>
      </c>
      <c r="U532" s="9">
        <f t="shared" si="29"/>
        <v>0.32192809488738949</v>
      </c>
      <c r="V532" s="6" t="s">
        <v>116</v>
      </c>
      <c r="W532" s="6" t="s">
        <v>383</v>
      </c>
    </row>
    <row r="533" spans="1:23" x14ac:dyDescent="0.2">
      <c r="A533" s="6" t="s">
        <v>188</v>
      </c>
      <c r="B533" s="6">
        <v>2019</v>
      </c>
      <c r="C533" s="6" t="s">
        <v>511</v>
      </c>
      <c r="D533" s="6" t="s">
        <v>189</v>
      </c>
      <c r="E533" s="6" t="s">
        <v>50</v>
      </c>
      <c r="F533" s="6" t="s">
        <v>195</v>
      </c>
      <c r="G533" s="6" t="s">
        <v>190</v>
      </c>
      <c r="H533" s="6" t="s">
        <v>110</v>
      </c>
      <c r="I533" s="6" t="s">
        <v>111</v>
      </c>
      <c r="J533" s="6" t="s">
        <v>112</v>
      </c>
      <c r="K533" s="6" t="s">
        <v>113</v>
      </c>
      <c r="L533" s="6" t="s">
        <v>114</v>
      </c>
      <c r="M533" s="6" t="s">
        <v>115</v>
      </c>
      <c r="P533" s="44" t="s">
        <v>385</v>
      </c>
      <c r="Q533" s="9">
        <v>0.26519337016574596</v>
      </c>
      <c r="R533" s="9">
        <v>0.33149171270718303</v>
      </c>
      <c r="S533" s="8">
        <f t="shared" si="30"/>
        <v>0.25000000000000222</v>
      </c>
      <c r="U533" s="9">
        <f t="shared" si="29"/>
        <v>0.32192809488736496</v>
      </c>
      <c r="V533" s="6" t="s">
        <v>116</v>
      </c>
      <c r="W533" s="6" t="s">
        <v>383</v>
      </c>
    </row>
    <row r="534" spans="1:23" x14ac:dyDescent="0.2">
      <c r="A534" s="6" t="s">
        <v>176</v>
      </c>
      <c r="B534" s="6">
        <v>2018</v>
      </c>
      <c r="C534" s="6" t="s">
        <v>408</v>
      </c>
      <c r="D534" s="6" t="s">
        <v>69</v>
      </c>
      <c r="E534" s="6" t="s">
        <v>52</v>
      </c>
      <c r="F534" s="6" t="s">
        <v>177</v>
      </c>
      <c r="G534" s="6" t="s">
        <v>244</v>
      </c>
      <c r="H534" s="6" t="s">
        <v>110</v>
      </c>
      <c r="I534" s="6" t="s">
        <v>220</v>
      </c>
      <c r="J534" s="6" t="s">
        <v>221</v>
      </c>
      <c r="K534" s="6" t="s">
        <v>222</v>
      </c>
      <c r="L534" s="6" t="s">
        <v>223</v>
      </c>
      <c r="M534" s="6" t="s">
        <v>221</v>
      </c>
      <c r="P534" s="44" t="s">
        <v>385</v>
      </c>
      <c r="Q534" s="7">
        <v>0.75685903500479412</v>
      </c>
      <c r="R534" s="7">
        <v>0.94607379375590028</v>
      </c>
      <c r="S534" s="8">
        <f t="shared" si="30"/>
        <v>0.24999999999987796</v>
      </c>
      <c r="U534" s="9">
        <f t="shared" si="29"/>
        <v>0.32192809488722141</v>
      </c>
      <c r="V534" s="6" t="s">
        <v>116</v>
      </c>
      <c r="W534" s="6" t="s">
        <v>383</v>
      </c>
    </row>
    <row r="535" spans="1:23" x14ac:dyDescent="0.2">
      <c r="A535" s="6" t="s">
        <v>106</v>
      </c>
      <c r="B535" s="6" t="s">
        <v>107</v>
      </c>
      <c r="C535" s="6" t="s">
        <v>485</v>
      </c>
      <c r="D535" s="6" t="s">
        <v>69</v>
      </c>
      <c r="E535" s="6" t="s">
        <v>52</v>
      </c>
      <c r="F535" s="6" t="s">
        <v>108</v>
      </c>
      <c r="G535" s="6" t="s">
        <v>131</v>
      </c>
      <c r="H535" t="s">
        <v>110</v>
      </c>
      <c r="I535" t="s">
        <v>111</v>
      </c>
      <c r="J535" t="s">
        <v>133</v>
      </c>
      <c r="K535" t="s">
        <v>146</v>
      </c>
      <c r="L535" t="s">
        <v>147</v>
      </c>
      <c r="M535" t="s">
        <v>191</v>
      </c>
      <c r="P535" s="44" t="s">
        <v>386</v>
      </c>
      <c r="Q535" s="9">
        <v>24.813895781637701</v>
      </c>
      <c r="R535" s="9">
        <v>30.967741935483801</v>
      </c>
      <c r="S535" s="8">
        <f t="shared" si="30"/>
        <v>0.247999999999998</v>
      </c>
      <c r="U535" s="9">
        <f t="shared" si="29"/>
        <v>0.31961793420015899</v>
      </c>
      <c r="V535" s="6" t="s">
        <v>116</v>
      </c>
      <c r="W535" s="6" t="s">
        <v>383</v>
      </c>
    </row>
    <row r="536" spans="1:23" x14ac:dyDescent="0.2">
      <c r="A536" s="6" t="s">
        <v>231</v>
      </c>
      <c r="B536" s="6">
        <v>2019</v>
      </c>
      <c r="C536" s="6" t="s">
        <v>428</v>
      </c>
      <c r="D536" s="6" t="s">
        <v>68</v>
      </c>
      <c r="E536" s="6" t="s">
        <v>50</v>
      </c>
      <c r="F536" s="6" t="s">
        <v>232</v>
      </c>
      <c r="G536" s="6" t="s">
        <v>249</v>
      </c>
      <c r="H536" t="s">
        <v>110</v>
      </c>
      <c r="I536" t="s">
        <v>111</v>
      </c>
      <c r="J536" t="s">
        <v>133</v>
      </c>
      <c r="K536" t="s">
        <v>146</v>
      </c>
      <c r="L536" t="s">
        <v>147</v>
      </c>
      <c r="M536" t="s">
        <v>191</v>
      </c>
      <c r="N536" s="6" t="s">
        <v>228</v>
      </c>
      <c r="P536" s="44" t="s">
        <v>386</v>
      </c>
      <c r="T536" s="9">
        <v>0.31950000000000001</v>
      </c>
      <c r="U536" s="9">
        <f t="shared" si="29"/>
        <v>0.31950000000000001</v>
      </c>
      <c r="V536" s="6" t="s">
        <v>119</v>
      </c>
      <c r="W536" s="6" t="s">
        <v>383</v>
      </c>
    </row>
    <row r="537" spans="1:23" x14ac:dyDescent="0.2">
      <c r="A537" s="6" t="s">
        <v>106</v>
      </c>
      <c r="B537" s="6">
        <v>2018</v>
      </c>
      <c r="C537" s="6" t="s">
        <v>415</v>
      </c>
      <c r="D537" s="6" t="s">
        <v>69</v>
      </c>
      <c r="E537" s="6" t="s">
        <v>52</v>
      </c>
      <c r="F537" s="6" t="s">
        <v>216</v>
      </c>
      <c r="G537" s="6" t="s">
        <v>217</v>
      </c>
      <c r="H537" t="s">
        <v>110</v>
      </c>
      <c r="I537" t="s">
        <v>123</v>
      </c>
      <c r="J537" t="s">
        <v>124</v>
      </c>
      <c r="K537" t="s">
        <v>125</v>
      </c>
      <c r="L537" t="s">
        <v>126</v>
      </c>
      <c r="M537" t="s">
        <v>127</v>
      </c>
      <c r="N537" s="6" t="s">
        <v>150</v>
      </c>
      <c r="P537" s="44" t="s">
        <v>386</v>
      </c>
      <c r="Q537" s="9">
        <v>2289962</v>
      </c>
      <c r="R537" s="9">
        <v>2855018</v>
      </c>
      <c r="S537" s="8">
        <f>((R537-Q537)/Q537)</f>
        <v>0.2467534395767266</v>
      </c>
      <c r="U537" s="9">
        <f t="shared" si="29"/>
        <v>0.31817618315417312</v>
      </c>
      <c r="V537" s="6" t="s">
        <v>119</v>
      </c>
      <c r="W537" s="6" t="s">
        <v>383</v>
      </c>
    </row>
    <row r="538" spans="1:23" x14ac:dyDescent="0.2">
      <c r="A538" s="6" t="s">
        <v>106</v>
      </c>
      <c r="B538" s="6" t="s">
        <v>120</v>
      </c>
      <c r="C538" s="6" t="s">
        <v>462</v>
      </c>
      <c r="D538" s="6" t="s">
        <v>77</v>
      </c>
      <c r="E538" s="6" t="s">
        <v>121</v>
      </c>
      <c r="F538" s="6" t="s">
        <v>132</v>
      </c>
      <c r="G538" s="13">
        <v>1.0000000000000001E-5</v>
      </c>
      <c r="H538" t="s">
        <v>110</v>
      </c>
      <c r="I538" t="s">
        <v>111</v>
      </c>
      <c r="J538" t="s">
        <v>204</v>
      </c>
      <c r="K538" t="s">
        <v>205</v>
      </c>
      <c r="L538" t="s">
        <v>206</v>
      </c>
      <c r="M538" t="s">
        <v>215</v>
      </c>
      <c r="P538" s="44" t="s">
        <v>386</v>
      </c>
      <c r="Q538" s="9">
        <v>2479618.91283635</v>
      </c>
      <c r="R538" s="9">
        <v>3086218.8509645201</v>
      </c>
      <c r="S538" s="8">
        <f>((R538-Q538)/Q538)</f>
        <v>0.24463434078033444</v>
      </c>
      <c r="U538" s="9">
        <f t="shared" si="29"/>
        <v>0.31572195737199726</v>
      </c>
      <c r="V538" s="6" t="s">
        <v>119</v>
      </c>
      <c r="W538" s="6" t="s">
        <v>383</v>
      </c>
    </row>
    <row r="539" spans="1:23" x14ac:dyDescent="0.2">
      <c r="A539" s="6" t="s">
        <v>231</v>
      </c>
      <c r="B539" s="6">
        <v>2019</v>
      </c>
      <c r="C539" s="6" t="s">
        <v>430</v>
      </c>
      <c r="D539" s="6" t="s">
        <v>68</v>
      </c>
      <c r="E539" s="6" t="s">
        <v>50</v>
      </c>
      <c r="F539" s="6" t="s">
        <v>142</v>
      </c>
      <c r="G539" s="6" t="s">
        <v>245</v>
      </c>
      <c r="H539" t="s">
        <v>110</v>
      </c>
      <c r="I539" t="s">
        <v>111</v>
      </c>
      <c r="J539" t="s">
        <v>204</v>
      </c>
      <c r="K539" t="s">
        <v>205</v>
      </c>
      <c r="L539" t="s">
        <v>206</v>
      </c>
      <c r="M539" t="s">
        <v>215</v>
      </c>
      <c r="N539" s="6" t="s">
        <v>225</v>
      </c>
      <c r="P539" s="44" t="s">
        <v>386</v>
      </c>
      <c r="T539" s="9">
        <v>0.31330000000000002</v>
      </c>
      <c r="U539" s="9">
        <f t="shared" si="29"/>
        <v>0.31330000000000002</v>
      </c>
      <c r="V539" s="6" t="s">
        <v>119</v>
      </c>
      <c r="W539" s="6" t="s">
        <v>383</v>
      </c>
    </row>
    <row r="540" spans="1:23" x14ac:dyDescent="0.2">
      <c r="A540" s="6" t="s">
        <v>106</v>
      </c>
      <c r="B540" s="6" t="s">
        <v>107</v>
      </c>
      <c r="C540" s="6" t="s">
        <v>424</v>
      </c>
      <c r="D540" s="6" t="s">
        <v>69</v>
      </c>
      <c r="E540" s="6" t="s">
        <v>52</v>
      </c>
      <c r="F540" s="6" t="s">
        <v>194</v>
      </c>
      <c r="G540" s="6" t="s">
        <v>118</v>
      </c>
      <c r="H540" s="6" t="s">
        <v>110</v>
      </c>
      <c r="I540" s="12" t="s">
        <v>123</v>
      </c>
      <c r="J540" s="6" t="s">
        <v>124</v>
      </c>
      <c r="K540" s="6" t="s">
        <v>125</v>
      </c>
      <c r="L540" s="6" t="s">
        <v>126</v>
      </c>
      <c r="M540" s="6" t="s">
        <v>127</v>
      </c>
      <c r="N540" s="6" t="s">
        <v>155</v>
      </c>
      <c r="P540" s="44" t="s">
        <v>386</v>
      </c>
      <c r="Q540" s="9">
        <v>34.499205087440302</v>
      </c>
      <c r="R540" s="9">
        <v>42.6073131955484</v>
      </c>
      <c r="S540" s="8">
        <f t="shared" ref="S540:S546" si="31">((R540-Q540)/Q540)</f>
        <v>0.23502304147465464</v>
      </c>
      <c r="U540" s="9">
        <f t="shared" si="29"/>
        <v>0.30453795801329336</v>
      </c>
      <c r="V540" s="6" t="s">
        <v>116</v>
      </c>
      <c r="W540" s="6" t="s">
        <v>383</v>
      </c>
    </row>
    <row r="541" spans="1:23" x14ac:dyDescent="0.2">
      <c r="A541" s="6" t="s">
        <v>106</v>
      </c>
      <c r="B541" s="6" t="s">
        <v>120</v>
      </c>
      <c r="C541" s="6" t="s">
        <v>458</v>
      </c>
      <c r="D541" s="6" t="s">
        <v>77</v>
      </c>
      <c r="E541" s="6" t="s">
        <v>121</v>
      </c>
      <c r="F541" s="6" t="s">
        <v>138</v>
      </c>
      <c r="G541" s="13">
        <v>1.0000000000000001E-5</v>
      </c>
      <c r="H541" t="s">
        <v>110</v>
      </c>
      <c r="I541" t="s">
        <v>111</v>
      </c>
      <c r="J541" t="s">
        <v>133</v>
      </c>
      <c r="K541" t="s">
        <v>146</v>
      </c>
      <c r="L541" t="s">
        <v>147</v>
      </c>
      <c r="M541" t="s">
        <v>148</v>
      </c>
      <c r="P541" s="44" t="s">
        <v>385</v>
      </c>
      <c r="Q541" s="9">
        <v>774263.68268112699</v>
      </c>
      <c r="R541" s="9">
        <v>955855.30946852895</v>
      </c>
      <c r="S541" s="8">
        <f t="shared" si="31"/>
        <v>0.23453460474677684</v>
      </c>
      <c r="U541" s="9">
        <f t="shared" si="29"/>
        <v>0.30396727665635986</v>
      </c>
      <c r="V541" s="6" t="s">
        <v>119</v>
      </c>
      <c r="W541" s="6" t="s">
        <v>383</v>
      </c>
    </row>
    <row r="542" spans="1:23" x14ac:dyDescent="0.2">
      <c r="A542" s="6" t="s">
        <v>106</v>
      </c>
      <c r="B542" s="6">
        <v>2018</v>
      </c>
      <c r="C542" s="6" t="s">
        <v>493</v>
      </c>
      <c r="D542" s="6" t="s">
        <v>69</v>
      </c>
      <c r="E542" s="6" t="s">
        <v>52</v>
      </c>
      <c r="F542" s="6" t="s">
        <v>108</v>
      </c>
      <c r="G542" s="6" t="s">
        <v>193</v>
      </c>
      <c r="H542" t="s">
        <v>110</v>
      </c>
      <c r="I542" t="s">
        <v>111</v>
      </c>
      <c r="J542" t="s">
        <v>133</v>
      </c>
      <c r="K542" t="s">
        <v>146</v>
      </c>
      <c r="L542" t="s">
        <v>147</v>
      </c>
      <c r="M542" t="s">
        <v>191</v>
      </c>
      <c r="N542" s="6" t="s">
        <v>228</v>
      </c>
      <c r="P542" s="44" t="s">
        <v>386</v>
      </c>
      <c r="Q542" s="9">
        <v>1212903.22580645</v>
      </c>
      <c r="R542" s="9">
        <v>1496774.1935483799</v>
      </c>
      <c r="S542" s="8">
        <f t="shared" si="31"/>
        <v>0.23404255319148509</v>
      </c>
      <c r="U542" s="9">
        <f t="shared" si="29"/>
        <v>0.30339214344992982</v>
      </c>
      <c r="V542" s="6" t="s">
        <v>119</v>
      </c>
      <c r="W542" s="6" t="s">
        <v>383</v>
      </c>
    </row>
    <row r="543" spans="1:23" x14ac:dyDescent="0.2">
      <c r="A543" s="6" t="s">
        <v>106</v>
      </c>
      <c r="B543" s="6">
        <v>2018</v>
      </c>
      <c r="C543" s="6" t="s">
        <v>492</v>
      </c>
      <c r="D543" s="6" t="s">
        <v>69</v>
      </c>
      <c r="E543" s="6" t="s">
        <v>52</v>
      </c>
      <c r="F543" s="6" t="s">
        <v>108</v>
      </c>
      <c r="G543" s="6" t="s">
        <v>193</v>
      </c>
      <c r="H543" t="s">
        <v>110</v>
      </c>
      <c r="I543" t="s">
        <v>123</v>
      </c>
      <c r="J543" t="s">
        <v>124</v>
      </c>
      <c r="K543" t="s">
        <v>125</v>
      </c>
      <c r="L543" t="s">
        <v>126</v>
      </c>
      <c r="M543" t="s">
        <v>127</v>
      </c>
      <c r="N543" s="6" t="s">
        <v>150</v>
      </c>
      <c r="P543" s="44" t="s">
        <v>386</v>
      </c>
      <c r="Q543" s="9">
        <v>0.10377358490565999</v>
      </c>
      <c r="R543" s="9">
        <v>0.12803234501347699</v>
      </c>
      <c r="S543" s="8">
        <f t="shared" si="31"/>
        <v>0.23376623376623737</v>
      </c>
      <c r="U543" s="9">
        <f t="shared" si="29"/>
        <v>0.30306906763605074</v>
      </c>
      <c r="V543" s="6" t="s">
        <v>116</v>
      </c>
      <c r="W543" s="6" t="s">
        <v>383</v>
      </c>
    </row>
    <row r="544" spans="1:23" x14ac:dyDescent="0.2">
      <c r="A544" s="6" t="s">
        <v>176</v>
      </c>
      <c r="B544" s="6">
        <v>2018</v>
      </c>
      <c r="C544" s="6" t="s">
        <v>408</v>
      </c>
      <c r="D544" s="6" t="s">
        <v>69</v>
      </c>
      <c r="E544" s="6" t="s">
        <v>52</v>
      </c>
      <c r="F544" s="6" t="s">
        <v>177</v>
      </c>
      <c r="G544" s="6" t="s">
        <v>244</v>
      </c>
      <c r="H544" s="6" t="s">
        <v>110</v>
      </c>
      <c r="I544" s="6" t="s">
        <v>163</v>
      </c>
      <c r="J544" s="6" t="s">
        <v>257</v>
      </c>
      <c r="P544" s="44" t="s">
        <v>385</v>
      </c>
      <c r="Q544" s="7">
        <v>2.8382213812678003</v>
      </c>
      <c r="R544" s="7">
        <v>3.5004730368968069</v>
      </c>
      <c r="S544" s="8">
        <f t="shared" si="31"/>
        <v>0.2333333333332816</v>
      </c>
      <c r="U544" s="9">
        <f t="shared" si="29"/>
        <v>0.3025627700203708</v>
      </c>
      <c r="V544" s="6" t="s">
        <v>116</v>
      </c>
      <c r="W544" s="6" t="s">
        <v>383</v>
      </c>
    </row>
    <row r="545" spans="1:23" x14ac:dyDescent="0.2">
      <c r="A545" s="6" t="s">
        <v>106</v>
      </c>
      <c r="B545" s="6" t="s">
        <v>107</v>
      </c>
      <c r="C545" s="6" t="s">
        <v>473</v>
      </c>
      <c r="D545" s="6" t="s">
        <v>69</v>
      </c>
      <c r="E545" s="6" t="s">
        <v>52</v>
      </c>
      <c r="F545" s="6" t="s">
        <v>142</v>
      </c>
      <c r="G545" s="6" t="s">
        <v>109</v>
      </c>
      <c r="H545" s="6" t="s">
        <v>110</v>
      </c>
      <c r="I545" s="12" t="s">
        <v>123</v>
      </c>
      <c r="J545" s="6" t="s">
        <v>124</v>
      </c>
      <c r="K545" s="6" t="s">
        <v>125</v>
      </c>
      <c r="L545" s="6" t="s">
        <v>126</v>
      </c>
      <c r="M545" s="6" t="s">
        <v>127</v>
      </c>
      <c r="N545" s="6" t="s">
        <v>150</v>
      </c>
      <c r="P545" s="44" t="s">
        <v>386</v>
      </c>
      <c r="Q545" s="9">
        <v>0.86956521739130499</v>
      </c>
      <c r="R545" s="9">
        <v>1.0714285714285701</v>
      </c>
      <c r="S545" s="8">
        <f t="shared" si="31"/>
        <v>0.23214285714285465</v>
      </c>
      <c r="U545" s="9">
        <f t="shared" si="29"/>
        <v>0.30116953472056218</v>
      </c>
      <c r="V545" s="6" t="s">
        <v>116</v>
      </c>
      <c r="W545" s="6" t="s">
        <v>383</v>
      </c>
    </row>
    <row r="546" spans="1:23" x14ac:dyDescent="0.2">
      <c r="A546" s="6" t="s">
        <v>106</v>
      </c>
      <c r="B546" s="6" t="s">
        <v>107</v>
      </c>
      <c r="C546" s="6" t="s">
        <v>485</v>
      </c>
      <c r="D546" s="6" t="s">
        <v>69</v>
      </c>
      <c r="E546" s="6" t="s">
        <v>52</v>
      </c>
      <c r="F546" s="6" t="s">
        <v>117</v>
      </c>
      <c r="G546" s="6" t="s">
        <v>131</v>
      </c>
      <c r="H546" t="s">
        <v>110</v>
      </c>
      <c r="I546" t="s">
        <v>111</v>
      </c>
      <c r="J546" t="s">
        <v>133</v>
      </c>
      <c r="K546" t="s">
        <v>146</v>
      </c>
      <c r="L546" t="s">
        <v>147</v>
      </c>
      <c r="M546" t="s">
        <v>191</v>
      </c>
      <c r="P546" s="44" t="s">
        <v>386</v>
      </c>
      <c r="Q546" s="9">
        <v>28.387096774193498</v>
      </c>
      <c r="R546" s="9">
        <v>34.838709677419303</v>
      </c>
      <c r="S546" s="8">
        <f t="shared" si="31"/>
        <v>0.2272727272727276</v>
      </c>
      <c r="U546" s="9">
        <f t="shared" si="29"/>
        <v>0.29545588352617158</v>
      </c>
      <c r="V546" s="6" t="s">
        <v>116</v>
      </c>
      <c r="W546" s="6" t="s">
        <v>383</v>
      </c>
    </row>
    <row r="547" spans="1:23" x14ac:dyDescent="0.2">
      <c r="A547" s="6" t="s">
        <v>231</v>
      </c>
      <c r="B547" s="6">
        <v>2019</v>
      </c>
      <c r="C547" s="6" t="s">
        <v>509</v>
      </c>
      <c r="D547" s="6" t="s">
        <v>67</v>
      </c>
      <c r="E547" s="6" t="s">
        <v>50</v>
      </c>
      <c r="F547" s="6" t="s">
        <v>232</v>
      </c>
      <c r="G547" s="6" t="s">
        <v>241</v>
      </c>
      <c r="H547" t="s">
        <v>110</v>
      </c>
      <c r="I547" t="s">
        <v>111</v>
      </c>
      <c r="J547" t="s">
        <v>204</v>
      </c>
      <c r="K547" t="s">
        <v>205</v>
      </c>
      <c r="L547" t="s">
        <v>206</v>
      </c>
      <c r="M547" t="s">
        <v>215</v>
      </c>
      <c r="N547" s="6" t="s">
        <v>225</v>
      </c>
      <c r="P547" s="44" t="s">
        <v>386</v>
      </c>
      <c r="T547" s="9">
        <v>0.29459999999999997</v>
      </c>
      <c r="U547" s="9">
        <f t="shared" si="29"/>
        <v>0.29459999999999997</v>
      </c>
      <c r="V547" s="6" t="s">
        <v>119</v>
      </c>
      <c r="W547" s="6" t="s">
        <v>383</v>
      </c>
    </row>
    <row r="548" spans="1:23" x14ac:dyDescent="0.2">
      <c r="A548" s="6" t="s">
        <v>185</v>
      </c>
      <c r="B548" s="6">
        <v>2020</v>
      </c>
      <c r="C548" s="6" t="s">
        <v>497</v>
      </c>
      <c r="D548" s="6" t="s">
        <v>80</v>
      </c>
      <c r="E548" s="6" t="s">
        <v>50</v>
      </c>
      <c r="F548" s="6" t="s">
        <v>186</v>
      </c>
      <c r="G548" s="6" t="s">
        <v>203</v>
      </c>
      <c r="H548" s="6" t="s">
        <v>110</v>
      </c>
      <c r="I548" s="6" t="s">
        <v>111</v>
      </c>
      <c r="J548" s="6" t="s">
        <v>112</v>
      </c>
      <c r="K548" s="6" t="s">
        <v>113</v>
      </c>
      <c r="P548" s="44" t="s">
        <v>385</v>
      </c>
      <c r="Q548" s="9">
        <v>3.81760339342524</v>
      </c>
      <c r="R548" s="9">
        <v>4.6659597030752797</v>
      </c>
      <c r="S548" s="8">
        <f>((R548-Q548)/Q548)</f>
        <v>0.22222222222221866</v>
      </c>
      <c r="U548" s="9">
        <f t="shared" si="29"/>
        <v>0.28950661719498055</v>
      </c>
      <c r="V548" s="6" t="s">
        <v>116</v>
      </c>
      <c r="W548" s="6" t="s">
        <v>383</v>
      </c>
    </row>
    <row r="549" spans="1:23" x14ac:dyDescent="0.2">
      <c r="A549" s="6" t="s">
        <v>106</v>
      </c>
      <c r="B549" s="6" t="s">
        <v>120</v>
      </c>
      <c r="C549" s="6" t="s">
        <v>460</v>
      </c>
      <c r="D549" s="6" t="s">
        <v>77</v>
      </c>
      <c r="E549" s="6" t="s">
        <v>121</v>
      </c>
      <c r="F549" s="6" t="s">
        <v>138</v>
      </c>
      <c r="G549" s="11">
        <v>1E-3</v>
      </c>
      <c r="H549" s="6" t="s">
        <v>110</v>
      </c>
      <c r="I549" s="12" t="s">
        <v>123</v>
      </c>
      <c r="J549" s="6" t="s">
        <v>124</v>
      </c>
      <c r="K549" s="6" t="s">
        <v>125</v>
      </c>
      <c r="L549" s="6" t="s">
        <v>126</v>
      </c>
      <c r="M549" s="6" t="s">
        <v>127</v>
      </c>
      <c r="N549" s="6" t="s">
        <v>150</v>
      </c>
      <c r="P549" s="44" t="s">
        <v>386</v>
      </c>
      <c r="Q549" s="9">
        <v>1141804.16545099</v>
      </c>
      <c r="R549" s="9">
        <v>1393089.62420721</v>
      </c>
      <c r="S549" s="8">
        <f>((R549-Q549)/Q549)</f>
        <v>0.2200775460097987</v>
      </c>
      <c r="U549" s="9">
        <f t="shared" si="29"/>
        <v>0.28697284589341077</v>
      </c>
      <c r="V549" s="6" t="s">
        <v>119</v>
      </c>
      <c r="W549" s="6" t="s">
        <v>383</v>
      </c>
    </row>
    <row r="550" spans="1:23" x14ac:dyDescent="0.2">
      <c r="A550" s="6" t="s">
        <v>167</v>
      </c>
      <c r="B550" s="6">
        <v>2018</v>
      </c>
      <c r="C550" s="6" t="s">
        <v>411</v>
      </c>
      <c r="D550" s="6" t="s">
        <v>80</v>
      </c>
      <c r="E550" s="6" t="s">
        <v>50</v>
      </c>
      <c r="F550" s="45" t="s">
        <v>390</v>
      </c>
      <c r="G550" s="6" t="s">
        <v>168</v>
      </c>
      <c r="H550" s="6" t="s">
        <v>110</v>
      </c>
      <c r="I550" s="12" t="s">
        <v>123</v>
      </c>
      <c r="P550" s="44" t="s">
        <v>386</v>
      </c>
      <c r="R550" s="8"/>
      <c r="T550" s="15">
        <v>0.28684064399999998</v>
      </c>
      <c r="U550" s="9">
        <f t="shared" si="29"/>
        <v>0.28684064399999998</v>
      </c>
      <c r="V550" s="6" t="s">
        <v>116</v>
      </c>
      <c r="W550" s="6" t="s">
        <v>383</v>
      </c>
    </row>
    <row r="551" spans="1:23" x14ac:dyDescent="0.2">
      <c r="A551" s="6" t="s">
        <v>106</v>
      </c>
      <c r="B551" s="6">
        <v>2018</v>
      </c>
      <c r="C551" s="6" t="s">
        <v>492</v>
      </c>
      <c r="D551" s="6" t="s">
        <v>69</v>
      </c>
      <c r="E551" s="6" t="s">
        <v>52</v>
      </c>
      <c r="F551" s="6" t="s">
        <v>108</v>
      </c>
      <c r="G551" s="6" t="s">
        <v>227</v>
      </c>
      <c r="H551" t="s">
        <v>110</v>
      </c>
      <c r="I551" t="s">
        <v>163</v>
      </c>
      <c r="J551" t="s">
        <v>163</v>
      </c>
      <c r="K551" t="s">
        <v>164</v>
      </c>
      <c r="L551" t="s">
        <v>165</v>
      </c>
      <c r="M551" t="s">
        <v>166</v>
      </c>
      <c r="N551"/>
      <c r="O551"/>
      <c r="P551" s="44" t="s">
        <v>386</v>
      </c>
      <c r="Q551" s="9">
        <v>6.7156862745097995E-2</v>
      </c>
      <c r="R551" s="9">
        <v>8.1862745098039202E-2</v>
      </c>
      <c r="S551" s="8">
        <f t="shared" ref="S551:S565" si="32">((R551-Q551)/Q551)</f>
        <v>0.21897810218978161</v>
      </c>
      <c r="U551" s="9">
        <f t="shared" si="29"/>
        <v>0.28567220951352623</v>
      </c>
      <c r="V551" s="6" t="s">
        <v>116</v>
      </c>
      <c r="W551" s="6" t="s">
        <v>383</v>
      </c>
    </row>
    <row r="552" spans="1:23" x14ac:dyDescent="0.2">
      <c r="A552" s="6" t="s">
        <v>106</v>
      </c>
      <c r="B552" s="6" t="s">
        <v>107</v>
      </c>
      <c r="C552" s="6" t="s">
        <v>485</v>
      </c>
      <c r="D552" s="6" t="s">
        <v>69</v>
      </c>
      <c r="E552" s="6" t="s">
        <v>52</v>
      </c>
      <c r="F552" s="6" t="s">
        <v>117</v>
      </c>
      <c r="G552" s="6" t="s">
        <v>118</v>
      </c>
      <c r="H552" t="s">
        <v>110</v>
      </c>
      <c r="I552" t="s">
        <v>111</v>
      </c>
      <c r="J552" t="s">
        <v>133</v>
      </c>
      <c r="K552" t="s">
        <v>146</v>
      </c>
      <c r="L552" t="s">
        <v>147</v>
      </c>
      <c r="M552" t="s">
        <v>191</v>
      </c>
      <c r="P552" s="44" t="s">
        <v>386</v>
      </c>
      <c r="Q552" s="9">
        <v>28.387096774193498</v>
      </c>
      <c r="R552" s="9">
        <v>34.540942928039698</v>
      </c>
      <c r="S552" s="8">
        <f t="shared" si="32"/>
        <v>0.21678321678321877</v>
      </c>
      <c r="U552" s="9">
        <f t="shared" si="29"/>
        <v>0.28307215907034139</v>
      </c>
      <c r="V552" s="6" t="s">
        <v>116</v>
      </c>
      <c r="W552" s="6" t="s">
        <v>383</v>
      </c>
    </row>
    <row r="553" spans="1:23" x14ac:dyDescent="0.2">
      <c r="A553" s="6" t="s">
        <v>106</v>
      </c>
      <c r="B553" s="6" t="s">
        <v>107</v>
      </c>
      <c r="C553" s="6" t="s">
        <v>424</v>
      </c>
      <c r="D553" s="6" t="s">
        <v>69</v>
      </c>
      <c r="E553" s="6" t="s">
        <v>52</v>
      </c>
      <c r="F553" s="6" t="s">
        <v>194</v>
      </c>
      <c r="G553" s="6" t="s">
        <v>109</v>
      </c>
      <c r="H553" s="6" t="s">
        <v>110</v>
      </c>
      <c r="I553" s="12" t="s">
        <v>123</v>
      </c>
      <c r="J553" s="6" t="s">
        <v>124</v>
      </c>
      <c r="K553" s="6" t="s">
        <v>125</v>
      </c>
      <c r="L553" s="6" t="s">
        <v>126</v>
      </c>
      <c r="M553" s="6" t="s">
        <v>127</v>
      </c>
      <c r="N553" s="6" t="s">
        <v>155</v>
      </c>
      <c r="P553" s="44" t="s">
        <v>386</v>
      </c>
      <c r="Q553" s="9">
        <v>34.499205087440302</v>
      </c>
      <c r="R553" s="9">
        <v>41.9713831478537</v>
      </c>
      <c r="S553" s="8">
        <f t="shared" si="32"/>
        <v>0.21658986175115383</v>
      </c>
      <c r="U553" s="9">
        <f t="shared" si="29"/>
        <v>0.2828428869139763</v>
      </c>
      <c r="V553" s="6" t="s">
        <v>116</v>
      </c>
      <c r="W553" s="6" t="s">
        <v>383</v>
      </c>
    </row>
    <row r="554" spans="1:23" x14ac:dyDescent="0.2">
      <c r="A554" s="6" t="s">
        <v>106</v>
      </c>
      <c r="B554" s="6" t="s">
        <v>107</v>
      </c>
      <c r="C554" s="6" t="s">
        <v>466</v>
      </c>
      <c r="D554" s="6" t="s">
        <v>69</v>
      </c>
      <c r="E554" s="6" t="s">
        <v>52</v>
      </c>
      <c r="F554" s="6" t="s">
        <v>194</v>
      </c>
      <c r="G554" s="6" t="s">
        <v>129</v>
      </c>
      <c r="H554" t="s">
        <v>110</v>
      </c>
      <c r="I554" t="s">
        <v>163</v>
      </c>
      <c r="J554" t="s">
        <v>163</v>
      </c>
      <c r="K554" t="s">
        <v>164</v>
      </c>
      <c r="L554" t="s">
        <v>165</v>
      </c>
      <c r="M554" t="s">
        <v>166</v>
      </c>
      <c r="P554" s="44" t="s">
        <v>386</v>
      </c>
      <c r="Q554" s="9">
        <v>1.57232704402515</v>
      </c>
      <c r="R554" s="9">
        <v>1.9119496855345901</v>
      </c>
      <c r="S554" s="8">
        <f t="shared" si="32"/>
        <v>0.21600000000000491</v>
      </c>
      <c r="U554" s="9">
        <f t="shared" si="29"/>
        <v>0.28214322878150422</v>
      </c>
      <c r="V554" s="6" t="s">
        <v>116</v>
      </c>
      <c r="W554" s="6" t="s">
        <v>383</v>
      </c>
    </row>
    <row r="555" spans="1:23" x14ac:dyDescent="0.2">
      <c r="A555" s="6" t="s">
        <v>181</v>
      </c>
      <c r="B555" s="6">
        <v>2016</v>
      </c>
      <c r="C555" s="6" t="s">
        <v>412</v>
      </c>
      <c r="D555" s="6" t="s">
        <v>78</v>
      </c>
      <c r="E555" s="6" t="s">
        <v>50</v>
      </c>
      <c r="F555" s="6" t="s">
        <v>392</v>
      </c>
      <c r="H555" t="s">
        <v>110</v>
      </c>
      <c r="I555" t="s">
        <v>111</v>
      </c>
      <c r="J555" t="s">
        <v>204</v>
      </c>
      <c r="K555" s="6" t="s">
        <v>205</v>
      </c>
      <c r="P555" s="44" t="s">
        <v>386</v>
      </c>
      <c r="Q555" s="9">
        <f>92.76-89.61</f>
        <v>3.1500000000000057</v>
      </c>
      <c r="R555" s="9">
        <f>94.56-90.73</f>
        <v>3.8299999999999983</v>
      </c>
      <c r="S555" s="8">
        <f t="shared" si="32"/>
        <v>0.21587301587301314</v>
      </c>
      <c r="U555" s="9">
        <f t="shared" si="29"/>
        <v>0.28199256353767499</v>
      </c>
      <c r="V555" s="6" t="s">
        <v>116</v>
      </c>
      <c r="W555" s="6" t="s">
        <v>383</v>
      </c>
    </row>
    <row r="556" spans="1:23" x14ac:dyDescent="0.2">
      <c r="A556" s="6" t="s">
        <v>143</v>
      </c>
      <c r="B556" s="6">
        <v>2018</v>
      </c>
      <c r="C556" s="6" t="s">
        <v>425</v>
      </c>
      <c r="D556" s="6" t="s">
        <v>74</v>
      </c>
      <c r="E556" s="6" t="s">
        <v>50</v>
      </c>
      <c r="F556" s="6" t="s">
        <v>144</v>
      </c>
      <c r="G556" s="6" t="s">
        <v>145</v>
      </c>
      <c r="H556" t="s">
        <v>110</v>
      </c>
      <c r="I556" t="s">
        <v>111</v>
      </c>
      <c r="J556" t="s">
        <v>204</v>
      </c>
      <c r="K556" t="s">
        <v>205</v>
      </c>
      <c r="L556" t="s">
        <v>206</v>
      </c>
      <c r="M556" t="s">
        <v>215</v>
      </c>
      <c r="P556" s="44" t="s">
        <v>386</v>
      </c>
      <c r="Q556" s="9">
        <v>340218.71202916</v>
      </c>
      <c r="R556" s="9">
        <v>413122.72174969502</v>
      </c>
      <c r="S556" s="8">
        <f t="shared" si="32"/>
        <v>0.21428571428571644</v>
      </c>
      <c r="U556" s="9">
        <f t="shared" si="29"/>
        <v>0.28010791919273786</v>
      </c>
      <c r="V556" s="6" t="s">
        <v>119</v>
      </c>
      <c r="W556" s="6" t="s">
        <v>383</v>
      </c>
    </row>
    <row r="557" spans="1:23" x14ac:dyDescent="0.2">
      <c r="A557" s="6" t="s">
        <v>200</v>
      </c>
      <c r="B557" s="6">
        <v>2020</v>
      </c>
      <c r="C557" s="6" t="s">
        <v>507</v>
      </c>
      <c r="D557" s="6" t="s">
        <v>74</v>
      </c>
      <c r="E557" s="6" t="s">
        <v>50</v>
      </c>
      <c r="F557" s="6" t="s">
        <v>177</v>
      </c>
      <c r="G557" s="6" t="s">
        <v>201</v>
      </c>
      <c r="H557" t="s">
        <v>110</v>
      </c>
      <c r="I557" t="s">
        <v>163</v>
      </c>
      <c r="J557" t="s">
        <v>163</v>
      </c>
      <c r="K557" t="s">
        <v>164</v>
      </c>
      <c r="L557" t="s">
        <v>165</v>
      </c>
      <c r="M557" s="6" t="s">
        <v>258</v>
      </c>
      <c r="P557" s="44" t="s">
        <v>385</v>
      </c>
      <c r="Q557" s="9">
        <v>1.356589147286833</v>
      </c>
      <c r="R557" s="9">
        <v>1.6472868217054399</v>
      </c>
      <c r="S557" s="8">
        <f t="shared" si="32"/>
        <v>0.21428571428571419</v>
      </c>
      <c r="U557" s="9">
        <f t="shared" si="29"/>
        <v>0.2801079191927352</v>
      </c>
      <c r="V557" s="6" t="s">
        <v>116</v>
      </c>
      <c r="W557" s="6" t="s">
        <v>383</v>
      </c>
    </row>
    <row r="558" spans="1:23" x14ac:dyDescent="0.2">
      <c r="A558" s="6" t="s">
        <v>106</v>
      </c>
      <c r="B558" s="6" t="s">
        <v>120</v>
      </c>
      <c r="C558" s="6" t="s">
        <v>452</v>
      </c>
      <c r="D558" s="6" t="s">
        <v>77</v>
      </c>
      <c r="E558" s="6" t="s">
        <v>121</v>
      </c>
      <c r="F558" s="6" t="s">
        <v>122</v>
      </c>
      <c r="G558" s="11">
        <v>1E-3</v>
      </c>
      <c r="H558" t="s">
        <v>110</v>
      </c>
      <c r="I558" t="s">
        <v>111</v>
      </c>
      <c r="J558" t="s">
        <v>204</v>
      </c>
      <c r="K558" t="s">
        <v>205</v>
      </c>
      <c r="L558" t="s">
        <v>206</v>
      </c>
      <c r="M558" t="s">
        <v>215</v>
      </c>
      <c r="P558" s="44" t="s">
        <v>386</v>
      </c>
      <c r="Q558" s="9">
        <v>3754344.8488930999</v>
      </c>
      <c r="R558" s="9">
        <v>4553916.8143714303</v>
      </c>
      <c r="S558" s="8">
        <f t="shared" si="32"/>
        <v>0.21297243531426518</v>
      </c>
      <c r="U558" s="9">
        <f t="shared" si="29"/>
        <v>0.27854676572036435</v>
      </c>
      <c r="V558" s="6" t="s">
        <v>119</v>
      </c>
      <c r="W558" s="6" t="s">
        <v>383</v>
      </c>
    </row>
    <row r="559" spans="1:23" x14ac:dyDescent="0.2">
      <c r="A559" s="6" t="s">
        <v>106</v>
      </c>
      <c r="B559" s="6" t="s">
        <v>120</v>
      </c>
      <c r="C559" s="6" t="s">
        <v>445</v>
      </c>
      <c r="D559" s="6" t="s">
        <v>77</v>
      </c>
      <c r="E559" s="6" t="s">
        <v>121</v>
      </c>
      <c r="F559" s="6" t="s">
        <v>122</v>
      </c>
      <c r="G559" s="14">
        <v>1.0000000000000001E-5</v>
      </c>
      <c r="H559" s="6" t="s">
        <v>110</v>
      </c>
      <c r="I559" s="12" t="s">
        <v>123</v>
      </c>
      <c r="J559" s="6" t="s">
        <v>124</v>
      </c>
      <c r="K559" s="6" t="s">
        <v>125</v>
      </c>
      <c r="L559" s="6" t="s">
        <v>126</v>
      </c>
      <c r="M559" s="6" t="s">
        <v>127</v>
      </c>
      <c r="N559" s="6" t="s">
        <v>155</v>
      </c>
      <c r="P559" s="44" t="s">
        <v>386</v>
      </c>
      <c r="Q559" s="9">
        <v>16270727.4015892</v>
      </c>
      <c r="R559" s="9">
        <v>19690834.041186001</v>
      </c>
      <c r="S559" s="8">
        <f t="shared" si="32"/>
        <v>0.21019998400703041</v>
      </c>
      <c r="U559" s="9">
        <f t="shared" si="29"/>
        <v>0.27524547071924255</v>
      </c>
      <c r="V559" s="6" t="s">
        <v>119</v>
      </c>
      <c r="W559" s="6" t="s">
        <v>383</v>
      </c>
    </row>
    <row r="560" spans="1:23" x14ac:dyDescent="0.2">
      <c r="A560" s="6" t="s">
        <v>106</v>
      </c>
      <c r="B560" s="6">
        <v>2018</v>
      </c>
      <c r="C560" s="6" t="s">
        <v>494</v>
      </c>
      <c r="D560" s="6" t="s">
        <v>69</v>
      </c>
      <c r="E560" s="6" t="s">
        <v>52</v>
      </c>
      <c r="F560" s="6" t="s">
        <v>108</v>
      </c>
      <c r="G560" s="6" t="s">
        <v>227</v>
      </c>
      <c r="H560" t="s">
        <v>110</v>
      </c>
      <c r="I560" t="s">
        <v>123</v>
      </c>
      <c r="J560" t="s">
        <v>124</v>
      </c>
      <c r="K560" t="s">
        <v>125</v>
      </c>
      <c r="L560" t="s">
        <v>126</v>
      </c>
      <c r="M560" t="s">
        <v>127</v>
      </c>
      <c r="N560" s="6" t="s">
        <v>150</v>
      </c>
      <c r="P560" s="44" t="s">
        <v>386</v>
      </c>
      <c r="Q560" s="9">
        <v>3367346.9387755101</v>
      </c>
      <c r="R560" s="9">
        <v>4073783.3594976398</v>
      </c>
      <c r="S560" s="8">
        <f t="shared" si="32"/>
        <v>0.20979020979020824</v>
      </c>
      <c r="U560" s="9">
        <f t="shared" si="29"/>
        <v>0.27475689085833338</v>
      </c>
      <c r="V560" s="6" t="s">
        <v>119</v>
      </c>
      <c r="W560" s="6" t="s">
        <v>383</v>
      </c>
    </row>
    <row r="561" spans="1:23" x14ac:dyDescent="0.2">
      <c r="A561" s="6" t="s">
        <v>106</v>
      </c>
      <c r="B561" s="6">
        <v>2018</v>
      </c>
      <c r="C561" s="6" t="s">
        <v>418</v>
      </c>
      <c r="D561" s="6" t="s">
        <v>69</v>
      </c>
      <c r="E561" s="6" t="s">
        <v>52</v>
      </c>
      <c r="F561" s="6" t="s">
        <v>216</v>
      </c>
      <c r="G561" s="6" t="s">
        <v>217</v>
      </c>
      <c r="H561" t="s">
        <v>110</v>
      </c>
      <c r="I561" t="s">
        <v>111</v>
      </c>
      <c r="J561" t="s">
        <v>133</v>
      </c>
      <c r="K561" t="s">
        <v>146</v>
      </c>
      <c r="L561" t="s">
        <v>147</v>
      </c>
      <c r="M561" t="s">
        <v>191</v>
      </c>
      <c r="N561" s="6" t="s">
        <v>228</v>
      </c>
      <c r="P561" s="44" t="s">
        <v>386</v>
      </c>
      <c r="Q561" s="9">
        <v>8.73</v>
      </c>
      <c r="R561" s="9">
        <v>10.56</v>
      </c>
      <c r="S561" s="8">
        <f t="shared" si="32"/>
        <v>0.20962199312714777</v>
      </c>
      <c r="U561" s="9">
        <f t="shared" si="29"/>
        <v>0.27455627572901331</v>
      </c>
      <c r="V561" s="6" t="s">
        <v>116</v>
      </c>
      <c r="W561" s="6" t="s">
        <v>383</v>
      </c>
    </row>
    <row r="562" spans="1:23" x14ac:dyDescent="0.2">
      <c r="A562" s="6" t="s">
        <v>106</v>
      </c>
      <c r="B562" s="6" t="s">
        <v>107</v>
      </c>
      <c r="C562" s="6" t="s">
        <v>475</v>
      </c>
      <c r="D562" s="6" t="s">
        <v>69</v>
      </c>
      <c r="E562" s="6" t="s">
        <v>52</v>
      </c>
      <c r="F562" s="6" t="s">
        <v>117</v>
      </c>
      <c r="G562" s="6" t="s">
        <v>129</v>
      </c>
      <c r="H562" s="6" t="s">
        <v>110</v>
      </c>
      <c r="I562" s="12" t="s">
        <v>123</v>
      </c>
      <c r="J562" s="6" t="s">
        <v>124</v>
      </c>
      <c r="K562" s="6" t="s">
        <v>125</v>
      </c>
      <c r="L562" s="6" t="s">
        <v>126</v>
      </c>
      <c r="M562" s="6" t="s">
        <v>127</v>
      </c>
      <c r="N562" s="6" t="s">
        <v>155</v>
      </c>
      <c r="P562" s="44" t="s">
        <v>386</v>
      </c>
      <c r="Q562" s="9">
        <v>15485718.1340618</v>
      </c>
      <c r="R562" s="9">
        <v>18720231.403594598</v>
      </c>
      <c r="S562" s="8">
        <f t="shared" si="32"/>
        <v>0.20887073118154492</v>
      </c>
      <c r="U562" s="9">
        <f t="shared" si="29"/>
        <v>0.2736599803568614</v>
      </c>
      <c r="V562" s="6" t="s">
        <v>119</v>
      </c>
      <c r="W562" s="6" t="s">
        <v>383</v>
      </c>
    </row>
    <row r="563" spans="1:23" x14ac:dyDescent="0.2">
      <c r="A563" s="6" t="s">
        <v>106</v>
      </c>
      <c r="B563" s="6" t="s">
        <v>107</v>
      </c>
      <c r="C563" s="6" t="s">
        <v>478</v>
      </c>
      <c r="D563" s="6" t="s">
        <v>69</v>
      </c>
      <c r="E563" s="6" t="s">
        <v>52</v>
      </c>
      <c r="F563" s="6" t="s">
        <v>108</v>
      </c>
      <c r="G563" s="6" t="s">
        <v>109</v>
      </c>
      <c r="H563" t="s">
        <v>110</v>
      </c>
      <c r="I563" t="s">
        <v>111</v>
      </c>
      <c r="J563" t="s">
        <v>112</v>
      </c>
      <c r="K563" t="s">
        <v>139</v>
      </c>
      <c r="L563" t="s">
        <v>140</v>
      </c>
      <c r="M563" t="s">
        <v>141</v>
      </c>
      <c r="P563" s="44" t="s">
        <v>385</v>
      </c>
      <c r="Q563" s="9">
        <v>1142672.13119247</v>
      </c>
      <c r="R563" s="9">
        <v>1379409.95545635</v>
      </c>
      <c r="S563" s="8">
        <f t="shared" si="32"/>
        <v>0.20717913546804115</v>
      </c>
      <c r="U563" s="9">
        <f t="shared" si="29"/>
        <v>0.27163977607256551</v>
      </c>
      <c r="V563" s="6" t="s">
        <v>119</v>
      </c>
      <c r="W563" s="6" t="s">
        <v>383</v>
      </c>
    </row>
    <row r="564" spans="1:23" x14ac:dyDescent="0.2">
      <c r="A564" s="6" t="s">
        <v>106</v>
      </c>
      <c r="B564" s="6" t="s">
        <v>107</v>
      </c>
      <c r="C564" s="6" t="s">
        <v>478</v>
      </c>
      <c r="D564" s="6" t="s">
        <v>69</v>
      </c>
      <c r="E564" s="6" t="s">
        <v>52</v>
      </c>
      <c r="F564" s="6" t="s">
        <v>117</v>
      </c>
      <c r="G564" s="6" t="s">
        <v>129</v>
      </c>
      <c r="H564" t="s">
        <v>110</v>
      </c>
      <c r="I564" t="s">
        <v>111</v>
      </c>
      <c r="J564" t="s">
        <v>112</v>
      </c>
      <c r="K564" t="s">
        <v>139</v>
      </c>
      <c r="L564" t="s">
        <v>140</v>
      </c>
      <c r="M564" t="s">
        <v>141</v>
      </c>
      <c r="P564" s="44" t="s">
        <v>385</v>
      </c>
      <c r="Q564" s="9">
        <v>2794713.5999592501</v>
      </c>
      <c r="R564" s="9">
        <v>3373719.9474795698</v>
      </c>
      <c r="S564" s="8">
        <f t="shared" si="32"/>
        <v>0.2071791354680359</v>
      </c>
      <c r="U564" s="9">
        <f t="shared" ref="U564:U627" si="33">IF(T564="",(LOG((R564/Q564),2)),T564)</f>
        <v>0.27163977607255912</v>
      </c>
      <c r="V564" s="6" t="s">
        <v>119</v>
      </c>
      <c r="W564" s="6" t="s">
        <v>383</v>
      </c>
    </row>
    <row r="565" spans="1:23" x14ac:dyDescent="0.2">
      <c r="A565" s="6" t="s">
        <v>188</v>
      </c>
      <c r="B565" s="6">
        <v>2019</v>
      </c>
      <c r="C565" s="6" t="s">
        <v>511</v>
      </c>
      <c r="D565" s="6" t="s">
        <v>49</v>
      </c>
      <c r="E565" s="6" t="s">
        <v>50</v>
      </c>
      <c r="F565" s="6" t="s">
        <v>195</v>
      </c>
      <c r="G565" s="6" t="s">
        <v>190</v>
      </c>
      <c r="H565" t="s">
        <v>110</v>
      </c>
      <c r="I565" t="s">
        <v>111</v>
      </c>
      <c r="J565" t="s">
        <v>204</v>
      </c>
      <c r="K565" t="s">
        <v>205</v>
      </c>
      <c r="L565" t="s">
        <v>206</v>
      </c>
      <c r="M565" t="s">
        <v>215</v>
      </c>
      <c r="P565" s="44" t="s">
        <v>386</v>
      </c>
      <c r="Q565" s="9">
        <v>0.295027624309393</v>
      </c>
      <c r="R565" s="9">
        <v>0.35580110497237499</v>
      </c>
      <c r="S565" s="8">
        <f t="shared" si="32"/>
        <v>0.20599250936329053</v>
      </c>
      <c r="U565" s="9">
        <f t="shared" si="33"/>
        <v>0.27022094642705674</v>
      </c>
      <c r="V565" s="6" t="s">
        <v>116</v>
      </c>
      <c r="W565" s="6" t="s">
        <v>383</v>
      </c>
    </row>
    <row r="566" spans="1:23" x14ac:dyDescent="0.2">
      <c r="A566" s="6" t="s">
        <v>167</v>
      </c>
      <c r="B566" s="6">
        <v>2018</v>
      </c>
      <c r="C566" s="6" t="s">
        <v>411</v>
      </c>
      <c r="D566" s="6" t="s">
        <v>80</v>
      </c>
      <c r="E566" s="6" t="s">
        <v>50</v>
      </c>
      <c r="F566" s="45" t="s">
        <v>390</v>
      </c>
      <c r="G566" s="6" t="s">
        <v>168</v>
      </c>
      <c r="H566" s="6" t="s">
        <v>110</v>
      </c>
      <c r="I566" s="12" t="s">
        <v>123</v>
      </c>
      <c r="J566" s="6" t="s">
        <v>124</v>
      </c>
      <c r="K566" s="6" t="s">
        <v>125</v>
      </c>
      <c r="L566" s="6" t="s">
        <v>126</v>
      </c>
      <c r="M566" s="6" t="s">
        <v>127</v>
      </c>
      <c r="N566" s="6" t="s">
        <v>155</v>
      </c>
      <c r="P566" s="44" t="s">
        <v>386</v>
      </c>
      <c r="R566" s="8"/>
      <c r="T566" s="15">
        <v>0.26965920900000001</v>
      </c>
      <c r="U566" s="9">
        <f t="shared" si="33"/>
        <v>0.26965920900000001</v>
      </c>
      <c r="V566" s="6" t="s">
        <v>116</v>
      </c>
      <c r="W566" s="6" t="s">
        <v>383</v>
      </c>
    </row>
    <row r="567" spans="1:23" x14ac:dyDescent="0.2">
      <c r="A567" s="6" t="s">
        <v>106</v>
      </c>
      <c r="B567" s="6" t="s">
        <v>120</v>
      </c>
      <c r="C567" s="6" t="s">
        <v>434</v>
      </c>
      <c r="D567" s="6" t="s">
        <v>77</v>
      </c>
      <c r="E567" s="6" t="s">
        <v>121</v>
      </c>
      <c r="F567" s="6" t="s">
        <v>122</v>
      </c>
      <c r="G567" s="11">
        <v>1E-3</v>
      </c>
      <c r="H567" s="42" t="s">
        <v>110</v>
      </c>
      <c r="I567" s="42" t="s">
        <v>163</v>
      </c>
      <c r="J567" t="s">
        <v>163</v>
      </c>
      <c r="K567" t="s">
        <v>164</v>
      </c>
      <c r="L567" t="s">
        <v>165</v>
      </c>
      <c r="M567" t="s">
        <v>166</v>
      </c>
      <c r="P567" s="44" t="s">
        <v>386</v>
      </c>
      <c r="Q567" s="9">
        <v>1131792.7911527799</v>
      </c>
      <c r="R567" s="9">
        <v>1362753.5075737301</v>
      </c>
      <c r="S567" s="8">
        <f>((R567-Q567)/Q567)</f>
        <v>0.20406625508341208</v>
      </c>
      <c r="T567" s="43"/>
      <c r="U567" s="9">
        <f t="shared" si="33"/>
        <v>0.26791478017931297</v>
      </c>
      <c r="V567" s="6" t="s">
        <v>119</v>
      </c>
      <c r="W567" s="6" t="s">
        <v>383</v>
      </c>
    </row>
    <row r="568" spans="1:23" x14ac:dyDescent="0.2">
      <c r="A568" s="6" t="s">
        <v>106</v>
      </c>
      <c r="B568" s="6" t="s">
        <v>107</v>
      </c>
      <c r="C568" s="6" t="s">
        <v>485</v>
      </c>
      <c r="D568" s="6" t="s">
        <v>69</v>
      </c>
      <c r="E568" s="6" t="s">
        <v>52</v>
      </c>
      <c r="F568" s="6" t="s">
        <v>108</v>
      </c>
      <c r="G568" s="6" t="s">
        <v>109</v>
      </c>
      <c r="H568" t="s">
        <v>110</v>
      </c>
      <c r="I568" t="s">
        <v>111</v>
      </c>
      <c r="J568" t="s">
        <v>133</v>
      </c>
      <c r="K568" t="s">
        <v>146</v>
      </c>
      <c r="L568" t="s">
        <v>147</v>
      </c>
      <c r="M568" t="s">
        <v>191</v>
      </c>
      <c r="P568" s="44" t="s">
        <v>386</v>
      </c>
      <c r="Q568" s="9">
        <v>24.813895781637701</v>
      </c>
      <c r="R568" s="9">
        <v>29.875930521091799</v>
      </c>
      <c r="S568" s="8">
        <f>((R568-Q568)/Q568)</f>
        <v>0.20400000000000029</v>
      </c>
      <c r="U568" s="9">
        <f t="shared" si="33"/>
        <v>0.26783539209761548</v>
      </c>
      <c r="V568" s="6" t="s">
        <v>116</v>
      </c>
      <c r="W568" s="6" t="s">
        <v>383</v>
      </c>
    </row>
    <row r="569" spans="1:23" x14ac:dyDescent="0.2">
      <c r="A569" s="6" t="s">
        <v>106</v>
      </c>
      <c r="B569" s="6" t="s">
        <v>107</v>
      </c>
      <c r="C569" s="6" t="s">
        <v>426</v>
      </c>
      <c r="D569" s="6" t="s">
        <v>69</v>
      </c>
      <c r="E569" s="6" t="s">
        <v>52</v>
      </c>
      <c r="F569" s="6" t="s">
        <v>108</v>
      </c>
      <c r="G569" s="6" t="s">
        <v>131</v>
      </c>
      <c r="H569" t="s">
        <v>110</v>
      </c>
      <c r="I569" t="s">
        <v>111</v>
      </c>
      <c r="J569" t="s">
        <v>204</v>
      </c>
      <c r="K569" t="s">
        <v>205</v>
      </c>
      <c r="L569" t="s">
        <v>206</v>
      </c>
      <c r="M569" t="s">
        <v>215</v>
      </c>
      <c r="N569" s="6" t="s">
        <v>225</v>
      </c>
      <c r="P569" s="44" t="s">
        <v>386</v>
      </c>
      <c r="Q569" s="9">
        <v>10.4510108864696</v>
      </c>
      <c r="R569" s="9">
        <v>12.5660964230171</v>
      </c>
      <c r="S569" s="8">
        <f>((R569-Q569)/Q569)</f>
        <v>0.20238095238096016</v>
      </c>
      <c r="U569" s="9">
        <f t="shared" si="33"/>
        <v>0.26589405997304372</v>
      </c>
      <c r="V569" s="6" t="s">
        <v>116</v>
      </c>
      <c r="W569" s="6" t="s">
        <v>383</v>
      </c>
    </row>
    <row r="570" spans="1:23" x14ac:dyDescent="0.2">
      <c r="A570" s="6" t="s">
        <v>106</v>
      </c>
      <c r="B570" s="6" t="s">
        <v>107</v>
      </c>
      <c r="C570" s="6" t="s">
        <v>474</v>
      </c>
      <c r="D570" s="6" t="s">
        <v>69</v>
      </c>
      <c r="E570" s="6" t="s">
        <v>52</v>
      </c>
      <c r="F570" s="6" t="s">
        <v>108</v>
      </c>
      <c r="G570" s="6" t="s">
        <v>129</v>
      </c>
      <c r="H570" s="6" t="s">
        <v>110</v>
      </c>
      <c r="I570" s="12" t="s">
        <v>123</v>
      </c>
      <c r="J570" s="6" t="s">
        <v>124</v>
      </c>
      <c r="K570" s="6" t="s">
        <v>125</v>
      </c>
      <c r="L570" s="6" t="s">
        <v>126</v>
      </c>
      <c r="M570" s="6" t="s">
        <v>127</v>
      </c>
      <c r="N570" s="6" t="s">
        <v>150</v>
      </c>
      <c r="P570" s="44" t="s">
        <v>386</v>
      </c>
      <c r="Q570" s="9">
        <v>239418.34696208101</v>
      </c>
      <c r="R570" s="9">
        <v>287726.62024910498</v>
      </c>
      <c r="S570" s="8">
        <f>((R570-Q570)/Q570)</f>
        <v>0.20177348102179912</v>
      </c>
      <c r="U570" s="9">
        <f t="shared" si="33"/>
        <v>0.26516499205309774</v>
      </c>
      <c r="V570" s="6" t="s">
        <v>119</v>
      </c>
      <c r="W570" s="6" t="s">
        <v>383</v>
      </c>
    </row>
    <row r="571" spans="1:23" x14ac:dyDescent="0.2">
      <c r="A571" s="6" t="s">
        <v>185</v>
      </c>
      <c r="B571" s="6">
        <v>2020</v>
      </c>
      <c r="C571" s="6" t="s">
        <v>506</v>
      </c>
      <c r="D571" s="6" t="s">
        <v>80</v>
      </c>
      <c r="E571" s="6" t="s">
        <v>50</v>
      </c>
      <c r="F571" s="6" t="s">
        <v>186</v>
      </c>
      <c r="G571" s="6" t="s">
        <v>203</v>
      </c>
      <c r="H571" s="6" t="s">
        <v>110</v>
      </c>
      <c r="I571" s="12" t="s">
        <v>123</v>
      </c>
      <c r="J571" s="6" t="s">
        <v>124</v>
      </c>
      <c r="K571" s="6" t="s">
        <v>125</v>
      </c>
      <c r="P571" s="44" t="s">
        <v>386</v>
      </c>
      <c r="Q571" s="9">
        <v>29.891956782713109</v>
      </c>
      <c r="R571" s="9">
        <v>35.894357743097295</v>
      </c>
      <c r="S571" s="8">
        <f>((R571-Q571)/Q571)</f>
        <v>0.20080321285140654</v>
      </c>
      <c r="U571" s="9">
        <f t="shared" si="33"/>
        <v>0.26399974213002525</v>
      </c>
      <c r="V571" s="6" t="s">
        <v>116</v>
      </c>
      <c r="W571" s="6" t="s">
        <v>383</v>
      </c>
    </row>
    <row r="572" spans="1:23" x14ac:dyDescent="0.2">
      <c r="A572" s="6" t="s">
        <v>231</v>
      </c>
      <c r="B572" s="6">
        <v>2019</v>
      </c>
      <c r="C572" s="6" t="s">
        <v>429</v>
      </c>
      <c r="D572" s="6" t="s">
        <v>74</v>
      </c>
      <c r="E572" s="6" t="s">
        <v>50</v>
      </c>
      <c r="F572" s="6" t="s">
        <v>232</v>
      </c>
      <c r="G572" s="6" t="s">
        <v>240</v>
      </c>
      <c r="H572" t="s">
        <v>110</v>
      </c>
      <c r="I572" s="6" t="s">
        <v>111</v>
      </c>
      <c r="J572" s="6" t="s">
        <v>133</v>
      </c>
      <c r="P572" s="44" t="s">
        <v>386</v>
      </c>
      <c r="T572" s="9">
        <v>0.26350000000000001</v>
      </c>
      <c r="U572" s="9">
        <f t="shared" si="33"/>
        <v>0.26350000000000001</v>
      </c>
      <c r="V572" s="6" t="s">
        <v>119</v>
      </c>
      <c r="W572" s="6" t="s">
        <v>383</v>
      </c>
    </row>
    <row r="573" spans="1:23" x14ac:dyDescent="0.2">
      <c r="A573" s="6" t="s">
        <v>106</v>
      </c>
      <c r="B573" s="6" t="s">
        <v>107</v>
      </c>
      <c r="C573" s="6" t="s">
        <v>465</v>
      </c>
      <c r="D573" s="6" t="s">
        <v>69</v>
      </c>
      <c r="E573" s="6" t="s">
        <v>52</v>
      </c>
      <c r="F573" s="6" t="s">
        <v>194</v>
      </c>
      <c r="G573" s="6" t="s">
        <v>129</v>
      </c>
      <c r="H573" t="s">
        <v>110</v>
      </c>
      <c r="I573" t="s">
        <v>111</v>
      </c>
      <c r="J573" t="s">
        <v>112</v>
      </c>
      <c r="K573" t="s">
        <v>139</v>
      </c>
      <c r="L573" t="s">
        <v>140</v>
      </c>
      <c r="M573" t="s">
        <v>141</v>
      </c>
      <c r="P573" s="44" t="s">
        <v>385</v>
      </c>
      <c r="Q573" s="9">
        <v>5.1805337519623</v>
      </c>
      <c r="R573" s="9">
        <v>6.2166405023547799</v>
      </c>
      <c r="S573" s="8">
        <f t="shared" ref="S573:S578" si="34">((R573-Q573)/Q573)</f>
        <v>0.20000000000000384</v>
      </c>
      <c r="U573" s="9">
        <f t="shared" si="33"/>
        <v>0.26303440583379833</v>
      </c>
      <c r="V573" s="6" t="s">
        <v>116</v>
      </c>
      <c r="W573" s="6" t="s">
        <v>383</v>
      </c>
    </row>
    <row r="574" spans="1:23" x14ac:dyDescent="0.2">
      <c r="A574" s="6" t="s">
        <v>106</v>
      </c>
      <c r="B574" s="6" t="s">
        <v>107</v>
      </c>
      <c r="C574" s="6" t="s">
        <v>479</v>
      </c>
      <c r="D574" s="6" t="s">
        <v>69</v>
      </c>
      <c r="E574" s="6" t="s">
        <v>52</v>
      </c>
      <c r="F574" s="6" t="s">
        <v>142</v>
      </c>
      <c r="G574" s="6" t="s">
        <v>109</v>
      </c>
      <c r="H574" t="s">
        <v>110</v>
      </c>
      <c r="I574" t="s">
        <v>163</v>
      </c>
      <c r="J574" t="s">
        <v>163</v>
      </c>
      <c r="K574" t="s">
        <v>164</v>
      </c>
      <c r="L574" t="s">
        <v>165</v>
      </c>
      <c r="M574" t="s">
        <v>166</v>
      </c>
      <c r="P574" s="44" t="s">
        <v>386</v>
      </c>
      <c r="Q574" s="9">
        <v>1.9610778443113701</v>
      </c>
      <c r="R574" s="9">
        <v>2.3502994011976002</v>
      </c>
      <c r="S574" s="8">
        <f t="shared" si="34"/>
        <v>0.19847328244275009</v>
      </c>
      <c r="U574" s="9">
        <f t="shared" si="33"/>
        <v>0.26119774735417928</v>
      </c>
      <c r="V574" s="6" t="s">
        <v>116</v>
      </c>
      <c r="W574" s="6" t="s">
        <v>383</v>
      </c>
    </row>
    <row r="575" spans="1:23" x14ac:dyDescent="0.2">
      <c r="A575" s="6" t="s">
        <v>181</v>
      </c>
      <c r="B575" s="6">
        <v>2016</v>
      </c>
      <c r="C575" s="6" t="s">
        <v>412</v>
      </c>
      <c r="D575" s="6" t="s">
        <v>67</v>
      </c>
      <c r="E575" s="6" t="s">
        <v>50</v>
      </c>
      <c r="F575" s="6" t="s">
        <v>182</v>
      </c>
      <c r="H575" s="6" t="s">
        <v>110</v>
      </c>
      <c r="K575" s="6" t="s">
        <v>391</v>
      </c>
      <c r="P575" s="44" t="s">
        <v>385</v>
      </c>
      <c r="Q575" s="9">
        <f>100-98.84</f>
        <v>1.1599999999999966</v>
      </c>
      <c r="R575" s="9">
        <f>100-98.61</f>
        <v>1.3900000000000006</v>
      </c>
      <c r="S575" s="8">
        <f t="shared" si="34"/>
        <v>0.19827586206896952</v>
      </c>
      <c r="U575" s="9">
        <f t="shared" si="33"/>
        <v>0.26096007759594014</v>
      </c>
      <c r="V575" s="6" t="s">
        <v>116</v>
      </c>
      <c r="W575" s="6" t="s">
        <v>383</v>
      </c>
    </row>
    <row r="576" spans="1:23" x14ac:dyDescent="0.2">
      <c r="A576" s="6" t="s">
        <v>159</v>
      </c>
      <c r="B576" s="6">
        <v>2019</v>
      </c>
      <c r="C576" s="6" t="s">
        <v>407</v>
      </c>
      <c r="D576" s="6" t="s">
        <v>53</v>
      </c>
      <c r="E576" s="6" t="s">
        <v>50</v>
      </c>
      <c r="F576" s="6" t="s">
        <v>160</v>
      </c>
      <c r="G576" s="6" t="s">
        <v>161</v>
      </c>
      <c r="H576" t="s">
        <v>110</v>
      </c>
      <c r="I576" t="s">
        <v>111</v>
      </c>
      <c r="J576" t="s">
        <v>112</v>
      </c>
      <c r="K576" t="s">
        <v>113</v>
      </c>
      <c r="L576" t="s">
        <v>114</v>
      </c>
      <c r="M576" s="6" t="s">
        <v>115</v>
      </c>
      <c r="P576" s="44" t="s">
        <v>385</v>
      </c>
      <c r="Q576" s="9">
        <f>0.7711-0.6349</f>
        <v>0.13619999999999999</v>
      </c>
      <c r="R576" s="9">
        <f>0.7752-0.6126</f>
        <v>0.16259999999999997</v>
      </c>
      <c r="S576" s="8">
        <f t="shared" si="34"/>
        <v>0.1938325991189426</v>
      </c>
      <c r="U576" s="9">
        <f t="shared" si="33"/>
        <v>0.25560055406295651</v>
      </c>
      <c r="V576" s="6" t="s">
        <v>116</v>
      </c>
      <c r="W576" s="6" t="s">
        <v>383</v>
      </c>
    </row>
    <row r="577" spans="1:23" x14ac:dyDescent="0.2">
      <c r="A577" s="6" t="s">
        <v>188</v>
      </c>
      <c r="B577" s="6">
        <v>2019</v>
      </c>
      <c r="C577" s="6" t="s">
        <v>511</v>
      </c>
      <c r="D577" s="6" t="s">
        <v>49</v>
      </c>
      <c r="E577" s="6" t="s">
        <v>50</v>
      </c>
      <c r="F577" s="6" t="s">
        <v>142</v>
      </c>
      <c r="G577" s="6" t="s">
        <v>190</v>
      </c>
      <c r="H577" t="s">
        <v>110</v>
      </c>
      <c r="I577" t="s">
        <v>111</v>
      </c>
      <c r="J577" t="s">
        <v>133</v>
      </c>
      <c r="K577" t="s">
        <v>146</v>
      </c>
      <c r="L577" t="s">
        <v>147</v>
      </c>
      <c r="M577" t="s">
        <v>191</v>
      </c>
      <c r="P577" s="44" t="s">
        <v>386</v>
      </c>
      <c r="Q577" s="9">
        <v>0.17127071823204401</v>
      </c>
      <c r="R577" s="9">
        <v>0.20441988950276199</v>
      </c>
      <c r="S577" s="8">
        <f t="shared" si="34"/>
        <v>0.19354838709677294</v>
      </c>
      <c r="U577" s="9">
        <f t="shared" si="33"/>
        <v>0.25525705524207304</v>
      </c>
      <c r="V577" s="6" t="s">
        <v>116</v>
      </c>
      <c r="W577" s="6" t="s">
        <v>383</v>
      </c>
    </row>
    <row r="578" spans="1:23" x14ac:dyDescent="0.2">
      <c r="A578" s="6" t="s">
        <v>106</v>
      </c>
      <c r="B578" s="6" t="s">
        <v>120</v>
      </c>
      <c r="C578" s="6" t="s">
        <v>457</v>
      </c>
      <c r="D578" s="6" t="s">
        <v>77</v>
      </c>
      <c r="E578" s="6" t="s">
        <v>121</v>
      </c>
      <c r="F578" s="6" t="s">
        <v>138</v>
      </c>
      <c r="G578" s="11">
        <v>1E-3</v>
      </c>
      <c r="H578" t="s">
        <v>110</v>
      </c>
      <c r="I578" t="s">
        <v>163</v>
      </c>
      <c r="J578" t="s">
        <v>163</v>
      </c>
      <c r="K578" t="s">
        <v>164</v>
      </c>
      <c r="L578" t="s">
        <v>165</v>
      </c>
      <c r="M578" t="s">
        <v>166</v>
      </c>
      <c r="P578" s="44" t="s">
        <v>386</v>
      </c>
      <c r="Q578" s="9">
        <v>4387049.3918457599</v>
      </c>
      <c r="R578" s="9">
        <v>5234194.3010217901</v>
      </c>
      <c r="S578" s="8">
        <f t="shared" si="34"/>
        <v>0.19310129280755864</v>
      </c>
      <c r="U578" s="9">
        <f t="shared" si="33"/>
        <v>0.25471653123736837</v>
      </c>
      <c r="V578" s="6" t="s">
        <v>119</v>
      </c>
      <c r="W578" s="6" t="s">
        <v>383</v>
      </c>
    </row>
    <row r="579" spans="1:23" x14ac:dyDescent="0.2">
      <c r="A579" s="6" t="s">
        <v>231</v>
      </c>
      <c r="B579" s="6">
        <v>2019</v>
      </c>
      <c r="C579" s="6" t="s">
        <v>510</v>
      </c>
      <c r="D579" s="6" t="s">
        <v>67</v>
      </c>
      <c r="E579" s="6" t="s">
        <v>52</v>
      </c>
      <c r="F579" s="6" t="s">
        <v>232</v>
      </c>
      <c r="G579" s="6" t="s">
        <v>241</v>
      </c>
      <c r="H579" t="s">
        <v>110</v>
      </c>
      <c r="I579" s="6" t="s">
        <v>111</v>
      </c>
      <c r="J579" s="6" t="s">
        <v>112</v>
      </c>
      <c r="P579" s="44" t="s">
        <v>385</v>
      </c>
      <c r="T579" s="9">
        <v>0.25419999999999998</v>
      </c>
      <c r="U579" s="9">
        <f t="shared" si="33"/>
        <v>0.25419999999999998</v>
      </c>
      <c r="V579" s="6" t="s">
        <v>119</v>
      </c>
      <c r="W579" s="6" t="s">
        <v>383</v>
      </c>
    </row>
    <row r="580" spans="1:23" x14ac:dyDescent="0.2">
      <c r="A580" s="6" t="s">
        <v>106</v>
      </c>
      <c r="B580" s="6" t="s">
        <v>120</v>
      </c>
      <c r="C580" s="6" t="s">
        <v>432</v>
      </c>
      <c r="D580" s="6" t="s">
        <v>77</v>
      </c>
      <c r="E580" s="6" t="s">
        <v>121</v>
      </c>
      <c r="F580" s="6" t="s">
        <v>122</v>
      </c>
      <c r="G580" s="14">
        <v>1.0000000000000001E-5</v>
      </c>
      <c r="H580" t="s">
        <v>110</v>
      </c>
      <c r="I580" t="s">
        <v>111</v>
      </c>
      <c r="J580" t="s">
        <v>112</v>
      </c>
      <c r="K580" t="s">
        <v>139</v>
      </c>
      <c r="L580" t="s">
        <v>140</v>
      </c>
      <c r="M580" t="s">
        <v>141</v>
      </c>
      <c r="N580" s="6" t="s">
        <v>149</v>
      </c>
      <c r="P580" s="44" t="s">
        <v>385</v>
      </c>
      <c r="Q580" s="9">
        <v>326802.75894101098</v>
      </c>
      <c r="R580" s="9">
        <v>389471.95492030401</v>
      </c>
      <c r="S580" s="8">
        <f>((R580-Q580)/Q580)</f>
        <v>0.19176458663436508</v>
      </c>
      <c r="U580" s="9">
        <f t="shared" si="33"/>
        <v>0.25309928341998733</v>
      </c>
      <c r="V580" s="6" t="s">
        <v>119</v>
      </c>
      <c r="W580" s="6" t="s">
        <v>383</v>
      </c>
    </row>
    <row r="581" spans="1:23" x14ac:dyDescent="0.2">
      <c r="A581" s="6" t="s">
        <v>231</v>
      </c>
      <c r="B581" s="6">
        <v>2019</v>
      </c>
      <c r="C581" s="6" t="s">
        <v>430</v>
      </c>
      <c r="D581" s="6" t="s">
        <v>67</v>
      </c>
      <c r="E581" s="6" t="s">
        <v>50</v>
      </c>
      <c r="F581" s="6" t="s">
        <v>232</v>
      </c>
      <c r="G581" s="6" t="s">
        <v>241</v>
      </c>
      <c r="H581" t="s">
        <v>110</v>
      </c>
      <c r="I581" t="s">
        <v>111</v>
      </c>
      <c r="J581" t="s">
        <v>204</v>
      </c>
      <c r="K581" t="s">
        <v>205</v>
      </c>
      <c r="L581" t="s">
        <v>206</v>
      </c>
      <c r="M581" t="s">
        <v>215</v>
      </c>
      <c r="N581" s="6" t="s">
        <v>225</v>
      </c>
      <c r="P581" s="44" t="s">
        <v>386</v>
      </c>
      <c r="T581" s="9">
        <v>0.251</v>
      </c>
      <c r="U581" s="9">
        <f t="shared" si="33"/>
        <v>0.251</v>
      </c>
      <c r="V581" s="6" t="s">
        <v>119</v>
      </c>
      <c r="W581" s="6" t="s">
        <v>383</v>
      </c>
    </row>
    <row r="582" spans="1:23" x14ac:dyDescent="0.2">
      <c r="A582" s="6" t="s">
        <v>231</v>
      </c>
      <c r="B582" s="6">
        <v>2019</v>
      </c>
      <c r="C582" s="6" t="s">
        <v>430</v>
      </c>
      <c r="D582" s="6" t="s">
        <v>67</v>
      </c>
      <c r="E582" s="6" t="s">
        <v>50</v>
      </c>
      <c r="F582" s="6" t="s">
        <v>232</v>
      </c>
      <c r="G582" s="6" t="s">
        <v>241</v>
      </c>
      <c r="H582" t="s">
        <v>110</v>
      </c>
      <c r="I582" t="s">
        <v>111</v>
      </c>
      <c r="J582" t="s">
        <v>204</v>
      </c>
      <c r="K582" t="s">
        <v>205</v>
      </c>
      <c r="L582" t="s">
        <v>206</v>
      </c>
      <c r="M582" t="s">
        <v>215</v>
      </c>
      <c r="N582" s="6" t="s">
        <v>225</v>
      </c>
      <c r="P582" s="44" t="s">
        <v>386</v>
      </c>
      <c r="T582" s="9">
        <v>0.251</v>
      </c>
      <c r="U582" s="9">
        <f t="shared" si="33"/>
        <v>0.251</v>
      </c>
      <c r="V582" s="6" t="s">
        <v>119</v>
      </c>
      <c r="W582" s="6" t="s">
        <v>383</v>
      </c>
    </row>
    <row r="583" spans="1:23" x14ac:dyDescent="0.2">
      <c r="A583" s="6" t="s">
        <v>231</v>
      </c>
      <c r="B583" s="6">
        <v>2019</v>
      </c>
      <c r="C583" s="6" t="s">
        <v>429</v>
      </c>
      <c r="D583" s="6" t="s">
        <v>68</v>
      </c>
      <c r="E583" s="6" t="s">
        <v>50</v>
      </c>
      <c r="F583" s="6" t="s">
        <v>142</v>
      </c>
      <c r="G583" s="6" t="s">
        <v>245</v>
      </c>
      <c r="H583" t="s">
        <v>110</v>
      </c>
      <c r="I583" s="6" t="s">
        <v>111</v>
      </c>
      <c r="J583" s="6" t="s">
        <v>133</v>
      </c>
      <c r="P583" s="44" t="s">
        <v>386</v>
      </c>
      <c r="T583" s="9">
        <v>0.251</v>
      </c>
      <c r="U583" s="9">
        <f t="shared" si="33"/>
        <v>0.251</v>
      </c>
      <c r="V583" s="6" t="s">
        <v>119</v>
      </c>
      <c r="W583" s="6" t="s">
        <v>383</v>
      </c>
    </row>
    <row r="584" spans="1:23" x14ac:dyDescent="0.2">
      <c r="A584" s="6" t="s">
        <v>106</v>
      </c>
      <c r="B584" s="6" t="s">
        <v>120</v>
      </c>
      <c r="C584" s="6" t="s">
        <v>461</v>
      </c>
      <c r="D584" s="6" t="s">
        <v>77</v>
      </c>
      <c r="E584" s="6" t="s">
        <v>121</v>
      </c>
      <c r="F584" s="6" t="s">
        <v>138</v>
      </c>
      <c r="G584" s="11">
        <v>1E-3</v>
      </c>
      <c r="H584" s="6" t="s">
        <v>110</v>
      </c>
      <c r="I584" s="12" t="s">
        <v>123</v>
      </c>
      <c r="J584" s="6" t="s">
        <v>124</v>
      </c>
      <c r="K584" s="6" t="s">
        <v>125</v>
      </c>
      <c r="L584" s="6" t="s">
        <v>126</v>
      </c>
      <c r="M584" s="6" t="s">
        <v>127</v>
      </c>
      <c r="N584" s="6" t="s">
        <v>155</v>
      </c>
      <c r="P584" s="44" t="s">
        <v>386</v>
      </c>
      <c r="Q584" s="9">
        <v>5925414.5421301601</v>
      </c>
      <c r="R584" s="9">
        <v>7050021.4298082097</v>
      </c>
      <c r="S584" s="8">
        <f t="shared" ref="S584:S603" si="35">((R584-Q584)/Q584)</f>
        <v>0.18979379074358541</v>
      </c>
      <c r="U584" s="9">
        <f t="shared" si="33"/>
        <v>0.25071155433112113</v>
      </c>
      <c r="V584" s="6" t="s">
        <v>119</v>
      </c>
      <c r="W584" s="6" t="s">
        <v>383</v>
      </c>
    </row>
    <row r="585" spans="1:23" x14ac:dyDescent="0.2">
      <c r="A585" s="6" t="s">
        <v>106</v>
      </c>
      <c r="B585" s="6" t="s">
        <v>107</v>
      </c>
      <c r="C585" s="6" t="s">
        <v>477</v>
      </c>
      <c r="D585" s="6" t="s">
        <v>69</v>
      </c>
      <c r="E585" s="6" t="s">
        <v>52</v>
      </c>
      <c r="F585" s="6" t="s">
        <v>108</v>
      </c>
      <c r="G585" s="6" t="s">
        <v>109</v>
      </c>
      <c r="H585" t="s">
        <v>110</v>
      </c>
      <c r="I585" t="s">
        <v>111</v>
      </c>
      <c r="J585" t="s">
        <v>112</v>
      </c>
      <c r="K585" t="s">
        <v>139</v>
      </c>
      <c r="L585" t="s">
        <v>140</v>
      </c>
      <c r="M585" t="s">
        <v>141</v>
      </c>
      <c r="P585" s="44" t="s">
        <v>385</v>
      </c>
      <c r="Q585" s="9">
        <v>4.17675544794188</v>
      </c>
      <c r="R585" s="9">
        <v>4.9636803874091902</v>
      </c>
      <c r="S585" s="8">
        <f t="shared" si="35"/>
        <v>0.18840579710144914</v>
      </c>
      <c r="U585" s="9">
        <f t="shared" si="33"/>
        <v>0.2490275478399146</v>
      </c>
      <c r="V585" s="6" t="s">
        <v>116</v>
      </c>
      <c r="W585" s="6" t="s">
        <v>383</v>
      </c>
    </row>
    <row r="586" spans="1:23" x14ac:dyDescent="0.2">
      <c r="A586" s="6" t="s">
        <v>176</v>
      </c>
      <c r="B586" s="6">
        <v>2018</v>
      </c>
      <c r="C586" s="6" t="s">
        <v>408</v>
      </c>
      <c r="D586" s="6" t="s">
        <v>69</v>
      </c>
      <c r="E586" s="6" t="s">
        <v>52</v>
      </c>
      <c r="F586" s="6" t="s">
        <v>177</v>
      </c>
      <c r="G586" s="6" t="s">
        <v>251</v>
      </c>
      <c r="H586" s="6" t="s">
        <v>110</v>
      </c>
      <c r="I586" s="6" t="s">
        <v>259</v>
      </c>
      <c r="J586" s="6" t="s">
        <v>260</v>
      </c>
      <c r="P586" s="44" t="s">
        <v>385</v>
      </c>
      <c r="Q586" s="7">
        <v>1.513718070009503</v>
      </c>
      <c r="R586" s="7">
        <v>1.7975402081362972</v>
      </c>
      <c r="S586" s="8">
        <f t="shared" si="35"/>
        <v>0.18750000000000822</v>
      </c>
      <c r="U586" s="9">
        <f t="shared" si="33"/>
        <v>0.24792751344359548</v>
      </c>
      <c r="V586" s="6" t="s">
        <v>116</v>
      </c>
      <c r="W586" s="6" t="s">
        <v>383</v>
      </c>
    </row>
    <row r="587" spans="1:23" x14ac:dyDescent="0.2">
      <c r="A587" s="6" t="s">
        <v>106</v>
      </c>
      <c r="B587" s="6" t="s">
        <v>120</v>
      </c>
      <c r="C587" s="6" t="s">
        <v>445</v>
      </c>
      <c r="D587" s="6" t="s">
        <v>77</v>
      </c>
      <c r="E587" s="6" t="s">
        <v>121</v>
      </c>
      <c r="F587" s="6" t="s">
        <v>122</v>
      </c>
      <c r="G587" s="11">
        <v>1E-3</v>
      </c>
      <c r="H587" s="6" t="s">
        <v>110</v>
      </c>
      <c r="I587" s="12" t="s">
        <v>123</v>
      </c>
      <c r="J587" s="6" t="s">
        <v>124</v>
      </c>
      <c r="K587" s="6" t="s">
        <v>125</v>
      </c>
      <c r="L587" s="6" t="s">
        <v>126</v>
      </c>
      <c r="M587" s="6" t="s">
        <v>127</v>
      </c>
      <c r="N587" s="6" t="s">
        <v>155</v>
      </c>
      <c r="P587" s="44" t="s">
        <v>386</v>
      </c>
      <c r="Q587" s="9">
        <v>5282451.7687840704</v>
      </c>
      <c r="R587" s="9">
        <v>6267888.3925620904</v>
      </c>
      <c r="S587" s="8">
        <f t="shared" si="35"/>
        <v>0.18654910009804984</v>
      </c>
      <c r="U587" s="9">
        <f t="shared" si="33"/>
        <v>0.2467718013344874</v>
      </c>
      <c r="V587" s="6" t="s">
        <v>119</v>
      </c>
      <c r="W587" s="6" t="s">
        <v>383</v>
      </c>
    </row>
    <row r="588" spans="1:23" x14ac:dyDescent="0.2">
      <c r="A588" s="6" t="s">
        <v>106</v>
      </c>
      <c r="B588" s="6" t="s">
        <v>107</v>
      </c>
      <c r="C588" s="6" t="s">
        <v>487</v>
      </c>
      <c r="D588" s="6" t="s">
        <v>69</v>
      </c>
      <c r="E588" s="6" t="s">
        <v>52</v>
      </c>
      <c r="F588" s="6" t="s">
        <v>142</v>
      </c>
      <c r="G588" s="6" t="s">
        <v>118</v>
      </c>
      <c r="H588" s="6" t="s">
        <v>110</v>
      </c>
      <c r="I588" s="12" t="s">
        <v>123</v>
      </c>
      <c r="J588" s="6" t="s">
        <v>124</v>
      </c>
      <c r="K588" s="6" t="s">
        <v>125</v>
      </c>
      <c r="L588" s="6" t="s">
        <v>126</v>
      </c>
      <c r="M588" s="6" t="s">
        <v>127</v>
      </c>
      <c r="N588" s="6" t="s">
        <v>150</v>
      </c>
      <c r="P588" s="44" t="s">
        <v>386</v>
      </c>
      <c r="Q588" s="9">
        <v>1.5838762214983699</v>
      </c>
      <c r="R588" s="9">
        <v>1.8770358306188899</v>
      </c>
      <c r="S588" s="8">
        <f t="shared" si="35"/>
        <v>0.18508997429305854</v>
      </c>
      <c r="U588" s="9">
        <f t="shared" si="33"/>
        <v>0.24499659544314531</v>
      </c>
      <c r="V588" s="6" t="s">
        <v>116</v>
      </c>
      <c r="W588" s="6" t="s">
        <v>383</v>
      </c>
    </row>
    <row r="589" spans="1:23" x14ac:dyDescent="0.2">
      <c r="A589" s="6" t="s">
        <v>185</v>
      </c>
      <c r="B589" s="6">
        <v>2020</v>
      </c>
      <c r="C589" s="6" t="s">
        <v>506</v>
      </c>
      <c r="D589" s="6" t="s">
        <v>404</v>
      </c>
      <c r="E589" s="6" t="s">
        <v>50</v>
      </c>
      <c r="F589" s="6" t="s">
        <v>186</v>
      </c>
      <c r="G589" s="6" t="s">
        <v>187</v>
      </c>
      <c r="H589" s="6" t="s">
        <v>110</v>
      </c>
      <c r="I589" s="12" t="s">
        <v>123</v>
      </c>
      <c r="J589" s="6" t="s">
        <v>124</v>
      </c>
      <c r="K589" s="6" t="s">
        <v>125</v>
      </c>
      <c r="P589" s="44" t="s">
        <v>386</v>
      </c>
      <c r="Q589" s="9">
        <v>29.891956782713109</v>
      </c>
      <c r="R589" s="9">
        <v>35.414165666266499</v>
      </c>
      <c r="S589" s="8">
        <f t="shared" si="35"/>
        <v>0.18473895582329197</v>
      </c>
      <c r="U589" s="9">
        <f t="shared" si="33"/>
        <v>0.24456921218112118</v>
      </c>
      <c r="V589" s="6" t="s">
        <v>116</v>
      </c>
      <c r="W589" s="6" t="s">
        <v>383</v>
      </c>
    </row>
    <row r="590" spans="1:23" x14ac:dyDescent="0.2">
      <c r="A590" s="6" t="s">
        <v>106</v>
      </c>
      <c r="B590" s="6" t="s">
        <v>120</v>
      </c>
      <c r="C590" s="6" t="s">
        <v>456</v>
      </c>
      <c r="D590" s="6" t="s">
        <v>77</v>
      </c>
      <c r="E590" s="6" t="s">
        <v>121</v>
      </c>
      <c r="F590" s="6" t="s">
        <v>138</v>
      </c>
      <c r="G590" s="11">
        <v>1E-3</v>
      </c>
      <c r="H590" t="s">
        <v>110</v>
      </c>
      <c r="I590" t="s">
        <v>111</v>
      </c>
      <c r="J590" t="s">
        <v>112</v>
      </c>
      <c r="K590" t="s">
        <v>139</v>
      </c>
      <c r="L590" t="s">
        <v>140</v>
      </c>
      <c r="M590" t="s">
        <v>141</v>
      </c>
      <c r="P590" s="44" t="s">
        <v>385</v>
      </c>
      <c r="Q590" s="9">
        <v>1845810.2373095399</v>
      </c>
      <c r="R590" s="9">
        <v>2178359.21102134</v>
      </c>
      <c r="S590" s="8">
        <f t="shared" si="35"/>
        <v>0.18016422652229122</v>
      </c>
      <c r="U590" s="9">
        <f t="shared" si="33"/>
        <v>0.23898763272570733</v>
      </c>
      <c r="V590" s="6" t="s">
        <v>119</v>
      </c>
      <c r="W590" s="6" t="s">
        <v>383</v>
      </c>
    </row>
    <row r="591" spans="1:23" x14ac:dyDescent="0.2">
      <c r="A591" s="6" t="s">
        <v>143</v>
      </c>
      <c r="B591" s="6">
        <v>2018</v>
      </c>
      <c r="C591" s="6" t="s">
        <v>426</v>
      </c>
      <c r="D591" s="6" t="s">
        <v>74</v>
      </c>
      <c r="E591" s="6" t="s">
        <v>50</v>
      </c>
      <c r="F591" s="6" t="s">
        <v>144</v>
      </c>
      <c r="G591" s="6" t="s">
        <v>145</v>
      </c>
      <c r="H591" t="s">
        <v>110</v>
      </c>
      <c r="I591" t="s">
        <v>163</v>
      </c>
      <c r="J591" t="s">
        <v>163</v>
      </c>
      <c r="K591" t="s">
        <v>164</v>
      </c>
      <c r="L591" t="s">
        <v>165</v>
      </c>
      <c r="M591" t="s">
        <v>166</v>
      </c>
      <c r="P591" s="44" t="s">
        <v>386</v>
      </c>
      <c r="Q591" s="9">
        <v>7.9608938547486005E-2</v>
      </c>
      <c r="R591" s="9">
        <v>9.3854748603351898E-2</v>
      </c>
      <c r="S591" s="8">
        <f t="shared" si="35"/>
        <v>0.17894736842105233</v>
      </c>
      <c r="T591" s="8"/>
      <c r="U591" s="9">
        <f t="shared" si="33"/>
        <v>0.23749931372665586</v>
      </c>
      <c r="V591" s="6" t="s">
        <v>116</v>
      </c>
      <c r="W591" s="6" t="s">
        <v>383</v>
      </c>
    </row>
    <row r="592" spans="1:23" x14ac:dyDescent="0.2">
      <c r="A592" s="6" t="s">
        <v>106</v>
      </c>
      <c r="B592" s="6" t="s">
        <v>107</v>
      </c>
      <c r="C592" s="6" t="s">
        <v>483</v>
      </c>
      <c r="D592" s="6" t="s">
        <v>69</v>
      </c>
      <c r="E592" s="6" t="s">
        <v>52</v>
      </c>
      <c r="F592" s="6" t="s">
        <v>142</v>
      </c>
      <c r="G592" s="6" t="s">
        <v>129</v>
      </c>
      <c r="H592" t="s">
        <v>110</v>
      </c>
      <c r="I592" t="s">
        <v>111</v>
      </c>
      <c r="J592" t="s">
        <v>133</v>
      </c>
      <c r="K592" t="s">
        <v>146</v>
      </c>
      <c r="L592" t="s">
        <v>147</v>
      </c>
      <c r="M592" t="s">
        <v>148</v>
      </c>
      <c r="P592" s="44" t="s">
        <v>385</v>
      </c>
      <c r="Q592" s="9">
        <v>6.4516129032258096</v>
      </c>
      <c r="R592" s="9">
        <v>7.5985663082437203</v>
      </c>
      <c r="S592" s="8">
        <f t="shared" si="35"/>
        <v>0.17777777777777606</v>
      </c>
      <c r="U592" s="9">
        <f t="shared" si="33"/>
        <v>0.23606735823352235</v>
      </c>
      <c r="V592" s="6" t="s">
        <v>116</v>
      </c>
      <c r="W592" s="6" t="s">
        <v>383</v>
      </c>
    </row>
    <row r="593" spans="1:23" x14ac:dyDescent="0.2">
      <c r="A593" s="6" t="s">
        <v>106</v>
      </c>
      <c r="B593" s="6" t="s">
        <v>107</v>
      </c>
      <c r="C593" s="6" t="s">
        <v>424</v>
      </c>
      <c r="D593" s="6" t="s">
        <v>69</v>
      </c>
      <c r="E593" s="6" t="s">
        <v>52</v>
      </c>
      <c r="F593" s="6" t="s">
        <v>108</v>
      </c>
      <c r="G593" s="6" t="s">
        <v>118</v>
      </c>
      <c r="H593" s="6" t="s">
        <v>110</v>
      </c>
      <c r="I593" s="12" t="s">
        <v>123</v>
      </c>
      <c r="J593" s="6" t="s">
        <v>124</v>
      </c>
      <c r="K593" s="6" t="s">
        <v>125</v>
      </c>
      <c r="L593" s="6" t="s">
        <v>126</v>
      </c>
      <c r="M593" s="6" t="s">
        <v>127</v>
      </c>
      <c r="N593" s="6" t="s">
        <v>155</v>
      </c>
      <c r="P593" s="44" t="s">
        <v>386</v>
      </c>
      <c r="Q593" s="9">
        <v>42.6073131955484</v>
      </c>
      <c r="R593" s="9">
        <v>50.079491255961798</v>
      </c>
      <c r="S593" s="8">
        <f t="shared" si="35"/>
        <v>0.1753731343283596</v>
      </c>
      <c r="U593" s="9">
        <f t="shared" si="33"/>
        <v>0.23311882792950805</v>
      </c>
      <c r="V593" s="6" t="s">
        <v>116</v>
      </c>
      <c r="W593" s="6" t="s">
        <v>383</v>
      </c>
    </row>
    <row r="594" spans="1:23" x14ac:dyDescent="0.2">
      <c r="A594" s="6" t="s">
        <v>106</v>
      </c>
      <c r="B594" s="6" t="s">
        <v>107</v>
      </c>
      <c r="C594" s="6" t="s">
        <v>483</v>
      </c>
      <c r="D594" s="6" t="s">
        <v>69</v>
      </c>
      <c r="E594" s="6" t="s">
        <v>52</v>
      </c>
      <c r="F594" s="6" t="s">
        <v>108</v>
      </c>
      <c r="G594" s="6" t="s">
        <v>109</v>
      </c>
      <c r="H594" t="s">
        <v>110</v>
      </c>
      <c r="I594" t="s">
        <v>111</v>
      </c>
      <c r="J594" t="s">
        <v>133</v>
      </c>
      <c r="K594" t="s">
        <v>146</v>
      </c>
      <c r="L594" t="s">
        <v>147</v>
      </c>
      <c r="M594" t="s">
        <v>148</v>
      </c>
      <c r="P594" s="44" t="s">
        <v>385</v>
      </c>
      <c r="Q594" s="9">
        <v>8.0286738351254598</v>
      </c>
      <c r="R594" s="9">
        <v>9.4145758661887609</v>
      </c>
      <c r="S594" s="8">
        <f t="shared" si="35"/>
        <v>0.17261904761904484</v>
      </c>
      <c r="U594" s="9">
        <f t="shared" si="33"/>
        <v>0.2297343966776125</v>
      </c>
      <c r="V594" s="6" t="s">
        <v>116</v>
      </c>
      <c r="W594" s="6" t="s">
        <v>383</v>
      </c>
    </row>
    <row r="595" spans="1:23" x14ac:dyDescent="0.2">
      <c r="A595" s="6" t="s">
        <v>188</v>
      </c>
      <c r="B595" s="6">
        <v>2019</v>
      </c>
      <c r="C595" s="6" t="s">
        <v>511</v>
      </c>
      <c r="D595" s="6" t="s">
        <v>49</v>
      </c>
      <c r="E595" s="6" t="s">
        <v>50</v>
      </c>
      <c r="F595" s="6" t="s">
        <v>142</v>
      </c>
      <c r="G595" s="6" t="s">
        <v>190</v>
      </c>
      <c r="H595" t="s">
        <v>110</v>
      </c>
      <c r="I595" t="s">
        <v>111</v>
      </c>
      <c r="J595" t="s">
        <v>204</v>
      </c>
      <c r="K595" t="s">
        <v>205</v>
      </c>
      <c r="L595" t="s">
        <v>206</v>
      </c>
      <c r="M595" t="s">
        <v>215</v>
      </c>
      <c r="P595" s="44" t="s">
        <v>386</v>
      </c>
      <c r="Q595" s="9">
        <v>3.2044198895027964E-2</v>
      </c>
      <c r="R595" s="9">
        <v>3.7569060773480989E-2</v>
      </c>
      <c r="S595" s="8">
        <f t="shared" si="35"/>
        <v>0.17241379310344601</v>
      </c>
      <c r="U595" s="9">
        <f t="shared" si="33"/>
        <v>0.22948184612276445</v>
      </c>
      <c r="V595" s="6" t="s">
        <v>116</v>
      </c>
      <c r="W595" s="6" t="s">
        <v>383</v>
      </c>
    </row>
    <row r="596" spans="1:23" x14ac:dyDescent="0.2">
      <c r="A596" s="6" t="s">
        <v>106</v>
      </c>
      <c r="B596" s="6" t="s">
        <v>107</v>
      </c>
      <c r="C596" s="6" t="s">
        <v>424</v>
      </c>
      <c r="D596" s="6" t="s">
        <v>69</v>
      </c>
      <c r="E596" s="6" t="s">
        <v>52</v>
      </c>
      <c r="F596" s="6" t="s">
        <v>108</v>
      </c>
      <c r="G596" s="6" t="s">
        <v>129</v>
      </c>
      <c r="H596" s="6" t="s">
        <v>110</v>
      </c>
      <c r="I596" s="12" t="s">
        <v>123</v>
      </c>
      <c r="J596" s="6" t="s">
        <v>124</v>
      </c>
      <c r="K596" s="6" t="s">
        <v>125</v>
      </c>
      <c r="L596" s="6" t="s">
        <v>126</v>
      </c>
      <c r="M596" s="6" t="s">
        <v>127</v>
      </c>
      <c r="N596" s="6" t="s">
        <v>155</v>
      </c>
      <c r="P596" s="44" t="s">
        <v>386</v>
      </c>
      <c r="Q596" s="9">
        <v>42.6073131955484</v>
      </c>
      <c r="R596" s="9">
        <v>49.920508744038102</v>
      </c>
      <c r="S596" s="8">
        <f t="shared" si="35"/>
        <v>0.17164179104477731</v>
      </c>
      <c r="U596" s="9">
        <f t="shared" si="33"/>
        <v>0.22853155843385614</v>
      </c>
      <c r="V596" s="6" t="s">
        <v>116</v>
      </c>
      <c r="W596" s="6" t="s">
        <v>383</v>
      </c>
    </row>
    <row r="597" spans="1:23" x14ac:dyDescent="0.2">
      <c r="A597" s="6" t="s">
        <v>196</v>
      </c>
      <c r="B597" s="6">
        <v>2019</v>
      </c>
      <c r="C597" s="6" t="s">
        <v>418</v>
      </c>
      <c r="D597" s="6" t="s">
        <v>79</v>
      </c>
      <c r="E597" s="6" t="s">
        <v>50</v>
      </c>
      <c r="F597" s="16" t="s">
        <v>208</v>
      </c>
      <c r="G597" s="6" t="s">
        <v>261</v>
      </c>
      <c r="H597" s="6" t="s">
        <v>110</v>
      </c>
      <c r="I597" s="12" t="s">
        <v>123</v>
      </c>
      <c r="J597" s="6" t="s">
        <v>124</v>
      </c>
      <c r="K597" s="6" t="s">
        <v>125</v>
      </c>
      <c r="L597" s="6" t="s">
        <v>126</v>
      </c>
      <c r="M597" s="6" t="s">
        <v>127</v>
      </c>
      <c r="N597" s="6" t="s">
        <v>150</v>
      </c>
      <c r="P597" s="44" t="s">
        <v>386</v>
      </c>
      <c r="Q597" s="9">
        <v>81072386.058981195</v>
      </c>
      <c r="R597" s="9">
        <v>94906166.219839096</v>
      </c>
      <c r="S597" s="8">
        <f t="shared" si="35"/>
        <v>0.17063492063492061</v>
      </c>
      <c r="U597" s="9">
        <f t="shared" si="33"/>
        <v>0.2272912207492872</v>
      </c>
      <c r="V597" s="6" t="s">
        <v>119</v>
      </c>
      <c r="W597" s="6" t="s">
        <v>383</v>
      </c>
    </row>
    <row r="598" spans="1:23" x14ac:dyDescent="0.2">
      <c r="A598" s="6" t="s">
        <v>106</v>
      </c>
      <c r="B598" s="6" t="s">
        <v>107</v>
      </c>
      <c r="C598" s="6" t="s">
        <v>487</v>
      </c>
      <c r="D598" s="6" t="s">
        <v>69</v>
      </c>
      <c r="E598" s="6" t="s">
        <v>52</v>
      </c>
      <c r="F598" s="6" t="s">
        <v>142</v>
      </c>
      <c r="G598" s="6" t="s">
        <v>131</v>
      </c>
      <c r="H598" s="6" t="s">
        <v>110</v>
      </c>
      <c r="I598" s="12" t="s">
        <v>123</v>
      </c>
      <c r="J598" s="6" t="s">
        <v>124</v>
      </c>
      <c r="K598" s="6" t="s">
        <v>125</v>
      </c>
      <c r="L598" s="6" t="s">
        <v>126</v>
      </c>
      <c r="M598" s="6" t="s">
        <v>127</v>
      </c>
      <c r="N598" s="6" t="s">
        <v>150</v>
      </c>
      <c r="P598" s="44" t="s">
        <v>386</v>
      </c>
      <c r="Q598" s="9">
        <v>1.5838762214983699</v>
      </c>
      <c r="R598" s="9">
        <v>1.85260586319218</v>
      </c>
      <c r="S598" s="8">
        <f t="shared" si="35"/>
        <v>0.16966580976863704</v>
      </c>
      <c r="U598" s="9">
        <f t="shared" si="33"/>
        <v>0.22609639009986601</v>
      </c>
      <c r="V598" s="6" t="s">
        <v>116</v>
      </c>
      <c r="W598" s="6" t="s">
        <v>383</v>
      </c>
    </row>
    <row r="599" spans="1:23" x14ac:dyDescent="0.2">
      <c r="A599" s="6" t="s">
        <v>106</v>
      </c>
      <c r="B599" s="6" t="s">
        <v>107</v>
      </c>
      <c r="C599" s="6" t="s">
        <v>487</v>
      </c>
      <c r="D599" s="6" t="s">
        <v>69</v>
      </c>
      <c r="E599" s="6" t="s">
        <v>52</v>
      </c>
      <c r="F599" s="6" t="s">
        <v>142</v>
      </c>
      <c r="G599" s="6" t="s">
        <v>109</v>
      </c>
      <c r="H599" s="6" t="s">
        <v>110</v>
      </c>
      <c r="I599" s="12" t="s">
        <v>123</v>
      </c>
      <c r="J599" s="6" t="s">
        <v>124</v>
      </c>
      <c r="K599" s="6" t="s">
        <v>125</v>
      </c>
      <c r="L599" s="6" t="s">
        <v>126</v>
      </c>
      <c r="M599" s="6" t="s">
        <v>127</v>
      </c>
      <c r="N599" s="6" t="s">
        <v>150</v>
      </c>
      <c r="P599" s="44" t="s">
        <v>386</v>
      </c>
      <c r="Q599" s="9">
        <v>1.5838762214983699</v>
      </c>
      <c r="R599" s="9">
        <v>1.85260586319218</v>
      </c>
      <c r="S599" s="8">
        <f t="shared" si="35"/>
        <v>0.16966580976863704</v>
      </c>
      <c r="U599" s="9">
        <f t="shared" si="33"/>
        <v>0.22609639009986601</v>
      </c>
      <c r="V599" s="6" t="s">
        <v>116</v>
      </c>
      <c r="W599" s="6" t="s">
        <v>383</v>
      </c>
    </row>
    <row r="600" spans="1:23" x14ac:dyDescent="0.2">
      <c r="A600" s="6" t="s">
        <v>106</v>
      </c>
      <c r="B600" s="6" t="s">
        <v>107</v>
      </c>
      <c r="C600" s="6" t="s">
        <v>424</v>
      </c>
      <c r="D600" s="6" t="s">
        <v>69</v>
      </c>
      <c r="E600" s="6" t="s">
        <v>52</v>
      </c>
      <c r="F600" s="6" t="s">
        <v>117</v>
      </c>
      <c r="G600" s="6" t="s">
        <v>109</v>
      </c>
      <c r="H600" s="6" t="s">
        <v>110</v>
      </c>
      <c r="I600" s="12" t="s">
        <v>123</v>
      </c>
      <c r="J600" s="6" t="s">
        <v>124</v>
      </c>
      <c r="K600" s="6" t="s">
        <v>125</v>
      </c>
      <c r="L600" s="6" t="s">
        <v>126</v>
      </c>
      <c r="M600" s="6" t="s">
        <v>127</v>
      </c>
      <c r="N600" s="6" t="s">
        <v>155</v>
      </c>
      <c r="P600" s="44" t="s">
        <v>386</v>
      </c>
      <c r="Q600" s="9">
        <v>41.335453100158901</v>
      </c>
      <c r="R600" s="9">
        <v>48.330683624801203</v>
      </c>
      <c r="S600" s="8">
        <f t="shared" si="35"/>
        <v>0.16923076923076988</v>
      </c>
      <c r="U600" s="9">
        <f t="shared" si="33"/>
        <v>0.2255597004151319</v>
      </c>
      <c r="V600" s="6" t="s">
        <v>116</v>
      </c>
      <c r="W600" s="6" t="s">
        <v>383</v>
      </c>
    </row>
    <row r="601" spans="1:23" x14ac:dyDescent="0.2">
      <c r="A601" s="6" t="s">
        <v>106</v>
      </c>
      <c r="B601" s="6" t="s">
        <v>107</v>
      </c>
      <c r="C601" s="6" t="s">
        <v>424</v>
      </c>
      <c r="D601" s="6" t="s">
        <v>69</v>
      </c>
      <c r="E601" s="6" t="s">
        <v>52</v>
      </c>
      <c r="F601" s="6" t="s">
        <v>108</v>
      </c>
      <c r="G601" s="6" t="s">
        <v>109</v>
      </c>
      <c r="H601" s="6" t="s">
        <v>110</v>
      </c>
      <c r="I601" s="12" t="s">
        <v>123</v>
      </c>
      <c r="J601" s="6" t="s">
        <v>124</v>
      </c>
      <c r="K601" s="6" t="s">
        <v>125</v>
      </c>
      <c r="L601" s="6" t="s">
        <v>126</v>
      </c>
      <c r="M601" s="6" t="s">
        <v>127</v>
      </c>
      <c r="N601" s="6" t="s">
        <v>155</v>
      </c>
      <c r="P601" s="44" t="s">
        <v>386</v>
      </c>
      <c r="Q601" s="9">
        <v>42.6073131955484</v>
      </c>
      <c r="R601" s="9">
        <v>49.761526232114399</v>
      </c>
      <c r="S601" s="8">
        <f t="shared" si="35"/>
        <v>0.16791044776119488</v>
      </c>
      <c r="U601" s="9">
        <f t="shared" si="33"/>
        <v>0.22392965647484686</v>
      </c>
      <c r="V601" s="6" t="s">
        <v>116</v>
      </c>
      <c r="W601" s="6" t="s">
        <v>383</v>
      </c>
    </row>
    <row r="602" spans="1:23" x14ac:dyDescent="0.2">
      <c r="A602" s="6" t="s">
        <v>106</v>
      </c>
      <c r="B602" s="6" t="s">
        <v>107</v>
      </c>
      <c r="C602" s="6" t="s">
        <v>474</v>
      </c>
      <c r="D602" s="6" t="s">
        <v>69</v>
      </c>
      <c r="E602" s="6" t="s">
        <v>52</v>
      </c>
      <c r="F602" s="6" t="s">
        <v>117</v>
      </c>
      <c r="G602" s="6" t="s">
        <v>129</v>
      </c>
      <c r="H602" s="6" t="s">
        <v>110</v>
      </c>
      <c r="I602" s="12" t="s">
        <v>123</v>
      </c>
      <c r="J602" s="6" t="s">
        <v>124</v>
      </c>
      <c r="K602" s="6" t="s">
        <v>125</v>
      </c>
      <c r="L602" s="6" t="s">
        <v>126</v>
      </c>
      <c r="M602" s="6" t="s">
        <v>127</v>
      </c>
      <c r="N602" s="6" t="s">
        <v>150</v>
      </c>
      <c r="P602" s="44" t="s">
        <v>386</v>
      </c>
      <c r="Q602" s="9">
        <v>287726.62024910498</v>
      </c>
      <c r="R602" s="9">
        <v>335350.448381903</v>
      </c>
      <c r="S602" s="8">
        <f t="shared" si="35"/>
        <v>0.16551762951779281</v>
      </c>
      <c r="U602" s="9">
        <f t="shared" si="33"/>
        <v>0.22097082671091114</v>
      </c>
      <c r="V602" s="6" t="s">
        <v>119</v>
      </c>
      <c r="W602" s="6" t="s">
        <v>383</v>
      </c>
    </row>
    <row r="603" spans="1:23" x14ac:dyDescent="0.2">
      <c r="A603" s="6" t="s">
        <v>106</v>
      </c>
      <c r="B603" s="6" t="s">
        <v>120</v>
      </c>
      <c r="C603" s="6" t="s">
        <v>440</v>
      </c>
      <c r="D603" s="6" t="s">
        <v>77</v>
      </c>
      <c r="E603" s="6" t="s">
        <v>121</v>
      </c>
      <c r="F603" s="6" t="s">
        <v>122</v>
      </c>
      <c r="G603" s="14">
        <v>1.0000000000000001E-5</v>
      </c>
      <c r="H603" t="s">
        <v>110</v>
      </c>
      <c r="I603" t="s">
        <v>111</v>
      </c>
      <c r="J603" t="s">
        <v>133</v>
      </c>
      <c r="K603" t="s">
        <v>146</v>
      </c>
      <c r="L603" t="s">
        <v>147</v>
      </c>
      <c r="M603" t="s">
        <v>191</v>
      </c>
      <c r="P603" s="44" t="s">
        <v>386</v>
      </c>
      <c r="Q603" s="9">
        <v>6362606.3761617504</v>
      </c>
      <c r="R603" s="9">
        <v>7410561.94676618</v>
      </c>
      <c r="S603" s="8">
        <f t="shared" si="35"/>
        <v>0.16470539094335895</v>
      </c>
      <c r="U603" s="9">
        <f t="shared" si="33"/>
        <v>0.21996507524375697</v>
      </c>
      <c r="V603" s="6" t="s">
        <v>119</v>
      </c>
      <c r="W603" s="6" t="s">
        <v>383</v>
      </c>
    </row>
    <row r="604" spans="1:23" x14ac:dyDescent="0.2">
      <c r="A604" s="6" t="s">
        <v>231</v>
      </c>
      <c r="B604" s="6">
        <v>2019</v>
      </c>
      <c r="C604" s="6" t="s">
        <v>509</v>
      </c>
      <c r="D604" s="6" t="s">
        <v>68</v>
      </c>
      <c r="E604" s="6" t="s">
        <v>50</v>
      </c>
      <c r="F604" s="6" t="s">
        <v>232</v>
      </c>
      <c r="G604" s="6" t="s">
        <v>249</v>
      </c>
      <c r="H604" t="s">
        <v>110</v>
      </c>
      <c r="I604" t="s">
        <v>111</v>
      </c>
      <c r="J604" t="s">
        <v>204</v>
      </c>
      <c r="K604" t="s">
        <v>205</v>
      </c>
      <c r="L604" t="s">
        <v>206</v>
      </c>
      <c r="M604" t="s">
        <v>215</v>
      </c>
      <c r="N604" s="6" t="s">
        <v>225</v>
      </c>
      <c r="P604" s="44" t="s">
        <v>386</v>
      </c>
      <c r="T604" s="9">
        <v>0.21990000000000001</v>
      </c>
      <c r="U604" s="9">
        <f t="shared" si="33"/>
        <v>0.21990000000000001</v>
      </c>
      <c r="V604" s="6" t="s">
        <v>119</v>
      </c>
      <c r="W604" s="6" t="s">
        <v>383</v>
      </c>
    </row>
    <row r="605" spans="1:23" x14ac:dyDescent="0.2">
      <c r="A605" s="6" t="s">
        <v>106</v>
      </c>
      <c r="B605" s="6" t="s">
        <v>107</v>
      </c>
      <c r="C605" s="6" t="s">
        <v>477</v>
      </c>
      <c r="D605" s="6" t="s">
        <v>69</v>
      </c>
      <c r="E605" s="6" t="s">
        <v>52</v>
      </c>
      <c r="F605" s="6" t="s">
        <v>108</v>
      </c>
      <c r="G605" s="6" t="s">
        <v>118</v>
      </c>
      <c r="H605" t="s">
        <v>110</v>
      </c>
      <c r="I605" t="s">
        <v>111</v>
      </c>
      <c r="J605" t="s">
        <v>112</v>
      </c>
      <c r="K605" t="s">
        <v>139</v>
      </c>
      <c r="L605" t="s">
        <v>140</v>
      </c>
      <c r="M605" t="s">
        <v>141</v>
      </c>
      <c r="P605" s="44" t="s">
        <v>385</v>
      </c>
      <c r="Q605" s="9">
        <v>4.17675544794188</v>
      </c>
      <c r="R605" s="9">
        <v>4.8426150121065401</v>
      </c>
      <c r="S605" s="8">
        <f t="shared" ref="S605:S611" si="36">((R605-Q605)/Q605)</f>
        <v>0.15942028985507548</v>
      </c>
      <c r="U605" s="9">
        <f t="shared" si="33"/>
        <v>0.21340363810919694</v>
      </c>
      <c r="V605" s="6" t="s">
        <v>116</v>
      </c>
      <c r="W605" s="6" t="s">
        <v>383</v>
      </c>
    </row>
    <row r="606" spans="1:23" x14ac:dyDescent="0.2">
      <c r="A606" s="6" t="s">
        <v>196</v>
      </c>
      <c r="B606" s="6">
        <v>2019</v>
      </c>
      <c r="C606" s="6" t="s">
        <v>416</v>
      </c>
      <c r="D606" s="6" t="s">
        <v>79</v>
      </c>
      <c r="E606" s="6" t="s">
        <v>50</v>
      </c>
      <c r="F606" s="6" t="s">
        <v>197</v>
      </c>
      <c r="G606" s="6" t="s">
        <v>209</v>
      </c>
      <c r="H606" t="s">
        <v>110</v>
      </c>
      <c r="I606" t="s">
        <v>111</v>
      </c>
      <c r="J606" t="s">
        <v>133</v>
      </c>
      <c r="K606" t="s">
        <v>146</v>
      </c>
      <c r="L606" t="s">
        <v>147</v>
      </c>
      <c r="M606" t="s">
        <v>148</v>
      </c>
      <c r="N606" s="6" t="s">
        <v>199</v>
      </c>
      <c r="P606" s="44" t="s">
        <v>385</v>
      </c>
      <c r="Q606" s="9">
        <v>4483775.8112094495</v>
      </c>
      <c r="R606" s="9">
        <v>5191740.4129793402</v>
      </c>
      <c r="S606" s="8">
        <f t="shared" si="36"/>
        <v>0.15789473684210026</v>
      </c>
      <c r="U606" s="9">
        <f t="shared" si="33"/>
        <v>0.21150410519370547</v>
      </c>
      <c r="V606" s="6" t="s">
        <v>119</v>
      </c>
      <c r="W606" s="6" t="s">
        <v>383</v>
      </c>
    </row>
    <row r="607" spans="1:23" x14ac:dyDescent="0.2">
      <c r="A607" s="6" t="s">
        <v>106</v>
      </c>
      <c r="B607" s="6" t="s">
        <v>107</v>
      </c>
      <c r="C607" s="6" t="s">
        <v>485</v>
      </c>
      <c r="D607" s="6" t="s">
        <v>69</v>
      </c>
      <c r="E607" s="6" t="s">
        <v>52</v>
      </c>
      <c r="F607" s="6" t="s">
        <v>117</v>
      </c>
      <c r="G607" s="6" t="s">
        <v>109</v>
      </c>
      <c r="H607" t="s">
        <v>110</v>
      </c>
      <c r="I607" t="s">
        <v>111</v>
      </c>
      <c r="J607" t="s">
        <v>133</v>
      </c>
      <c r="K607" t="s">
        <v>146</v>
      </c>
      <c r="L607" t="s">
        <v>147</v>
      </c>
      <c r="M607" t="s">
        <v>191</v>
      </c>
      <c r="P607" s="44" t="s">
        <v>386</v>
      </c>
      <c r="Q607" s="9">
        <v>28.387096774193498</v>
      </c>
      <c r="R607" s="9">
        <v>32.853598014888298</v>
      </c>
      <c r="S607" s="8">
        <f t="shared" si="36"/>
        <v>0.15734265734265801</v>
      </c>
      <c r="U607" s="9">
        <f t="shared" si="33"/>
        <v>0.21081607002882907</v>
      </c>
      <c r="V607" s="6" t="s">
        <v>116</v>
      </c>
      <c r="W607" s="6" t="s">
        <v>383</v>
      </c>
    </row>
    <row r="608" spans="1:23" x14ac:dyDescent="0.2">
      <c r="A608" s="6" t="s">
        <v>106</v>
      </c>
      <c r="B608" s="6" t="s">
        <v>107</v>
      </c>
      <c r="C608" s="6" t="s">
        <v>485</v>
      </c>
      <c r="D608" s="6" t="s">
        <v>69</v>
      </c>
      <c r="E608" s="6" t="s">
        <v>52</v>
      </c>
      <c r="F608" s="6" t="s">
        <v>117</v>
      </c>
      <c r="G608" s="6" t="s">
        <v>129</v>
      </c>
      <c r="H608" t="s">
        <v>110</v>
      </c>
      <c r="I608" t="s">
        <v>111</v>
      </c>
      <c r="J608" t="s">
        <v>133</v>
      </c>
      <c r="K608" t="s">
        <v>146</v>
      </c>
      <c r="L608" t="s">
        <v>147</v>
      </c>
      <c r="M608" t="s">
        <v>191</v>
      </c>
      <c r="P608" s="44" t="s">
        <v>386</v>
      </c>
      <c r="Q608" s="9">
        <v>28.387096774193498</v>
      </c>
      <c r="R608" s="9">
        <v>32.853598014888298</v>
      </c>
      <c r="S608" s="8">
        <f t="shared" si="36"/>
        <v>0.15734265734265801</v>
      </c>
      <c r="U608" s="9">
        <f t="shared" si="33"/>
        <v>0.21081607002882907</v>
      </c>
      <c r="V608" s="6" t="s">
        <v>116</v>
      </c>
      <c r="W608" s="6" t="s">
        <v>383</v>
      </c>
    </row>
    <row r="609" spans="1:23" x14ac:dyDescent="0.2">
      <c r="A609" s="6" t="s">
        <v>156</v>
      </c>
      <c r="B609" s="6">
        <v>2020</v>
      </c>
      <c r="C609" s="6" t="s">
        <v>419</v>
      </c>
      <c r="D609" s="6" t="s">
        <v>76</v>
      </c>
      <c r="E609" s="6" t="s">
        <v>50</v>
      </c>
      <c r="F609" s="6" t="s">
        <v>157</v>
      </c>
      <c r="G609" s="6" t="s">
        <v>158</v>
      </c>
      <c r="H609" s="6" t="s">
        <v>110</v>
      </c>
      <c r="I609" s="12" t="s">
        <v>123</v>
      </c>
      <c r="J609" s="6" t="s">
        <v>124</v>
      </c>
      <c r="K609" s="6" t="s">
        <v>125</v>
      </c>
      <c r="L609" s="6" t="s">
        <v>126</v>
      </c>
      <c r="M609" s="6" t="s">
        <v>127</v>
      </c>
      <c r="P609" s="44" t="s">
        <v>386</v>
      </c>
      <c r="Q609" s="9">
        <v>25.458248472505101</v>
      </c>
      <c r="R609" s="9">
        <v>29.463679565512564</v>
      </c>
      <c r="S609" s="8">
        <f t="shared" si="36"/>
        <v>0.15733333333333308</v>
      </c>
      <c r="U609" s="9">
        <f t="shared" si="33"/>
        <v>0.21080444706123583</v>
      </c>
      <c r="V609" s="6" t="s">
        <v>116</v>
      </c>
      <c r="W609" s="6" t="s">
        <v>383</v>
      </c>
    </row>
    <row r="610" spans="1:23" x14ac:dyDescent="0.2">
      <c r="A610" s="6" t="s">
        <v>106</v>
      </c>
      <c r="B610" s="6" t="s">
        <v>107</v>
      </c>
      <c r="C610" s="6" t="s">
        <v>486</v>
      </c>
      <c r="D610" s="6" t="s">
        <v>69</v>
      </c>
      <c r="E610" s="6" t="s">
        <v>52</v>
      </c>
      <c r="F610" s="6" t="s">
        <v>108</v>
      </c>
      <c r="G610" s="6" t="s">
        <v>131</v>
      </c>
      <c r="H610" t="s">
        <v>110</v>
      </c>
      <c r="I610" t="s">
        <v>111</v>
      </c>
      <c r="J610" t="s">
        <v>133</v>
      </c>
      <c r="K610" t="s">
        <v>146</v>
      </c>
      <c r="L610" t="s">
        <v>147</v>
      </c>
      <c r="M610" t="s">
        <v>191</v>
      </c>
      <c r="P610" s="44" t="s">
        <v>386</v>
      </c>
      <c r="Q610" s="9">
        <v>6591445.5346533898</v>
      </c>
      <c r="R610" s="9">
        <v>7625170.5283210799</v>
      </c>
      <c r="S610" s="8">
        <f t="shared" si="36"/>
        <v>0.15682826903947836</v>
      </c>
      <c r="U610" s="9">
        <f t="shared" si="33"/>
        <v>0.21017471250605491</v>
      </c>
      <c r="V610" s="6" t="s">
        <v>119</v>
      </c>
      <c r="W610" s="6" t="s">
        <v>383</v>
      </c>
    </row>
    <row r="611" spans="1:23" x14ac:dyDescent="0.2">
      <c r="A611" s="6" t="s">
        <v>106</v>
      </c>
      <c r="B611" s="6" t="s">
        <v>107</v>
      </c>
      <c r="C611" s="6" t="s">
        <v>486</v>
      </c>
      <c r="D611" s="6" t="s">
        <v>69</v>
      </c>
      <c r="E611" s="6" t="s">
        <v>52</v>
      </c>
      <c r="F611" s="6" t="s">
        <v>108</v>
      </c>
      <c r="G611" s="6" t="s">
        <v>130</v>
      </c>
      <c r="H611" t="s">
        <v>110</v>
      </c>
      <c r="I611" t="s">
        <v>111</v>
      </c>
      <c r="J611" t="s">
        <v>133</v>
      </c>
      <c r="K611" t="s">
        <v>146</v>
      </c>
      <c r="L611" t="s">
        <v>147</v>
      </c>
      <c r="M611" t="s">
        <v>191</v>
      </c>
      <c r="P611" s="44" t="s">
        <v>386</v>
      </c>
      <c r="Q611" s="9">
        <v>6591445.5346533898</v>
      </c>
      <c r="R611" s="9">
        <v>7625170.5283210799</v>
      </c>
      <c r="S611" s="8">
        <f t="shared" si="36"/>
        <v>0.15682826903947836</v>
      </c>
      <c r="U611" s="9">
        <f t="shared" si="33"/>
        <v>0.21017471250605491</v>
      </c>
      <c r="V611" s="6" t="s">
        <v>119</v>
      </c>
      <c r="W611" s="6" t="s">
        <v>383</v>
      </c>
    </row>
    <row r="612" spans="1:23" x14ac:dyDescent="0.2">
      <c r="A612" s="6" t="s">
        <v>231</v>
      </c>
      <c r="B612" s="6">
        <v>2019</v>
      </c>
      <c r="C612" s="6" t="s">
        <v>429</v>
      </c>
      <c r="D612" s="6" t="s">
        <v>68</v>
      </c>
      <c r="E612" s="6" t="s">
        <v>50</v>
      </c>
      <c r="F612" s="6" t="s">
        <v>232</v>
      </c>
      <c r="G612" s="6" t="s">
        <v>249</v>
      </c>
      <c r="H612" t="s">
        <v>110</v>
      </c>
      <c r="I612" s="6" t="s">
        <v>111</v>
      </c>
      <c r="J612" s="6" t="s">
        <v>133</v>
      </c>
      <c r="P612" s="44" t="s">
        <v>386</v>
      </c>
      <c r="T612" s="9">
        <v>0.20749999999999999</v>
      </c>
      <c r="U612" s="9">
        <f t="shared" si="33"/>
        <v>0.20749999999999999</v>
      </c>
      <c r="V612" s="6" t="s">
        <v>119</v>
      </c>
      <c r="W612" s="6" t="s">
        <v>383</v>
      </c>
    </row>
    <row r="613" spans="1:23" x14ac:dyDescent="0.2">
      <c r="A613" s="6" t="s">
        <v>106</v>
      </c>
      <c r="B613" s="6" t="s">
        <v>107</v>
      </c>
      <c r="C613" s="6" t="s">
        <v>490</v>
      </c>
      <c r="D613" s="6" t="s">
        <v>69</v>
      </c>
      <c r="E613" s="6" t="s">
        <v>52</v>
      </c>
      <c r="F613" s="6" t="s">
        <v>117</v>
      </c>
      <c r="G613" s="6" t="s">
        <v>130</v>
      </c>
      <c r="H613" s="6" t="s">
        <v>110</v>
      </c>
      <c r="I613" s="12" t="s">
        <v>123</v>
      </c>
      <c r="J613" s="6" t="s">
        <v>124</v>
      </c>
      <c r="K613" s="6" t="s">
        <v>125</v>
      </c>
      <c r="L613" s="6" t="s">
        <v>126</v>
      </c>
      <c r="M613" s="6" t="s">
        <v>127</v>
      </c>
      <c r="N613" s="6" t="s">
        <v>155</v>
      </c>
      <c r="P613" s="44" t="s">
        <v>386</v>
      </c>
      <c r="Q613" s="9">
        <v>18367688.878788099</v>
      </c>
      <c r="R613" s="9">
        <v>21153552.122798</v>
      </c>
      <c r="S613" s="8">
        <f t="shared" ref="S613:S646" si="37">((R613-Q613)/Q613)</f>
        <v>0.15167195298191005</v>
      </c>
      <c r="U613" s="9">
        <f t="shared" si="33"/>
        <v>0.20372983205441783</v>
      </c>
      <c r="V613" s="6" t="s">
        <v>119</v>
      </c>
      <c r="W613" s="6" t="s">
        <v>383</v>
      </c>
    </row>
    <row r="614" spans="1:23" x14ac:dyDescent="0.2">
      <c r="A614" s="6" t="s">
        <v>106</v>
      </c>
      <c r="B614" s="6" t="s">
        <v>107</v>
      </c>
      <c r="C614" s="6" t="s">
        <v>424</v>
      </c>
      <c r="D614" s="6" t="s">
        <v>69</v>
      </c>
      <c r="E614" s="6" t="s">
        <v>52</v>
      </c>
      <c r="F614" s="6" t="s">
        <v>117</v>
      </c>
      <c r="G614" s="6" t="s">
        <v>130</v>
      </c>
      <c r="H614" s="6" t="s">
        <v>110</v>
      </c>
      <c r="I614" s="12" t="s">
        <v>123</v>
      </c>
      <c r="J614" s="6" t="s">
        <v>124</v>
      </c>
      <c r="K614" s="6" t="s">
        <v>125</v>
      </c>
      <c r="L614" s="6" t="s">
        <v>126</v>
      </c>
      <c r="M614" s="6" t="s">
        <v>127</v>
      </c>
      <c r="N614" s="6" t="s">
        <v>155</v>
      </c>
      <c r="P614" s="44" t="s">
        <v>386</v>
      </c>
      <c r="Q614" s="9">
        <v>41.335453100158901</v>
      </c>
      <c r="R614" s="9">
        <v>47.5357710651828</v>
      </c>
      <c r="S614" s="8">
        <f t="shared" si="37"/>
        <v>0.15000000000000155</v>
      </c>
      <c r="U614" s="9">
        <f t="shared" si="33"/>
        <v>0.20163386116965235</v>
      </c>
      <c r="V614" s="6" t="s">
        <v>116</v>
      </c>
      <c r="W614" s="6" t="s">
        <v>383</v>
      </c>
    </row>
    <row r="615" spans="1:23" x14ac:dyDescent="0.2">
      <c r="A615" s="6" t="s">
        <v>176</v>
      </c>
      <c r="B615" s="6">
        <v>2018</v>
      </c>
      <c r="C615" s="6" t="s">
        <v>408</v>
      </c>
      <c r="D615" s="6" t="s">
        <v>69</v>
      </c>
      <c r="E615" s="6" t="s">
        <v>52</v>
      </c>
      <c r="F615" s="6" t="s">
        <v>177</v>
      </c>
      <c r="G615" s="6" t="s">
        <v>178</v>
      </c>
      <c r="H615" s="6" t="s">
        <v>110</v>
      </c>
      <c r="I615" s="6" t="s">
        <v>111</v>
      </c>
      <c r="J615" s="6" t="s">
        <v>204</v>
      </c>
      <c r="P615" s="44" t="s">
        <v>386</v>
      </c>
      <c r="Q615" s="7">
        <v>5.108798486281998</v>
      </c>
      <c r="R615" s="7">
        <v>5.8656575212866997</v>
      </c>
      <c r="S615" s="8">
        <f t="shared" si="37"/>
        <v>0.14814814814814056</v>
      </c>
      <c r="U615" s="9">
        <f t="shared" si="33"/>
        <v>0.19930880822339719</v>
      </c>
      <c r="V615" s="6" t="s">
        <v>116</v>
      </c>
      <c r="W615" s="6" t="s">
        <v>383</v>
      </c>
    </row>
    <row r="616" spans="1:23" x14ac:dyDescent="0.2">
      <c r="A616" s="6" t="s">
        <v>176</v>
      </c>
      <c r="B616" s="6">
        <v>2018</v>
      </c>
      <c r="C616" s="6" t="s">
        <v>408</v>
      </c>
      <c r="D616" s="6" t="s">
        <v>69</v>
      </c>
      <c r="E616" s="6" t="s">
        <v>52</v>
      </c>
      <c r="F616" s="6" t="s">
        <v>177</v>
      </c>
      <c r="G616" s="6" t="s">
        <v>251</v>
      </c>
      <c r="H616" s="6" t="s">
        <v>110</v>
      </c>
      <c r="I616" s="6" t="s">
        <v>111</v>
      </c>
      <c r="J616" s="6" t="s">
        <v>133</v>
      </c>
      <c r="P616" s="44" t="s">
        <v>386</v>
      </c>
      <c r="Q616" s="7">
        <v>5.771050141911001</v>
      </c>
      <c r="R616" s="7">
        <v>6.6225165562913979</v>
      </c>
      <c r="S616" s="8">
        <f t="shared" si="37"/>
        <v>0.14754098360657217</v>
      </c>
      <c r="U616" s="9">
        <f t="shared" si="33"/>
        <v>0.19854567938209883</v>
      </c>
      <c r="V616" s="6" t="s">
        <v>116</v>
      </c>
      <c r="W616" s="6" t="s">
        <v>383</v>
      </c>
    </row>
    <row r="617" spans="1:23" x14ac:dyDescent="0.2">
      <c r="A617" s="6" t="s">
        <v>106</v>
      </c>
      <c r="B617" s="6" t="s">
        <v>107</v>
      </c>
      <c r="C617" s="6" t="s">
        <v>466</v>
      </c>
      <c r="D617" s="6" t="s">
        <v>69</v>
      </c>
      <c r="E617" s="6" t="s">
        <v>52</v>
      </c>
      <c r="F617" s="6" t="s">
        <v>117</v>
      </c>
      <c r="G617" s="6" t="s">
        <v>118</v>
      </c>
      <c r="H617" t="s">
        <v>110</v>
      </c>
      <c r="I617" t="s">
        <v>163</v>
      </c>
      <c r="J617" t="s">
        <v>163</v>
      </c>
      <c r="K617" t="s">
        <v>164</v>
      </c>
      <c r="L617" t="s">
        <v>165</v>
      </c>
      <c r="M617" t="s">
        <v>166</v>
      </c>
      <c r="P617" s="44" t="s">
        <v>386</v>
      </c>
      <c r="Q617" s="9">
        <v>0.17610062893081799</v>
      </c>
      <c r="R617" s="9">
        <v>0.201257861635219</v>
      </c>
      <c r="S617" s="8">
        <f t="shared" si="37"/>
        <v>0.142857142857134</v>
      </c>
      <c r="U617" s="9">
        <f t="shared" si="33"/>
        <v>0.19264507794238461</v>
      </c>
      <c r="V617" s="6" t="s">
        <v>116</v>
      </c>
      <c r="W617" s="6" t="s">
        <v>383</v>
      </c>
    </row>
    <row r="618" spans="1:23" x14ac:dyDescent="0.2">
      <c r="A618" s="6" t="s">
        <v>176</v>
      </c>
      <c r="B618" s="6">
        <v>2018</v>
      </c>
      <c r="C618" s="6" t="s">
        <v>408</v>
      </c>
      <c r="D618" s="6" t="s">
        <v>69</v>
      </c>
      <c r="E618" s="6" t="s">
        <v>52</v>
      </c>
      <c r="F618" s="6" t="s">
        <v>177</v>
      </c>
      <c r="G618" s="6" t="s">
        <v>251</v>
      </c>
      <c r="H618" s="6" t="s">
        <v>110</v>
      </c>
      <c r="I618" s="6" t="s">
        <v>259</v>
      </c>
      <c r="J618" s="6" t="s">
        <v>262</v>
      </c>
      <c r="P618" s="44" t="s">
        <v>385</v>
      </c>
      <c r="Q618" s="7">
        <v>3.9735099337748991</v>
      </c>
      <c r="R618" s="7">
        <v>4.5411542100282958</v>
      </c>
      <c r="S618" s="8">
        <f t="shared" si="37"/>
        <v>0.14285714285710249</v>
      </c>
      <c r="U618" s="9">
        <f t="shared" si="33"/>
        <v>0.19264507794234509</v>
      </c>
      <c r="V618" s="6" t="s">
        <v>116</v>
      </c>
      <c r="W618" s="6" t="s">
        <v>383</v>
      </c>
    </row>
    <row r="619" spans="1:23" x14ac:dyDescent="0.2">
      <c r="A619" s="6" t="s">
        <v>106</v>
      </c>
      <c r="B619" s="6" t="s">
        <v>120</v>
      </c>
      <c r="C619" s="6" t="s">
        <v>456</v>
      </c>
      <c r="D619" s="6" t="s">
        <v>77</v>
      </c>
      <c r="E619" s="6" t="s">
        <v>121</v>
      </c>
      <c r="F619" s="6" t="s">
        <v>138</v>
      </c>
      <c r="G619" s="11">
        <v>1E-3</v>
      </c>
      <c r="H619" t="s">
        <v>110</v>
      </c>
      <c r="I619" t="s">
        <v>111</v>
      </c>
      <c r="J619" t="s">
        <v>112</v>
      </c>
      <c r="K619" t="s">
        <v>139</v>
      </c>
      <c r="L619" t="s">
        <v>140</v>
      </c>
      <c r="M619" t="s">
        <v>141</v>
      </c>
      <c r="P619" s="44" t="s">
        <v>385</v>
      </c>
      <c r="Q619" s="9">
        <v>507032.702432764</v>
      </c>
      <c r="R619" s="9">
        <v>578881.84326909203</v>
      </c>
      <c r="S619" s="8">
        <f t="shared" si="37"/>
        <v>0.14170514148612678</v>
      </c>
      <c r="U619" s="9">
        <f t="shared" si="33"/>
        <v>0.19119010618056803</v>
      </c>
      <c r="V619" s="6" t="s">
        <v>119</v>
      </c>
      <c r="W619" s="6" t="s">
        <v>383</v>
      </c>
    </row>
    <row r="620" spans="1:23" x14ac:dyDescent="0.2">
      <c r="A620" s="6" t="s">
        <v>106</v>
      </c>
      <c r="B620" s="6" t="s">
        <v>107</v>
      </c>
      <c r="C620" s="6" t="s">
        <v>465</v>
      </c>
      <c r="D620" s="6" t="s">
        <v>69</v>
      </c>
      <c r="E620" s="6" t="s">
        <v>52</v>
      </c>
      <c r="F620" s="6" t="s">
        <v>142</v>
      </c>
      <c r="G620" s="6" t="s">
        <v>109</v>
      </c>
      <c r="H620" t="s">
        <v>110</v>
      </c>
      <c r="I620" t="s">
        <v>111</v>
      </c>
      <c r="J620" t="s">
        <v>112</v>
      </c>
      <c r="K620" t="s">
        <v>139</v>
      </c>
      <c r="L620" t="s">
        <v>140</v>
      </c>
      <c r="M620" t="s">
        <v>141</v>
      </c>
      <c r="P620" s="44" t="s">
        <v>385</v>
      </c>
      <c r="Q620" s="9">
        <v>4.0502354788068802</v>
      </c>
      <c r="R620" s="9">
        <v>4.6153846153846096</v>
      </c>
      <c r="S620" s="8">
        <f t="shared" si="37"/>
        <v>0.13953488372093648</v>
      </c>
      <c r="U620" s="9">
        <f t="shared" si="33"/>
        <v>0.18844508941311819</v>
      </c>
      <c r="V620" s="6" t="s">
        <v>116</v>
      </c>
      <c r="W620" s="6" t="s">
        <v>383</v>
      </c>
    </row>
    <row r="621" spans="1:23" x14ac:dyDescent="0.2">
      <c r="A621" s="6" t="s">
        <v>181</v>
      </c>
      <c r="B621" s="6">
        <v>2016</v>
      </c>
      <c r="C621" s="6" t="s">
        <v>412</v>
      </c>
      <c r="D621" s="6" t="s">
        <v>78</v>
      </c>
      <c r="E621" s="6" t="s">
        <v>50</v>
      </c>
      <c r="F621" s="6" t="s">
        <v>393</v>
      </c>
      <c r="H621" t="s">
        <v>110</v>
      </c>
      <c r="I621" t="s">
        <v>111</v>
      </c>
      <c r="J621" t="s">
        <v>112</v>
      </c>
      <c r="K621" s="6" t="s">
        <v>113</v>
      </c>
      <c r="P621" s="44" t="s">
        <v>385</v>
      </c>
      <c r="Q621" s="9">
        <f>97.04-95.46</f>
        <v>1.5800000000000125</v>
      </c>
      <c r="R621" s="9">
        <f>98.61-96.81</f>
        <v>1.7999999999999972</v>
      </c>
      <c r="S621" s="8">
        <f t="shared" si="37"/>
        <v>0.13924050632910312</v>
      </c>
      <c r="U621" s="9">
        <f t="shared" si="33"/>
        <v>0.18807234815255811</v>
      </c>
      <c r="V621" s="6" t="s">
        <v>116</v>
      </c>
      <c r="W621" s="6" t="s">
        <v>383</v>
      </c>
    </row>
    <row r="622" spans="1:23" x14ac:dyDescent="0.2">
      <c r="A622" s="6" t="s">
        <v>106</v>
      </c>
      <c r="B622" s="6" t="s">
        <v>107</v>
      </c>
      <c r="C622" s="6" t="s">
        <v>424</v>
      </c>
      <c r="D622" s="6" t="s">
        <v>69</v>
      </c>
      <c r="E622" s="6" t="s">
        <v>52</v>
      </c>
      <c r="F622" s="6" t="s">
        <v>108</v>
      </c>
      <c r="G622" s="6" t="s">
        <v>130</v>
      </c>
      <c r="H622" s="6" t="s">
        <v>110</v>
      </c>
      <c r="I622" s="12" t="s">
        <v>123</v>
      </c>
      <c r="J622" s="6" t="s">
        <v>124</v>
      </c>
      <c r="K622" s="6" t="s">
        <v>125</v>
      </c>
      <c r="L622" s="6" t="s">
        <v>126</v>
      </c>
      <c r="M622" s="6" t="s">
        <v>127</v>
      </c>
      <c r="N622" s="6" t="s">
        <v>155</v>
      </c>
      <c r="P622" s="44" t="s">
        <v>386</v>
      </c>
      <c r="Q622" s="9">
        <v>42.6073131955484</v>
      </c>
      <c r="R622" s="9">
        <v>48.4896661367249</v>
      </c>
      <c r="S622" s="8">
        <f t="shared" si="37"/>
        <v>0.13805970149253827</v>
      </c>
      <c r="U622" s="9">
        <f t="shared" si="33"/>
        <v>0.18657624199247733</v>
      </c>
      <c r="V622" s="6" t="s">
        <v>116</v>
      </c>
      <c r="W622" s="6" t="s">
        <v>383</v>
      </c>
    </row>
    <row r="623" spans="1:23" x14ac:dyDescent="0.2">
      <c r="A623" s="6" t="s">
        <v>106</v>
      </c>
      <c r="B623" s="6" t="s">
        <v>107</v>
      </c>
      <c r="C623" s="6" t="s">
        <v>466</v>
      </c>
      <c r="D623" s="6" t="s">
        <v>69</v>
      </c>
      <c r="E623" s="6" t="s">
        <v>52</v>
      </c>
      <c r="F623" s="6" t="s">
        <v>142</v>
      </c>
      <c r="G623" s="6" t="s">
        <v>131</v>
      </c>
      <c r="H623" t="s">
        <v>110</v>
      </c>
      <c r="I623" t="s">
        <v>163</v>
      </c>
      <c r="J623" t="s">
        <v>163</v>
      </c>
      <c r="K623" t="s">
        <v>164</v>
      </c>
      <c r="L623" t="s">
        <v>165</v>
      </c>
      <c r="M623" t="s">
        <v>166</v>
      </c>
      <c r="P623" s="44" t="s">
        <v>386</v>
      </c>
      <c r="Q623" s="9">
        <v>0.72955974842767202</v>
      </c>
      <c r="R623" s="9">
        <v>0.83018867924528295</v>
      </c>
      <c r="S623" s="8">
        <f t="shared" si="37"/>
        <v>0.13793103448275998</v>
      </c>
      <c r="U623" s="9">
        <f t="shared" si="33"/>
        <v>0.18641312423088308</v>
      </c>
      <c r="V623" s="6" t="s">
        <v>116</v>
      </c>
      <c r="W623" s="6" t="s">
        <v>383</v>
      </c>
    </row>
    <row r="624" spans="1:23" x14ac:dyDescent="0.2">
      <c r="A624" s="6" t="s">
        <v>106</v>
      </c>
      <c r="B624" s="6" t="s">
        <v>120</v>
      </c>
      <c r="C624" s="6" t="s">
        <v>443</v>
      </c>
      <c r="D624" s="6" t="s">
        <v>77</v>
      </c>
      <c r="E624" s="6" t="s">
        <v>121</v>
      </c>
      <c r="F624" s="6" t="s">
        <v>122</v>
      </c>
      <c r="G624" s="14">
        <v>1.0000000000000001E-5</v>
      </c>
      <c r="H624" s="6" t="s">
        <v>110</v>
      </c>
      <c r="I624" s="12" t="s">
        <v>123</v>
      </c>
      <c r="J624" s="6" t="s">
        <v>124</v>
      </c>
      <c r="K624" s="6" t="s">
        <v>125</v>
      </c>
      <c r="L624" s="6" t="s">
        <v>126</v>
      </c>
      <c r="M624" s="6" t="s">
        <v>127</v>
      </c>
      <c r="N624" s="6" t="s">
        <v>150</v>
      </c>
      <c r="P624" s="44" t="s">
        <v>386</v>
      </c>
      <c r="Q624" s="9">
        <v>1170828.1368909699</v>
      </c>
      <c r="R624" s="9">
        <v>1328273.9984823901</v>
      </c>
      <c r="S624" s="8">
        <f t="shared" si="37"/>
        <v>0.13447393057148732</v>
      </c>
      <c r="U624" s="9">
        <f t="shared" si="33"/>
        <v>0.18202345725409397</v>
      </c>
      <c r="V624" s="6" t="s">
        <v>119</v>
      </c>
      <c r="W624" s="6" t="s">
        <v>383</v>
      </c>
    </row>
    <row r="625" spans="1:23" x14ac:dyDescent="0.2">
      <c r="A625" s="6" t="s">
        <v>181</v>
      </c>
      <c r="B625" s="6">
        <v>2016</v>
      </c>
      <c r="C625" s="6" t="s">
        <v>412</v>
      </c>
      <c r="D625" s="6" t="s">
        <v>78</v>
      </c>
      <c r="E625" s="6" t="s">
        <v>50</v>
      </c>
      <c r="F625" s="6" t="s">
        <v>182</v>
      </c>
      <c r="H625" s="6" t="s">
        <v>110</v>
      </c>
      <c r="I625" s="6" t="s">
        <v>111</v>
      </c>
      <c r="J625" s="6" t="s">
        <v>133</v>
      </c>
      <c r="K625" s="6" t="s">
        <v>248</v>
      </c>
      <c r="P625" s="44" t="s">
        <v>385</v>
      </c>
      <c r="Q625" s="9">
        <v>34.22</v>
      </c>
      <c r="R625" s="9">
        <v>38.72</v>
      </c>
      <c r="S625" s="8">
        <f t="shared" si="37"/>
        <v>0.1315020455873758</v>
      </c>
      <c r="U625" s="9">
        <f t="shared" si="33"/>
        <v>0.17823919278518124</v>
      </c>
      <c r="V625" s="6" t="s">
        <v>116</v>
      </c>
      <c r="W625" s="6" t="s">
        <v>383</v>
      </c>
    </row>
    <row r="626" spans="1:23" x14ac:dyDescent="0.2">
      <c r="A626" s="6" t="s">
        <v>106</v>
      </c>
      <c r="B626" s="6" t="s">
        <v>120</v>
      </c>
      <c r="C626" s="6" t="s">
        <v>441</v>
      </c>
      <c r="D626" s="6" t="s">
        <v>77</v>
      </c>
      <c r="E626" s="6" t="s">
        <v>121</v>
      </c>
      <c r="F626" s="6" t="s">
        <v>122</v>
      </c>
      <c r="G626" s="11">
        <v>1E-3</v>
      </c>
      <c r="H626" t="s">
        <v>110</v>
      </c>
      <c r="I626" t="s">
        <v>111</v>
      </c>
      <c r="J626" t="s">
        <v>133</v>
      </c>
      <c r="K626" t="s">
        <v>146</v>
      </c>
      <c r="L626" t="s">
        <v>147</v>
      </c>
      <c r="M626" t="s">
        <v>191</v>
      </c>
      <c r="P626" s="44" t="s">
        <v>386</v>
      </c>
      <c r="Q626" s="9">
        <v>1760410.8438655401</v>
      </c>
      <c r="R626" s="9">
        <v>1987218.4654880499</v>
      </c>
      <c r="S626" s="8">
        <f t="shared" si="37"/>
        <v>0.12883789168469431</v>
      </c>
      <c r="U626" s="9">
        <f t="shared" si="33"/>
        <v>0.17483832078355221</v>
      </c>
      <c r="V626" s="6" t="s">
        <v>119</v>
      </c>
      <c r="W626" s="6" t="s">
        <v>383</v>
      </c>
    </row>
    <row r="627" spans="1:23" x14ac:dyDescent="0.2">
      <c r="A627" s="6" t="s">
        <v>185</v>
      </c>
      <c r="B627" s="6">
        <v>2020</v>
      </c>
      <c r="C627" s="6" t="s">
        <v>497</v>
      </c>
      <c r="D627" s="6" t="s">
        <v>404</v>
      </c>
      <c r="E627" s="6" t="s">
        <v>50</v>
      </c>
      <c r="F627" s="6" t="s">
        <v>186</v>
      </c>
      <c r="G627" s="6" t="s">
        <v>187</v>
      </c>
      <c r="H627" t="s">
        <v>110</v>
      </c>
      <c r="I627" t="s">
        <v>111</v>
      </c>
      <c r="J627" t="s">
        <v>204</v>
      </c>
      <c r="K627" t="s">
        <v>205</v>
      </c>
      <c r="P627" s="44" t="s">
        <v>386</v>
      </c>
      <c r="Q627" s="9">
        <v>13.997879109225899</v>
      </c>
      <c r="R627" s="9">
        <v>15.800636267232299</v>
      </c>
      <c r="S627" s="8">
        <f t="shared" si="37"/>
        <v>0.12878787878788128</v>
      </c>
      <c r="U627" s="9">
        <f t="shared" si="33"/>
        <v>0.1747744011037114</v>
      </c>
      <c r="V627" s="6" t="s">
        <v>116</v>
      </c>
      <c r="W627" s="6" t="s">
        <v>383</v>
      </c>
    </row>
    <row r="628" spans="1:23" x14ac:dyDescent="0.2">
      <c r="A628" s="6" t="s">
        <v>106</v>
      </c>
      <c r="B628" s="6" t="s">
        <v>107</v>
      </c>
      <c r="C628" s="6" t="s">
        <v>485</v>
      </c>
      <c r="D628" s="6" t="s">
        <v>69</v>
      </c>
      <c r="E628" s="6" t="s">
        <v>52</v>
      </c>
      <c r="F628" s="6" t="s">
        <v>108</v>
      </c>
      <c r="G628" s="6" t="s">
        <v>118</v>
      </c>
      <c r="H628" t="s">
        <v>110</v>
      </c>
      <c r="I628" t="s">
        <v>111</v>
      </c>
      <c r="J628" t="s">
        <v>133</v>
      </c>
      <c r="K628" t="s">
        <v>146</v>
      </c>
      <c r="L628" t="s">
        <v>147</v>
      </c>
      <c r="M628" t="s">
        <v>191</v>
      </c>
      <c r="P628" s="44" t="s">
        <v>386</v>
      </c>
      <c r="Q628" s="9">
        <v>24.813895781637701</v>
      </c>
      <c r="R628" s="9">
        <v>27.990074441687302</v>
      </c>
      <c r="S628" s="8">
        <f t="shared" si="37"/>
        <v>0.127999999999999</v>
      </c>
      <c r="U628" s="9">
        <f t="shared" ref="U628:U691" si="38">IF(T628="",(LOG((R628/Q628),2)),T628)</f>
        <v>0.17376706773670525</v>
      </c>
      <c r="V628" s="6" t="s">
        <v>116</v>
      </c>
      <c r="W628" s="6" t="s">
        <v>383</v>
      </c>
    </row>
    <row r="629" spans="1:23" x14ac:dyDescent="0.2">
      <c r="A629" s="6" t="s">
        <v>106</v>
      </c>
      <c r="B629" s="6" t="s">
        <v>107</v>
      </c>
      <c r="C629" s="6" t="s">
        <v>424</v>
      </c>
      <c r="D629" s="6" t="s">
        <v>69</v>
      </c>
      <c r="E629" s="6" t="s">
        <v>52</v>
      </c>
      <c r="F629" s="6" t="s">
        <v>142</v>
      </c>
      <c r="G629" s="6" t="s">
        <v>130</v>
      </c>
      <c r="H629" s="6" t="s">
        <v>110</v>
      </c>
      <c r="I629" s="12" t="s">
        <v>123</v>
      </c>
      <c r="J629" s="6" t="s">
        <v>124</v>
      </c>
      <c r="K629" s="6" t="s">
        <v>125</v>
      </c>
      <c r="L629" s="6" t="s">
        <v>126</v>
      </c>
      <c r="M629" s="6" t="s">
        <v>127</v>
      </c>
      <c r="N629" s="6" t="s">
        <v>155</v>
      </c>
      <c r="P629" s="44" t="s">
        <v>386</v>
      </c>
      <c r="Q629" s="9">
        <v>46.104928457869597</v>
      </c>
      <c r="R629" s="9">
        <v>51.987281399046097</v>
      </c>
      <c r="S629" s="8">
        <f t="shared" si="37"/>
        <v>0.12758620689655245</v>
      </c>
      <c r="U629" s="9">
        <f t="shared" si="38"/>
        <v>0.17323773548314911</v>
      </c>
      <c r="V629" s="6" t="s">
        <v>116</v>
      </c>
      <c r="W629" s="6" t="s">
        <v>383</v>
      </c>
    </row>
    <row r="630" spans="1:23" x14ac:dyDescent="0.2">
      <c r="A630" s="6" t="s">
        <v>106</v>
      </c>
      <c r="B630" s="6">
        <v>2018</v>
      </c>
      <c r="C630" s="6" t="s">
        <v>418</v>
      </c>
      <c r="D630" s="6" t="s">
        <v>69</v>
      </c>
      <c r="E630" s="6" t="s">
        <v>52</v>
      </c>
      <c r="F630" s="6" t="s">
        <v>216</v>
      </c>
      <c r="G630" s="6" t="s">
        <v>217</v>
      </c>
      <c r="H630" t="s">
        <v>110</v>
      </c>
      <c r="I630" t="s">
        <v>123</v>
      </c>
      <c r="J630" t="s">
        <v>124</v>
      </c>
      <c r="K630" t="s">
        <v>125</v>
      </c>
      <c r="L630" t="s">
        <v>126</v>
      </c>
      <c r="M630" t="s">
        <v>127</v>
      </c>
      <c r="N630" s="6" t="s">
        <v>155</v>
      </c>
      <c r="P630" s="44" t="s">
        <v>386</v>
      </c>
      <c r="Q630" s="9">
        <v>52.31</v>
      </c>
      <c r="R630" s="9">
        <v>58.97</v>
      </c>
      <c r="S630" s="8">
        <f t="shared" si="37"/>
        <v>0.12731791244503912</v>
      </c>
      <c r="U630" s="9">
        <f t="shared" si="38"/>
        <v>0.17289442414391942</v>
      </c>
      <c r="V630" s="6" t="s">
        <v>116</v>
      </c>
      <c r="W630" s="6" t="s">
        <v>383</v>
      </c>
    </row>
    <row r="631" spans="1:23" x14ac:dyDescent="0.2">
      <c r="A631" s="6" t="s">
        <v>185</v>
      </c>
      <c r="B631" s="6">
        <v>2020</v>
      </c>
      <c r="C631" s="6" t="s">
        <v>506</v>
      </c>
      <c r="D631" s="6" t="s">
        <v>404</v>
      </c>
      <c r="E631" s="6" t="s">
        <v>50</v>
      </c>
      <c r="F631" s="6" t="s">
        <v>186</v>
      </c>
      <c r="G631" s="6" t="s">
        <v>187</v>
      </c>
      <c r="H631" s="6" t="s">
        <v>110</v>
      </c>
      <c r="I631" t="s">
        <v>111</v>
      </c>
      <c r="J631" t="s">
        <v>133</v>
      </c>
      <c r="K631" t="s">
        <v>146</v>
      </c>
      <c r="P631" s="44" t="s">
        <v>386</v>
      </c>
      <c r="Q631" s="9">
        <v>27.490996398559489</v>
      </c>
      <c r="R631" s="9">
        <v>30.9448818897637</v>
      </c>
      <c r="S631" s="8">
        <f t="shared" si="37"/>
        <v>0.12563697005122712</v>
      </c>
      <c r="U631" s="9">
        <f t="shared" si="38"/>
        <v>0.17074161786767494</v>
      </c>
      <c r="V631" s="6" t="s">
        <v>116</v>
      </c>
      <c r="W631" s="6" t="s">
        <v>383</v>
      </c>
    </row>
    <row r="632" spans="1:23" x14ac:dyDescent="0.2">
      <c r="A632" s="6" t="s">
        <v>176</v>
      </c>
      <c r="B632" s="6">
        <v>2018</v>
      </c>
      <c r="C632" s="6" t="s">
        <v>408</v>
      </c>
      <c r="D632" s="6" t="s">
        <v>69</v>
      </c>
      <c r="E632" s="6" t="s">
        <v>52</v>
      </c>
      <c r="F632" s="6" t="s">
        <v>177</v>
      </c>
      <c r="G632" s="6" t="s">
        <v>251</v>
      </c>
      <c r="H632" s="6" t="s">
        <v>110</v>
      </c>
      <c r="I632" s="6" t="s">
        <v>169</v>
      </c>
      <c r="J632" s="6" t="s">
        <v>256</v>
      </c>
      <c r="P632" s="44" t="s">
        <v>385</v>
      </c>
      <c r="Q632" s="7">
        <v>2.2705771050141976</v>
      </c>
      <c r="R632" s="7">
        <v>2.5543992431410061</v>
      </c>
      <c r="S632" s="8">
        <f t="shared" si="37"/>
        <v>0.12500000000001488</v>
      </c>
      <c r="U632" s="9">
        <f t="shared" si="38"/>
        <v>0.16992500144233144</v>
      </c>
      <c r="V632" s="6" t="s">
        <v>116</v>
      </c>
      <c r="W632" s="6" t="s">
        <v>383</v>
      </c>
    </row>
    <row r="633" spans="1:23" x14ac:dyDescent="0.2">
      <c r="A633" s="6" t="s">
        <v>176</v>
      </c>
      <c r="B633" s="6">
        <v>2018</v>
      </c>
      <c r="C633" s="6" t="s">
        <v>408</v>
      </c>
      <c r="D633" s="6" t="s">
        <v>69</v>
      </c>
      <c r="E633" s="6" t="s">
        <v>52</v>
      </c>
      <c r="F633" s="6" t="s">
        <v>177</v>
      </c>
      <c r="G633" s="6" t="s">
        <v>244</v>
      </c>
      <c r="H633" s="6" t="s">
        <v>110</v>
      </c>
      <c r="I633" s="6" t="s">
        <v>259</v>
      </c>
      <c r="J633" s="6" t="s">
        <v>260</v>
      </c>
      <c r="P633" s="44" t="s">
        <v>385</v>
      </c>
      <c r="Q633" s="7">
        <v>1.513718070009503</v>
      </c>
      <c r="R633" s="7">
        <v>1.7029328287606944</v>
      </c>
      <c r="S633" s="8">
        <f t="shared" si="37"/>
        <v>0.12500000000000236</v>
      </c>
      <c r="U633" s="9">
        <f t="shared" si="38"/>
        <v>0.16992500144231548</v>
      </c>
      <c r="V633" s="6" t="s">
        <v>116</v>
      </c>
      <c r="W633" s="6" t="s">
        <v>383</v>
      </c>
    </row>
    <row r="634" spans="1:23" x14ac:dyDescent="0.2">
      <c r="A634" s="6" t="s">
        <v>106</v>
      </c>
      <c r="B634" s="6" t="s">
        <v>107</v>
      </c>
      <c r="C634" s="6" t="s">
        <v>489</v>
      </c>
      <c r="D634" s="6" t="s">
        <v>69</v>
      </c>
      <c r="E634" s="6" t="s">
        <v>52</v>
      </c>
      <c r="F634" s="6" t="s">
        <v>108</v>
      </c>
      <c r="G634" s="6" t="s">
        <v>130</v>
      </c>
      <c r="H634" s="6" t="s">
        <v>110</v>
      </c>
      <c r="I634" s="12" t="s">
        <v>123</v>
      </c>
      <c r="J634" s="6" t="s">
        <v>124</v>
      </c>
      <c r="K634" s="6" t="s">
        <v>125</v>
      </c>
      <c r="L634" s="6" t="s">
        <v>126</v>
      </c>
      <c r="M634" s="6" t="s">
        <v>127</v>
      </c>
      <c r="N634" s="6" t="s">
        <v>155</v>
      </c>
      <c r="P634" s="44" t="s">
        <v>386</v>
      </c>
      <c r="Q634" s="9">
        <v>42.273307790549097</v>
      </c>
      <c r="R634" s="9">
        <v>47.509578544061199</v>
      </c>
      <c r="S634" s="8">
        <f t="shared" si="37"/>
        <v>0.12386706948640432</v>
      </c>
      <c r="U634" s="9">
        <f t="shared" si="38"/>
        <v>0.16847140430081309</v>
      </c>
      <c r="V634" s="6" t="s">
        <v>116</v>
      </c>
      <c r="W634" s="6" t="s">
        <v>383</v>
      </c>
    </row>
    <row r="635" spans="1:23" x14ac:dyDescent="0.2">
      <c r="A635" s="6" t="s">
        <v>106</v>
      </c>
      <c r="B635" s="6" t="s">
        <v>107</v>
      </c>
      <c r="C635" s="6" t="s">
        <v>480</v>
      </c>
      <c r="D635" s="6" t="s">
        <v>69</v>
      </c>
      <c r="E635" s="6" t="s">
        <v>52</v>
      </c>
      <c r="F635" s="6" t="s">
        <v>142</v>
      </c>
      <c r="G635" s="6" t="s">
        <v>109</v>
      </c>
      <c r="H635" t="s">
        <v>110</v>
      </c>
      <c r="I635" t="s">
        <v>163</v>
      </c>
      <c r="J635" t="s">
        <v>163</v>
      </c>
      <c r="K635" t="s">
        <v>164</v>
      </c>
      <c r="L635" t="s">
        <v>165</v>
      </c>
      <c r="M635" t="s">
        <v>166</v>
      </c>
      <c r="P635" s="44" t="s">
        <v>386</v>
      </c>
      <c r="Q635" s="9">
        <v>728089.67761648505</v>
      </c>
      <c r="R635" s="9">
        <v>817720.79466917703</v>
      </c>
      <c r="S635" s="8">
        <f t="shared" si="37"/>
        <v>0.12310450183295196</v>
      </c>
      <c r="U635" s="9">
        <f t="shared" si="38"/>
        <v>0.16749217285146356</v>
      </c>
      <c r="V635" s="6" t="s">
        <v>119</v>
      </c>
      <c r="W635" s="6" t="s">
        <v>383</v>
      </c>
    </row>
    <row r="636" spans="1:23" x14ac:dyDescent="0.2">
      <c r="A636" s="6" t="s">
        <v>106</v>
      </c>
      <c r="B636" s="6" t="s">
        <v>107</v>
      </c>
      <c r="C636" s="6" t="s">
        <v>480</v>
      </c>
      <c r="D636" s="6" t="s">
        <v>69</v>
      </c>
      <c r="E636" s="6" t="s">
        <v>52</v>
      </c>
      <c r="F636" s="6" t="s">
        <v>142</v>
      </c>
      <c r="G636" s="6" t="s">
        <v>129</v>
      </c>
      <c r="H636" t="s">
        <v>110</v>
      </c>
      <c r="I636" t="s">
        <v>163</v>
      </c>
      <c r="J636" t="s">
        <v>163</v>
      </c>
      <c r="K636" t="s">
        <v>164</v>
      </c>
      <c r="L636" t="s">
        <v>165</v>
      </c>
      <c r="M636" t="s">
        <v>166</v>
      </c>
      <c r="P636" s="44" t="s">
        <v>386</v>
      </c>
      <c r="Q636" s="9">
        <v>728089.67761648505</v>
      </c>
      <c r="R636" s="9">
        <v>817720.79466917703</v>
      </c>
      <c r="S636" s="8">
        <f t="shared" si="37"/>
        <v>0.12310450183295196</v>
      </c>
      <c r="U636" s="9">
        <f t="shared" si="38"/>
        <v>0.16749217285146356</v>
      </c>
      <c r="V636" s="6" t="s">
        <v>119</v>
      </c>
      <c r="W636" s="6" t="s">
        <v>383</v>
      </c>
    </row>
    <row r="637" spans="1:23" x14ac:dyDescent="0.2">
      <c r="A637" s="6" t="s">
        <v>176</v>
      </c>
      <c r="B637" s="6">
        <v>2018</v>
      </c>
      <c r="C637" s="6" t="s">
        <v>408</v>
      </c>
      <c r="D637" s="6" t="s">
        <v>69</v>
      </c>
      <c r="E637" s="6" t="s">
        <v>52</v>
      </c>
      <c r="F637" s="6" t="s">
        <v>177</v>
      </c>
      <c r="G637" s="6" t="s">
        <v>244</v>
      </c>
      <c r="H637" s="6" t="s">
        <v>110</v>
      </c>
      <c r="I637" s="6" t="s">
        <v>111</v>
      </c>
      <c r="J637" s="6" t="s">
        <v>112</v>
      </c>
      <c r="P637" s="44" t="s">
        <v>385</v>
      </c>
      <c r="Q637" s="9">
        <v>14</v>
      </c>
      <c r="R637" s="7">
        <v>15.7048249763481</v>
      </c>
      <c r="S637" s="8">
        <f t="shared" si="37"/>
        <v>0.12177321259629283</v>
      </c>
      <c r="U637" s="9">
        <f t="shared" si="38"/>
        <v>0.16578103768135735</v>
      </c>
      <c r="V637" s="6" t="s">
        <v>116</v>
      </c>
      <c r="W637" s="6" t="s">
        <v>383</v>
      </c>
    </row>
    <row r="638" spans="1:23" x14ac:dyDescent="0.2">
      <c r="A638" s="6" t="s">
        <v>106</v>
      </c>
      <c r="B638" s="6" t="s">
        <v>120</v>
      </c>
      <c r="C638" s="6" t="s">
        <v>459</v>
      </c>
      <c r="D638" s="6" t="s">
        <v>77</v>
      </c>
      <c r="E638" s="6" t="s">
        <v>121</v>
      </c>
      <c r="F638" s="6" t="s">
        <v>132</v>
      </c>
      <c r="G638" s="11">
        <v>1E-3</v>
      </c>
      <c r="H638" t="s">
        <v>110</v>
      </c>
      <c r="I638" t="s">
        <v>111</v>
      </c>
      <c r="J638" t="s">
        <v>133</v>
      </c>
      <c r="K638" t="s">
        <v>146</v>
      </c>
      <c r="L638" t="s">
        <v>147</v>
      </c>
      <c r="M638" t="s">
        <v>191</v>
      </c>
      <c r="P638" s="44" t="s">
        <v>386</v>
      </c>
      <c r="Q638" s="9">
        <v>4341834.1940446198</v>
      </c>
      <c r="R638" s="9">
        <v>4870510.9675794896</v>
      </c>
      <c r="S638" s="8">
        <f t="shared" si="37"/>
        <v>0.12176346445012053</v>
      </c>
      <c r="U638" s="9">
        <f t="shared" si="38"/>
        <v>0.16576850068806023</v>
      </c>
      <c r="V638" s="6" t="s">
        <v>119</v>
      </c>
      <c r="W638" s="6" t="s">
        <v>383</v>
      </c>
    </row>
    <row r="639" spans="1:23" x14ac:dyDescent="0.2">
      <c r="A639" s="6" t="s">
        <v>159</v>
      </c>
      <c r="B639" s="6">
        <v>2019</v>
      </c>
      <c r="C639" s="6" t="s">
        <v>407</v>
      </c>
      <c r="D639" s="6" t="s">
        <v>53</v>
      </c>
      <c r="E639" s="6" t="s">
        <v>50</v>
      </c>
      <c r="F639" s="6" t="s">
        <v>160</v>
      </c>
      <c r="G639" s="6" t="s">
        <v>161</v>
      </c>
      <c r="H639" s="6" t="s">
        <v>110</v>
      </c>
      <c r="I639" s="6" t="s">
        <v>123</v>
      </c>
      <c r="J639" s="6" t="s">
        <v>237</v>
      </c>
      <c r="K639" s="6" t="s">
        <v>263</v>
      </c>
      <c r="L639" s="6" t="s">
        <v>264</v>
      </c>
      <c r="M639" s="6" t="s">
        <v>265</v>
      </c>
      <c r="P639" s="44" t="s">
        <v>385</v>
      </c>
      <c r="Q639" s="9">
        <f>0.2523-0.2305</f>
        <v>2.1800000000000014E-2</v>
      </c>
      <c r="R639" s="9">
        <f>0.1606-0.1362</f>
        <v>2.4400000000000005E-2</v>
      </c>
      <c r="S639" s="8">
        <f t="shared" si="37"/>
        <v>0.11926605504587108</v>
      </c>
      <c r="U639" s="9">
        <f t="shared" si="38"/>
        <v>0.16255301278595927</v>
      </c>
      <c r="V639" s="6" t="s">
        <v>116</v>
      </c>
      <c r="W639" s="6" t="s">
        <v>383</v>
      </c>
    </row>
    <row r="640" spans="1:23" x14ac:dyDescent="0.2">
      <c r="A640" s="6" t="s">
        <v>106</v>
      </c>
      <c r="B640" s="6" t="s">
        <v>107</v>
      </c>
      <c r="C640" s="6" t="s">
        <v>424</v>
      </c>
      <c r="D640" s="6" t="s">
        <v>69</v>
      </c>
      <c r="E640" s="6" t="s">
        <v>52</v>
      </c>
      <c r="F640" s="6" t="s">
        <v>117</v>
      </c>
      <c r="G640" s="6" t="s">
        <v>129</v>
      </c>
      <c r="H640" s="6" t="s">
        <v>110</v>
      </c>
      <c r="I640" s="12" t="s">
        <v>123</v>
      </c>
      <c r="J640" s="6" t="s">
        <v>124</v>
      </c>
      <c r="K640" s="6" t="s">
        <v>125</v>
      </c>
      <c r="L640" s="6" t="s">
        <v>126</v>
      </c>
      <c r="M640" s="6" t="s">
        <v>127</v>
      </c>
      <c r="N640" s="6" t="s">
        <v>155</v>
      </c>
      <c r="P640" s="44" t="s">
        <v>386</v>
      </c>
      <c r="Q640" s="9">
        <v>41.335453100158901</v>
      </c>
      <c r="R640" s="9">
        <v>46.263910969793301</v>
      </c>
      <c r="S640" s="8">
        <f t="shared" si="37"/>
        <v>0.11923076923077092</v>
      </c>
      <c r="U640" s="9">
        <f t="shared" si="38"/>
        <v>0.16250752987983139</v>
      </c>
      <c r="V640" s="6" t="s">
        <v>116</v>
      </c>
      <c r="W640" s="6" t="s">
        <v>383</v>
      </c>
    </row>
    <row r="641" spans="1:23" x14ac:dyDescent="0.2">
      <c r="A641" s="6" t="s">
        <v>106</v>
      </c>
      <c r="B641" s="6" t="s">
        <v>120</v>
      </c>
      <c r="C641" s="6" t="s">
        <v>445</v>
      </c>
      <c r="D641" s="6" t="s">
        <v>77</v>
      </c>
      <c r="E641" s="6" t="s">
        <v>121</v>
      </c>
      <c r="F641" s="6" t="s">
        <v>122</v>
      </c>
      <c r="G641" s="11">
        <v>1E-3</v>
      </c>
      <c r="H641" s="6" t="s">
        <v>110</v>
      </c>
      <c r="I641" s="12" t="s">
        <v>123</v>
      </c>
      <c r="J641" s="6" t="s">
        <v>124</v>
      </c>
      <c r="K641" s="6" t="s">
        <v>125</v>
      </c>
      <c r="L641" s="6" t="s">
        <v>126</v>
      </c>
      <c r="M641" s="6" t="s">
        <v>127</v>
      </c>
      <c r="N641" s="6" t="s">
        <v>155</v>
      </c>
      <c r="P641" s="44" t="s">
        <v>386</v>
      </c>
      <c r="Q641" s="9">
        <v>18437103.058867201</v>
      </c>
      <c r="R641" s="9">
        <v>20618834.459458299</v>
      </c>
      <c r="S641" s="8">
        <f t="shared" si="37"/>
        <v>0.11833374221672036</v>
      </c>
      <c r="U641" s="9">
        <f t="shared" si="38"/>
        <v>0.16135079318024323</v>
      </c>
      <c r="V641" s="6" t="s">
        <v>119</v>
      </c>
      <c r="W641" s="6" t="s">
        <v>383</v>
      </c>
    </row>
    <row r="642" spans="1:23" x14ac:dyDescent="0.2">
      <c r="A642" s="6" t="s">
        <v>196</v>
      </c>
      <c r="B642" s="6">
        <v>2019</v>
      </c>
      <c r="C642" s="6" t="s">
        <v>418</v>
      </c>
      <c r="D642" s="6" t="s">
        <v>79</v>
      </c>
      <c r="E642" s="6" t="s">
        <v>50</v>
      </c>
      <c r="F642" s="6" t="s">
        <v>197</v>
      </c>
      <c r="G642" s="6" t="s">
        <v>209</v>
      </c>
      <c r="H642" s="6" t="s">
        <v>110</v>
      </c>
      <c r="I642" s="12" t="s">
        <v>123</v>
      </c>
      <c r="J642" s="6" t="s">
        <v>124</v>
      </c>
      <c r="K642" s="6" t="s">
        <v>125</v>
      </c>
      <c r="L642" s="6" t="s">
        <v>126</v>
      </c>
      <c r="M642" s="6" t="s">
        <v>127</v>
      </c>
      <c r="N642" s="6" t="s">
        <v>150</v>
      </c>
      <c r="P642" s="44" t="s">
        <v>386</v>
      </c>
      <c r="Q642" s="9">
        <v>40857908.847185001</v>
      </c>
      <c r="R642" s="9">
        <v>45683646.112600498</v>
      </c>
      <c r="S642" s="8">
        <f t="shared" si="37"/>
        <v>0.11811023622047112</v>
      </c>
      <c r="U642" s="9">
        <f t="shared" si="38"/>
        <v>0.1610624327325145</v>
      </c>
      <c r="V642" s="6" t="s">
        <v>119</v>
      </c>
      <c r="W642" s="6" t="s">
        <v>383</v>
      </c>
    </row>
    <row r="643" spans="1:23" x14ac:dyDescent="0.2">
      <c r="A643" s="6" t="s">
        <v>106</v>
      </c>
      <c r="B643" s="6" t="s">
        <v>107</v>
      </c>
      <c r="C643" s="6" t="s">
        <v>477</v>
      </c>
      <c r="D643" s="6" t="s">
        <v>69</v>
      </c>
      <c r="E643" s="6" t="s">
        <v>52</v>
      </c>
      <c r="F643" s="6" t="s">
        <v>142</v>
      </c>
      <c r="G643" s="6" t="s">
        <v>118</v>
      </c>
      <c r="H643" t="s">
        <v>110</v>
      </c>
      <c r="I643" t="s">
        <v>111</v>
      </c>
      <c r="J643" t="s">
        <v>112</v>
      </c>
      <c r="K643" t="s">
        <v>139</v>
      </c>
      <c r="L643" t="s">
        <v>140</v>
      </c>
      <c r="M643" t="s">
        <v>141</v>
      </c>
      <c r="P643" s="44" t="s">
        <v>385</v>
      </c>
      <c r="Q643" s="9">
        <v>6.7191283292978099</v>
      </c>
      <c r="R643" s="9">
        <v>7.5060532687651298</v>
      </c>
      <c r="S643" s="8">
        <f t="shared" si="37"/>
        <v>0.11711711711711843</v>
      </c>
      <c r="U643" s="9">
        <f t="shared" si="38"/>
        <v>0.15978044403677086</v>
      </c>
      <c r="V643" s="6" t="s">
        <v>116</v>
      </c>
      <c r="W643" s="6" t="s">
        <v>383</v>
      </c>
    </row>
    <row r="644" spans="1:23" x14ac:dyDescent="0.2">
      <c r="A644" s="6" t="s">
        <v>143</v>
      </c>
      <c r="B644" s="6">
        <v>2018</v>
      </c>
      <c r="C644" s="6" t="s">
        <v>426</v>
      </c>
      <c r="D644" s="6" t="s">
        <v>74</v>
      </c>
      <c r="E644" s="6" t="s">
        <v>50</v>
      </c>
      <c r="F644" s="6" t="s">
        <v>144</v>
      </c>
      <c r="G644" s="6" t="s">
        <v>145</v>
      </c>
      <c r="H644" t="s">
        <v>110</v>
      </c>
      <c r="I644" t="s">
        <v>111</v>
      </c>
      <c r="J644" t="s">
        <v>204</v>
      </c>
      <c r="K644" t="s">
        <v>205</v>
      </c>
      <c r="L644" t="s">
        <v>206</v>
      </c>
      <c r="M644" t="s">
        <v>215</v>
      </c>
      <c r="P644" s="44" t="s">
        <v>386</v>
      </c>
      <c r="Q644" s="9">
        <v>4.9051851851851798E-2</v>
      </c>
      <c r="R644" s="9">
        <v>5.4785185185185097E-2</v>
      </c>
      <c r="S644" s="8">
        <f t="shared" si="37"/>
        <v>0.1168831168831163</v>
      </c>
      <c r="T644" s="8"/>
      <c r="U644" s="9">
        <f t="shared" si="38"/>
        <v>0.15947821400719592</v>
      </c>
      <c r="V644" s="6" t="s">
        <v>116</v>
      </c>
      <c r="W644" s="6" t="s">
        <v>383</v>
      </c>
    </row>
    <row r="645" spans="1:23" x14ac:dyDescent="0.2">
      <c r="A645" s="6" t="s">
        <v>176</v>
      </c>
      <c r="B645" s="6">
        <v>2018</v>
      </c>
      <c r="C645" s="6" t="s">
        <v>408</v>
      </c>
      <c r="D645" s="6" t="s">
        <v>69</v>
      </c>
      <c r="E645" s="6" t="s">
        <v>52</v>
      </c>
      <c r="F645" s="6" t="s">
        <v>177</v>
      </c>
      <c r="G645" s="6" t="s">
        <v>178</v>
      </c>
      <c r="H645" s="6" t="s">
        <v>110</v>
      </c>
      <c r="I645" s="6" t="s">
        <v>123</v>
      </c>
      <c r="J645" s="6" t="s">
        <v>124</v>
      </c>
      <c r="P645" s="44" t="s">
        <v>386</v>
      </c>
      <c r="Q645" s="7">
        <v>4.0681173131504025</v>
      </c>
      <c r="R645" s="7">
        <v>4.5411542100283953</v>
      </c>
      <c r="S645" s="8">
        <f t="shared" si="37"/>
        <v>0.11627906976745145</v>
      </c>
      <c r="U645" s="9">
        <f t="shared" si="38"/>
        <v>0.15869774601907058</v>
      </c>
      <c r="V645" s="6" t="s">
        <v>116</v>
      </c>
      <c r="W645" s="6" t="s">
        <v>383</v>
      </c>
    </row>
    <row r="646" spans="1:23" x14ac:dyDescent="0.2">
      <c r="A646" s="6" t="s">
        <v>106</v>
      </c>
      <c r="B646" s="6" t="s">
        <v>107</v>
      </c>
      <c r="C646" s="6" t="s">
        <v>477</v>
      </c>
      <c r="D646" s="6" t="s">
        <v>69</v>
      </c>
      <c r="E646" s="6" t="s">
        <v>52</v>
      </c>
      <c r="F646" s="6" t="s">
        <v>108</v>
      </c>
      <c r="G646" s="6" t="s">
        <v>131</v>
      </c>
      <c r="H646" t="s">
        <v>110</v>
      </c>
      <c r="I646" t="s">
        <v>111</v>
      </c>
      <c r="J646" t="s">
        <v>112</v>
      </c>
      <c r="K646" t="s">
        <v>139</v>
      </c>
      <c r="L646" t="s">
        <v>140</v>
      </c>
      <c r="M646" t="s">
        <v>141</v>
      </c>
      <c r="P646" s="44" t="s">
        <v>385</v>
      </c>
      <c r="Q646" s="9">
        <v>4.17675544794188</v>
      </c>
      <c r="R646" s="9">
        <v>4.6610169491525397</v>
      </c>
      <c r="S646" s="8">
        <f t="shared" si="37"/>
        <v>0.11594202898550891</v>
      </c>
      <c r="U646" s="9">
        <f t="shared" si="38"/>
        <v>0.15826208391673444</v>
      </c>
      <c r="V646" s="6" t="s">
        <v>116</v>
      </c>
      <c r="W646" s="6" t="s">
        <v>383</v>
      </c>
    </row>
    <row r="647" spans="1:23" x14ac:dyDescent="0.2">
      <c r="A647" s="6" t="s">
        <v>231</v>
      </c>
      <c r="B647" s="6">
        <v>2019</v>
      </c>
      <c r="C647" s="6" t="s">
        <v>429</v>
      </c>
      <c r="D647" s="6" t="s">
        <v>68</v>
      </c>
      <c r="E647" s="6" t="s">
        <v>50</v>
      </c>
      <c r="F647" s="6" t="s">
        <v>142</v>
      </c>
      <c r="G647" s="6" t="s">
        <v>245</v>
      </c>
      <c r="H647" t="s">
        <v>110</v>
      </c>
      <c r="I647" s="6" t="s">
        <v>111</v>
      </c>
      <c r="J647" s="6" t="s">
        <v>133</v>
      </c>
      <c r="P647" s="44" t="s">
        <v>386</v>
      </c>
      <c r="T647" s="9">
        <v>0.15770000000000001</v>
      </c>
      <c r="U647" s="9">
        <f t="shared" si="38"/>
        <v>0.15770000000000001</v>
      </c>
      <c r="V647" s="6" t="s">
        <v>119</v>
      </c>
      <c r="W647" s="6" t="s">
        <v>383</v>
      </c>
    </row>
    <row r="648" spans="1:23" x14ac:dyDescent="0.2">
      <c r="A648" s="6" t="s">
        <v>176</v>
      </c>
      <c r="B648" s="6">
        <v>2018</v>
      </c>
      <c r="C648" s="6" t="s">
        <v>408</v>
      </c>
      <c r="D648" s="6" t="s">
        <v>69</v>
      </c>
      <c r="E648" s="6" t="s">
        <v>52</v>
      </c>
      <c r="F648" s="6" t="s">
        <v>177</v>
      </c>
      <c r="G648" s="6" t="s">
        <v>244</v>
      </c>
      <c r="H648" s="6" t="s">
        <v>110</v>
      </c>
      <c r="I648" s="6" t="s">
        <v>163</v>
      </c>
      <c r="J648" s="6" t="s">
        <v>266</v>
      </c>
      <c r="P648" s="44" t="s">
        <v>385</v>
      </c>
      <c r="Q648" s="7">
        <v>2.4597918637653038</v>
      </c>
      <c r="R648" s="7">
        <v>2.743614001892098</v>
      </c>
      <c r="S648" s="8">
        <f t="shared" ref="S648:S655" si="39">((R648-Q648)/Q648)</f>
        <v>0.11538461538462694</v>
      </c>
      <c r="U648" s="9">
        <f t="shared" si="38"/>
        <v>0.15754127698649495</v>
      </c>
      <c r="V648" s="6" t="s">
        <v>116</v>
      </c>
      <c r="W648" s="6" t="s">
        <v>383</v>
      </c>
    </row>
    <row r="649" spans="1:23" x14ac:dyDescent="0.2">
      <c r="A649" s="6" t="s">
        <v>106</v>
      </c>
      <c r="B649" s="6" t="s">
        <v>107</v>
      </c>
      <c r="C649" s="6" t="s">
        <v>424</v>
      </c>
      <c r="D649" s="6" t="s">
        <v>69</v>
      </c>
      <c r="E649" s="6" t="s">
        <v>52</v>
      </c>
      <c r="F649" s="6" t="s">
        <v>108</v>
      </c>
      <c r="G649" s="6" t="s">
        <v>131</v>
      </c>
      <c r="H649" s="6" t="s">
        <v>110</v>
      </c>
      <c r="I649" s="12" t="s">
        <v>123</v>
      </c>
      <c r="J649" s="6" t="s">
        <v>124</v>
      </c>
      <c r="K649" s="6" t="s">
        <v>125</v>
      </c>
      <c r="L649" s="6" t="s">
        <v>126</v>
      </c>
      <c r="M649" s="6" t="s">
        <v>127</v>
      </c>
      <c r="N649" s="6" t="s">
        <v>155</v>
      </c>
      <c r="P649" s="44" t="s">
        <v>386</v>
      </c>
      <c r="Q649" s="9">
        <v>42.6073131955484</v>
      </c>
      <c r="R649" s="9">
        <v>47.376788553259097</v>
      </c>
      <c r="S649" s="8">
        <f t="shared" si="39"/>
        <v>0.11194029850746397</v>
      </c>
      <c r="U649" s="9">
        <f t="shared" si="38"/>
        <v>0.15307933000439086</v>
      </c>
      <c r="V649" s="6" t="s">
        <v>116</v>
      </c>
      <c r="W649" s="6" t="s">
        <v>383</v>
      </c>
    </row>
    <row r="650" spans="1:23" x14ac:dyDescent="0.2">
      <c r="A650" s="6" t="s">
        <v>176</v>
      </c>
      <c r="B650" s="6">
        <v>2018</v>
      </c>
      <c r="C650" s="6" t="s">
        <v>408</v>
      </c>
      <c r="D650" s="6" t="s">
        <v>69</v>
      </c>
      <c r="E650" s="6" t="s">
        <v>52</v>
      </c>
      <c r="F650" s="6" t="s">
        <v>177</v>
      </c>
      <c r="G650" s="6" t="s">
        <v>251</v>
      </c>
      <c r="H650" s="6" t="s">
        <v>110</v>
      </c>
      <c r="I650" s="6" t="s">
        <v>267</v>
      </c>
      <c r="P650" s="44" t="s">
        <v>385</v>
      </c>
      <c r="Q650" s="7">
        <v>3.4058656575213035</v>
      </c>
      <c r="R650" s="7">
        <v>3.7842951750237006</v>
      </c>
      <c r="S650" s="8">
        <f t="shared" si="39"/>
        <v>0.11111111111111992</v>
      </c>
      <c r="U650" s="9">
        <f t="shared" si="38"/>
        <v>0.1520030934450613</v>
      </c>
      <c r="V650" s="6" t="s">
        <v>116</v>
      </c>
      <c r="W650" s="6" t="s">
        <v>383</v>
      </c>
    </row>
    <row r="651" spans="1:23" x14ac:dyDescent="0.2">
      <c r="A651" s="6" t="s">
        <v>176</v>
      </c>
      <c r="B651" s="6">
        <v>2018</v>
      </c>
      <c r="C651" s="6" t="s">
        <v>408</v>
      </c>
      <c r="D651" s="6" t="s">
        <v>69</v>
      </c>
      <c r="E651" s="6" t="s">
        <v>52</v>
      </c>
      <c r="F651" s="6" t="s">
        <v>177</v>
      </c>
      <c r="G651" s="6" t="s">
        <v>244</v>
      </c>
      <c r="H651" s="6" t="s">
        <v>110</v>
      </c>
      <c r="I651" s="6" t="s">
        <v>267</v>
      </c>
      <c r="P651" s="44" t="s">
        <v>385</v>
      </c>
      <c r="Q651" s="7">
        <v>3.4058656575213035</v>
      </c>
      <c r="R651" s="7">
        <v>3.7842951750236011</v>
      </c>
      <c r="S651" s="8">
        <f t="shared" si="39"/>
        <v>0.11111111111109072</v>
      </c>
      <c r="U651" s="9">
        <f t="shared" si="38"/>
        <v>0.15200309344502352</v>
      </c>
      <c r="V651" s="6" t="s">
        <v>116</v>
      </c>
      <c r="W651" s="6" t="s">
        <v>383</v>
      </c>
    </row>
    <row r="652" spans="1:23" x14ac:dyDescent="0.2">
      <c r="A652" s="6" t="s">
        <v>106</v>
      </c>
      <c r="B652" s="6" t="s">
        <v>120</v>
      </c>
      <c r="C652" s="6" t="s">
        <v>459</v>
      </c>
      <c r="D652" s="6" t="s">
        <v>77</v>
      </c>
      <c r="E652" s="6" t="s">
        <v>121</v>
      </c>
      <c r="F652" s="6" t="s">
        <v>132</v>
      </c>
      <c r="G652" s="13">
        <v>1.0000000000000001E-5</v>
      </c>
      <c r="H652" t="s">
        <v>110</v>
      </c>
      <c r="I652" t="s">
        <v>111</v>
      </c>
      <c r="J652" t="s">
        <v>133</v>
      </c>
      <c r="K652" t="s">
        <v>146</v>
      </c>
      <c r="L652" t="s">
        <v>147</v>
      </c>
      <c r="M652" t="s">
        <v>191</v>
      </c>
      <c r="P652" s="44" t="s">
        <v>386</v>
      </c>
      <c r="Q652" s="9">
        <v>4192623.70166755</v>
      </c>
      <c r="R652" s="9">
        <v>4656374.83537992</v>
      </c>
      <c r="S652" s="8">
        <f t="shared" si="39"/>
        <v>0.11061119878893978</v>
      </c>
      <c r="U652" s="9">
        <f t="shared" si="38"/>
        <v>0.15135384845432012</v>
      </c>
      <c r="V652" s="6" t="s">
        <v>119</v>
      </c>
      <c r="W652" s="6" t="s">
        <v>383</v>
      </c>
    </row>
    <row r="653" spans="1:23" x14ac:dyDescent="0.2">
      <c r="A653" s="6" t="s">
        <v>106</v>
      </c>
      <c r="B653" s="6" t="s">
        <v>120</v>
      </c>
      <c r="C653" s="6" t="s">
        <v>444</v>
      </c>
      <c r="D653" s="6" t="s">
        <v>77</v>
      </c>
      <c r="E653" s="6" t="s">
        <v>121</v>
      </c>
      <c r="F653" s="6" t="s">
        <v>122</v>
      </c>
      <c r="G653" s="11">
        <v>1E-3</v>
      </c>
      <c r="H653" s="6" t="s">
        <v>110</v>
      </c>
      <c r="I653" s="12" t="s">
        <v>123</v>
      </c>
      <c r="J653" s="6" t="s">
        <v>124</v>
      </c>
      <c r="K653" s="6" t="s">
        <v>125</v>
      </c>
      <c r="L653" s="6" t="s">
        <v>126</v>
      </c>
      <c r="M653" s="6" t="s">
        <v>127</v>
      </c>
      <c r="N653" s="6" t="s">
        <v>150</v>
      </c>
      <c r="P653" s="44" t="s">
        <v>386</v>
      </c>
      <c r="Q653" s="9">
        <v>347168.68189265497</v>
      </c>
      <c r="R653" s="9">
        <v>385110.70023255597</v>
      </c>
      <c r="S653" s="8">
        <f t="shared" si="39"/>
        <v>0.10928986489522324</v>
      </c>
      <c r="U653" s="9">
        <f t="shared" si="38"/>
        <v>0.14963640067060241</v>
      </c>
      <c r="V653" s="6" t="s">
        <v>119</v>
      </c>
      <c r="W653" s="6" t="s">
        <v>383</v>
      </c>
    </row>
    <row r="654" spans="1:23" x14ac:dyDescent="0.2">
      <c r="A654" s="6" t="s">
        <v>185</v>
      </c>
      <c r="B654" s="6">
        <v>2020</v>
      </c>
      <c r="C654" s="6" t="s">
        <v>497</v>
      </c>
      <c r="D654" s="6" t="s">
        <v>54</v>
      </c>
      <c r="E654" s="6" t="s">
        <v>55</v>
      </c>
      <c r="F654" s="6" t="s">
        <v>186</v>
      </c>
      <c r="G654" s="6" t="s">
        <v>219</v>
      </c>
      <c r="H654" s="6" t="s">
        <v>110</v>
      </c>
      <c r="I654" t="s">
        <v>111</v>
      </c>
      <c r="J654" t="s">
        <v>133</v>
      </c>
      <c r="K654" t="s">
        <v>146</v>
      </c>
      <c r="P654" s="44" t="s">
        <v>386</v>
      </c>
      <c r="Q654" s="9">
        <v>37.857900318133602</v>
      </c>
      <c r="R654" s="9">
        <v>41.993637327677597</v>
      </c>
      <c r="S654" s="8">
        <f t="shared" si="39"/>
        <v>0.10924369747899128</v>
      </c>
      <c r="U654" s="9">
        <f t="shared" si="38"/>
        <v>0.14957635605050942</v>
      </c>
      <c r="V654" s="6" t="s">
        <v>116</v>
      </c>
      <c r="W654" s="6" t="s">
        <v>383</v>
      </c>
    </row>
    <row r="655" spans="1:23" x14ac:dyDescent="0.2">
      <c r="A655" s="6" t="s">
        <v>106</v>
      </c>
      <c r="B655" s="6" t="s">
        <v>120</v>
      </c>
      <c r="C655" s="6" t="s">
        <v>462</v>
      </c>
      <c r="D655" s="6" t="s">
        <v>77</v>
      </c>
      <c r="E655" s="6" t="s">
        <v>121</v>
      </c>
      <c r="F655" s="6" t="s">
        <v>138</v>
      </c>
      <c r="G655" s="11">
        <v>1E-3</v>
      </c>
      <c r="H655" t="s">
        <v>110</v>
      </c>
      <c r="I655" t="s">
        <v>111</v>
      </c>
      <c r="J655" t="s">
        <v>204</v>
      </c>
      <c r="K655" t="s">
        <v>205</v>
      </c>
      <c r="L655" t="s">
        <v>206</v>
      </c>
      <c r="M655" t="s">
        <v>215</v>
      </c>
      <c r="P655" s="44" t="s">
        <v>386</v>
      </c>
      <c r="Q655" s="9">
        <v>1855236.69445552</v>
      </c>
      <c r="R655" s="9">
        <v>2054020.6449754899</v>
      </c>
      <c r="S655" s="8">
        <f t="shared" si="39"/>
        <v>0.10714748749528673</v>
      </c>
      <c r="U655" s="9">
        <f t="shared" si="38"/>
        <v>0.14684742203348145</v>
      </c>
      <c r="V655" s="6" t="s">
        <v>119</v>
      </c>
      <c r="W655" s="6" t="s">
        <v>383</v>
      </c>
    </row>
    <row r="656" spans="1:23" x14ac:dyDescent="0.2">
      <c r="A656" s="6" t="s">
        <v>229</v>
      </c>
      <c r="B656" s="6">
        <v>2019</v>
      </c>
      <c r="C656" s="6" t="s">
        <v>405</v>
      </c>
      <c r="D656" s="6" t="s">
        <v>268</v>
      </c>
      <c r="E656" s="6" t="s">
        <v>52</v>
      </c>
      <c r="F656" s="6" t="s">
        <v>142</v>
      </c>
      <c r="G656" s="6" t="s">
        <v>230</v>
      </c>
      <c r="H656" t="s">
        <v>110</v>
      </c>
      <c r="I656" t="s">
        <v>163</v>
      </c>
      <c r="J656" t="s">
        <v>163</v>
      </c>
      <c r="K656" t="s">
        <v>164</v>
      </c>
      <c r="L656" t="s">
        <v>165</v>
      </c>
      <c r="M656" t="s">
        <v>166</v>
      </c>
      <c r="P656" s="44" t="s">
        <v>386</v>
      </c>
      <c r="T656" s="9">
        <v>0.1459</v>
      </c>
      <c r="U656" s="9">
        <f t="shared" si="38"/>
        <v>0.1459</v>
      </c>
      <c r="V656" s="6" t="s">
        <v>119</v>
      </c>
      <c r="W656" s="6" t="s">
        <v>383</v>
      </c>
    </row>
    <row r="657" spans="1:23" x14ac:dyDescent="0.2">
      <c r="A657" s="6" t="s">
        <v>200</v>
      </c>
      <c r="B657" s="6">
        <v>2020</v>
      </c>
      <c r="C657" s="6" t="s">
        <v>507</v>
      </c>
      <c r="D657" s="6" t="s">
        <v>74</v>
      </c>
      <c r="E657" s="6" t="s">
        <v>50</v>
      </c>
      <c r="F657" s="6" t="s">
        <v>177</v>
      </c>
      <c r="G657" s="6" t="s">
        <v>201</v>
      </c>
      <c r="H657" t="s">
        <v>110</v>
      </c>
      <c r="I657" t="s">
        <v>111</v>
      </c>
      <c r="J657" t="s">
        <v>204</v>
      </c>
      <c r="K657" t="s">
        <v>205</v>
      </c>
      <c r="L657" t="s">
        <v>206</v>
      </c>
      <c r="M657" t="s">
        <v>215</v>
      </c>
      <c r="P657" s="44" t="s">
        <v>386</v>
      </c>
      <c r="Q657" s="9">
        <v>40.891472868216894</v>
      </c>
      <c r="R657" s="9">
        <v>45.155038759689795</v>
      </c>
      <c r="S657" s="8">
        <f>((R657-Q657)/Q657)</f>
        <v>0.1042654028436031</v>
      </c>
      <c r="U657" s="9">
        <f t="shared" si="38"/>
        <v>0.14308695594709681</v>
      </c>
      <c r="V657" s="6" t="s">
        <v>116</v>
      </c>
      <c r="W657" s="6" t="s">
        <v>383</v>
      </c>
    </row>
    <row r="658" spans="1:23" x14ac:dyDescent="0.2">
      <c r="A658" s="6" t="s">
        <v>106</v>
      </c>
      <c r="B658" s="6">
        <v>2018</v>
      </c>
      <c r="C658" s="6" t="s">
        <v>492</v>
      </c>
      <c r="D658" s="6" t="s">
        <v>69</v>
      </c>
      <c r="E658" s="6" t="s">
        <v>52</v>
      </c>
      <c r="F658" s="6" t="s">
        <v>108</v>
      </c>
      <c r="G658" s="6" t="s">
        <v>193</v>
      </c>
      <c r="H658" t="s">
        <v>110</v>
      </c>
      <c r="I658" t="s">
        <v>123</v>
      </c>
      <c r="J658" t="s">
        <v>124</v>
      </c>
      <c r="K658" t="s">
        <v>125</v>
      </c>
      <c r="L658" t="s">
        <v>126</v>
      </c>
      <c r="M658" t="s">
        <v>127</v>
      </c>
      <c r="N658" s="6" t="s">
        <v>150</v>
      </c>
      <c r="P658" s="44" t="s">
        <v>386</v>
      </c>
      <c r="Q658" s="9">
        <v>0.194070080862533</v>
      </c>
      <c r="R658" s="9">
        <v>0.214285714285714</v>
      </c>
      <c r="S658" s="8">
        <f>((R658-Q658)/Q658)</f>
        <v>0.10416666666666914</v>
      </c>
      <c r="U658" s="9">
        <f t="shared" si="38"/>
        <v>0.14295795384204629</v>
      </c>
      <c r="V658" s="6" t="s">
        <v>116</v>
      </c>
      <c r="W658" s="6" t="s">
        <v>383</v>
      </c>
    </row>
    <row r="659" spans="1:23" x14ac:dyDescent="0.2">
      <c r="A659" s="6" t="s">
        <v>106</v>
      </c>
      <c r="B659" s="6" t="s">
        <v>120</v>
      </c>
      <c r="C659" s="6" t="s">
        <v>435</v>
      </c>
      <c r="D659" s="6" t="s">
        <v>77</v>
      </c>
      <c r="E659" s="6" t="s">
        <v>121</v>
      </c>
      <c r="F659" s="6" t="s">
        <v>122</v>
      </c>
      <c r="G659" s="11">
        <v>1E-3</v>
      </c>
      <c r="H659" t="s">
        <v>110</v>
      </c>
      <c r="I659" t="s">
        <v>163</v>
      </c>
      <c r="J659" t="s">
        <v>163</v>
      </c>
      <c r="K659" t="s">
        <v>164</v>
      </c>
      <c r="L659" t="s">
        <v>165</v>
      </c>
      <c r="M659" t="s">
        <v>166</v>
      </c>
      <c r="P659" s="44" t="s">
        <v>386</v>
      </c>
      <c r="Q659" s="9">
        <v>12206003.4513059</v>
      </c>
      <c r="R659" s="9">
        <v>13461963.0337699</v>
      </c>
      <c r="S659" s="8">
        <f>((R659-Q659)/Q659)</f>
        <v>0.1028968726311172</v>
      </c>
      <c r="U659" s="9">
        <f t="shared" si="38"/>
        <v>0.14129789673218107</v>
      </c>
      <c r="V659" s="6" t="s">
        <v>119</v>
      </c>
      <c r="W659" s="6" t="s">
        <v>383</v>
      </c>
    </row>
    <row r="660" spans="1:23" x14ac:dyDescent="0.2">
      <c r="A660" s="6" t="s">
        <v>176</v>
      </c>
      <c r="B660" s="6">
        <v>2018</v>
      </c>
      <c r="C660" s="6" t="s">
        <v>408</v>
      </c>
      <c r="D660" s="6" t="s">
        <v>69</v>
      </c>
      <c r="E660" s="6" t="s">
        <v>52</v>
      </c>
      <c r="F660" s="6" t="s">
        <v>177</v>
      </c>
      <c r="G660" s="6" t="s">
        <v>251</v>
      </c>
      <c r="H660" s="6" t="s">
        <v>110</v>
      </c>
      <c r="I660" s="6" t="s">
        <v>111</v>
      </c>
      <c r="J660" s="6" t="s">
        <v>112</v>
      </c>
      <c r="P660" s="44" t="s">
        <v>385</v>
      </c>
      <c r="Q660" s="9">
        <v>14</v>
      </c>
      <c r="R660" s="7">
        <v>15.4210028382213</v>
      </c>
      <c r="S660" s="8">
        <f>((R660-Q660)/Q660)</f>
        <v>0.10150020273009286</v>
      </c>
      <c r="U660" s="9">
        <f t="shared" si="38"/>
        <v>0.13946976056550753</v>
      </c>
      <c r="V660" s="6" t="s">
        <v>116</v>
      </c>
      <c r="W660" s="6" t="s">
        <v>383</v>
      </c>
    </row>
    <row r="661" spans="1:23" x14ac:dyDescent="0.2">
      <c r="A661" s="6" t="s">
        <v>167</v>
      </c>
      <c r="B661" s="6">
        <v>2018</v>
      </c>
      <c r="C661" s="6" t="s">
        <v>411</v>
      </c>
      <c r="D661" s="6" t="s">
        <v>80</v>
      </c>
      <c r="E661" s="6" t="s">
        <v>50</v>
      </c>
      <c r="F661" s="45" t="s">
        <v>390</v>
      </c>
      <c r="G661" s="6" t="s">
        <v>168</v>
      </c>
      <c r="H661" s="6" t="s">
        <v>110</v>
      </c>
      <c r="I661" s="12" t="s">
        <v>111</v>
      </c>
      <c r="J661" s="6" t="s">
        <v>133</v>
      </c>
      <c r="K661" s="6" t="s">
        <v>146</v>
      </c>
      <c r="P661" s="44" t="s">
        <v>386</v>
      </c>
      <c r="R661" s="8"/>
      <c r="T661" s="15">
        <v>0.13934681500000001</v>
      </c>
      <c r="U661" s="9">
        <f t="shared" si="38"/>
        <v>0.13934681500000001</v>
      </c>
      <c r="V661" s="6" t="s">
        <v>116</v>
      </c>
      <c r="W661" s="6" t="s">
        <v>383</v>
      </c>
    </row>
    <row r="662" spans="1:23" x14ac:dyDescent="0.2">
      <c r="A662" s="6" t="s">
        <v>106</v>
      </c>
      <c r="B662" s="6" t="s">
        <v>107</v>
      </c>
      <c r="C662" s="6" t="s">
        <v>475</v>
      </c>
      <c r="D662" s="6" t="s">
        <v>69</v>
      </c>
      <c r="E662" s="6" t="s">
        <v>52</v>
      </c>
      <c r="F662" s="6" t="s">
        <v>194</v>
      </c>
      <c r="G662" s="6" t="s">
        <v>109</v>
      </c>
      <c r="H662" s="6" t="s">
        <v>110</v>
      </c>
      <c r="I662" s="12" t="s">
        <v>123</v>
      </c>
      <c r="J662" s="6" t="s">
        <v>124</v>
      </c>
      <c r="K662" s="6" t="s">
        <v>125</v>
      </c>
      <c r="L662" s="6" t="s">
        <v>126</v>
      </c>
      <c r="M662" s="6" t="s">
        <v>127</v>
      </c>
      <c r="N662" s="6" t="s">
        <v>155</v>
      </c>
      <c r="P662" s="44" t="s">
        <v>386</v>
      </c>
      <c r="Q662" s="9">
        <v>15485718.1340618</v>
      </c>
      <c r="R662" s="9">
        <v>17026339.210778099</v>
      </c>
      <c r="S662" s="8">
        <f>((R662-Q662)/Q662)</f>
        <v>9.9486576171602031E-2</v>
      </c>
      <c r="U662" s="9">
        <f t="shared" si="38"/>
        <v>0.13682999017843481</v>
      </c>
      <c r="V662" s="6" t="s">
        <v>119</v>
      </c>
      <c r="W662" s="6" t="s">
        <v>383</v>
      </c>
    </row>
    <row r="663" spans="1:23" x14ac:dyDescent="0.2">
      <c r="A663" s="6" t="s">
        <v>106</v>
      </c>
      <c r="B663" s="6" t="s">
        <v>107</v>
      </c>
      <c r="C663" s="6" t="s">
        <v>475</v>
      </c>
      <c r="D663" s="6" t="s">
        <v>69</v>
      </c>
      <c r="E663" s="6" t="s">
        <v>52</v>
      </c>
      <c r="F663" s="6" t="s">
        <v>108</v>
      </c>
      <c r="G663" s="6" t="s">
        <v>131</v>
      </c>
      <c r="H663" s="6" t="s">
        <v>110</v>
      </c>
      <c r="I663" s="12" t="s">
        <v>123</v>
      </c>
      <c r="J663" s="6" t="s">
        <v>124</v>
      </c>
      <c r="K663" s="6" t="s">
        <v>125</v>
      </c>
      <c r="L663" s="6" t="s">
        <v>126</v>
      </c>
      <c r="M663" s="6" t="s">
        <v>127</v>
      </c>
      <c r="N663" s="6" t="s">
        <v>155</v>
      </c>
      <c r="P663" s="44" t="s">
        <v>386</v>
      </c>
      <c r="Q663" s="19">
        <v>30078825.180431001</v>
      </c>
      <c r="R663" s="9">
        <v>33071264.512895901</v>
      </c>
      <c r="S663" s="8">
        <f>((R663-Q663)/Q663)</f>
        <v>9.9486576171590388E-2</v>
      </c>
      <c r="U663" s="9">
        <f t="shared" si="38"/>
        <v>0.13682999017841965</v>
      </c>
      <c r="V663" s="6" t="s">
        <v>119</v>
      </c>
      <c r="W663" s="6" t="s">
        <v>383</v>
      </c>
    </row>
    <row r="664" spans="1:23" x14ac:dyDescent="0.2">
      <c r="A664" s="6" t="s">
        <v>106</v>
      </c>
      <c r="B664" s="6" t="s">
        <v>107</v>
      </c>
      <c r="C664" s="6" t="s">
        <v>490</v>
      </c>
      <c r="D664" s="6" t="s">
        <v>69</v>
      </c>
      <c r="E664" s="6" t="s">
        <v>52</v>
      </c>
      <c r="F664" s="6" t="s">
        <v>142</v>
      </c>
      <c r="G664" s="6" t="s">
        <v>129</v>
      </c>
      <c r="H664" s="6" t="s">
        <v>110</v>
      </c>
      <c r="I664" s="12" t="s">
        <v>123</v>
      </c>
      <c r="J664" s="6" t="s">
        <v>124</v>
      </c>
      <c r="K664" s="6" t="s">
        <v>125</v>
      </c>
      <c r="L664" s="6" t="s">
        <v>126</v>
      </c>
      <c r="M664" s="6" t="s">
        <v>127</v>
      </c>
      <c r="N664" s="6" t="s">
        <v>155</v>
      </c>
      <c r="P664" s="44" t="s">
        <v>386</v>
      </c>
      <c r="Q664" s="9">
        <v>11471632.163508501</v>
      </c>
      <c r="R664" s="9">
        <v>12604077.7423939</v>
      </c>
      <c r="S664" s="8">
        <f>((R664-Q664)/Q664)</f>
        <v>9.8717040674275766E-2</v>
      </c>
      <c r="U664" s="9">
        <f t="shared" si="38"/>
        <v>0.13581988803628078</v>
      </c>
      <c r="V664" s="6" t="s">
        <v>119</v>
      </c>
      <c r="W664" s="6" t="s">
        <v>383</v>
      </c>
    </row>
    <row r="665" spans="1:23" x14ac:dyDescent="0.2">
      <c r="A665" s="6" t="s">
        <v>231</v>
      </c>
      <c r="B665" s="6">
        <v>2019</v>
      </c>
      <c r="C665" s="6" t="s">
        <v>428</v>
      </c>
      <c r="D665" s="6" t="s">
        <v>68</v>
      </c>
      <c r="E665" s="6" t="s">
        <v>50</v>
      </c>
      <c r="F665" s="6" t="s">
        <v>142</v>
      </c>
      <c r="G665" s="6" t="s">
        <v>245</v>
      </c>
      <c r="H665" t="s">
        <v>110</v>
      </c>
      <c r="I665" t="s">
        <v>111</v>
      </c>
      <c r="J665" t="s">
        <v>133</v>
      </c>
      <c r="K665" t="s">
        <v>146</v>
      </c>
      <c r="L665" t="s">
        <v>147</v>
      </c>
      <c r="M665" t="s">
        <v>191</v>
      </c>
      <c r="N665" s="6" t="s">
        <v>228</v>
      </c>
      <c r="P665" s="44" t="s">
        <v>386</v>
      </c>
      <c r="T665" s="9">
        <v>0.1328</v>
      </c>
      <c r="U665" s="9">
        <f t="shared" si="38"/>
        <v>0.1328</v>
      </c>
      <c r="V665" s="6" t="s">
        <v>119</v>
      </c>
      <c r="W665" s="6" t="s">
        <v>383</v>
      </c>
    </row>
    <row r="666" spans="1:23" x14ac:dyDescent="0.2">
      <c r="A666" s="6" t="s">
        <v>231</v>
      </c>
      <c r="B666" s="6">
        <v>2019</v>
      </c>
      <c r="C666" s="6" t="s">
        <v>428</v>
      </c>
      <c r="D666" s="6" t="s">
        <v>74</v>
      </c>
      <c r="E666" s="6" t="s">
        <v>50</v>
      </c>
      <c r="F666" s="6" t="s">
        <v>232</v>
      </c>
      <c r="G666" s="6" t="s">
        <v>240</v>
      </c>
      <c r="H666" t="s">
        <v>110</v>
      </c>
      <c r="I666" t="s">
        <v>111</v>
      </c>
      <c r="J666" t="s">
        <v>133</v>
      </c>
      <c r="K666" t="s">
        <v>146</v>
      </c>
      <c r="L666" t="s">
        <v>147</v>
      </c>
      <c r="M666" t="s">
        <v>191</v>
      </c>
      <c r="N666" s="6" t="s">
        <v>228</v>
      </c>
      <c r="P666" s="44" t="s">
        <v>386</v>
      </c>
      <c r="T666" s="9">
        <v>0.1328</v>
      </c>
      <c r="U666" s="9">
        <f t="shared" si="38"/>
        <v>0.1328</v>
      </c>
      <c r="V666" s="6" t="s">
        <v>119</v>
      </c>
      <c r="W666" s="6" t="s">
        <v>383</v>
      </c>
    </row>
    <row r="667" spans="1:23" x14ac:dyDescent="0.2">
      <c r="A667" s="6" t="s">
        <v>106</v>
      </c>
      <c r="B667" s="6" t="s">
        <v>107</v>
      </c>
      <c r="C667" s="6" t="s">
        <v>489</v>
      </c>
      <c r="D667" s="6" t="s">
        <v>69</v>
      </c>
      <c r="E667" s="6" t="s">
        <v>52</v>
      </c>
      <c r="F667" s="6" t="s">
        <v>117</v>
      </c>
      <c r="G667" s="6" t="s">
        <v>129</v>
      </c>
      <c r="H667" s="6" t="s">
        <v>110</v>
      </c>
      <c r="I667" s="12" t="s">
        <v>123</v>
      </c>
      <c r="J667" s="6" t="s">
        <v>124</v>
      </c>
      <c r="K667" s="6" t="s">
        <v>125</v>
      </c>
      <c r="L667" s="6" t="s">
        <v>126</v>
      </c>
      <c r="M667" s="6" t="s">
        <v>127</v>
      </c>
      <c r="N667" s="6" t="s">
        <v>155</v>
      </c>
      <c r="P667" s="44" t="s">
        <v>386</v>
      </c>
      <c r="Q667" s="9">
        <v>37.164750957854402</v>
      </c>
      <c r="R667" s="9">
        <v>40.613026819923299</v>
      </c>
      <c r="S667" s="8">
        <f>((R667-Q667)/Q667)</f>
        <v>9.2783505154637347E-2</v>
      </c>
      <c r="U667" s="9">
        <f t="shared" si="38"/>
        <v>0.12800761237606903</v>
      </c>
      <c r="V667" s="6" t="s">
        <v>116</v>
      </c>
      <c r="W667" s="6" t="s">
        <v>383</v>
      </c>
    </row>
    <row r="668" spans="1:23" x14ac:dyDescent="0.2">
      <c r="A668" s="6" t="s">
        <v>106</v>
      </c>
      <c r="B668" s="6" t="s">
        <v>120</v>
      </c>
      <c r="C668" s="6" t="s">
        <v>436</v>
      </c>
      <c r="D668" s="6" t="s">
        <v>77</v>
      </c>
      <c r="E668" s="6" t="s">
        <v>121</v>
      </c>
      <c r="F668" s="6" t="s">
        <v>122</v>
      </c>
      <c r="G668" s="11">
        <v>1E-3</v>
      </c>
      <c r="H668" s="6" t="s">
        <v>110</v>
      </c>
      <c r="I668" s="6" t="s">
        <v>111</v>
      </c>
      <c r="J668" s="6" t="s">
        <v>112</v>
      </c>
      <c r="K668" s="6" t="s">
        <v>113</v>
      </c>
      <c r="L668" s="6" t="s">
        <v>114</v>
      </c>
      <c r="M668" s="6" t="s">
        <v>115</v>
      </c>
      <c r="P668" s="44" t="s">
        <v>385</v>
      </c>
      <c r="Q668" s="9">
        <v>1E-3</v>
      </c>
      <c r="R668" s="9">
        <v>1.0926008611173801E-3</v>
      </c>
      <c r="S668" s="8">
        <f>((R668-Q668)/Q668)</f>
        <v>9.2600861117380071E-2</v>
      </c>
      <c r="U668" s="9">
        <f t="shared" si="38"/>
        <v>0.12776646518797788</v>
      </c>
      <c r="V668" s="6" t="s">
        <v>119</v>
      </c>
      <c r="W668" s="6" t="s">
        <v>383</v>
      </c>
    </row>
    <row r="669" spans="1:23" x14ac:dyDescent="0.2">
      <c r="A669" s="6" t="s">
        <v>231</v>
      </c>
      <c r="B669" s="6">
        <v>2019</v>
      </c>
      <c r="C669" s="6" t="s">
        <v>428</v>
      </c>
      <c r="D669" s="6" t="s">
        <v>74</v>
      </c>
      <c r="E669" s="6" t="s">
        <v>50</v>
      </c>
      <c r="F669" s="6" t="s">
        <v>232</v>
      </c>
      <c r="G669" s="6" t="s">
        <v>240</v>
      </c>
      <c r="H669" t="s">
        <v>110</v>
      </c>
      <c r="I669" t="s">
        <v>111</v>
      </c>
      <c r="J669" t="s">
        <v>133</v>
      </c>
      <c r="K669" t="s">
        <v>146</v>
      </c>
      <c r="L669" t="s">
        <v>147</v>
      </c>
      <c r="M669" t="s">
        <v>191</v>
      </c>
      <c r="N669" s="6" t="s">
        <v>228</v>
      </c>
      <c r="P669" s="44" t="s">
        <v>386</v>
      </c>
      <c r="T669" s="9">
        <v>0.12659999999999999</v>
      </c>
      <c r="U669" s="9">
        <f t="shared" si="38"/>
        <v>0.12659999999999999</v>
      </c>
      <c r="V669" s="6" t="s">
        <v>119</v>
      </c>
      <c r="W669" s="6" t="s">
        <v>383</v>
      </c>
    </row>
    <row r="670" spans="1:23" x14ac:dyDescent="0.2">
      <c r="A670" s="6" t="s">
        <v>106</v>
      </c>
      <c r="B670" s="6" t="s">
        <v>107</v>
      </c>
      <c r="C670" s="6" t="s">
        <v>424</v>
      </c>
      <c r="D670" s="6" t="s">
        <v>69</v>
      </c>
      <c r="E670" s="6" t="s">
        <v>52</v>
      </c>
      <c r="F670" s="6" t="s">
        <v>117</v>
      </c>
      <c r="G670" s="6" t="s">
        <v>118</v>
      </c>
      <c r="H670" s="6" t="s">
        <v>110</v>
      </c>
      <c r="I670" s="12" t="s">
        <v>123</v>
      </c>
      <c r="J670" s="6" t="s">
        <v>124</v>
      </c>
      <c r="K670" s="6" t="s">
        <v>125</v>
      </c>
      <c r="L670" s="6" t="s">
        <v>126</v>
      </c>
      <c r="M670" s="6" t="s">
        <v>127</v>
      </c>
      <c r="N670" s="6" t="s">
        <v>155</v>
      </c>
      <c r="P670" s="44" t="s">
        <v>386</v>
      </c>
      <c r="Q670" s="9">
        <v>41.335453100158901</v>
      </c>
      <c r="R670" s="9">
        <v>44.992050874403802</v>
      </c>
      <c r="S670" s="8">
        <f>((R670-Q670)/Q670)</f>
        <v>8.8461538461540271E-2</v>
      </c>
      <c r="U670" s="9">
        <f t="shared" si="38"/>
        <v>0.12229042980343036</v>
      </c>
      <c r="V670" s="6" t="s">
        <v>116</v>
      </c>
      <c r="W670" s="6" t="s">
        <v>383</v>
      </c>
    </row>
    <row r="671" spans="1:23" x14ac:dyDescent="0.2">
      <c r="A671" s="6" t="s">
        <v>229</v>
      </c>
      <c r="B671" s="6">
        <v>2019</v>
      </c>
      <c r="C671" s="6" t="s">
        <v>405</v>
      </c>
      <c r="D671" s="6" t="s">
        <v>268</v>
      </c>
      <c r="E671" s="6" t="s">
        <v>52</v>
      </c>
      <c r="F671" s="6" t="s">
        <v>142</v>
      </c>
      <c r="G671" s="6" t="s">
        <v>252</v>
      </c>
      <c r="H671" t="s">
        <v>110</v>
      </c>
      <c r="I671" t="s">
        <v>111</v>
      </c>
      <c r="J671" t="s">
        <v>133</v>
      </c>
      <c r="K671" t="s">
        <v>146</v>
      </c>
      <c r="L671" t="s">
        <v>147</v>
      </c>
      <c r="M671" t="s">
        <v>191</v>
      </c>
      <c r="N671" s="6" t="s">
        <v>228</v>
      </c>
      <c r="P671" s="44" t="s">
        <v>386</v>
      </c>
      <c r="T671" s="9">
        <v>0.122</v>
      </c>
      <c r="U671" s="9">
        <f t="shared" si="38"/>
        <v>0.122</v>
      </c>
      <c r="V671" s="6" t="s">
        <v>119</v>
      </c>
      <c r="W671" s="6" t="s">
        <v>383</v>
      </c>
    </row>
    <row r="672" spans="1:23" x14ac:dyDescent="0.2">
      <c r="A672" s="6" t="s">
        <v>188</v>
      </c>
      <c r="B672" s="6">
        <v>2019</v>
      </c>
      <c r="C672" s="6" t="s">
        <v>511</v>
      </c>
      <c r="D672" s="6" t="s">
        <v>49</v>
      </c>
      <c r="E672" s="6" t="s">
        <v>50</v>
      </c>
      <c r="F672" s="6" t="s">
        <v>142</v>
      </c>
      <c r="G672" s="6" t="s">
        <v>190</v>
      </c>
      <c r="H672" t="s">
        <v>110</v>
      </c>
      <c r="I672" t="s">
        <v>111</v>
      </c>
      <c r="J672" t="s">
        <v>133</v>
      </c>
      <c r="K672" t="s">
        <v>146</v>
      </c>
      <c r="L672" t="s">
        <v>147</v>
      </c>
      <c r="M672" t="s">
        <v>191</v>
      </c>
      <c r="P672" s="44" t="s">
        <v>386</v>
      </c>
      <c r="Q672" s="9">
        <v>0.112707182320442</v>
      </c>
      <c r="R672" s="50">
        <v>0.122651933701657</v>
      </c>
      <c r="S672" s="8">
        <f>((R672-Q672)/Q672)</f>
        <v>8.8235294117642943E-2</v>
      </c>
      <c r="U672" s="9">
        <f t="shared" si="38"/>
        <v>0.12199052437860497</v>
      </c>
      <c r="V672" s="6" t="s">
        <v>116</v>
      </c>
      <c r="W672" s="6" t="s">
        <v>383</v>
      </c>
    </row>
    <row r="673" spans="1:23" x14ac:dyDescent="0.2">
      <c r="A673" s="6" t="s">
        <v>106</v>
      </c>
      <c r="B673" s="6">
        <v>2018</v>
      </c>
      <c r="C673" s="6" t="s">
        <v>492</v>
      </c>
      <c r="D673" s="6" t="s">
        <v>69</v>
      </c>
      <c r="E673" s="6" t="s">
        <v>52</v>
      </c>
      <c r="F673" s="6" t="s">
        <v>108</v>
      </c>
      <c r="G673" s="6" t="s">
        <v>193</v>
      </c>
      <c r="H673" t="s">
        <v>110</v>
      </c>
      <c r="I673" t="s">
        <v>111</v>
      </c>
      <c r="J673" t="s">
        <v>133</v>
      </c>
      <c r="K673" t="s">
        <v>146</v>
      </c>
      <c r="L673" t="s">
        <v>147</v>
      </c>
      <c r="M673" t="s">
        <v>148</v>
      </c>
      <c r="N673" s="6" t="s">
        <v>199</v>
      </c>
      <c r="P673" s="44" t="s">
        <v>385</v>
      </c>
      <c r="Q673" s="9">
        <v>6.4516129032257896E-2</v>
      </c>
      <c r="R673" s="9">
        <v>7.0161290322580505E-2</v>
      </c>
      <c r="S673" s="8">
        <f>((R673-Q673)/Q673)</f>
        <v>8.7500000000000661E-2</v>
      </c>
      <c r="U673" s="9">
        <f t="shared" si="38"/>
        <v>0.12101540096136672</v>
      </c>
      <c r="V673" s="6" t="s">
        <v>116</v>
      </c>
      <c r="W673" s="6" t="s">
        <v>383</v>
      </c>
    </row>
    <row r="674" spans="1:23" x14ac:dyDescent="0.2">
      <c r="A674" s="6" t="s">
        <v>106</v>
      </c>
      <c r="B674" s="6" t="s">
        <v>107</v>
      </c>
      <c r="C674" s="6" t="s">
        <v>470</v>
      </c>
      <c r="D674" s="6" t="s">
        <v>69</v>
      </c>
      <c r="E674" s="6" t="s">
        <v>52</v>
      </c>
      <c r="F674" s="6" t="s">
        <v>108</v>
      </c>
      <c r="G674" s="6" t="s">
        <v>129</v>
      </c>
      <c r="H674" t="s">
        <v>110</v>
      </c>
      <c r="I674" t="s">
        <v>111</v>
      </c>
      <c r="J674" t="s">
        <v>133</v>
      </c>
      <c r="K674" t="s">
        <v>146</v>
      </c>
      <c r="L674" t="s">
        <v>147</v>
      </c>
      <c r="M674" t="s">
        <v>148</v>
      </c>
      <c r="P674" s="44" t="s">
        <v>385</v>
      </c>
      <c r="Q674" s="9">
        <v>12.730627306273</v>
      </c>
      <c r="R674" s="9">
        <v>13.837638376383699</v>
      </c>
      <c r="S674" s="8">
        <f>((R674-Q674)/Q674)</f>
        <v>8.6956521739130738E-2</v>
      </c>
      <c r="U674" s="9">
        <f t="shared" si="38"/>
        <v>0.12029423371771235</v>
      </c>
      <c r="V674" s="6" t="s">
        <v>116</v>
      </c>
      <c r="W674" s="6" t="s">
        <v>383</v>
      </c>
    </row>
    <row r="675" spans="1:23" x14ac:dyDescent="0.2">
      <c r="A675" s="6" t="s">
        <v>159</v>
      </c>
      <c r="B675" s="6">
        <v>2019</v>
      </c>
      <c r="C675" s="6" t="s">
        <v>407</v>
      </c>
      <c r="D675" s="6" t="s">
        <v>53</v>
      </c>
      <c r="E675" s="6" t="s">
        <v>50</v>
      </c>
      <c r="F675" s="6" t="s">
        <v>160</v>
      </c>
      <c r="G675" s="6" t="s">
        <v>161</v>
      </c>
      <c r="H675" t="s">
        <v>110</v>
      </c>
      <c r="I675" t="s">
        <v>169</v>
      </c>
      <c r="J675" t="s">
        <v>170</v>
      </c>
      <c r="K675" t="s">
        <v>171</v>
      </c>
      <c r="L675" t="s">
        <v>172</v>
      </c>
      <c r="M675" s="6" t="s">
        <v>173</v>
      </c>
      <c r="P675" s="44" t="s">
        <v>385</v>
      </c>
      <c r="Q675" s="9">
        <f>0.9963-0.7838</f>
        <v>0.21249999999999991</v>
      </c>
      <c r="R675" s="9">
        <f>0.9974-0.7674</f>
        <v>0.22999999999999998</v>
      </c>
      <c r="S675" s="8">
        <f>((R675-Q675)/Q675)</f>
        <v>8.2352941176470962E-2</v>
      </c>
      <c r="U675" s="9">
        <f t="shared" si="38"/>
        <v>0.11417101991931163</v>
      </c>
      <c r="V675" s="6" t="s">
        <v>116</v>
      </c>
      <c r="W675" s="6" t="s">
        <v>383</v>
      </c>
    </row>
    <row r="676" spans="1:23" x14ac:dyDescent="0.2">
      <c r="A676" s="6" t="s">
        <v>231</v>
      </c>
      <c r="B676" s="6">
        <v>2019</v>
      </c>
      <c r="C676" s="6" t="s">
        <v>430</v>
      </c>
      <c r="D676" s="6" t="s">
        <v>68</v>
      </c>
      <c r="E676" s="6" t="s">
        <v>50</v>
      </c>
      <c r="F676" s="6" t="s">
        <v>232</v>
      </c>
      <c r="G676" s="6" t="s">
        <v>249</v>
      </c>
      <c r="H676" t="s">
        <v>110</v>
      </c>
      <c r="I676" t="s">
        <v>111</v>
      </c>
      <c r="J676" t="s">
        <v>204</v>
      </c>
      <c r="K676" t="s">
        <v>205</v>
      </c>
      <c r="L676" t="s">
        <v>206</v>
      </c>
      <c r="M676" t="s">
        <v>215</v>
      </c>
      <c r="N676" s="6" t="s">
        <v>225</v>
      </c>
      <c r="P676" s="44" t="s">
        <v>386</v>
      </c>
      <c r="T676" s="9">
        <v>0.11409999999999999</v>
      </c>
      <c r="U676" s="9">
        <f t="shared" si="38"/>
        <v>0.11409999999999999</v>
      </c>
      <c r="V676" s="6" t="s">
        <v>119</v>
      </c>
      <c r="W676" s="6" t="s">
        <v>383</v>
      </c>
    </row>
    <row r="677" spans="1:23" x14ac:dyDescent="0.2">
      <c r="A677" s="6" t="s">
        <v>106</v>
      </c>
      <c r="B677" s="6" t="s">
        <v>107</v>
      </c>
      <c r="C677" s="6" t="s">
        <v>485</v>
      </c>
      <c r="D677" s="6" t="s">
        <v>69</v>
      </c>
      <c r="E677" s="6" t="s">
        <v>52</v>
      </c>
      <c r="F677" s="6" t="s">
        <v>142</v>
      </c>
      <c r="G677" s="6" t="s">
        <v>109</v>
      </c>
      <c r="H677" t="s">
        <v>110</v>
      </c>
      <c r="I677" t="s">
        <v>111</v>
      </c>
      <c r="J677" t="s">
        <v>133</v>
      </c>
      <c r="K677" t="s">
        <v>146</v>
      </c>
      <c r="L677" t="s">
        <v>147</v>
      </c>
      <c r="M677" t="s">
        <v>191</v>
      </c>
      <c r="P677" s="44" t="s">
        <v>386</v>
      </c>
      <c r="Q677" s="9">
        <v>29.379652605459</v>
      </c>
      <c r="R677" s="9">
        <v>31.761786600496201</v>
      </c>
      <c r="S677" s="8">
        <f t="shared" ref="S677:S682" si="40">((R677-Q677)/Q677)</f>
        <v>8.1081081081080558E-2</v>
      </c>
      <c r="U677" s="9">
        <f t="shared" si="38"/>
        <v>0.11247472925841176</v>
      </c>
      <c r="V677" s="6" t="s">
        <v>116</v>
      </c>
      <c r="W677" s="6" t="s">
        <v>383</v>
      </c>
    </row>
    <row r="678" spans="1:23" x14ac:dyDescent="0.2">
      <c r="A678" s="6" t="s">
        <v>106</v>
      </c>
      <c r="B678" s="6" t="s">
        <v>120</v>
      </c>
      <c r="C678" s="6" t="s">
        <v>440</v>
      </c>
      <c r="D678" s="6" t="s">
        <v>77</v>
      </c>
      <c r="E678" s="6" t="s">
        <v>121</v>
      </c>
      <c r="F678" s="6" t="s">
        <v>122</v>
      </c>
      <c r="G678" s="14">
        <v>1.0000000000000001E-5</v>
      </c>
      <c r="H678" t="s">
        <v>110</v>
      </c>
      <c r="I678" t="s">
        <v>111</v>
      </c>
      <c r="J678" t="s">
        <v>133</v>
      </c>
      <c r="K678" t="s">
        <v>146</v>
      </c>
      <c r="L678" t="s">
        <v>147</v>
      </c>
      <c r="M678" t="s">
        <v>191</v>
      </c>
      <c r="P678" s="44" t="s">
        <v>386</v>
      </c>
      <c r="Q678" s="9">
        <v>3943243.0471037598</v>
      </c>
      <c r="R678" s="9">
        <v>4244435.4426218197</v>
      </c>
      <c r="S678" s="8">
        <f t="shared" si="40"/>
        <v>7.6381899852528787E-2</v>
      </c>
      <c r="U678" s="9">
        <f t="shared" si="38"/>
        <v>0.10619003632457129</v>
      </c>
      <c r="V678" s="6" t="s">
        <v>119</v>
      </c>
      <c r="W678" s="6" t="s">
        <v>383</v>
      </c>
    </row>
    <row r="679" spans="1:23" x14ac:dyDescent="0.2">
      <c r="A679" s="6" t="s">
        <v>185</v>
      </c>
      <c r="B679" s="6">
        <v>2020</v>
      </c>
      <c r="C679" s="6" t="s">
        <v>497</v>
      </c>
      <c r="D679" s="6" t="s">
        <v>404</v>
      </c>
      <c r="E679" s="6" t="s">
        <v>50</v>
      </c>
      <c r="F679" s="6" t="s">
        <v>186</v>
      </c>
      <c r="G679" s="6" t="s">
        <v>187</v>
      </c>
      <c r="H679" s="6" t="s">
        <v>110</v>
      </c>
      <c r="I679" t="s">
        <v>111</v>
      </c>
      <c r="J679" t="s">
        <v>133</v>
      </c>
      <c r="K679" t="s">
        <v>146</v>
      </c>
      <c r="P679" s="44" t="s">
        <v>386</v>
      </c>
      <c r="Q679" s="9">
        <v>37.857900318133602</v>
      </c>
      <c r="R679" s="9">
        <v>40.721102863202496</v>
      </c>
      <c r="S679" s="8">
        <f t="shared" si="40"/>
        <v>7.5630252100839443E-2</v>
      </c>
      <c r="U679" s="9">
        <f t="shared" si="38"/>
        <v>0.10518223669205523</v>
      </c>
      <c r="V679" s="6" t="s">
        <v>116</v>
      </c>
      <c r="W679" s="6" t="s">
        <v>383</v>
      </c>
    </row>
    <row r="680" spans="1:23" x14ac:dyDescent="0.2">
      <c r="A680" s="6" t="s">
        <v>106</v>
      </c>
      <c r="B680" s="6" t="s">
        <v>120</v>
      </c>
      <c r="C680" s="6" t="s">
        <v>461</v>
      </c>
      <c r="D680" s="6" t="s">
        <v>77</v>
      </c>
      <c r="E680" s="6" t="s">
        <v>121</v>
      </c>
      <c r="F680" s="6" t="s">
        <v>138</v>
      </c>
      <c r="G680" s="11">
        <v>1E-3</v>
      </c>
      <c r="H680" s="6" t="s">
        <v>110</v>
      </c>
      <c r="I680" s="12" t="s">
        <v>123</v>
      </c>
      <c r="J680" s="6" t="s">
        <v>124</v>
      </c>
      <c r="K680" s="6" t="s">
        <v>125</v>
      </c>
      <c r="L680" s="6" t="s">
        <v>126</v>
      </c>
      <c r="M680" s="6" t="s">
        <v>127</v>
      </c>
      <c r="N680" s="6" t="s">
        <v>155</v>
      </c>
      <c r="P680" s="44" t="s">
        <v>386</v>
      </c>
      <c r="Q680" s="9">
        <v>10498963.163200401</v>
      </c>
      <c r="R680" s="9">
        <v>11287374.974026401</v>
      </c>
      <c r="S680" s="8">
        <f t="shared" si="40"/>
        <v>7.5094254410705844E-2</v>
      </c>
      <c r="U680" s="9">
        <f t="shared" si="38"/>
        <v>0.10446314763796972</v>
      </c>
      <c r="V680" s="6" t="s">
        <v>119</v>
      </c>
      <c r="W680" s="6" t="s">
        <v>383</v>
      </c>
    </row>
    <row r="681" spans="1:23" x14ac:dyDescent="0.2">
      <c r="A681" s="6" t="s">
        <v>106</v>
      </c>
      <c r="B681" s="6" t="s">
        <v>107</v>
      </c>
      <c r="C681" s="6" t="s">
        <v>484</v>
      </c>
      <c r="D681" s="6" t="s">
        <v>69</v>
      </c>
      <c r="E681" s="6" t="s">
        <v>52</v>
      </c>
      <c r="F681" s="6" t="s">
        <v>142</v>
      </c>
      <c r="G681" s="6" t="s">
        <v>129</v>
      </c>
      <c r="H681" t="s">
        <v>110</v>
      </c>
      <c r="I681" t="s">
        <v>111</v>
      </c>
      <c r="J681" t="s">
        <v>133</v>
      </c>
      <c r="K681" t="s">
        <v>146</v>
      </c>
      <c r="L681" t="s">
        <v>147</v>
      </c>
      <c r="M681" t="s">
        <v>148</v>
      </c>
      <c r="P681" s="44" t="s">
        <v>385</v>
      </c>
      <c r="Q681" s="9">
        <v>2911815.2922240701</v>
      </c>
      <c r="R681" s="19">
        <v>3125219.6483966499</v>
      </c>
      <c r="S681" s="8">
        <f t="shared" si="40"/>
        <v>7.3289111690041195E-2</v>
      </c>
      <c r="U681" s="9">
        <f t="shared" si="38"/>
        <v>0.10203874694193285</v>
      </c>
      <c r="V681" s="6" t="s">
        <v>119</v>
      </c>
      <c r="W681" s="6" t="s">
        <v>383</v>
      </c>
    </row>
    <row r="682" spans="1:23" x14ac:dyDescent="0.2">
      <c r="A682" s="6" t="s">
        <v>106</v>
      </c>
      <c r="B682" s="6" t="s">
        <v>107</v>
      </c>
      <c r="C682" s="6" t="s">
        <v>484</v>
      </c>
      <c r="D682" s="6" t="s">
        <v>69</v>
      </c>
      <c r="E682" s="6" t="s">
        <v>52</v>
      </c>
      <c r="F682" s="6" t="s">
        <v>117</v>
      </c>
      <c r="G682" s="6" t="s">
        <v>109</v>
      </c>
      <c r="H682" t="s">
        <v>110</v>
      </c>
      <c r="I682" t="s">
        <v>111</v>
      </c>
      <c r="J682" t="s">
        <v>133</v>
      </c>
      <c r="K682" t="s">
        <v>146</v>
      </c>
      <c r="L682" t="s">
        <v>147</v>
      </c>
      <c r="M682" t="s">
        <v>148</v>
      </c>
      <c r="P682" s="44" t="s">
        <v>385</v>
      </c>
      <c r="Q682" s="9">
        <v>3199775.0958497701</v>
      </c>
      <c r="R682" s="9">
        <v>3434283.7702325098</v>
      </c>
      <c r="S682" s="8">
        <f t="shared" si="40"/>
        <v>7.328911169003921E-2</v>
      </c>
      <c r="U682" s="9">
        <f t="shared" si="38"/>
        <v>0.10203874694193017</v>
      </c>
      <c r="V682" s="6" t="s">
        <v>119</v>
      </c>
      <c r="W682" s="6" t="s">
        <v>383</v>
      </c>
    </row>
    <row r="683" spans="1:23" x14ac:dyDescent="0.2">
      <c r="A683" s="6" t="s">
        <v>231</v>
      </c>
      <c r="B683" s="6">
        <v>2019</v>
      </c>
      <c r="C683" s="6" t="s">
        <v>429</v>
      </c>
      <c r="D683" s="6" t="s">
        <v>68</v>
      </c>
      <c r="E683" s="6" t="s">
        <v>50</v>
      </c>
      <c r="F683" s="6" t="s">
        <v>232</v>
      </c>
      <c r="G683" s="6" t="s">
        <v>249</v>
      </c>
      <c r="H683" t="s">
        <v>110</v>
      </c>
      <c r="I683" s="6" t="s">
        <v>111</v>
      </c>
      <c r="J683" s="6" t="s">
        <v>133</v>
      </c>
      <c r="P683" s="44" t="s">
        <v>386</v>
      </c>
      <c r="T683" s="9">
        <v>0.1017</v>
      </c>
      <c r="U683" s="9">
        <f t="shared" si="38"/>
        <v>0.1017</v>
      </c>
      <c r="V683" s="6" t="s">
        <v>119</v>
      </c>
      <c r="W683" s="6" t="s">
        <v>383</v>
      </c>
    </row>
    <row r="684" spans="1:23" x14ac:dyDescent="0.2">
      <c r="A684" s="6" t="s">
        <v>176</v>
      </c>
      <c r="B684" s="6">
        <v>2018</v>
      </c>
      <c r="C684" s="6" t="s">
        <v>408</v>
      </c>
      <c r="D684" s="6" t="s">
        <v>69</v>
      </c>
      <c r="E684" s="6" t="s">
        <v>52</v>
      </c>
      <c r="F684" s="6" t="s">
        <v>177</v>
      </c>
      <c r="G684" s="6" t="s">
        <v>244</v>
      </c>
      <c r="H684" s="6" t="s">
        <v>110</v>
      </c>
      <c r="I684" s="6" t="s">
        <v>259</v>
      </c>
      <c r="J684" s="6" t="s">
        <v>262</v>
      </c>
      <c r="P684" s="44" t="s">
        <v>385</v>
      </c>
      <c r="Q684" s="7">
        <v>3.9735099337748991</v>
      </c>
      <c r="R684" s="7">
        <v>4.2573320719015939</v>
      </c>
      <c r="S684" s="8">
        <f t="shared" ref="S684:S704" si="41">((R684-Q684)/Q684)</f>
        <v>7.1428571428550358E-2</v>
      </c>
      <c r="U684" s="9">
        <f t="shared" si="38"/>
        <v>9.9535673550885967E-2</v>
      </c>
      <c r="V684" s="6" t="s">
        <v>116</v>
      </c>
      <c r="W684" s="6" t="s">
        <v>383</v>
      </c>
    </row>
    <row r="685" spans="1:23" x14ac:dyDescent="0.2">
      <c r="A685" s="6" t="s">
        <v>106</v>
      </c>
      <c r="B685" s="6" t="s">
        <v>120</v>
      </c>
      <c r="C685" s="6" t="s">
        <v>440</v>
      </c>
      <c r="D685" s="6" t="s">
        <v>77</v>
      </c>
      <c r="E685" s="6" t="s">
        <v>121</v>
      </c>
      <c r="F685" s="6" t="s">
        <v>122</v>
      </c>
      <c r="G685" s="11">
        <v>1E-3</v>
      </c>
      <c r="H685" t="s">
        <v>110</v>
      </c>
      <c r="I685" t="s">
        <v>111</v>
      </c>
      <c r="J685" t="s">
        <v>133</v>
      </c>
      <c r="K685" t="s">
        <v>146</v>
      </c>
      <c r="L685" t="s">
        <v>147</v>
      </c>
      <c r="M685" t="s">
        <v>191</v>
      </c>
      <c r="P685" s="44" t="s">
        <v>386</v>
      </c>
      <c r="Q685" s="9">
        <v>5101946.4721938102</v>
      </c>
      <c r="R685" s="9">
        <v>5462846.1631901003</v>
      </c>
      <c r="S685" s="8">
        <f t="shared" si="41"/>
        <v>7.0737647476945248E-2</v>
      </c>
      <c r="U685" s="9">
        <f t="shared" si="38"/>
        <v>9.8605033729960739E-2</v>
      </c>
      <c r="V685" s="6" t="s">
        <v>119</v>
      </c>
      <c r="W685" s="6" t="s">
        <v>383</v>
      </c>
    </row>
    <row r="686" spans="1:23" x14ac:dyDescent="0.2">
      <c r="A686" s="6" t="s">
        <v>176</v>
      </c>
      <c r="B686" s="6">
        <v>2018</v>
      </c>
      <c r="C686" s="6" t="s">
        <v>408</v>
      </c>
      <c r="D686" s="6" t="s">
        <v>69</v>
      </c>
      <c r="E686" s="6" t="s">
        <v>52</v>
      </c>
      <c r="F686" s="6" t="s">
        <v>177</v>
      </c>
      <c r="G686" s="6" t="s">
        <v>251</v>
      </c>
      <c r="H686" s="6" t="s">
        <v>110</v>
      </c>
      <c r="I686" s="6" t="s">
        <v>163</v>
      </c>
      <c r="J686" s="6" t="s">
        <v>257</v>
      </c>
      <c r="P686" s="44" t="s">
        <v>385</v>
      </c>
      <c r="Q686" s="7">
        <v>2.8382213812678003</v>
      </c>
      <c r="R686" s="7">
        <v>3.0274361400188923</v>
      </c>
      <c r="S686" s="8">
        <f t="shared" si="41"/>
        <v>6.666666666663329E-2</v>
      </c>
      <c r="U686" s="9">
        <f t="shared" si="38"/>
        <v>9.3109404391436418E-2</v>
      </c>
      <c r="V686" s="6" t="s">
        <v>116</v>
      </c>
      <c r="W686" s="6" t="s">
        <v>383</v>
      </c>
    </row>
    <row r="687" spans="1:23" x14ac:dyDescent="0.2">
      <c r="A687" s="6" t="s">
        <v>106</v>
      </c>
      <c r="B687" s="6" t="s">
        <v>120</v>
      </c>
      <c r="C687" s="6" t="s">
        <v>452</v>
      </c>
      <c r="D687" s="6" t="s">
        <v>77</v>
      </c>
      <c r="E687" s="6" t="s">
        <v>121</v>
      </c>
      <c r="F687" s="6" t="s">
        <v>122</v>
      </c>
      <c r="G687" s="14">
        <v>1.0000000000000001E-5</v>
      </c>
      <c r="H687" t="s">
        <v>110</v>
      </c>
      <c r="I687" t="s">
        <v>111</v>
      </c>
      <c r="J687" t="s">
        <v>204</v>
      </c>
      <c r="K687" t="s">
        <v>205</v>
      </c>
      <c r="L687" t="s">
        <v>206</v>
      </c>
      <c r="M687" t="s">
        <v>215</v>
      </c>
      <c r="P687" s="44" t="s">
        <v>386</v>
      </c>
      <c r="Q687" s="9">
        <v>2721338.7683752999</v>
      </c>
      <c r="R687" s="9">
        <v>2902237.2988454802</v>
      </c>
      <c r="S687" s="8">
        <f t="shared" si="41"/>
        <v>6.6474094505396986E-2</v>
      </c>
      <c r="U687" s="9">
        <f t="shared" si="38"/>
        <v>9.2848921906791504E-2</v>
      </c>
      <c r="V687" s="6" t="s">
        <v>119</v>
      </c>
      <c r="W687" s="6" t="s">
        <v>383</v>
      </c>
    </row>
    <row r="688" spans="1:23" x14ac:dyDescent="0.2">
      <c r="A688" s="6" t="s">
        <v>106</v>
      </c>
      <c r="B688" s="6" t="s">
        <v>107</v>
      </c>
      <c r="C688" s="6" t="s">
        <v>475</v>
      </c>
      <c r="D688" s="6" t="s">
        <v>69</v>
      </c>
      <c r="E688" s="6" t="s">
        <v>52</v>
      </c>
      <c r="F688" s="6" t="s">
        <v>142</v>
      </c>
      <c r="G688" s="6" t="s">
        <v>118</v>
      </c>
      <c r="H688" s="6" t="s">
        <v>110</v>
      </c>
      <c r="I688" s="12" t="s">
        <v>123</v>
      </c>
      <c r="J688" s="6" t="s">
        <v>124</v>
      </c>
      <c r="K688" s="6" t="s">
        <v>125</v>
      </c>
      <c r="L688" s="6" t="s">
        <v>126</v>
      </c>
      <c r="M688" s="6" t="s">
        <v>127</v>
      </c>
      <c r="N688" s="6" t="s">
        <v>155</v>
      </c>
      <c r="P688" s="44" t="s">
        <v>386</v>
      </c>
      <c r="Q688" s="9">
        <v>7724526.2532729497</v>
      </c>
      <c r="R688" s="9">
        <v>8228710.9623949397</v>
      </c>
      <c r="S688" s="8">
        <f t="shared" si="41"/>
        <v>6.5270631827856432E-2</v>
      </c>
      <c r="U688" s="9">
        <f t="shared" si="38"/>
        <v>9.1219993452285514E-2</v>
      </c>
      <c r="V688" s="6" t="s">
        <v>119</v>
      </c>
      <c r="W688" s="6" t="s">
        <v>383</v>
      </c>
    </row>
    <row r="689" spans="1:23" x14ac:dyDescent="0.2">
      <c r="A689" s="6" t="s">
        <v>106</v>
      </c>
      <c r="B689" s="6" t="s">
        <v>120</v>
      </c>
      <c r="C689" s="6" t="s">
        <v>435</v>
      </c>
      <c r="D689" s="6" t="s">
        <v>77</v>
      </c>
      <c r="E689" s="6" t="s">
        <v>121</v>
      </c>
      <c r="F689" s="6" t="s">
        <v>122</v>
      </c>
      <c r="G689" s="11">
        <v>1E-3</v>
      </c>
      <c r="H689" t="s">
        <v>110</v>
      </c>
      <c r="I689" t="s">
        <v>163</v>
      </c>
      <c r="J689" t="s">
        <v>163</v>
      </c>
      <c r="K689" t="s">
        <v>164</v>
      </c>
      <c r="L689" t="s">
        <v>165</v>
      </c>
      <c r="M689" t="s">
        <v>166</v>
      </c>
      <c r="P689" s="44" t="s">
        <v>386</v>
      </c>
      <c r="Q689" s="9">
        <v>3181890.60095823</v>
      </c>
      <c r="R689" s="9">
        <v>3386514.2759245299</v>
      </c>
      <c r="S689" s="8">
        <f t="shared" si="41"/>
        <v>6.4308834158118847E-2</v>
      </c>
      <c r="U689" s="9">
        <f t="shared" si="38"/>
        <v>8.9916843375027353E-2</v>
      </c>
      <c r="V689" s="6" t="s">
        <v>119</v>
      </c>
      <c r="W689" s="6" t="s">
        <v>383</v>
      </c>
    </row>
    <row r="690" spans="1:23" x14ac:dyDescent="0.2">
      <c r="A690" s="6" t="s">
        <v>106</v>
      </c>
      <c r="B690" s="6" t="s">
        <v>107</v>
      </c>
      <c r="C690" s="6" t="s">
        <v>467</v>
      </c>
      <c r="D690" s="6" t="s">
        <v>69</v>
      </c>
      <c r="E690" s="6" t="s">
        <v>52</v>
      </c>
      <c r="F690" s="6" t="s">
        <v>194</v>
      </c>
      <c r="G690" s="6" t="s">
        <v>118</v>
      </c>
      <c r="H690" t="s">
        <v>110</v>
      </c>
      <c r="I690" t="s">
        <v>163</v>
      </c>
      <c r="J690" t="s">
        <v>163</v>
      </c>
      <c r="K690" t="s">
        <v>164</v>
      </c>
      <c r="L690" t="s">
        <v>165</v>
      </c>
      <c r="M690" t="s">
        <v>166</v>
      </c>
      <c r="P690" s="44" t="s">
        <v>386</v>
      </c>
      <c r="Q690" s="9">
        <v>884436.51913859998</v>
      </c>
      <c r="R690" s="9">
        <v>940444.85172635398</v>
      </c>
      <c r="S690" s="8">
        <f t="shared" si="41"/>
        <v>6.3326571637163417E-2</v>
      </c>
      <c r="U690" s="9">
        <f t="shared" si="38"/>
        <v>8.8584749196999241E-2</v>
      </c>
      <c r="V690" s="6" t="s">
        <v>119</v>
      </c>
      <c r="W690" s="6" t="s">
        <v>383</v>
      </c>
    </row>
    <row r="691" spans="1:23" x14ac:dyDescent="0.2">
      <c r="A691" s="6" t="s">
        <v>106</v>
      </c>
      <c r="B691" s="6" t="s">
        <v>107</v>
      </c>
      <c r="C691" s="6" t="s">
        <v>467</v>
      </c>
      <c r="D691" s="6" t="s">
        <v>69</v>
      </c>
      <c r="E691" s="6" t="s">
        <v>52</v>
      </c>
      <c r="F691" s="6" t="s">
        <v>194</v>
      </c>
      <c r="G691" s="6" t="s">
        <v>109</v>
      </c>
      <c r="H691" t="s">
        <v>110</v>
      </c>
      <c r="I691" t="s">
        <v>163</v>
      </c>
      <c r="J691" t="s">
        <v>163</v>
      </c>
      <c r="K691" t="s">
        <v>164</v>
      </c>
      <c r="L691" t="s">
        <v>165</v>
      </c>
      <c r="M691" t="s">
        <v>166</v>
      </c>
      <c r="P691" s="44" t="s">
        <v>386</v>
      </c>
      <c r="Q691" s="9">
        <v>884436.51913859998</v>
      </c>
      <c r="R691" s="9">
        <v>940444.85172635398</v>
      </c>
      <c r="S691" s="8">
        <f t="shared" si="41"/>
        <v>6.3326571637163417E-2</v>
      </c>
      <c r="U691" s="9">
        <f t="shared" si="38"/>
        <v>8.8584749196999241E-2</v>
      </c>
      <c r="V691" s="6" t="s">
        <v>119</v>
      </c>
      <c r="W691" s="6" t="s">
        <v>383</v>
      </c>
    </row>
    <row r="692" spans="1:23" x14ac:dyDescent="0.2">
      <c r="A692" s="6" t="s">
        <v>106</v>
      </c>
      <c r="B692" s="6" t="s">
        <v>107</v>
      </c>
      <c r="C692" s="6" t="s">
        <v>467</v>
      </c>
      <c r="D692" s="6" t="s">
        <v>69</v>
      </c>
      <c r="E692" s="6" t="s">
        <v>52</v>
      </c>
      <c r="F692" s="6" t="s">
        <v>117</v>
      </c>
      <c r="G692" s="6" t="s">
        <v>118</v>
      </c>
      <c r="H692" t="s">
        <v>110</v>
      </c>
      <c r="I692" t="s">
        <v>163</v>
      </c>
      <c r="J692" t="s">
        <v>163</v>
      </c>
      <c r="K692" t="s">
        <v>164</v>
      </c>
      <c r="L692" t="s">
        <v>165</v>
      </c>
      <c r="M692" t="s">
        <v>166</v>
      </c>
      <c r="P692" s="44" t="s">
        <v>386</v>
      </c>
      <c r="Q692" s="9">
        <v>75857.757502918495</v>
      </c>
      <c r="R692" s="9">
        <v>80661.569217661396</v>
      </c>
      <c r="S692" s="8">
        <f t="shared" si="41"/>
        <v>6.3326571637160267E-2</v>
      </c>
      <c r="U692" s="9">
        <f t="shared" ref="U692:U755" si="42">IF(T692="",(LOG((R692/Q692),2)),T692)</f>
        <v>8.8584749196995036E-2</v>
      </c>
      <c r="V692" s="6" t="s">
        <v>119</v>
      </c>
      <c r="W692" s="6" t="s">
        <v>383</v>
      </c>
    </row>
    <row r="693" spans="1:23" x14ac:dyDescent="0.2">
      <c r="A693" s="6" t="s">
        <v>106</v>
      </c>
      <c r="B693" s="6" t="s">
        <v>107</v>
      </c>
      <c r="C693" s="6" t="s">
        <v>479</v>
      </c>
      <c r="D693" s="6" t="s">
        <v>69</v>
      </c>
      <c r="E693" s="6" t="s">
        <v>52</v>
      </c>
      <c r="F693" s="6" t="s">
        <v>108</v>
      </c>
      <c r="G693" s="6" t="s">
        <v>109</v>
      </c>
      <c r="H693" t="s">
        <v>110</v>
      </c>
      <c r="I693" t="s">
        <v>163</v>
      </c>
      <c r="J693" t="s">
        <v>163</v>
      </c>
      <c r="K693" t="s">
        <v>164</v>
      </c>
      <c r="L693" t="s">
        <v>165</v>
      </c>
      <c r="M693" t="s">
        <v>166</v>
      </c>
      <c r="P693" s="44" t="s">
        <v>386</v>
      </c>
      <c r="Q693" s="9">
        <v>0.23952095808383</v>
      </c>
      <c r="R693" s="9">
        <v>0.25449101796407197</v>
      </c>
      <c r="S693" s="8">
        <f t="shared" si="41"/>
        <v>6.2500000000010839E-2</v>
      </c>
      <c r="U693" s="9">
        <f t="shared" si="42"/>
        <v>8.7462841250354181E-2</v>
      </c>
      <c r="V693" s="6" t="s">
        <v>116</v>
      </c>
      <c r="W693" s="6" t="s">
        <v>383</v>
      </c>
    </row>
    <row r="694" spans="1:23" x14ac:dyDescent="0.2">
      <c r="A694" s="6" t="s">
        <v>106</v>
      </c>
      <c r="B694" s="6">
        <v>2018</v>
      </c>
      <c r="C694" s="6" t="s">
        <v>493</v>
      </c>
      <c r="D694" s="6" t="s">
        <v>69</v>
      </c>
      <c r="E694" s="6" t="s">
        <v>52</v>
      </c>
      <c r="F694" s="6" t="s">
        <v>108</v>
      </c>
      <c r="G694" s="6" t="s">
        <v>227</v>
      </c>
      <c r="H694" t="s">
        <v>110</v>
      </c>
      <c r="I694" t="s">
        <v>111</v>
      </c>
      <c r="J694" t="s">
        <v>204</v>
      </c>
      <c r="K694" t="s">
        <v>205</v>
      </c>
      <c r="L694" t="s">
        <v>206</v>
      </c>
      <c r="M694" t="s">
        <v>215</v>
      </c>
      <c r="N694" s="6" t="s">
        <v>225</v>
      </c>
      <c r="P694" s="44" t="s">
        <v>386</v>
      </c>
      <c r="Q694" s="9">
        <v>1035598.70550162</v>
      </c>
      <c r="R694" s="9">
        <v>1100323.62459547</v>
      </c>
      <c r="S694" s="8">
        <f t="shared" si="41"/>
        <v>6.2499999999998862E-2</v>
      </c>
      <c r="U694" s="9">
        <f t="shared" si="42"/>
        <v>8.7462841250337903E-2</v>
      </c>
      <c r="V694" s="6" t="s">
        <v>119</v>
      </c>
      <c r="W694" s="6" t="s">
        <v>383</v>
      </c>
    </row>
    <row r="695" spans="1:23" x14ac:dyDescent="0.2">
      <c r="A695" s="6" t="s">
        <v>106</v>
      </c>
      <c r="B695" s="6" t="s">
        <v>120</v>
      </c>
      <c r="C695" s="6" t="s">
        <v>458</v>
      </c>
      <c r="D695" s="6" t="s">
        <v>77</v>
      </c>
      <c r="E695" s="6" t="s">
        <v>121</v>
      </c>
      <c r="F695" s="6" t="s">
        <v>132</v>
      </c>
      <c r="G695" s="11">
        <v>1E-3</v>
      </c>
      <c r="H695" t="s">
        <v>110</v>
      </c>
      <c r="I695" t="s">
        <v>111</v>
      </c>
      <c r="J695" t="s">
        <v>133</v>
      </c>
      <c r="K695" t="s">
        <v>146</v>
      </c>
      <c r="L695" t="s">
        <v>147</v>
      </c>
      <c r="M695" t="s">
        <v>148</v>
      </c>
      <c r="P695" s="44" t="s">
        <v>385</v>
      </c>
      <c r="Q695" s="9">
        <v>1145047.5699382799</v>
      </c>
      <c r="R695" s="9">
        <v>1216094.4886725999</v>
      </c>
      <c r="S695" s="8">
        <f t="shared" si="41"/>
        <v>6.2047132887369495E-2</v>
      </c>
      <c r="U695" s="9">
        <f t="shared" si="42"/>
        <v>8.6847793330379966E-2</v>
      </c>
      <c r="V695" s="6" t="s">
        <v>119</v>
      </c>
      <c r="W695" s="6" t="s">
        <v>383</v>
      </c>
    </row>
    <row r="696" spans="1:23" x14ac:dyDescent="0.2">
      <c r="A696" s="6" t="s">
        <v>106</v>
      </c>
      <c r="B696" s="6" t="s">
        <v>107</v>
      </c>
      <c r="C696" s="6" t="s">
        <v>465</v>
      </c>
      <c r="D696" s="6" t="s">
        <v>69</v>
      </c>
      <c r="E696" s="6" t="s">
        <v>52</v>
      </c>
      <c r="F696" s="6" t="s">
        <v>117</v>
      </c>
      <c r="G696" s="6" t="s">
        <v>118</v>
      </c>
      <c r="H696" t="s">
        <v>110</v>
      </c>
      <c r="I696" t="s">
        <v>111</v>
      </c>
      <c r="J696" t="s">
        <v>112</v>
      </c>
      <c r="K696" t="s">
        <v>139</v>
      </c>
      <c r="L696" t="s">
        <v>140</v>
      </c>
      <c r="M696" t="s">
        <v>141</v>
      </c>
      <c r="P696" s="44" t="s">
        <v>385</v>
      </c>
      <c r="Q696" s="9">
        <v>4.8037676609105002</v>
      </c>
      <c r="R696" s="9">
        <v>5.0863422291993796</v>
      </c>
      <c r="S696" s="8">
        <f t="shared" si="41"/>
        <v>5.8823529411770208E-2</v>
      </c>
      <c r="U696" s="9">
        <f t="shared" si="42"/>
        <v>8.2462160191980535E-2</v>
      </c>
      <c r="V696" s="6" t="s">
        <v>116</v>
      </c>
      <c r="W696" s="6" t="s">
        <v>383</v>
      </c>
    </row>
    <row r="697" spans="1:23" x14ac:dyDescent="0.2">
      <c r="A697" s="6" t="s">
        <v>143</v>
      </c>
      <c r="B697" s="6">
        <v>2018</v>
      </c>
      <c r="C697" s="6" t="s">
        <v>426</v>
      </c>
      <c r="D697" s="6" t="s">
        <v>74</v>
      </c>
      <c r="E697" s="6" t="s">
        <v>50</v>
      </c>
      <c r="F697" s="6" t="s">
        <v>144</v>
      </c>
      <c r="G697" s="6" t="s">
        <v>145</v>
      </c>
      <c r="H697" s="6" t="s">
        <v>110</v>
      </c>
      <c r="I697" s="12" t="s">
        <v>123</v>
      </c>
      <c r="J697" s="6" t="s">
        <v>124</v>
      </c>
      <c r="K697" s="6" t="s">
        <v>125</v>
      </c>
      <c r="L697" s="6" t="s">
        <v>126</v>
      </c>
      <c r="M697" s="6" t="s">
        <v>127</v>
      </c>
      <c r="N697" s="6" t="s">
        <v>155</v>
      </c>
      <c r="P697" s="44" t="s">
        <v>386</v>
      </c>
      <c r="Q697" s="9">
        <v>0.56991044776119404</v>
      </c>
      <c r="R697" s="9">
        <v>0.60328358208955202</v>
      </c>
      <c r="S697" s="8">
        <f t="shared" si="41"/>
        <v>5.8558558558558155E-2</v>
      </c>
      <c r="T697" s="8"/>
      <c r="U697" s="9">
        <f t="shared" si="42"/>
        <v>8.2101080214893249E-2</v>
      </c>
      <c r="V697" s="6" t="s">
        <v>116</v>
      </c>
      <c r="W697" s="6" t="s">
        <v>383</v>
      </c>
    </row>
    <row r="698" spans="1:23" x14ac:dyDescent="0.2">
      <c r="A698" s="6" t="s">
        <v>106</v>
      </c>
      <c r="B698" s="6" t="s">
        <v>107</v>
      </c>
      <c r="C698" s="6" t="s">
        <v>425</v>
      </c>
      <c r="D698" s="6" t="s">
        <v>69</v>
      </c>
      <c r="E698" s="6" t="s">
        <v>52</v>
      </c>
      <c r="F698" s="6" t="s">
        <v>117</v>
      </c>
      <c r="G698" s="6" t="s">
        <v>131</v>
      </c>
      <c r="H698" t="s">
        <v>110</v>
      </c>
      <c r="I698" t="s">
        <v>111</v>
      </c>
      <c r="J698" t="s">
        <v>133</v>
      </c>
      <c r="K698" t="s">
        <v>146</v>
      </c>
      <c r="L698" t="s">
        <v>147</v>
      </c>
      <c r="M698" t="s">
        <v>191</v>
      </c>
      <c r="P698" s="44" t="s">
        <v>386</v>
      </c>
      <c r="Q698" s="9">
        <v>21.442307692307601</v>
      </c>
      <c r="R698" s="9">
        <v>22.692307692307601</v>
      </c>
      <c r="S698" s="8">
        <f t="shared" si="41"/>
        <v>5.829596412556079E-2</v>
      </c>
      <c r="U698" s="9">
        <f t="shared" si="42"/>
        <v>8.1743149441536767E-2</v>
      </c>
      <c r="V698" s="6" t="s">
        <v>116</v>
      </c>
      <c r="W698" s="6" t="s">
        <v>383</v>
      </c>
    </row>
    <row r="699" spans="1:23" x14ac:dyDescent="0.2">
      <c r="A699" s="6" t="s">
        <v>196</v>
      </c>
      <c r="B699" s="6">
        <v>2019</v>
      </c>
      <c r="C699" s="6" t="s">
        <v>421</v>
      </c>
      <c r="D699" s="6" t="s">
        <v>79</v>
      </c>
      <c r="E699" s="6" t="s">
        <v>50</v>
      </c>
      <c r="F699" s="16" t="s">
        <v>208</v>
      </c>
      <c r="G699" s="6" t="s">
        <v>261</v>
      </c>
      <c r="H699" s="6" t="s">
        <v>110</v>
      </c>
      <c r="I699" s="6" t="s">
        <v>111</v>
      </c>
      <c r="J699" s="6" t="s">
        <v>133</v>
      </c>
      <c r="K699" s="6" t="s">
        <v>134</v>
      </c>
      <c r="L699" s="6" t="s">
        <v>135</v>
      </c>
      <c r="P699" s="44" t="s">
        <v>385</v>
      </c>
      <c r="Q699" s="9">
        <v>8652037.6175548509</v>
      </c>
      <c r="R699" s="9">
        <v>9153605.0156739801</v>
      </c>
      <c r="S699" s="8">
        <f t="shared" si="41"/>
        <v>5.7971014492754484E-2</v>
      </c>
      <c r="U699" s="9">
        <f t="shared" si="42"/>
        <v>8.1300102101849431E-2</v>
      </c>
      <c r="V699" s="6" t="s">
        <v>119</v>
      </c>
      <c r="W699" s="6" t="s">
        <v>383</v>
      </c>
    </row>
    <row r="700" spans="1:23" x14ac:dyDescent="0.2">
      <c r="A700" s="6" t="s">
        <v>106</v>
      </c>
      <c r="B700" s="6" t="s">
        <v>120</v>
      </c>
      <c r="C700" s="6" t="s">
        <v>460</v>
      </c>
      <c r="D700" s="6" t="s">
        <v>77</v>
      </c>
      <c r="E700" s="6" t="s">
        <v>121</v>
      </c>
      <c r="F700" s="6" t="s">
        <v>132</v>
      </c>
      <c r="G700" s="13">
        <v>1.0000000000000001E-5</v>
      </c>
      <c r="H700" s="6" t="s">
        <v>110</v>
      </c>
      <c r="I700" s="12" t="s">
        <v>123</v>
      </c>
      <c r="J700" s="6" t="s">
        <v>124</v>
      </c>
      <c r="K700" s="6" t="s">
        <v>125</v>
      </c>
      <c r="L700" s="6" t="s">
        <v>126</v>
      </c>
      <c r="M700" s="6" t="s">
        <v>127</v>
      </c>
      <c r="N700" s="6" t="s">
        <v>150</v>
      </c>
      <c r="P700" s="44" t="s">
        <v>386</v>
      </c>
      <c r="Q700" s="9">
        <v>283713.22545325098</v>
      </c>
      <c r="R700" s="9">
        <v>299529.63037822</v>
      </c>
      <c r="S700" s="8">
        <f t="shared" si="41"/>
        <v>5.5747859126768738E-2</v>
      </c>
      <c r="U700" s="9">
        <f t="shared" si="42"/>
        <v>7.8265321607294241E-2</v>
      </c>
      <c r="V700" s="6" t="s">
        <v>119</v>
      </c>
      <c r="W700" s="6" t="s">
        <v>383</v>
      </c>
    </row>
    <row r="701" spans="1:23" x14ac:dyDescent="0.2">
      <c r="A701" s="6" t="s">
        <v>269</v>
      </c>
      <c r="B701" s="6">
        <v>2018</v>
      </c>
      <c r="C701" s="6" t="s">
        <v>407</v>
      </c>
      <c r="D701" s="6" t="s">
        <v>66</v>
      </c>
      <c r="E701" s="6" t="s">
        <v>50</v>
      </c>
      <c r="F701" s="6" t="s">
        <v>270</v>
      </c>
      <c r="G701" s="6" t="s">
        <v>271</v>
      </c>
      <c r="H701" t="s">
        <v>110</v>
      </c>
      <c r="I701" t="s">
        <v>111</v>
      </c>
      <c r="J701" t="s">
        <v>133</v>
      </c>
      <c r="K701" t="s">
        <v>146</v>
      </c>
      <c r="L701" t="s">
        <v>147</v>
      </c>
      <c r="M701" t="s">
        <v>191</v>
      </c>
      <c r="N701" s="6" t="s">
        <v>272</v>
      </c>
      <c r="P701" s="44" t="s">
        <v>386</v>
      </c>
      <c r="Q701" s="9">
        <v>5.1783992285438698</v>
      </c>
      <c r="R701" s="9">
        <v>5.4580520732883304</v>
      </c>
      <c r="S701" s="8">
        <f t="shared" si="41"/>
        <v>5.400372439478697E-2</v>
      </c>
      <c r="U701" s="9">
        <f t="shared" si="42"/>
        <v>7.5879964846471387E-2</v>
      </c>
      <c r="V701" s="6" t="s">
        <v>119</v>
      </c>
      <c r="W701" s="6" t="s">
        <v>383</v>
      </c>
    </row>
    <row r="702" spans="1:23" x14ac:dyDescent="0.2">
      <c r="A702" s="6" t="s">
        <v>181</v>
      </c>
      <c r="B702" s="6">
        <v>2016</v>
      </c>
      <c r="C702" s="6" t="s">
        <v>412</v>
      </c>
      <c r="D702" s="6" t="s">
        <v>67</v>
      </c>
      <c r="E702" s="6" t="s">
        <v>50</v>
      </c>
      <c r="F702" s="6" t="s">
        <v>182</v>
      </c>
      <c r="H702" s="6" t="s">
        <v>110</v>
      </c>
      <c r="I702" s="6" t="s">
        <v>111</v>
      </c>
      <c r="J702" s="6" t="s">
        <v>133</v>
      </c>
      <c r="K702" s="6" t="s">
        <v>248</v>
      </c>
      <c r="P702" s="44" t="s">
        <v>385</v>
      </c>
      <c r="Q702" s="9">
        <v>34.22</v>
      </c>
      <c r="R702" s="9">
        <v>36.020000000000003</v>
      </c>
      <c r="S702" s="8">
        <f t="shared" si="41"/>
        <v>5.2600818234950449E-2</v>
      </c>
      <c r="U702" s="9">
        <f t="shared" si="42"/>
        <v>7.3958421416862791E-2</v>
      </c>
      <c r="V702" s="6" t="s">
        <v>116</v>
      </c>
      <c r="W702" s="6" t="s">
        <v>383</v>
      </c>
    </row>
    <row r="703" spans="1:23" x14ac:dyDescent="0.2">
      <c r="A703" s="6" t="s">
        <v>106</v>
      </c>
      <c r="B703" s="6">
        <v>2018</v>
      </c>
      <c r="C703" s="6" t="s">
        <v>492</v>
      </c>
      <c r="D703" s="6" t="s">
        <v>69</v>
      </c>
      <c r="E703" s="6" t="s">
        <v>52</v>
      </c>
      <c r="F703" s="6" t="s">
        <v>108</v>
      </c>
      <c r="G703" s="6" t="s">
        <v>227</v>
      </c>
      <c r="H703" t="s">
        <v>110</v>
      </c>
      <c r="I703" t="s">
        <v>123</v>
      </c>
      <c r="J703" t="s">
        <v>124</v>
      </c>
      <c r="K703" t="s">
        <v>125</v>
      </c>
      <c r="L703" t="s">
        <v>126</v>
      </c>
      <c r="M703" t="s">
        <v>127</v>
      </c>
      <c r="N703" s="6" t="s">
        <v>150</v>
      </c>
      <c r="P703" s="44" t="s">
        <v>386</v>
      </c>
      <c r="Q703" s="9">
        <v>0.10377358490565999</v>
      </c>
      <c r="R703" s="9">
        <v>0.109164420485175</v>
      </c>
      <c r="S703" s="8">
        <f t="shared" si="41"/>
        <v>5.1948051948053846E-2</v>
      </c>
      <c r="U703" s="9">
        <f t="shared" si="42"/>
        <v>7.3063462189725828E-2</v>
      </c>
      <c r="V703" s="6" t="s">
        <v>116</v>
      </c>
      <c r="W703" s="6" t="s">
        <v>383</v>
      </c>
    </row>
    <row r="704" spans="1:23" x14ac:dyDescent="0.2">
      <c r="A704" s="6" t="s">
        <v>176</v>
      </c>
      <c r="B704" s="6">
        <v>2018</v>
      </c>
      <c r="C704" s="6" t="s">
        <v>408</v>
      </c>
      <c r="D704" s="6" t="s">
        <v>69</v>
      </c>
      <c r="E704" s="6" t="s">
        <v>52</v>
      </c>
      <c r="F704" s="6" t="s">
        <v>177</v>
      </c>
      <c r="G704" s="6" t="s">
        <v>244</v>
      </c>
      <c r="H704" s="6" t="s">
        <v>110</v>
      </c>
      <c r="I704" s="6" t="s">
        <v>111</v>
      </c>
      <c r="J704" s="6" t="s">
        <v>250</v>
      </c>
      <c r="P704" s="44" t="s">
        <v>385</v>
      </c>
      <c r="Q704" s="7">
        <v>3.6896877956479983</v>
      </c>
      <c r="R704" s="7">
        <v>3.8789025543993034</v>
      </c>
      <c r="S704" s="8">
        <f t="shared" si="41"/>
        <v>5.128205128208535E-2</v>
      </c>
      <c r="U704" s="9">
        <f t="shared" si="42"/>
        <v>7.2149785755882032E-2</v>
      </c>
      <c r="V704" s="6" t="s">
        <v>116</v>
      </c>
      <c r="W704" s="6" t="s">
        <v>383</v>
      </c>
    </row>
    <row r="705" spans="1:24" x14ac:dyDescent="0.2">
      <c r="A705" s="6" t="s">
        <v>231</v>
      </c>
      <c r="B705" s="6">
        <v>2019</v>
      </c>
      <c r="C705" s="6" t="s">
        <v>430</v>
      </c>
      <c r="D705" s="6" t="s">
        <v>74</v>
      </c>
      <c r="E705" s="6" t="s">
        <v>50</v>
      </c>
      <c r="F705" s="6" t="s">
        <v>232</v>
      </c>
      <c r="G705" s="6" t="s">
        <v>240</v>
      </c>
      <c r="H705" t="s">
        <v>110</v>
      </c>
      <c r="I705" t="s">
        <v>111</v>
      </c>
      <c r="J705" t="s">
        <v>204</v>
      </c>
      <c r="K705" t="s">
        <v>205</v>
      </c>
      <c r="L705" t="s">
        <v>206</v>
      </c>
      <c r="M705" t="s">
        <v>215</v>
      </c>
      <c r="N705" s="6" t="s">
        <v>225</v>
      </c>
      <c r="P705" s="44" t="s">
        <v>386</v>
      </c>
      <c r="T705" s="9">
        <v>7.0499999999999993E-2</v>
      </c>
      <c r="U705" s="9">
        <f t="shared" si="42"/>
        <v>7.0499999999999993E-2</v>
      </c>
      <c r="V705" s="6" t="s">
        <v>119</v>
      </c>
      <c r="W705" s="6" t="s">
        <v>383</v>
      </c>
    </row>
    <row r="706" spans="1:24" x14ac:dyDescent="0.2">
      <c r="A706" s="6" t="s">
        <v>176</v>
      </c>
      <c r="B706" s="6">
        <v>2018</v>
      </c>
      <c r="C706" s="6" t="s">
        <v>408</v>
      </c>
      <c r="D706" s="6" t="s">
        <v>69</v>
      </c>
      <c r="E706" s="6" t="s">
        <v>52</v>
      </c>
      <c r="F706" s="6" t="s">
        <v>177</v>
      </c>
      <c r="G706" s="6" t="s">
        <v>244</v>
      </c>
      <c r="H706" s="6" t="s">
        <v>110</v>
      </c>
      <c r="I706" s="6" t="s">
        <v>111</v>
      </c>
      <c r="J706" s="6" t="s">
        <v>133</v>
      </c>
      <c r="P706" s="44" t="s">
        <v>386</v>
      </c>
      <c r="Q706" s="7">
        <v>5.771050141911001</v>
      </c>
      <c r="R706" s="7">
        <v>6.0548722800378982</v>
      </c>
      <c r="S706" s="8">
        <f t="shared" ref="S706:S714" si="43">((R706-Q706)/Q706)</f>
        <v>4.918032786887442E-2</v>
      </c>
      <c r="U706" s="9">
        <f t="shared" si="42"/>
        <v>6.9262662437144032E-2</v>
      </c>
      <c r="V706" s="6" t="s">
        <v>116</v>
      </c>
      <c r="W706" s="6" t="s">
        <v>383</v>
      </c>
    </row>
    <row r="707" spans="1:24" x14ac:dyDescent="0.2">
      <c r="A707" s="6" t="s">
        <v>159</v>
      </c>
      <c r="B707" s="6">
        <v>2019</v>
      </c>
      <c r="C707" s="6" t="s">
        <v>406</v>
      </c>
      <c r="D707" s="6" t="s">
        <v>53</v>
      </c>
      <c r="E707" s="6" t="s">
        <v>50</v>
      </c>
      <c r="F707" s="6" t="s">
        <v>160</v>
      </c>
      <c r="G707" s="6" t="s">
        <v>161</v>
      </c>
      <c r="H707" t="s">
        <v>110</v>
      </c>
      <c r="I707" t="s">
        <v>111</v>
      </c>
      <c r="J707" t="s">
        <v>133</v>
      </c>
      <c r="K707" t="s">
        <v>146</v>
      </c>
      <c r="L707" t="s">
        <v>147</v>
      </c>
      <c r="M707" t="s">
        <v>191</v>
      </c>
      <c r="P707" s="44" t="s">
        <v>386</v>
      </c>
      <c r="Q707" s="9">
        <v>6.99</v>
      </c>
      <c r="R707" s="9">
        <v>7.3150000000000004</v>
      </c>
      <c r="S707" s="8">
        <f t="shared" si="43"/>
        <v>4.6494992846924203E-2</v>
      </c>
      <c r="U707" s="9">
        <f t="shared" si="42"/>
        <v>6.5565408763050559E-2</v>
      </c>
      <c r="V707" s="6" t="s">
        <v>116</v>
      </c>
      <c r="W707" s="6" t="s">
        <v>383</v>
      </c>
      <c r="X707" s="15"/>
    </row>
    <row r="708" spans="1:24" x14ac:dyDescent="0.2">
      <c r="A708" s="6" t="s">
        <v>106</v>
      </c>
      <c r="B708" s="6">
        <v>2018</v>
      </c>
      <c r="C708" s="6" t="s">
        <v>492</v>
      </c>
      <c r="D708" s="6" t="s">
        <v>69</v>
      </c>
      <c r="E708" s="6" t="s">
        <v>52</v>
      </c>
      <c r="F708" s="6" t="s">
        <v>108</v>
      </c>
      <c r="G708" s="6" t="s">
        <v>227</v>
      </c>
      <c r="H708" t="s">
        <v>110</v>
      </c>
      <c r="I708" t="s">
        <v>123</v>
      </c>
      <c r="J708" t="s">
        <v>124</v>
      </c>
      <c r="K708" t="s">
        <v>125</v>
      </c>
      <c r="L708" t="s">
        <v>126</v>
      </c>
      <c r="M708" t="s">
        <v>127</v>
      </c>
      <c r="N708" s="6" t="s">
        <v>155</v>
      </c>
      <c r="P708" s="44" t="s">
        <v>386</v>
      </c>
      <c r="Q708" s="9">
        <v>0.46943765281173599</v>
      </c>
      <c r="R708" s="9">
        <v>0.49095354523227303</v>
      </c>
      <c r="S708" s="8">
        <f t="shared" si="43"/>
        <v>4.5833333333331484E-2</v>
      </c>
      <c r="U708" s="9">
        <f t="shared" si="42"/>
        <v>6.4652958342250794E-2</v>
      </c>
      <c r="V708" s="6" t="s">
        <v>116</v>
      </c>
      <c r="W708" s="6" t="s">
        <v>383</v>
      </c>
    </row>
    <row r="709" spans="1:24" x14ac:dyDescent="0.2">
      <c r="A709" s="6" t="s">
        <v>106</v>
      </c>
      <c r="B709" s="6" t="s">
        <v>120</v>
      </c>
      <c r="C709" s="6" t="s">
        <v>457</v>
      </c>
      <c r="D709" s="6" t="s">
        <v>77</v>
      </c>
      <c r="E709" s="6" t="s">
        <v>121</v>
      </c>
      <c r="F709" s="6" t="s">
        <v>132</v>
      </c>
      <c r="G709" s="11">
        <v>1E-3</v>
      </c>
      <c r="H709" t="s">
        <v>110</v>
      </c>
      <c r="I709" t="s">
        <v>163</v>
      </c>
      <c r="J709" t="s">
        <v>163</v>
      </c>
      <c r="K709" t="s">
        <v>164</v>
      </c>
      <c r="L709" t="s">
        <v>165</v>
      </c>
      <c r="M709" t="s">
        <v>166</v>
      </c>
      <c r="P709" s="44" t="s">
        <v>386</v>
      </c>
      <c r="Q709" s="9">
        <v>3127574.5301396102</v>
      </c>
      <c r="R709" s="9">
        <v>3268714.5544928201</v>
      </c>
      <c r="S709" s="8">
        <f t="shared" si="43"/>
        <v>4.5127629411571404E-2</v>
      </c>
      <c r="U709" s="9">
        <f t="shared" si="42"/>
        <v>6.3679132809344119E-2</v>
      </c>
      <c r="V709" s="6" t="s">
        <v>119</v>
      </c>
      <c r="W709" s="6" t="s">
        <v>383</v>
      </c>
    </row>
    <row r="710" spans="1:24" x14ac:dyDescent="0.2">
      <c r="A710" s="6" t="s">
        <v>106</v>
      </c>
      <c r="B710" s="6">
        <v>2018</v>
      </c>
      <c r="C710" s="6" t="s">
        <v>415</v>
      </c>
      <c r="D710" s="6" t="s">
        <v>69</v>
      </c>
      <c r="E710" s="6" t="s">
        <v>52</v>
      </c>
      <c r="F710" s="6" t="s">
        <v>216</v>
      </c>
      <c r="G710" s="6" t="s">
        <v>217</v>
      </c>
      <c r="H710" t="s">
        <v>110</v>
      </c>
      <c r="I710" t="s">
        <v>111</v>
      </c>
      <c r="J710" t="s">
        <v>133</v>
      </c>
      <c r="K710" t="s">
        <v>146</v>
      </c>
      <c r="L710" t="s">
        <v>147</v>
      </c>
      <c r="M710" t="s">
        <v>191</v>
      </c>
      <c r="N710" s="6" t="s">
        <v>228</v>
      </c>
      <c r="P710" s="44" t="s">
        <v>386</v>
      </c>
      <c r="Q710" s="9">
        <v>4981412</v>
      </c>
      <c r="R710" s="9">
        <v>5204460</v>
      </c>
      <c r="S710" s="8">
        <f t="shared" si="43"/>
        <v>4.4776059478718079E-2</v>
      </c>
      <c r="U710" s="9">
        <f t="shared" si="42"/>
        <v>6.319374373985355E-2</v>
      </c>
      <c r="V710" s="6" t="s">
        <v>119</v>
      </c>
      <c r="W710" s="6" t="s">
        <v>383</v>
      </c>
    </row>
    <row r="711" spans="1:24" x14ac:dyDescent="0.2">
      <c r="A711" s="6" t="s">
        <v>176</v>
      </c>
      <c r="B711" s="6">
        <v>2018</v>
      </c>
      <c r="C711" s="6" t="s">
        <v>408</v>
      </c>
      <c r="D711" s="6" t="s">
        <v>69</v>
      </c>
      <c r="E711" s="6" t="s">
        <v>52</v>
      </c>
      <c r="F711" s="6" t="s">
        <v>177</v>
      </c>
      <c r="G711" s="6" t="s">
        <v>251</v>
      </c>
      <c r="H711" s="6" t="s">
        <v>110</v>
      </c>
      <c r="I711" s="6" t="s">
        <v>163</v>
      </c>
      <c r="P711" s="44" t="s">
        <v>386</v>
      </c>
      <c r="Q711" s="7">
        <v>6.5279091769157986</v>
      </c>
      <c r="R711" s="7">
        <v>6.8117313150426</v>
      </c>
      <c r="S711" s="8">
        <f t="shared" si="43"/>
        <v>4.3478260869569428E-2</v>
      </c>
      <c r="U711" s="9">
        <f t="shared" si="42"/>
        <v>6.1400544664149098E-2</v>
      </c>
      <c r="V711" s="6" t="s">
        <v>116</v>
      </c>
      <c r="W711" s="6" t="s">
        <v>383</v>
      </c>
    </row>
    <row r="712" spans="1:24" x14ac:dyDescent="0.2">
      <c r="A712" s="6" t="s">
        <v>106</v>
      </c>
      <c r="B712" s="6" t="s">
        <v>107</v>
      </c>
      <c r="C712" s="6" t="s">
        <v>425</v>
      </c>
      <c r="D712" s="6" t="s">
        <v>69</v>
      </c>
      <c r="E712" s="6" t="s">
        <v>52</v>
      </c>
      <c r="F712" s="6" t="s">
        <v>108</v>
      </c>
      <c r="G712" s="6" t="s">
        <v>118</v>
      </c>
      <c r="H712" t="s">
        <v>110</v>
      </c>
      <c r="I712" t="s">
        <v>111</v>
      </c>
      <c r="J712" t="s">
        <v>133</v>
      </c>
      <c r="K712" t="s">
        <v>146</v>
      </c>
      <c r="L712" t="s">
        <v>147</v>
      </c>
      <c r="M712" t="s">
        <v>191</v>
      </c>
      <c r="P712" s="44" t="s">
        <v>386</v>
      </c>
      <c r="Q712" s="9">
        <v>15.3846153846153</v>
      </c>
      <c r="R712" s="9">
        <v>15.9615384615384</v>
      </c>
      <c r="S712" s="8">
        <f t="shared" si="43"/>
        <v>3.7500000000001692E-2</v>
      </c>
      <c r="U712" s="9">
        <f t="shared" si="42"/>
        <v>5.3111336459564701E-2</v>
      </c>
      <c r="V712" s="6" t="s">
        <v>116</v>
      </c>
      <c r="W712" s="6" t="s">
        <v>383</v>
      </c>
    </row>
    <row r="713" spans="1:24" x14ac:dyDescent="0.2">
      <c r="A713" s="6" t="s">
        <v>106</v>
      </c>
      <c r="B713" s="6">
        <v>2018</v>
      </c>
      <c r="C713" s="6" t="s">
        <v>492</v>
      </c>
      <c r="D713" s="6" t="s">
        <v>69</v>
      </c>
      <c r="E713" s="6" t="s">
        <v>52</v>
      </c>
      <c r="F713" s="6" t="s">
        <v>108</v>
      </c>
      <c r="G713" s="6" t="s">
        <v>193</v>
      </c>
      <c r="H713" t="s">
        <v>110</v>
      </c>
      <c r="I713" t="s">
        <v>123</v>
      </c>
      <c r="J713" t="s">
        <v>124</v>
      </c>
      <c r="K713" t="s">
        <v>125</v>
      </c>
      <c r="L713" t="s">
        <v>126</v>
      </c>
      <c r="M713" t="s">
        <v>127</v>
      </c>
      <c r="N713" s="6" t="s">
        <v>155</v>
      </c>
      <c r="P713" s="44" t="s">
        <v>386</v>
      </c>
      <c r="Q713" s="9">
        <v>0.46943765281173599</v>
      </c>
      <c r="R713" s="9">
        <v>0.48704156479217597</v>
      </c>
      <c r="S713" s="8">
        <f t="shared" si="43"/>
        <v>3.7499999999999742E-2</v>
      </c>
      <c r="U713" s="9">
        <f t="shared" si="42"/>
        <v>5.3111336459561918E-2</v>
      </c>
      <c r="V713" s="6" t="s">
        <v>116</v>
      </c>
      <c r="W713" s="6" t="s">
        <v>383</v>
      </c>
    </row>
    <row r="714" spans="1:24" x14ac:dyDescent="0.2">
      <c r="A714" s="6" t="s">
        <v>176</v>
      </c>
      <c r="B714" s="6">
        <v>2018</v>
      </c>
      <c r="C714" s="6" t="s">
        <v>408</v>
      </c>
      <c r="D714" s="6" t="s">
        <v>69</v>
      </c>
      <c r="E714" s="6" t="s">
        <v>52</v>
      </c>
      <c r="F714" s="6" t="s">
        <v>177</v>
      </c>
      <c r="G714" s="6" t="s">
        <v>244</v>
      </c>
      <c r="H714" s="6" t="s">
        <v>110</v>
      </c>
      <c r="I714" s="6" t="s">
        <v>111</v>
      </c>
      <c r="J714" s="6" t="s">
        <v>204</v>
      </c>
      <c r="P714" s="44" t="s">
        <v>386</v>
      </c>
      <c r="Q714" s="7">
        <v>5.108798486281998</v>
      </c>
      <c r="R714" s="7">
        <v>5.298013245033097</v>
      </c>
      <c r="S714" s="8">
        <f t="shared" si="43"/>
        <v>3.7037037037020194E-2</v>
      </c>
      <c r="U714" s="9">
        <f t="shared" si="42"/>
        <v>5.2467419894112008E-2</v>
      </c>
      <c r="V714" s="6" t="s">
        <v>116</v>
      </c>
      <c r="W714" s="6" t="s">
        <v>383</v>
      </c>
    </row>
    <row r="715" spans="1:24" x14ac:dyDescent="0.2">
      <c r="A715" s="6" t="s">
        <v>229</v>
      </c>
      <c r="B715" s="6">
        <v>2019</v>
      </c>
      <c r="C715" s="6" t="s">
        <v>405</v>
      </c>
      <c r="D715" s="6" t="s">
        <v>69</v>
      </c>
      <c r="E715" s="6" t="s">
        <v>52</v>
      </c>
      <c r="F715" s="6" t="s">
        <v>142</v>
      </c>
      <c r="G715" s="6" t="s">
        <v>230</v>
      </c>
      <c r="H715" t="s">
        <v>110</v>
      </c>
      <c r="I715" s="6" t="s">
        <v>111</v>
      </c>
      <c r="J715" s="6" t="s">
        <v>112</v>
      </c>
      <c r="P715" s="44" t="s">
        <v>385</v>
      </c>
      <c r="T715" s="9">
        <v>5.1499999999999997E-2</v>
      </c>
      <c r="U715" s="9">
        <f t="shared" si="42"/>
        <v>5.1499999999999997E-2</v>
      </c>
      <c r="V715" s="6" t="s">
        <v>119</v>
      </c>
      <c r="W715" s="6" t="s">
        <v>383</v>
      </c>
    </row>
    <row r="716" spans="1:24" x14ac:dyDescent="0.2">
      <c r="A716" s="6" t="s">
        <v>106</v>
      </c>
      <c r="B716" s="6" t="s">
        <v>107</v>
      </c>
      <c r="C716" s="6" t="s">
        <v>483</v>
      </c>
      <c r="D716" s="6" t="s">
        <v>69</v>
      </c>
      <c r="E716" s="6" t="s">
        <v>52</v>
      </c>
      <c r="F716" s="6" t="s">
        <v>108</v>
      </c>
      <c r="G716" s="6" t="s">
        <v>118</v>
      </c>
      <c r="H716" t="s">
        <v>110</v>
      </c>
      <c r="I716" t="s">
        <v>111</v>
      </c>
      <c r="J716" t="s">
        <v>133</v>
      </c>
      <c r="K716" t="s">
        <v>146</v>
      </c>
      <c r="L716" t="s">
        <v>147</v>
      </c>
      <c r="M716" t="s">
        <v>148</v>
      </c>
      <c r="P716" s="44" t="s">
        <v>385</v>
      </c>
      <c r="Q716" s="9">
        <v>8.0286738351254598</v>
      </c>
      <c r="R716" s="9">
        <v>8.3154121863799197</v>
      </c>
      <c r="S716" s="8">
        <f>((R716-Q716)/Q716)</f>
        <v>3.5714285714283124E-2</v>
      </c>
      <c r="U716" s="9">
        <f t="shared" si="42"/>
        <v>5.0626073069964438E-2</v>
      </c>
      <c r="V716" s="6" t="s">
        <v>116</v>
      </c>
      <c r="W716" s="6" t="s">
        <v>383</v>
      </c>
    </row>
    <row r="717" spans="1:24" x14ac:dyDescent="0.2">
      <c r="A717" s="6" t="s">
        <v>106</v>
      </c>
      <c r="B717" s="6">
        <v>2018</v>
      </c>
      <c r="C717" s="6" t="s">
        <v>492</v>
      </c>
      <c r="D717" s="6" t="s">
        <v>69</v>
      </c>
      <c r="E717" s="6" t="s">
        <v>52</v>
      </c>
      <c r="F717" s="6" t="s">
        <v>108</v>
      </c>
      <c r="G717" s="6" t="s">
        <v>227</v>
      </c>
      <c r="H717" t="s">
        <v>110</v>
      </c>
      <c r="I717" t="s">
        <v>163</v>
      </c>
      <c r="J717" t="s">
        <v>163</v>
      </c>
      <c r="K717" t="s">
        <v>164</v>
      </c>
      <c r="L717" t="s">
        <v>165</v>
      </c>
      <c r="M717" t="s">
        <v>166</v>
      </c>
      <c r="N717"/>
      <c r="O717"/>
      <c r="P717" s="44" t="s">
        <v>386</v>
      </c>
      <c r="Q717" s="9">
        <v>8.4803921568627399E-2</v>
      </c>
      <c r="R717" s="9">
        <v>8.7745098039215597E-2</v>
      </c>
      <c r="S717" s="8">
        <f>((R717-Q717)/Q717)</f>
        <v>3.4682080924855065E-2</v>
      </c>
      <c r="U717" s="9">
        <f t="shared" si="42"/>
        <v>4.9187549627531302E-2</v>
      </c>
      <c r="V717" s="6" t="s">
        <v>116</v>
      </c>
      <c r="W717" s="6" t="s">
        <v>383</v>
      </c>
    </row>
    <row r="718" spans="1:24" x14ac:dyDescent="0.2">
      <c r="A718" s="6" t="s">
        <v>106</v>
      </c>
      <c r="B718" s="6" t="s">
        <v>120</v>
      </c>
      <c r="C718" s="6" t="s">
        <v>456</v>
      </c>
      <c r="D718" s="6" t="s">
        <v>77</v>
      </c>
      <c r="E718" s="6" t="s">
        <v>121</v>
      </c>
      <c r="F718" s="6" t="s">
        <v>138</v>
      </c>
      <c r="G718" s="11">
        <v>1E-3</v>
      </c>
      <c r="H718" t="s">
        <v>110</v>
      </c>
      <c r="I718" t="s">
        <v>111</v>
      </c>
      <c r="J718" t="s">
        <v>112</v>
      </c>
      <c r="K718" t="s">
        <v>139</v>
      </c>
      <c r="L718" t="s">
        <v>140</v>
      </c>
      <c r="M718" t="s">
        <v>141</v>
      </c>
      <c r="P718" s="44" t="s">
        <v>385</v>
      </c>
      <c r="Q718" s="9">
        <v>2251738.6669699498</v>
      </c>
      <c r="R718" s="9">
        <v>2327589.95792543</v>
      </c>
      <c r="S718" s="8">
        <f>((R718-Q718)/Q718)</f>
        <v>3.3685654586883926E-2</v>
      </c>
      <c r="U718" s="9">
        <f t="shared" si="42"/>
        <v>4.7797526545147656E-2</v>
      </c>
      <c r="V718" s="6" t="s">
        <v>119</v>
      </c>
      <c r="W718" s="6" t="s">
        <v>383</v>
      </c>
    </row>
    <row r="719" spans="1:24" x14ac:dyDescent="0.2">
      <c r="A719" s="6" t="s">
        <v>229</v>
      </c>
      <c r="B719" s="6">
        <v>2019</v>
      </c>
      <c r="C719" s="6" t="s">
        <v>405</v>
      </c>
      <c r="D719" s="6" t="s">
        <v>268</v>
      </c>
      <c r="E719" s="6" t="s">
        <v>52</v>
      </c>
      <c r="F719" s="6" t="s">
        <v>142</v>
      </c>
      <c r="G719" s="6" t="s">
        <v>252</v>
      </c>
      <c r="H719" t="s">
        <v>110</v>
      </c>
      <c r="I719" t="s">
        <v>123</v>
      </c>
      <c r="J719" t="s">
        <v>124</v>
      </c>
      <c r="K719" t="s">
        <v>125</v>
      </c>
      <c r="L719" t="s">
        <v>126</v>
      </c>
      <c r="M719" t="s">
        <v>127</v>
      </c>
      <c r="N719" s="6" t="s">
        <v>155</v>
      </c>
      <c r="P719" s="44" t="s">
        <v>386</v>
      </c>
      <c r="T719" s="9">
        <v>4.7300000000000002E-2</v>
      </c>
      <c r="U719" s="9">
        <f t="shared" si="42"/>
        <v>4.7300000000000002E-2</v>
      </c>
      <c r="V719" s="6" t="s">
        <v>119</v>
      </c>
      <c r="W719" s="6" t="s">
        <v>383</v>
      </c>
    </row>
    <row r="720" spans="1:24" x14ac:dyDescent="0.2">
      <c r="A720" s="6" t="s">
        <v>229</v>
      </c>
      <c r="B720" s="6">
        <v>2019</v>
      </c>
      <c r="C720" s="6" t="s">
        <v>405</v>
      </c>
      <c r="D720" s="6" t="s">
        <v>268</v>
      </c>
      <c r="E720" s="6" t="s">
        <v>52</v>
      </c>
      <c r="F720" s="6" t="s">
        <v>142</v>
      </c>
      <c r="G720" s="6" t="s">
        <v>230</v>
      </c>
      <c r="H720" t="s">
        <v>110</v>
      </c>
      <c r="I720" t="s">
        <v>123</v>
      </c>
      <c r="J720" t="s">
        <v>124</v>
      </c>
      <c r="K720" t="s">
        <v>125</v>
      </c>
      <c r="L720" t="s">
        <v>126</v>
      </c>
      <c r="M720" t="s">
        <v>127</v>
      </c>
      <c r="N720" s="6" t="s">
        <v>155</v>
      </c>
      <c r="P720" s="44" t="s">
        <v>386</v>
      </c>
      <c r="T720" s="9">
        <v>4.7300000000000002E-2</v>
      </c>
      <c r="U720" s="9">
        <f t="shared" si="42"/>
        <v>4.7300000000000002E-2</v>
      </c>
      <c r="V720" s="6" t="s">
        <v>119</v>
      </c>
      <c r="W720" s="6" t="s">
        <v>383</v>
      </c>
    </row>
    <row r="721" spans="1:23" x14ac:dyDescent="0.2">
      <c r="A721" s="6" t="s">
        <v>188</v>
      </c>
      <c r="B721" s="6">
        <v>2019</v>
      </c>
      <c r="C721" s="6" t="s">
        <v>511</v>
      </c>
      <c r="D721" s="6" t="s">
        <v>49</v>
      </c>
      <c r="E721" s="6" t="s">
        <v>50</v>
      </c>
      <c r="F721" s="6" t="s">
        <v>142</v>
      </c>
      <c r="G721" s="6" t="s">
        <v>190</v>
      </c>
      <c r="H721" s="6" t="s">
        <v>110</v>
      </c>
      <c r="I721" s="12" t="s">
        <v>123</v>
      </c>
      <c r="J721" s="6" t="s">
        <v>124</v>
      </c>
      <c r="K721" s="6" t="s">
        <v>125</v>
      </c>
      <c r="L721" s="6" t="s">
        <v>126</v>
      </c>
      <c r="M721" s="6" t="s">
        <v>127</v>
      </c>
      <c r="P721" s="44" t="s">
        <v>386</v>
      </c>
      <c r="Q721" s="9">
        <v>0.53591160220994405</v>
      </c>
      <c r="R721" s="9">
        <v>0.55359116022099397</v>
      </c>
      <c r="S721" s="8">
        <f>((R721-Q721)/Q721)</f>
        <v>3.2989690721649902E-2</v>
      </c>
      <c r="U721" s="9">
        <f t="shared" si="42"/>
        <v>4.6825856120718837E-2</v>
      </c>
      <c r="V721" s="6" t="s">
        <v>116</v>
      </c>
      <c r="W721" s="6" t="s">
        <v>383</v>
      </c>
    </row>
    <row r="722" spans="1:23" x14ac:dyDescent="0.2">
      <c r="A722" s="6" t="s">
        <v>106</v>
      </c>
      <c r="B722" s="6" t="s">
        <v>107</v>
      </c>
      <c r="C722" s="6" t="s">
        <v>475</v>
      </c>
      <c r="D722" s="6" t="s">
        <v>69</v>
      </c>
      <c r="E722" s="6" t="s">
        <v>52</v>
      </c>
      <c r="F722" s="6" t="s">
        <v>108</v>
      </c>
      <c r="G722" s="6" t="s">
        <v>109</v>
      </c>
      <c r="H722" s="6" t="s">
        <v>110</v>
      </c>
      <c r="I722" s="12" t="s">
        <v>123</v>
      </c>
      <c r="J722" s="6" t="s">
        <v>124</v>
      </c>
      <c r="K722" s="6" t="s">
        <v>125</v>
      </c>
      <c r="L722" s="6" t="s">
        <v>126</v>
      </c>
      <c r="M722" s="6" t="s">
        <v>127</v>
      </c>
      <c r="N722" s="6" t="s">
        <v>155</v>
      </c>
      <c r="P722" s="44" t="s">
        <v>386</v>
      </c>
      <c r="Q722" s="19">
        <v>30078825.180431001</v>
      </c>
      <c r="R722" s="9">
        <v>31044941.562080201</v>
      </c>
      <c r="S722" s="8">
        <f>((R722-Q722)/Q722)</f>
        <v>3.2119485247640127E-2</v>
      </c>
      <c r="U722" s="9">
        <f t="shared" si="42"/>
        <v>4.5609996726140793E-2</v>
      </c>
      <c r="V722" s="6" t="s">
        <v>119</v>
      </c>
      <c r="W722" s="6" t="s">
        <v>383</v>
      </c>
    </row>
    <row r="723" spans="1:23" x14ac:dyDescent="0.2">
      <c r="A723" s="6" t="s">
        <v>106</v>
      </c>
      <c r="B723" s="6" t="s">
        <v>107</v>
      </c>
      <c r="C723" s="6" t="s">
        <v>475</v>
      </c>
      <c r="D723" s="6" t="s">
        <v>69</v>
      </c>
      <c r="E723" s="6" t="s">
        <v>52</v>
      </c>
      <c r="F723" s="6" t="s">
        <v>108</v>
      </c>
      <c r="G723" s="6" t="s">
        <v>129</v>
      </c>
      <c r="H723" s="6" t="s">
        <v>110</v>
      </c>
      <c r="I723" s="12" t="s">
        <v>123</v>
      </c>
      <c r="J723" s="6" t="s">
        <v>124</v>
      </c>
      <c r="K723" s="6" t="s">
        <v>125</v>
      </c>
      <c r="L723" s="6" t="s">
        <v>126</v>
      </c>
      <c r="M723" s="6" t="s">
        <v>127</v>
      </c>
      <c r="N723" s="6" t="s">
        <v>155</v>
      </c>
      <c r="P723" s="44" t="s">
        <v>386</v>
      </c>
      <c r="Q723" s="19">
        <v>30078825.180431001</v>
      </c>
      <c r="R723" s="9">
        <v>31044941.562080201</v>
      </c>
      <c r="S723" s="8">
        <f>((R723-Q723)/Q723)</f>
        <v>3.2119485247640127E-2</v>
      </c>
      <c r="U723" s="9">
        <f t="shared" si="42"/>
        <v>4.5609996726140793E-2</v>
      </c>
      <c r="V723" s="6" t="s">
        <v>119</v>
      </c>
      <c r="W723" s="6" t="s">
        <v>383</v>
      </c>
    </row>
    <row r="724" spans="1:23" x14ac:dyDescent="0.2">
      <c r="A724" s="6" t="s">
        <v>106</v>
      </c>
      <c r="B724" s="6" t="s">
        <v>120</v>
      </c>
      <c r="C724" s="6" t="s">
        <v>457</v>
      </c>
      <c r="D724" s="6" t="s">
        <v>77</v>
      </c>
      <c r="E724" s="6" t="s">
        <v>121</v>
      </c>
      <c r="F724" s="6" t="s">
        <v>138</v>
      </c>
      <c r="G724" s="11">
        <v>1E-3</v>
      </c>
      <c r="H724" t="s">
        <v>110</v>
      </c>
      <c r="I724" t="s">
        <v>163</v>
      </c>
      <c r="J724" t="s">
        <v>163</v>
      </c>
      <c r="K724" t="s">
        <v>164</v>
      </c>
      <c r="L724" t="s">
        <v>165</v>
      </c>
      <c r="M724" t="s">
        <v>166</v>
      </c>
      <c r="P724" s="44" t="s">
        <v>386</v>
      </c>
      <c r="Q724" s="9">
        <v>3127574.5301396102</v>
      </c>
      <c r="R724" s="9">
        <v>3220974.0094833001</v>
      </c>
      <c r="S724" s="8">
        <f>((R724-Q724)/Q724)</f>
        <v>2.9863230578080185E-2</v>
      </c>
      <c r="U724" s="9">
        <f t="shared" si="42"/>
        <v>4.2452755206229126E-2</v>
      </c>
      <c r="V724" s="6" t="s">
        <v>119</v>
      </c>
      <c r="W724" s="6" t="s">
        <v>383</v>
      </c>
    </row>
    <row r="725" spans="1:23" x14ac:dyDescent="0.2">
      <c r="A725" s="6" t="s">
        <v>231</v>
      </c>
      <c r="B725" s="6">
        <v>2019</v>
      </c>
      <c r="C725" s="6" t="s">
        <v>419</v>
      </c>
      <c r="D725" s="6" t="s">
        <v>68</v>
      </c>
      <c r="E725" s="6" t="s">
        <v>50</v>
      </c>
      <c r="F725" s="6" t="s">
        <v>142</v>
      </c>
      <c r="G725" s="6" t="s">
        <v>245</v>
      </c>
      <c r="H725" t="s">
        <v>110</v>
      </c>
      <c r="I725" t="s">
        <v>123</v>
      </c>
      <c r="J725" t="s">
        <v>124</v>
      </c>
      <c r="K725" t="s">
        <v>125</v>
      </c>
      <c r="L725" t="s">
        <v>126</v>
      </c>
      <c r="M725" t="s">
        <v>127</v>
      </c>
      <c r="P725" s="44" t="s">
        <v>386</v>
      </c>
      <c r="T725" s="9">
        <v>4.2160000000000003E-2</v>
      </c>
      <c r="U725" s="9">
        <f t="shared" si="42"/>
        <v>4.2160000000000003E-2</v>
      </c>
      <c r="V725" s="6" t="s">
        <v>119</v>
      </c>
      <c r="W725" s="6" t="s">
        <v>383</v>
      </c>
    </row>
    <row r="726" spans="1:23" x14ac:dyDescent="0.2">
      <c r="A726" s="6" t="s">
        <v>185</v>
      </c>
      <c r="B726" s="6">
        <v>2020</v>
      </c>
      <c r="C726" s="6" t="s">
        <v>506</v>
      </c>
      <c r="D726" s="6" t="s">
        <v>54</v>
      </c>
      <c r="E726" s="6" t="s">
        <v>55</v>
      </c>
      <c r="F726" s="6" t="s">
        <v>186</v>
      </c>
      <c r="G726" s="6" t="s">
        <v>219</v>
      </c>
      <c r="H726" s="6" t="s">
        <v>110</v>
      </c>
      <c r="I726" s="12" t="s">
        <v>123</v>
      </c>
      <c r="J726" s="6" t="s">
        <v>124</v>
      </c>
      <c r="K726" s="6" t="s">
        <v>125</v>
      </c>
      <c r="P726" s="44" t="s">
        <v>386</v>
      </c>
      <c r="Q726" s="9">
        <v>29.891956782713109</v>
      </c>
      <c r="R726" s="9">
        <v>30.732292917166802</v>
      </c>
      <c r="S726" s="8">
        <f>((R726-Q726)/Q726)</f>
        <v>2.8112449799193813E-2</v>
      </c>
      <c r="U726" s="9">
        <f t="shared" si="42"/>
        <v>3.9998067931914884E-2</v>
      </c>
      <c r="V726" s="6" t="s">
        <v>116</v>
      </c>
      <c r="W726" s="6" t="s">
        <v>383</v>
      </c>
    </row>
    <row r="727" spans="1:23" x14ac:dyDescent="0.2">
      <c r="A727" s="6" t="s">
        <v>167</v>
      </c>
      <c r="B727" s="6">
        <v>2018</v>
      </c>
      <c r="C727" s="6" t="s">
        <v>412</v>
      </c>
      <c r="D727" s="6" t="s">
        <v>80</v>
      </c>
      <c r="E727" s="6" t="s">
        <v>50</v>
      </c>
      <c r="F727" s="45" t="s">
        <v>390</v>
      </c>
      <c r="G727" s="6" t="s">
        <v>168</v>
      </c>
      <c r="H727" t="s">
        <v>110</v>
      </c>
      <c r="I727" t="s">
        <v>111</v>
      </c>
      <c r="J727" t="s">
        <v>133</v>
      </c>
      <c r="K727" t="s">
        <v>146</v>
      </c>
      <c r="L727" t="s">
        <v>147</v>
      </c>
      <c r="M727" t="s">
        <v>191</v>
      </c>
      <c r="N727" s="6" t="s">
        <v>272</v>
      </c>
      <c r="P727" s="44" t="s">
        <v>386</v>
      </c>
      <c r="Q727" s="9">
        <v>41.04986876640416</v>
      </c>
      <c r="R727" s="9">
        <v>42.007874015747994</v>
      </c>
      <c r="S727" s="8">
        <f>((R727-Q727)/Q727)</f>
        <v>2.3337595907928471E-2</v>
      </c>
      <c r="U727" s="9">
        <f t="shared" si="42"/>
        <v>3.3282164238228995E-2</v>
      </c>
      <c r="V727" s="6" t="s">
        <v>116</v>
      </c>
      <c r="W727" s="6" t="s">
        <v>383</v>
      </c>
    </row>
    <row r="728" spans="1:23" x14ac:dyDescent="0.2">
      <c r="A728" s="6" t="s">
        <v>231</v>
      </c>
      <c r="B728" s="6">
        <v>2019</v>
      </c>
      <c r="C728" s="6" t="s">
        <v>509</v>
      </c>
      <c r="D728" s="6" t="s">
        <v>68</v>
      </c>
      <c r="E728" s="6" t="s">
        <v>50</v>
      </c>
      <c r="F728" s="6" t="s">
        <v>232</v>
      </c>
      <c r="G728" s="6" t="s">
        <v>249</v>
      </c>
      <c r="H728" t="s">
        <v>110</v>
      </c>
      <c r="I728" t="s">
        <v>111</v>
      </c>
      <c r="J728" t="s">
        <v>204</v>
      </c>
      <c r="K728" t="s">
        <v>205</v>
      </c>
      <c r="L728" t="s">
        <v>206</v>
      </c>
      <c r="M728" t="s">
        <v>215</v>
      </c>
      <c r="N728" s="6" t="s">
        <v>225</v>
      </c>
      <c r="P728" s="44" t="s">
        <v>386</v>
      </c>
      <c r="T728" s="9">
        <v>3.32E-2</v>
      </c>
      <c r="U728" s="9">
        <f t="shared" si="42"/>
        <v>3.32E-2</v>
      </c>
      <c r="V728" s="6" t="s">
        <v>119</v>
      </c>
      <c r="W728" s="6" t="s">
        <v>383</v>
      </c>
    </row>
    <row r="729" spans="1:23" x14ac:dyDescent="0.2">
      <c r="A729" s="6" t="s">
        <v>106</v>
      </c>
      <c r="B729" s="6">
        <v>2018</v>
      </c>
      <c r="C729" s="6" t="s">
        <v>492</v>
      </c>
      <c r="D729" s="6" t="s">
        <v>69</v>
      </c>
      <c r="E729" s="6" t="s">
        <v>52</v>
      </c>
      <c r="F729" s="6" t="s">
        <v>108</v>
      </c>
      <c r="G729" s="6" t="s">
        <v>193</v>
      </c>
      <c r="H729" t="s">
        <v>110</v>
      </c>
      <c r="I729" t="s">
        <v>163</v>
      </c>
      <c r="J729" t="s">
        <v>163</v>
      </c>
      <c r="K729" t="s">
        <v>164</v>
      </c>
      <c r="L729" t="s">
        <v>165</v>
      </c>
      <c r="M729" t="s">
        <v>166</v>
      </c>
      <c r="N729"/>
      <c r="O729"/>
      <c r="P729" s="44" t="s">
        <v>386</v>
      </c>
      <c r="Q729" s="9">
        <v>8.4803921568627399E-2</v>
      </c>
      <c r="R729" s="9">
        <v>8.6764705882352897E-2</v>
      </c>
      <c r="S729" s="8">
        <f>((R729-Q729)/Q729)</f>
        <v>2.312138728323709E-2</v>
      </c>
      <c r="U729" s="9">
        <f t="shared" si="42"/>
        <v>3.2977322446272793E-2</v>
      </c>
      <c r="V729" s="6" t="s">
        <v>116</v>
      </c>
      <c r="W729" s="6" t="s">
        <v>383</v>
      </c>
    </row>
    <row r="730" spans="1:23" x14ac:dyDescent="0.2">
      <c r="A730" s="6" t="s">
        <v>185</v>
      </c>
      <c r="B730" s="6">
        <v>2020</v>
      </c>
      <c r="C730" s="6" t="s">
        <v>497</v>
      </c>
      <c r="D730" s="6" t="s">
        <v>80</v>
      </c>
      <c r="E730" s="6" t="s">
        <v>50</v>
      </c>
      <c r="F730" s="6" t="s">
        <v>186</v>
      </c>
      <c r="G730" s="6" t="s">
        <v>203</v>
      </c>
      <c r="H730" t="s">
        <v>110</v>
      </c>
      <c r="I730" t="s">
        <v>111</v>
      </c>
      <c r="J730" t="s">
        <v>204</v>
      </c>
      <c r="K730" t="s">
        <v>205</v>
      </c>
      <c r="P730" s="44" t="s">
        <v>386</v>
      </c>
      <c r="Q730" s="9">
        <v>13.997879109225899</v>
      </c>
      <c r="R730" s="9">
        <v>14.316012725344599</v>
      </c>
      <c r="S730" s="8">
        <f>((R730-Q730)/Q730)</f>
        <v>2.2727272727267732E-2</v>
      </c>
      <c r="U730" s="9">
        <f t="shared" si="42"/>
        <v>3.242147769237054E-2</v>
      </c>
      <c r="V730" s="6" t="s">
        <v>116</v>
      </c>
      <c r="W730" s="6" t="s">
        <v>383</v>
      </c>
    </row>
    <row r="731" spans="1:23" x14ac:dyDescent="0.2">
      <c r="A731" s="6" t="s">
        <v>229</v>
      </c>
      <c r="B731" s="6">
        <v>2019</v>
      </c>
      <c r="C731" s="6" t="s">
        <v>405</v>
      </c>
      <c r="D731" s="6" t="s">
        <v>268</v>
      </c>
      <c r="E731" s="6" t="s">
        <v>52</v>
      </c>
      <c r="F731" s="6" t="s">
        <v>142</v>
      </c>
      <c r="G731" s="6" t="s">
        <v>252</v>
      </c>
      <c r="H731" t="s">
        <v>110</v>
      </c>
      <c r="I731" t="s">
        <v>111</v>
      </c>
      <c r="J731" t="s">
        <v>204</v>
      </c>
      <c r="K731" t="s">
        <v>205</v>
      </c>
      <c r="L731" t="s">
        <v>206</v>
      </c>
      <c r="M731" t="s">
        <v>215</v>
      </c>
      <c r="N731" s="6" t="s">
        <v>225</v>
      </c>
      <c r="P731" s="44" t="s">
        <v>386</v>
      </c>
      <c r="T731" s="9">
        <v>3.04E-2</v>
      </c>
      <c r="U731" s="9">
        <f t="shared" si="42"/>
        <v>3.04E-2</v>
      </c>
      <c r="V731" s="6" t="s">
        <v>119</v>
      </c>
      <c r="W731" s="6" t="s">
        <v>383</v>
      </c>
    </row>
    <row r="732" spans="1:23" x14ac:dyDescent="0.2">
      <c r="A732" s="6" t="s">
        <v>106</v>
      </c>
      <c r="B732" s="6" t="s">
        <v>107</v>
      </c>
      <c r="C732" s="6" t="s">
        <v>485</v>
      </c>
      <c r="D732" s="6" t="s">
        <v>69</v>
      </c>
      <c r="E732" s="6" t="s">
        <v>52</v>
      </c>
      <c r="F732" s="6" t="s">
        <v>142</v>
      </c>
      <c r="G732" s="6" t="s">
        <v>118</v>
      </c>
      <c r="H732" t="s">
        <v>110</v>
      </c>
      <c r="I732" t="s">
        <v>111</v>
      </c>
      <c r="J732" t="s">
        <v>133</v>
      </c>
      <c r="K732" t="s">
        <v>146</v>
      </c>
      <c r="L732" t="s">
        <v>147</v>
      </c>
      <c r="M732" t="s">
        <v>191</v>
      </c>
      <c r="P732" s="44" t="s">
        <v>386</v>
      </c>
      <c r="Q732" s="9">
        <v>29.379652605459</v>
      </c>
      <c r="R732" s="9">
        <v>29.975186104218299</v>
      </c>
      <c r="S732" s="8">
        <f>((R732-Q732)/Q732)</f>
        <v>2.0270270270270077E-2</v>
      </c>
      <c r="U732" s="9">
        <f t="shared" si="42"/>
        <v>2.895137369612899E-2</v>
      </c>
      <c r="V732" s="6" t="s">
        <v>116</v>
      </c>
      <c r="W732" s="6" t="s">
        <v>383</v>
      </c>
    </row>
    <row r="733" spans="1:23" x14ac:dyDescent="0.2">
      <c r="A733" s="6" t="s">
        <v>176</v>
      </c>
      <c r="B733" s="6">
        <v>2018</v>
      </c>
      <c r="C733" s="6" t="s">
        <v>408</v>
      </c>
      <c r="D733" s="6" t="s">
        <v>69</v>
      </c>
      <c r="E733" s="6" t="s">
        <v>52</v>
      </c>
      <c r="F733" s="6" t="s">
        <v>177</v>
      </c>
      <c r="G733" s="6" t="s">
        <v>251</v>
      </c>
      <c r="H733" s="6" t="s">
        <v>110</v>
      </c>
      <c r="I733" s="6" t="s">
        <v>111</v>
      </c>
      <c r="J733" s="6" t="s">
        <v>204</v>
      </c>
      <c r="P733" s="44" t="s">
        <v>386</v>
      </c>
      <c r="Q733" s="7">
        <v>5.108798486281998</v>
      </c>
      <c r="R733" s="7">
        <v>5.2034058656576008</v>
      </c>
      <c r="S733" s="8">
        <f>((R733-Q733)/Q733)</f>
        <v>1.8518518518520526E-2</v>
      </c>
      <c r="U733" s="9">
        <f t="shared" si="42"/>
        <v>2.6472211361194008E-2</v>
      </c>
      <c r="V733" s="6" t="s">
        <v>116</v>
      </c>
      <c r="W733" s="6" t="s">
        <v>383</v>
      </c>
    </row>
    <row r="734" spans="1:23" x14ac:dyDescent="0.2">
      <c r="A734" s="6" t="s">
        <v>106</v>
      </c>
      <c r="B734" s="6" t="s">
        <v>107</v>
      </c>
      <c r="C734" s="6" t="s">
        <v>489</v>
      </c>
      <c r="D734" s="6" t="s">
        <v>69</v>
      </c>
      <c r="E734" s="6" t="s">
        <v>52</v>
      </c>
      <c r="F734" s="6" t="s">
        <v>108</v>
      </c>
      <c r="G734" s="6" t="s">
        <v>129</v>
      </c>
      <c r="H734" s="6" t="s">
        <v>110</v>
      </c>
      <c r="I734" s="12" t="s">
        <v>123</v>
      </c>
      <c r="J734" s="6" t="s">
        <v>124</v>
      </c>
      <c r="K734" s="6" t="s">
        <v>125</v>
      </c>
      <c r="L734" s="6" t="s">
        <v>126</v>
      </c>
      <c r="M734" s="6" t="s">
        <v>127</v>
      </c>
      <c r="N734" s="6" t="s">
        <v>155</v>
      </c>
      <c r="P734" s="44" t="s">
        <v>386</v>
      </c>
      <c r="Q734" s="9">
        <v>42.273307790549097</v>
      </c>
      <c r="R734" s="9">
        <v>43.039591315453301</v>
      </c>
      <c r="S734" s="8">
        <f>((R734-Q734)/Q734)</f>
        <v>1.8126888217522421E-2</v>
      </c>
      <c r="U734" s="9">
        <f t="shared" si="42"/>
        <v>2.5917374374640555E-2</v>
      </c>
      <c r="V734" s="6" t="s">
        <v>116</v>
      </c>
      <c r="W734" s="6" t="s">
        <v>383</v>
      </c>
    </row>
    <row r="735" spans="1:23" x14ac:dyDescent="0.2">
      <c r="A735" s="6" t="s">
        <v>231</v>
      </c>
      <c r="B735" s="6">
        <v>2019</v>
      </c>
      <c r="C735" s="6" t="s">
        <v>429</v>
      </c>
      <c r="D735" s="6" t="s">
        <v>67</v>
      </c>
      <c r="E735" s="6" t="s">
        <v>50</v>
      </c>
      <c r="F735" s="6" t="s">
        <v>232</v>
      </c>
      <c r="G735" s="6" t="s">
        <v>241</v>
      </c>
      <c r="H735" t="s">
        <v>110</v>
      </c>
      <c r="I735" s="6" t="s">
        <v>111</v>
      </c>
      <c r="J735" s="6" t="s">
        <v>133</v>
      </c>
      <c r="P735" s="44" t="s">
        <v>386</v>
      </c>
      <c r="T735" s="9">
        <v>2.07E-2</v>
      </c>
      <c r="U735" s="9">
        <f t="shared" si="42"/>
        <v>2.07E-2</v>
      </c>
      <c r="V735" s="6" t="s">
        <v>119</v>
      </c>
      <c r="W735" s="6" t="s">
        <v>383</v>
      </c>
    </row>
    <row r="736" spans="1:23" x14ac:dyDescent="0.2">
      <c r="A736" s="6" t="s">
        <v>231</v>
      </c>
      <c r="B736" s="6">
        <v>2019</v>
      </c>
      <c r="C736" s="6" t="s">
        <v>430</v>
      </c>
      <c r="D736" s="6" t="s">
        <v>68</v>
      </c>
      <c r="E736" s="6" t="s">
        <v>50</v>
      </c>
      <c r="F736" s="6" t="s">
        <v>232</v>
      </c>
      <c r="G736" s="6" t="s">
        <v>249</v>
      </c>
      <c r="H736" t="s">
        <v>110</v>
      </c>
      <c r="I736" t="s">
        <v>111</v>
      </c>
      <c r="J736" t="s">
        <v>204</v>
      </c>
      <c r="K736" t="s">
        <v>205</v>
      </c>
      <c r="L736" t="s">
        <v>206</v>
      </c>
      <c r="M736" t="s">
        <v>215</v>
      </c>
      <c r="N736" s="6" t="s">
        <v>225</v>
      </c>
      <c r="P736" s="44" t="s">
        <v>386</v>
      </c>
      <c r="T736" s="9">
        <v>2.07E-2</v>
      </c>
      <c r="U736" s="9">
        <f t="shared" si="42"/>
        <v>2.07E-2</v>
      </c>
      <c r="V736" s="6" t="s">
        <v>119</v>
      </c>
      <c r="W736" s="6" t="s">
        <v>383</v>
      </c>
    </row>
    <row r="737" spans="1:23" x14ac:dyDescent="0.2">
      <c r="A737" s="6" t="s">
        <v>106</v>
      </c>
      <c r="B737" s="6" t="s">
        <v>107</v>
      </c>
      <c r="C737" s="6" t="s">
        <v>466</v>
      </c>
      <c r="D737" s="6" t="s">
        <v>69</v>
      </c>
      <c r="E737" s="6" t="s">
        <v>52</v>
      </c>
      <c r="F737" s="6" t="s">
        <v>108</v>
      </c>
      <c r="G737" s="6" t="s">
        <v>109</v>
      </c>
      <c r="H737" t="s">
        <v>110</v>
      </c>
      <c r="I737" t="s">
        <v>163</v>
      </c>
      <c r="J737" t="s">
        <v>163</v>
      </c>
      <c r="K737" t="s">
        <v>164</v>
      </c>
      <c r="L737" t="s">
        <v>165</v>
      </c>
      <c r="M737" t="s">
        <v>166</v>
      </c>
      <c r="P737" s="44" t="s">
        <v>386</v>
      </c>
      <c r="Q737" s="9">
        <v>0.96855345911949497</v>
      </c>
      <c r="R737" s="9">
        <v>0.98113207547169601</v>
      </c>
      <c r="S737" s="8">
        <f t="shared" ref="S737:S742" si="44">((R737-Q737)/Q737)</f>
        <v>1.298701298701278E-2</v>
      </c>
      <c r="U737" s="9">
        <f t="shared" si="42"/>
        <v>1.8615678167346827E-2</v>
      </c>
      <c r="V737" s="6" t="s">
        <v>116</v>
      </c>
      <c r="W737" s="6" t="s">
        <v>383</v>
      </c>
    </row>
    <row r="738" spans="1:23" x14ac:dyDescent="0.2">
      <c r="A738" s="6" t="s">
        <v>159</v>
      </c>
      <c r="B738" s="6">
        <v>2019</v>
      </c>
      <c r="C738" s="6" t="s">
        <v>407</v>
      </c>
      <c r="D738" s="6" t="s">
        <v>53</v>
      </c>
      <c r="E738" s="6" t="s">
        <v>50</v>
      </c>
      <c r="F738" s="6" t="s">
        <v>160</v>
      </c>
      <c r="G738" s="6" t="s">
        <v>161</v>
      </c>
      <c r="H738" t="s">
        <v>110</v>
      </c>
      <c r="I738" t="s">
        <v>111</v>
      </c>
      <c r="J738" t="s">
        <v>133</v>
      </c>
      <c r="K738" s="6" t="s">
        <v>134</v>
      </c>
      <c r="L738" s="6" t="s">
        <v>135</v>
      </c>
      <c r="M738" s="6" t="s">
        <v>273</v>
      </c>
      <c r="P738" s="44" t="s">
        <v>385</v>
      </c>
      <c r="Q738" s="9">
        <f>0.558-0.2729</f>
        <v>0.28510000000000008</v>
      </c>
      <c r="R738" s="9">
        <f>0.4716-0.1834</f>
        <v>0.28820000000000001</v>
      </c>
      <c r="S738" s="8">
        <f t="shared" si="44"/>
        <v>1.0873377762188479E-2</v>
      </c>
      <c r="U738" s="9">
        <f t="shared" si="42"/>
        <v>1.5602296236794645E-2</v>
      </c>
      <c r="V738" s="6" t="s">
        <v>116</v>
      </c>
      <c r="W738" s="6" t="s">
        <v>383</v>
      </c>
    </row>
    <row r="739" spans="1:23" x14ac:dyDescent="0.2">
      <c r="A739" s="6" t="s">
        <v>269</v>
      </c>
      <c r="B739" s="6">
        <v>2018</v>
      </c>
      <c r="C739" s="6" t="s">
        <v>407</v>
      </c>
      <c r="D739" s="6" t="s">
        <v>66</v>
      </c>
      <c r="E739" s="6" t="s">
        <v>50</v>
      </c>
      <c r="F739" s="6" t="s">
        <v>270</v>
      </c>
      <c r="G739" s="6" t="s">
        <v>271</v>
      </c>
      <c r="H739" t="s">
        <v>110</v>
      </c>
      <c r="I739" t="s">
        <v>111</v>
      </c>
      <c r="J739" t="s">
        <v>204</v>
      </c>
      <c r="K739" t="s">
        <v>205</v>
      </c>
      <c r="L739" t="s">
        <v>206</v>
      </c>
      <c r="M739" t="s">
        <v>215</v>
      </c>
      <c r="P739" s="44" t="s">
        <v>386</v>
      </c>
      <c r="Q739" s="9">
        <v>4.7251687560270001</v>
      </c>
      <c r="R739" s="9">
        <v>4.7733847637415598</v>
      </c>
      <c r="S739" s="8">
        <f t="shared" si="44"/>
        <v>1.0204081632652738E-2</v>
      </c>
      <c r="U739" s="9">
        <f t="shared" si="42"/>
        <v>1.4646775964400945E-2</v>
      </c>
      <c r="V739" s="6" t="s">
        <v>119</v>
      </c>
      <c r="W739" s="6" t="s">
        <v>383</v>
      </c>
    </row>
    <row r="740" spans="1:23" x14ac:dyDescent="0.2">
      <c r="A740" s="6" t="s">
        <v>106</v>
      </c>
      <c r="B740" s="6" t="s">
        <v>120</v>
      </c>
      <c r="C740" s="6" t="s">
        <v>459</v>
      </c>
      <c r="D740" s="6" t="s">
        <v>77</v>
      </c>
      <c r="E740" s="6" t="s">
        <v>121</v>
      </c>
      <c r="F740" s="6" t="s">
        <v>132</v>
      </c>
      <c r="G740" s="13">
        <v>1.0000000000000001E-5</v>
      </c>
      <c r="H740" t="s">
        <v>110</v>
      </c>
      <c r="I740" t="s">
        <v>111</v>
      </c>
      <c r="J740" t="s">
        <v>133</v>
      </c>
      <c r="K740" t="s">
        <v>146</v>
      </c>
      <c r="L740" t="s">
        <v>147</v>
      </c>
      <c r="M740" t="s">
        <v>191</v>
      </c>
      <c r="P740" s="44" t="s">
        <v>386</v>
      </c>
      <c r="Q740" s="9">
        <v>2444369.0681733</v>
      </c>
      <c r="R740" s="9">
        <v>2468914.33950856</v>
      </c>
      <c r="S740" s="8">
        <f t="shared" si="44"/>
        <v>1.0041557003338667E-2</v>
      </c>
      <c r="U740" s="9">
        <f t="shared" si="42"/>
        <v>1.4414652233746347E-2</v>
      </c>
      <c r="V740" s="6" t="s">
        <v>119</v>
      </c>
      <c r="W740" s="6" t="s">
        <v>383</v>
      </c>
    </row>
    <row r="741" spans="1:23" x14ac:dyDescent="0.2">
      <c r="A741" s="6" t="s">
        <v>106</v>
      </c>
      <c r="B741" s="6" t="s">
        <v>120</v>
      </c>
      <c r="C741" s="6" t="s">
        <v>462</v>
      </c>
      <c r="D741" s="6" t="s">
        <v>77</v>
      </c>
      <c r="E741" s="6" t="s">
        <v>121</v>
      </c>
      <c r="F741" s="6" t="s">
        <v>132</v>
      </c>
      <c r="G741" s="11">
        <v>1E-3</v>
      </c>
      <c r="H741" t="s">
        <v>110</v>
      </c>
      <c r="I741" t="s">
        <v>111</v>
      </c>
      <c r="J741" t="s">
        <v>204</v>
      </c>
      <c r="K741" t="s">
        <v>205</v>
      </c>
      <c r="L741" t="s">
        <v>206</v>
      </c>
      <c r="M741" t="s">
        <v>215</v>
      </c>
      <c r="P741" s="44" t="s">
        <v>386</v>
      </c>
      <c r="Q741" s="9">
        <v>1855236.69445552</v>
      </c>
      <c r="R741" s="9">
        <v>1864702.69932027</v>
      </c>
      <c r="S741" s="8">
        <f t="shared" si="44"/>
        <v>5.1023165362347866E-3</v>
      </c>
      <c r="U741" s="9">
        <f t="shared" si="42"/>
        <v>7.3423711016714676E-3</v>
      </c>
      <c r="V741" s="6" t="s">
        <v>119</v>
      </c>
      <c r="W741" s="6" t="s">
        <v>383</v>
      </c>
    </row>
    <row r="742" spans="1:23" x14ac:dyDescent="0.2">
      <c r="A742" s="6" t="s">
        <v>106</v>
      </c>
      <c r="B742" s="6" t="s">
        <v>107</v>
      </c>
      <c r="C742" s="6" t="s">
        <v>489</v>
      </c>
      <c r="D742" s="6" t="s">
        <v>69</v>
      </c>
      <c r="E742" s="6" t="s">
        <v>52</v>
      </c>
      <c r="F742" s="6" t="s">
        <v>142</v>
      </c>
      <c r="G742" s="6" t="s">
        <v>118</v>
      </c>
      <c r="H742" s="6" t="s">
        <v>110</v>
      </c>
      <c r="I742" s="12" t="s">
        <v>123</v>
      </c>
      <c r="J742" s="6" t="s">
        <v>124</v>
      </c>
      <c r="K742" s="6" t="s">
        <v>125</v>
      </c>
      <c r="L742" s="6" t="s">
        <v>126</v>
      </c>
      <c r="M742" s="6" t="s">
        <v>127</v>
      </c>
      <c r="N742" s="6" t="s">
        <v>155</v>
      </c>
      <c r="P742" s="44" t="s">
        <v>386</v>
      </c>
      <c r="Q742" s="9">
        <v>36.015325670498001</v>
      </c>
      <c r="R742" s="9">
        <v>36.1430395913154</v>
      </c>
      <c r="S742" s="8">
        <f t="shared" si="44"/>
        <v>3.5460992907809857E-3</v>
      </c>
      <c r="U742" s="9">
        <f t="shared" si="42"/>
        <v>5.1068904330899721E-3</v>
      </c>
      <c r="V742" s="6" t="s">
        <v>116</v>
      </c>
      <c r="W742" s="6" t="s">
        <v>383</v>
      </c>
    </row>
    <row r="743" spans="1:23" x14ac:dyDescent="0.2">
      <c r="A743" s="6" t="s">
        <v>231</v>
      </c>
      <c r="B743" s="6">
        <v>2019</v>
      </c>
      <c r="C743" s="6" t="s">
        <v>428</v>
      </c>
      <c r="D743" s="6" t="s">
        <v>67</v>
      </c>
      <c r="E743" s="6" t="s">
        <v>50</v>
      </c>
      <c r="F743" s="6" t="s">
        <v>232</v>
      </c>
      <c r="G743" s="6" t="s">
        <v>241</v>
      </c>
      <c r="H743" t="s">
        <v>110</v>
      </c>
      <c r="I743" t="s">
        <v>111</v>
      </c>
      <c r="J743" t="s">
        <v>133</v>
      </c>
      <c r="K743" t="s">
        <v>146</v>
      </c>
      <c r="L743" t="s">
        <v>147</v>
      </c>
      <c r="M743" t="s">
        <v>191</v>
      </c>
      <c r="N743" s="6" t="s">
        <v>228</v>
      </c>
      <c r="P743" s="44" t="s">
        <v>386</v>
      </c>
      <c r="T743" s="9">
        <v>2.0999999999999999E-3</v>
      </c>
      <c r="U743" s="9">
        <f t="shared" si="42"/>
        <v>2.0999999999999999E-3</v>
      </c>
      <c r="V743" s="6" t="s">
        <v>119</v>
      </c>
      <c r="W743" s="6" t="s">
        <v>383</v>
      </c>
    </row>
    <row r="744" spans="1:23" x14ac:dyDescent="0.2">
      <c r="A744" s="6" t="s">
        <v>143</v>
      </c>
      <c r="B744" s="6">
        <v>2018</v>
      </c>
      <c r="C744" s="6" t="s">
        <v>426</v>
      </c>
      <c r="D744" s="6" t="s">
        <v>74</v>
      </c>
      <c r="E744" s="6" t="s">
        <v>50</v>
      </c>
      <c r="F744" s="6" t="s">
        <v>144</v>
      </c>
      <c r="G744" s="6" t="s">
        <v>145</v>
      </c>
      <c r="H744" t="s">
        <v>110</v>
      </c>
      <c r="I744" t="s">
        <v>111</v>
      </c>
      <c r="J744" t="s">
        <v>133</v>
      </c>
      <c r="K744" t="s">
        <v>146</v>
      </c>
      <c r="L744" t="s">
        <v>147</v>
      </c>
      <c r="M744" t="s">
        <v>148</v>
      </c>
      <c r="P744" s="44" t="s">
        <v>385</v>
      </c>
      <c r="Q744" s="9">
        <v>6.9767441860466397E-4</v>
      </c>
      <c r="R744" s="9">
        <v>6.9767441860469498E-4</v>
      </c>
      <c r="S744" s="8">
        <f>((R744-Q744)/Q744)</f>
        <v>4.4445061057421629E-14</v>
      </c>
      <c r="T744" s="8"/>
      <c r="U744" s="9">
        <f t="shared" si="42"/>
        <v>6.4068530076296934E-14</v>
      </c>
      <c r="V744" s="6" t="s">
        <v>116</v>
      </c>
      <c r="W744" s="6" t="s">
        <v>383</v>
      </c>
    </row>
    <row r="745" spans="1:23" x14ac:dyDescent="0.2">
      <c r="A745" s="6" t="s">
        <v>159</v>
      </c>
      <c r="B745" s="6">
        <v>2019</v>
      </c>
      <c r="C745" s="6" t="s">
        <v>407</v>
      </c>
      <c r="D745" s="6" t="s">
        <v>53</v>
      </c>
      <c r="E745" s="6" t="s">
        <v>50</v>
      </c>
      <c r="F745" s="6" t="s">
        <v>160</v>
      </c>
      <c r="G745" s="6" t="s">
        <v>161</v>
      </c>
      <c r="H745" t="s">
        <v>110</v>
      </c>
      <c r="I745" t="s">
        <v>111</v>
      </c>
      <c r="J745" t="s">
        <v>133</v>
      </c>
      <c r="K745" s="6" t="s">
        <v>134</v>
      </c>
      <c r="L745" s="6" t="s">
        <v>274</v>
      </c>
      <c r="M745" s="6" t="s">
        <v>275</v>
      </c>
      <c r="P745" s="44" t="s">
        <v>385</v>
      </c>
      <c r="Q745" s="9">
        <f>0.1288-0.1272</f>
        <v>1.5999999999999903E-3</v>
      </c>
      <c r="R745" s="9">
        <f>0.1208-0.1192</f>
        <v>1.6000000000000042E-3</v>
      </c>
      <c r="S745" s="8">
        <f>((R745-Q745)/Q745)</f>
        <v>8.6736173798840875E-15</v>
      </c>
      <c r="U745" s="9">
        <f t="shared" si="42"/>
        <v>1.2493363364878124E-14</v>
      </c>
      <c r="V745" s="6" t="s">
        <v>116</v>
      </c>
      <c r="W745" s="6" t="s">
        <v>383</v>
      </c>
    </row>
    <row r="746" spans="1:23" x14ac:dyDescent="0.2">
      <c r="A746" s="6" t="s">
        <v>106</v>
      </c>
      <c r="B746" s="6" t="s">
        <v>107</v>
      </c>
      <c r="C746" s="6" t="s">
        <v>467</v>
      </c>
      <c r="D746" s="6" t="s">
        <v>69</v>
      </c>
      <c r="E746" s="6" t="s">
        <v>52</v>
      </c>
      <c r="F746" s="6" t="s">
        <v>108</v>
      </c>
      <c r="G746" s="6" t="s">
        <v>118</v>
      </c>
      <c r="H746" t="s">
        <v>110</v>
      </c>
      <c r="I746" t="s">
        <v>163</v>
      </c>
      <c r="J746" t="s">
        <v>163</v>
      </c>
      <c r="K746" t="s">
        <v>164</v>
      </c>
      <c r="L746" t="s">
        <v>165</v>
      </c>
      <c r="M746" t="s">
        <v>166</v>
      </c>
      <c r="P746" s="44" t="s">
        <v>386</v>
      </c>
      <c r="Q746" s="9">
        <v>493552.47413947899</v>
      </c>
      <c r="R746" s="9">
        <v>493552.47413948103</v>
      </c>
      <c r="S746" s="8">
        <f>((R746-Q746)/Q746)</f>
        <v>4.1277639941394008E-15</v>
      </c>
      <c r="U746" s="9">
        <f t="shared" si="42"/>
        <v>6.0865103572483312E-15</v>
      </c>
      <c r="V746" s="6" t="s">
        <v>119</v>
      </c>
      <c r="W746" s="6" t="s">
        <v>383</v>
      </c>
    </row>
    <row r="747" spans="1:23" x14ac:dyDescent="0.2">
      <c r="A747" s="6" t="s">
        <v>229</v>
      </c>
      <c r="B747" s="6">
        <v>2019</v>
      </c>
      <c r="C747" s="6" t="s">
        <v>405</v>
      </c>
      <c r="D747" s="6" t="s">
        <v>268</v>
      </c>
      <c r="E747" s="6" t="s">
        <v>52</v>
      </c>
      <c r="F747" s="6" t="s">
        <v>142</v>
      </c>
      <c r="G747" s="6" t="s">
        <v>230</v>
      </c>
      <c r="H747" t="s">
        <v>110</v>
      </c>
      <c r="I747" s="6" t="s">
        <v>111</v>
      </c>
      <c r="J747" s="6" t="s">
        <v>112</v>
      </c>
      <c r="P747" s="44" t="s">
        <v>385</v>
      </c>
      <c r="T747" s="19">
        <v>4.4409999999999996E-16</v>
      </c>
      <c r="U747" s="9">
        <f t="shared" si="42"/>
        <v>4.4409999999999996E-16</v>
      </c>
      <c r="V747" s="6" t="s">
        <v>119</v>
      </c>
      <c r="W747" s="6" t="s">
        <v>383</v>
      </c>
    </row>
    <row r="748" spans="1:23" x14ac:dyDescent="0.2">
      <c r="A748" s="6" t="s">
        <v>159</v>
      </c>
      <c r="B748" s="6">
        <v>2019</v>
      </c>
      <c r="C748" s="6" t="s">
        <v>407</v>
      </c>
      <c r="D748" s="6" t="s">
        <v>53</v>
      </c>
      <c r="E748" s="6" t="s">
        <v>50</v>
      </c>
      <c r="F748" s="6" t="s">
        <v>160</v>
      </c>
      <c r="G748" s="6" t="s">
        <v>161</v>
      </c>
      <c r="H748" t="s">
        <v>110</v>
      </c>
      <c r="I748" t="s">
        <v>163</v>
      </c>
      <c r="J748" t="s">
        <v>163</v>
      </c>
      <c r="K748" t="s">
        <v>164</v>
      </c>
      <c r="L748" t="s">
        <v>165</v>
      </c>
      <c r="M748" t="s">
        <v>166</v>
      </c>
      <c r="P748" s="44" t="s">
        <v>386</v>
      </c>
      <c r="Q748" s="9">
        <f>0.7822-0.7806</f>
        <v>1.6000000000000458E-3</v>
      </c>
      <c r="R748" s="9">
        <f>0.7652-0.7636</f>
        <v>1.6000000000000458E-3</v>
      </c>
      <c r="S748" s="8">
        <f t="shared" ref="S748:S779" si="45">((R748-Q748)/Q748)</f>
        <v>0</v>
      </c>
      <c r="U748" s="9">
        <f t="shared" si="42"/>
        <v>0</v>
      </c>
      <c r="V748" s="6" t="s">
        <v>116</v>
      </c>
      <c r="W748" s="6" t="s">
        <v>383</v>
      </c>
    </row>
    <row r="749" spans="1:23" x14ac:dyDescent="0.2">
      <c r="A749" s="6" t="s">
        <v>176</v>
      </c>
      <c r="B749" s="6">
        <v>2018</v>
      </c>
      <c r="C749" s="6" t="s">
        <v>408</v>
      </c>
      <c r="D749" s="6" t="s">
        <v>69</v>
      </c>
      <c r="E749" s="6" t="s">
        <v>52</v>
      </c>
      <c r="F749" s="6" t="s">
        <v>177</v>
      </c>
      <c r="G749" s="6" t="s">
        <v>251</v>
      </c>
      <c r="H749" s="6" t="s">
        <v>110</v>
      </c>
      <c r="I749" s="6" t="s">
        <v>280</v>
      </c>
      <c r="N749" s="6" t="s">
        <v>281</v>
      </c>
      <c r="P749" s="44" t="s">
        <v>385</v>
      </c>
      <c r="Q749" s="7">
        <v>1.0406811731315031</v>
      </c>
      <c r="R749" s="7">
        <v>1.0406811731315031</v>
      </c>
      <c r="S749" s="8">
        <f t="shared" si="45"/>
        <v>0</v>
      </c>
      <c r="U749" s="9">
        <f t="shared" si="42"/>
        <v>0</v>
      </c>
      <c r="V749" s="6" t="s">
        <v>116</v>
      </c>
      <c r="W749" s="6" t="s">
        <v>383</v>
      </c>
    </row>
    <row r="750" spans="1:23" x14ac:dyDescent="0.2">
      <c r="A750" s="6" t="s">
        <v>176</v>
      </c>
      <c r="B750" s="6">
        <v>2018</v>
      </c>
      <c r="C750" s="6" t="s">
        <v>408</v>
      </c>
      <c r="D750" s="6" t="s">
        <v>69</v>
      </c>
      <c r="E750" s="6" t="s">
        <v>52</v>
      </c>
      <c r="F750" s="6" t="s">
        <v>177</v>
      </c>
      <c r="G750" s="6" t="s">
        <v>244</v>
      </c>
      <c r="H750" s="6" t="s">
        <v>110</v>
      </c>
      <c r="I750" s="6" t="s">
        <v>280</v>
      </c>
      <c r="N750" s="6" t="s">
        <v>281</v>
      </c>
      <c r="P750" s="44" t="s">
        <v>385</v>
      </c>
      <c r="Q750" s="7">
        <v>1.0406811731315031</v>
      </c>
      <c r="R750" s="7">
        <v>1.0406811731315031</v>
      </c>
      <c r="S750" s="8">
        <f t="shared" si="45"/>
        <v>0</v>
      </c>
      <c r="U750" s="9">
        <f t="shared" si="42"/>
        <v>0</v>
      </c>
      <c r="V750" s="6" t="s">
        <v>116</v>
      </c>
      <c r="W750" s="6" t="s">
        <v>383</v>
      </c>
    </row>
    <row r="751" spans="1:23" x14ac:dyDescent="0.2">
      <c r="A751" s="6" t="s">
        <v>176</v>
      </c>
      <c r="B751" s="6">
        <v>2018</v>
      </c>
      <c r="C751" s="6" t="s">
        <v>408</v>
      </c>
      <c r="D751" s="6" t="s">
        <v>69</v>
      </c>
      <c r="E751" s="6" t="s">
        <v>52</v>
      </c>
      <c r="F751" s="6" t="s">
        <v>177</v>
      </c>
      <c r="G751" s="6" t="s">
        <v>251</v>
      </c>
      <c r="H751" s="6" t="s">
        <v>110</v>
      </c>
      <c r="I751" s="6" t="s">
        <v>123</v>
      </c>
      <c r="J751" s="6" t="s">
        <v>124</v>
      </c>
      <c r="P751" s="44" t="s">
        <v>386</v>
      </c>
      <c r="Q751" s="7">
        <v>4.0681173131504025</v>
      </c>
      <c r="R751" s="7">
        <v>4.0681173131504025</v>
      </c>
      <c r="S751" s="8">
        <f t="shared" si="45"/>
        <v>0</v>
      </c>
      <c r="U751" s="9">
        <f t="shared" si="42"/>
        <v>0</v>
      </c>
      <c r="V751" s="6" t="s">
        <v>116</v>
      </c>
      <c r="W751" s="6" t="s">
        <v>383</v>
      </c>
    </row>
    <row r="752" spans="1:23" x14ac:dyDescent="0.2">
      <c r="A752" s="6" t="s">
        <v>181</v>
      </c>
      <c r="B752" s="6">
        <v>2016</v>
      </c>
      <c r="C752" s="6" t="s">
        <v>412</v>
      </c>
      <c r="D752" s="6" t="s">
        <v>64</v>
      </c>
      <c r="E752" s="6" t="s">
        <v>55</v>
      </c>
      <c r="F752" s="6" t="s">
        <v>182</v>
      </c>
      <c r="G752" s="6" t="s">
        <v>183</v>
      </c>
      <c r="H752" s="6" t="s">
        <v>110</v>
      </c>
      <c r="K752" s="6" t="s">
        <v>391</v>
      </c>
      <c r="P752" s="44" t="s">
        <v>385</v>
      </c>
      <c r="Q752" s="9">
        <f>100-98.84</f>
        <v>1.1599999999999966</v>
      </c>
      <c r="R752" s="9">
        <f>100-98.84</f>
        <v>1.1599999999999966</v>
      </c>
      <c r="S752" s="8">
        <f t="shared" si="45"/>
        <v>0</v>
      </c>
      <c r="U752" s="9">
        <f t="shared" si="42"/>
        <v>0</v>
      </c>
      <c r="V752" s="6" t="s">
        <v>116</v>
      </c>
      <c r="W752" s="6" t="s">
        <v>383</v>
      </c>
    </row>
    <row r="753" spans="1:23" x14ac:dyDescent="0.2">
      <c r="A753" s="6" t="s">
        <v>181</v>
      </c>
      <c r="B753" s="6">
        <v>2016</v>
      </c>
      <c r="C753" s="6" t="s">
        <v>412</v>
      </c>
      <c r="D753" s="6" t="s">
        <v>67</v>
      </c>
      <c r="E753" s="6" t="s">
        <v>50</v>
      </c>
      <c r="F753" s="6" t="s">
        <v>182</v>
      </c>
      <c r="H753" t="s">
        <v>110</v>
      </c>
      <c r="I753" t="s">
        <v>111</v>
      </c>
      <c r="J753" t="s">
        <v>204</v>
      </c>
      <c r="K753" s="6" t="s">
        <v>205</v>
      </c>
      <c r="P753" s="44" t="s">
        <v>386</v>
      </c>
      <c r="Q753" s="9">
        <f>92.76-89.61</f>
        <v>3.1500000000000057</v>
      </c>
      <c r="R753" s="9">
        <f>95.01-91.86</f>
        <v>3.1500000000000057</v>
      </c>
      <c r="S753" s="8">
        <f t="shared" si="45"/>
        <v>0</v>
      </c>
      <c r="U753" s="9">
        <f t="shared" si="42"/>
        <v>0</v>
      </c>
      <c r="V753" s="6" t="s">
        <v>116</v>
      </c>
      <c r="W753" s="6" t="s">
        <v>383</v>
      </c>
    </row>
    <row r="754" spans="1:23" x14ac:dyDescent="0.2">
      <c r="A754" s="6" t="s">
        <v>196</v>
      </c>
      <c r="B754" s="6">
        <v>2019</v>
      </c>
      <c r="C754" s="6" t="s">
        <v>416</v>
      </c>
      <c r="D754" s="6" t="s">
        <v>79</v>
      </c>
      <c r="E754" s="6" t="s">
        <v>50</v>
      </c>
      <c r="F754" s="16" t="s">
        <v>208</v>
      </c>
      <c r="G754" s="6" t="s">
        <v>198</v>
      </c>
      <c r="H754" t="s">
        <v>110</v>
      </c>
      <c r="I754" t="s">
        <v>111</v>
      </c>
      <c r="J754" t="s">
        <v>133</v>
      </c>
      <c r="K754" t="s">
        <v>146</v>
      </c>
      <c r="L754" t="s">
        <v>147</v>
      </c>
      <c r="M754" t="s">
        <v>148</v>
      </c>
      <c r="N754" s="6" t="s">
        <v>199</v>
      </c>
      <c r="P754" s="44" t="s">
        <v>385</v>
      </c>
      <c r="Q754" s="9">
        <v>235988.20058997901</v>
      </c>
      <c r="R754" s="9">
        <v>235988.20058997901</v>
      </c>
      <c r="S754" s="8">
        <f t="shared" si="45"/>
        <v>0</v>
      </c>
      <c r="U754" s="9">
        <f t="shared" si="42"/>
        <v>0</v>
      </c>
      <c r="V754" s="6" t="s">
        <v>119</v>
      </c>
      <c r="W754" s="6" t="s">
        <v>383</v>
      </c>
    </row>
    <row r="755" spans="1:23" x14ac:dyDescent="0.2">
      <c r="A755" s="6" t="s">
        <v>196</v>
      </c>
      <c r="B755" s="6">
        <v>2019</v>
      </c>
      <c r="C755" s="6" t="s">
        <v>416</v>
      </c>
      <c r="D755" s="6" t="s">
        <v>79</v>
      </c>
      <c r="E755" s="6" t="s">
        <v>50</v>
      </c>
      <c r="F755" s="16" t="s">
        <v>208</v>
      </c>
      <c r="G755" s="6" t="s">
        <v>261</v>
      </c>
      <c r="H755" t="s">
        <v>110</v>
      </c>
      <c r="I755" t="s">
        <v>111</v>
      </c>
      <c r="J755" t="s">
        <v>133</v>
      </c>
      <c r="K755" t="s">
        <v>146</v>
      </c>
      <c r="L755" t="s">
        <v>147</v>
      </c>
      <c r="M755" t="s">
        <v>148</v>
      </c>
      <c r="N755" s="6" t="s">
        <v>199</v>
      </c>
      <c r="P755" s="44" t="s">
        <v>385</v>
      </c>
      <c r="Q755" s="9">
        <v>235988.20058997901</v>
      </c>
      <c r="R755" s="9">
        <v>235988.20058997901</v>
      </c>
      <c r="S755" s="8">
        <f t="shared" si="45"/>
        <v>0</v>
      </c>
      <c r="U755" s="9">
        <f t="shared" si="42"/>
        <v>0</v>
      </c>
      <c r="V755" s="6" t="s">
        <v>119</v>
      </c>
      <c r="W755" s="6" t="s">
        <v>383</v>
      </c>
    </row>
    <row r="756" spans="1:23" x14ac:dyDescent="0.2">
      <c r="A756" s="6" t="s">
        <v>196</v>
      </c>
      <c r="B756" s="6">
        <v>2019</v>
      </c>
      <c r="C756" s="6" t="s">
        <v>421</v>
      </c>
      <c r="D756" s="6" t="s">
        <v>79</v>
      </c>
      <c r="E756" s="6" t="s">
        <v>50</v>
      </c>
      <c r="F756" s="16" t="s">
        <v>208</v>
      </c>
      <c r="G756" s="6" t="s">
        <v>209</v>
      </c>
      <c r="H756" s="6" t="s">
        <v>110</v>
      </c>
      <c r="I756" s="6" t="s">
        <v>111</v>
      </c>
      <c r="J756" s="6" t="s">
        <v>133</v>
      </c>
      <c r="K756" s="6" t="s">
        <v>134</v>
      </c>
      <c r="L756" s="6" t="s">
        <v>135</v>
      </c>
      <c r="P756" s="44" t="s">
        <v>385</v>
      </c>
      <c r="Q756" s="9">
        <v>8652037.6175548509</v>
      </c>
      <c r="R756" s="9">
        <v>8652037.6175548509</v>
      </c>
      <c r="S756" s="8">
        <f t="shared" si="45"/>
        <v>0</v>
      </c>
      <c r="U756" s="9">
        <f t="shared" ref="U756:U819" si="46">IF(T756="",(LOG((R756/Q756),2)),T756)</f>
        <v>0</v>
      </c>
      <c r="V756" s="6" t="s">
        <v>119</v>
      </c>
      <c r="W756" s="6" t="s">
        <v>383</v>
      </c>
    </row>
    <row r="757" spans="1:23" x14ac:dyDescent="0.2">
      <c r="A757" s="6" t="s">
        <v>106</v>
      </c>
      <c r="B757" s="6" t="s">
        <v>107</v>
      </c>
      <c r="C757" s="6" t="s">
        <v>467</v>
      </c>
      <c r="D757" s="6" t="s">
        <v>69</v>
      </c>
      <c r="E757" s="6" t="s">
        <v>52</v>
      </c>
      <c r="F757" s="6" t="s">
        <v>117</v>
      </c>
      <c r="G757" s="6" t="s">
        <v>129</v>
      </c>
      <c r="H757" t="s">
        <v>110</v>
      </c>
      <c r="I757" t="s">
        <v>163</v>
      </c>
      <c r="J757" t="s">
        <v>163</v>
      </c>
      <c r="K757" t="s">
        <v>164</v>
      </c>
      <c r="L757" t="s">
        <v>165</v>
      </c>
      <c r="M757" t="s">
        <v>166</v>
      </c>
      <c r="P757" s="44" t="s">
        <v>386</v>
      </c>
      <c r="Q757" s="9">
        <v>75857.757502918495</v>
      </c>
      <c r="R757" s="9">
        <v>75857.757502918495</v>
      </c>
      <c r="S757" s="8">
        <f t="shared" si="45"/>
        <v>0</v>
      </c>
      <c r="U757" s="9">
        <f t="shared" si="46"/>
        <v>0</v>
      </c>
      <c r="V757" s="6" t="s">
        <v>119</v>
      </c>
      <c r="W757" s="6" t="s">
        <v>383</v>
      </c>
    </row>
    <row r="758" spans="1:23" x14ac:dyDescent="0.2">
      <c r="A758" s="6" t="s">
        <v>106</v>
      </c>
      <c r="B758" s="6" t="s">
        <v>107</v>
      </c>
      <c r="C758" s="6" t="s">
        <v>464</v>
      </c>
      <c r="D758" s="6" t="s">
        <v>69</v>
      </c>
      <c r="E758" s="6" t="s">
        <v>52</v>
      </c>
      <c r="F758" s="6" t="s">
        <v>194</v>
      </c>
      <c r="G758" s="6" t="s">
        <v>131</v>
      </c>
      <c r="H758" t="s">
        <v>110</v>
      </c>
      <c r="I758" t="s">
        <v>111</v>
      </c>
      <c r="J758" t="s">
        <v>112</v>
      </c>
      <c r="K758" t="s">
        <v>139</v>
      </c>
      <c r="L758" t="s">
        <v>140</v>
      </c>
      <c r="M758" t="s">
        <v>141</v>
      </c>
      <c r="P758" s="44" t="s">
        <v>385</v>
      </c>
      <c r="Q758" s="9">
        <v>3471686.81892655</v>
      </c>
      <c r="R758" s="9">
        <v>3471686.81892655</v>
      </c>
      <c r="S758" s="8">
        <f t="shared" si="45"/>
        <v>0</v>
      </c>
      <c r="U758" s="9">
        <f t="shared" si="46"/>
        <v>0</v>
      </c>
      <c r="V758" s="6" t="s">
        <v>119</v>
      </c>
      <c r="W758" s="6" t="s">
        <v>383</v>
      </c>
    </row>
    <row r="759" spans="1:23" x14ac:dyDescent="0.2">
      <c r="A759" s="6" t="s">
        <v>106</v>
      </c>
      <c r="B759" s="6" t="s">
        <v>107</v>
      </c>
      <c r="C759" s="6" t="s">
        <v>468</v>
      </c>
      <c r="D759" s="6" t="s">
        <v>69</v>
      </c>
      <c r="E759" s="6" t="s">
        <v>52</v>
      </c>
      <c r="F759" s="6" t="s">
        <v>108</v>
      </c>
      <c r="G759" s="6" t="s">
        <v>130</v>
      </c>
      <c r="H759" s="6" t="s">
        <v>110</v>
      </c>
      <c r="I759" s="6" t="s">
        <v>111</v>
      </c>
      <c r="J759" s="6" t="s">
        <v>112</v>
      </c>
      <c r="K759" s="6" t="s">
        <v>113</v>
      </c>
      <c r="L759" s="6" t="s">
        <v>114</v>
      </c>
      <c r="M759" s="6" t="s">
        <v>115</v>
      </c>
      <c r="P759" s="44" t="s">
        <v>385</v>
      </c>
      <c r="Q759" s="9">
        <v>1.10091743119265</v>
      </c>
      <c r="R759" s="9">
        <v>1.10091743119265</v>
      </c>
      <c r="S759" s="8">
        <f t="shared" si="45"/>
        <v>0</v>
      </c>
      <c r="U759" s="9">
        <f t="shared" si="46"/>
        <v>0</v>
      </c>
      <c r="V759" s="6" t="s">
        <v>116</v>
      </c>
      <c r="W759" s="6" t="s">
        <v>383</v>
      </c>
    </row>
    <row r="760" spans="1:23" x14ac:dyDescent="0.2">
      <c r="A760" s="6" t="s">
        <v>106</v>
      </c>
      <c r="B760" s="6" t="s">
        <v>107</v>
      </c>
      <c r="C760" s="6" t="s">
        <v>481</v>
      </c>
      <c r="D760" s="6" t="s">
        <v>69</v>
      </c>
      <c r="E760" s="6" t="s">
        <v>52</v>
      </c>
      <c r="F760" s="6" t="s">
        <v>108</v>
      </c>
      <c r="G760" s="6" t="s">
        <v>118</v>
      </c>
      <c r="H760" s="6" t="s">
        <v>110</v>
      </c>
      <c r="I760" s="6" t="s">
        <v>111</v>
      </c>
      <c r="J760" s="6" t="s">
        <v>112</v>
      </c>
      <c r="K760" s="6" t="s">
        <v>113</v>
      </c>
      <c r="L760" s="6" t="s">
        <v>114</v>
      </c>
      <c r="M760" s="6" t="s">
        <v>115</v>
      </c>
      <c r="P760" s="44" t="s">
        <v>385</v>
      </c>
      <c r="Q760" s="19">
        <v>6.5921528090639399E-15</v>
      </c>
      <c r="R760" s="19">
        <v>6.5921528090639399E-15</v>
      </c>
      <c r="S760" s="8">
        <f t="shared" si="45"/>
        <v>0</v>
      </c>
      <c r="U760" s="9">
        <f t="shared" si="46"/>
        <v>0</v>
      </c>
      <c r="V760" s="6" t="s">
        <v>116</v>
      </c>
      <c r="W760" s="6" t="s">
        <v>383</v>
      </c>
    </row>
    <row r="761" spans="1:23" x14ac:dyDescent="0.2">
      <c r="A761" s="6" t="s">
        <v>106</v>
      </c>
      <c r="B761" s="6" t="s">
        <v>107</v>
      </c>
      <c r="C761" s="6" t="s">
        <v>481</v>
      </c>
      <c r="D761" s="6" t="s">
        <v>69</v>
      </c>
      <c r="E761" s="6" t="s">
        <v>52</v>
      </c>
      <c r="F761" s="6" t="s">
        <v>108</v>
      </c>
      <c r="G761" s="6" t="s">
        <v>129</v>
      </c>
      <c r="H761" s="6" t="s">
        <v>110</v>
      </c>
      <c r="I761" s="6" t="s">
        <v>111</v>
      </c>
      <c r="J761" s="6" t="s">
        <v>112</v>
      </c>
      <c r="K761" s="6" t="s">
        <v>113</v>
      </c>
      <c r="L761" s="6" t="s">
        <v>114</v>
      </c>
      <c r="M761" s="6" t="s">
        <v>115</v>
      </c>
      <c r="P761" s="44" t="s">
        <v>385</v>
      </c>
      <c r="Q761" s="19">
        <v>6.5921528090639399E-15</v>
      </c>
      <c r="R761" s="19">
        <v>6.5921528090639399E-15</v>
      </c>
      <c r="S761" s="8">
        <f t="shared" si="45"/>
        <v>0</v>
      </c>
      <c r="U761" s="9">
        <f t="shared" si="46"/>
        <v>0</v>
      </c>
      <c r="V761" s="6" t="s">
        <v>116</v>
      </c>
      <c r="W761" s="6" t="s">
        <v>383</v>
      </c>
    </row>
    <row r="762" spans="1:23" x14ac:dyDescent="0.2">
      <c r="A762" s="6" t="s">
        <v>106</v>
      </c>
      <c r="B762" s="6" t="s">
        <v>107</v>
      </c>
      <c r="C762" s="6" t="s">
        <v>482</v>
      </c>
      <c r="D762" s="6" t="s">
        <v>69</v>
      </c>
      <c r="E762" s="6" t="s">
        <v>52</v>
      </c>
      <c r="F762" s="6" t="s">
        <v>108</v>
      </c>
      <c r="G762" s="6" t="s">
        <v>131</v>
      </c>
      <c r="H762" s="6" t="s">
        <v>110</v>
      </c>
      <c r="I762" s="6" t="s">
        <v>111</v>
      </c>
      <c r="J762" s="6" t="s">
        <v>112</v>
      </c>
      <c r="K762" s="6" t="s">
        <v>113</v>
      </c>
      <c r="L762" s="6" t="s">
        <v>114</v>
      </c>
      <c r="M762" s="6" t="s">
        <v>115</v>
      </c>
      <c r="P762" s="44" t="s">
        <v>385</v>
      </c>
      <c r="Q762" s="9">
        <v>1</v>
      </c>
      <c r="R762" s="9">
        <v>1</v>
      </c>
      <c r="S762" s="8">
        <f t="shared" si="45"/>
        <v>0</v>
      </c>
      <c r="U762" s="9">
        <f t="shared" si="46"/>
        <v>0</v>
      </c>
      <c r="V762" s="6" t="s">
        <v>119</v>
      </c>
      <c r="W762" s="6" t="s">
        <v>383</v>
      </c>
    </row>
    <row r="763" spans="1:23" x14ac:dyDescent="0.2">
      <c r="A763" s="6" t="s">
        <v>106</v>
      </c>
      <c r="B763" s="6" t="s">
        <v>107</v>
      </c>
      <c r="C763" s="6" t="s">
        <v>482</v>
      </c>
      <c r="D763" s="6" t="s">
        <v>69</v>
      </c>
      <c r="E763" s="6" t="s">
        <v>52</v>
      </c>
      <c r="F763" s="6" t="s">
        <v>108</v>
      </c>
      <c r="G763" s="6" t="s">
        <v>118</v>
      </c>
      <c r="H763" s="6" t="s">
        <v>110</v>
      </c>
      <c r="I763" s="6" t="s">
        <v>111</v>
      </c>
      <c r="J763" s="6" t="s">
        <v>112</v>
      </c>
      <c r="K763" s="6" t="s">
        <v>113</v>
      </c>
      <c r="L763" s="6" t="s">
        <v>114</v>
      </c>
      <c r="M763" s="6" t="s">
        <v>115</v>
      </c>
      <c r="P763" s="44" t="s">
        <v>385</v>
      </c>
      <c r="Q763" s="9">
        <v>1</v>
      </c>
      <c r="R763" s="9">
        <v>1</v>
      </c>
      <c r="S763" s="8">
        <f t="shared" si="45"/>
        <v>0</v>
      </c>
      <c r="U763" s="9">
        <f t="shared" si="46"/>
        <v>0</v>
      </c>
      <c r="V763" s="6" t="s">
        <v>119</v>
      </c>
      <c r="W763" s="6" t="s">
        <v>383</v>
      </c>
    </row>
    <row r="764" spans="1:23" x14ac:dyDescent="0.2">
      <c r="A764" s="6" t="s">
        <v>106</v>
      </c>
      <c r="B764" s="6" t="s">
        <v>107</v>
      </c>
      <c r="C764" s="6" t="s">
        <v>482</v>
      </c>
      <c r="D764" s="6" t="s">
        <v>69</v>
      </c>
      <c r="E764" s="6" t="s">
        <v>52</v>
      </c>
      <c r="F764" s="6" t="s">
        <v>108</v>
      </c>
      <c r="G764" s="6" t="s">
        <v>129</v>
      </c>
      <c r="H764" s="6" t="s">
        <v>110</v>
      </c>
      <c r="I764" s="6" t="s">
        <v>111</v>
      </c>
      <c r="J764" s="6" t="s">
        <v>112</v>
      </c>
      <c r="K764" s="6" t="s">
        <v>113</v>
      </c>
      <c r="L764" s="6" t="s">
        <v>114</v>
      </c>
      <c r="M764" s="6" t="s">
        <v>115</v>
      </c>
      <c r="P764" s="44" t="s">
        <v>385</v>
      </c>
      <c r="Q764" s="9">
        <v>1</v>
      </c>
      <c r="R764" s="9">
        <v>1</v>
      </c>
      <c r="S764" s="8">
        <f t="shared" si="45"/>
        <v>0</v>
      </c>
      <c r="U764" s="9">
        <f t="shared" si="46"/>
        <v>0</v>
      </c>
      <c r="V764" s="6" t="s">
        <v>119</v>
      </c>
      <c r="W764" s="6" t="s">
        <v>383</v>
      </c>
    </row>
    <row r="765" spans="1:23" x14ac:dyDescent="0.2">
      <c r="A765" s="6" t="s">
        <v>106</v>
      </c>
      <c r="B765" s="6" t="s">
        <v>120</v>
      </c>
      <c r="C765" s="6" t="s">
        <v>456</v>
      </c>
      <c r="D765" s="6" t="s">
        <v>77</v>
      </c>
      <c r="E765" s="6" t="s">
        <v>121</v>
      </c>
      <c r="F765" s="6" t="s">
        <v>132</v>
      </c>
      <c r="G765" s="11">
        <v>1E-3</v>
      </c>
      <c r="H765" t="s">
        <v>110</v>
      </c>
      <c r="I765" t="s">
        <v>111</v>
      </c>
      <c r="J765" t="s">
        <v>112</v>
      </c>
      <c r="K765" t="s">
        <v>139</v>
      </c>
      <c r="L765" t="s">
        <v>140</v>
      </c>
      <c r="M765" t="s">
        <v>141</v>
      </c>
      <c r="P765" s="44" t="s">
        <v>385</v>
      </c>
      <c r="Q765" s="9">
        <v>1564028.2901548101</v>
      </c>
      <c r="R765" s="9">
        <v>1564028.2901548101</v>
      </c>
      <c r="S765" s="8">
        <f t="shared" si="45"/>
        <v>0</v>
      </c>
      <c r="U765" s="9">
        <f t="shared" si="46"/>
        <v>0</v>
      </c>
      <c r="V765" s="6" t="s">
        <v>119</v>
      </c>
      <c r="W765" s="6" t="s">
        <v>383</v>
      </c>
    </row>
    <row r="766" spans="1:23" x14ac:dyDescent="0.2">
      <c r="A766" s="6" t="s">
        <v>106</v>
      </c>
      <c r="B766" s="6" t="s">
        <v>120</v>
      </c>
      <c r="C766" s="6" t="s">
        <v>459</v>
      </c>
      <c r="D766" s="6" t="s">
        <v>77</v>
      </c>
      <c r="E766" s="6" t="s">
        <v>121</v>
      </c>
      <c r="F766" s="6" t="s">
        <v>132</v>
      </c>
      <c r="G766" s="13">
        <v>1.0000000000000001E-5</v>
      </c>
      <c r="H766" t="s">
        <v>110</v>
      </c>
      <c r="I766" t="s">
        <v>111</v>
      </c>
      <c r="J766" t="s">
        <v>133</v>
      </c>
      <c r="K766" t="s">
        <v>146</v>
      </c>
      <c r="L766" t="s">
        <v>147</v>
      </c>
      <c r="M766" t="s">
        <v>191</v>
      </c>
      <c r="P766" s="44" t="s">
        <v>386</v>
      </c>
      <c r="Q766" s="9">
        <v>4341834.1940446198</v>
      </c>
      <c r="R766" s="9">
        <v>4341834.1940446198</v>
      </c>
      <c r="S766" s="8">
        <f t="shared" si="45"/>
        <v>0</v>
      </c>
      <c r="U766" s="9">
        <f t="shared" si="46"/>
        <v>0</v>
      </c>
      <c r="V766" s="6" t="s">
        <v>119</v>
      </c>
      <c r="W766" s="6" t="s">
        <v>383</v>
      </c>
    </row>
    <row r="767" spans="1:23" x14ac:dyDescent="0.2">
      <c r="A767" s="6" t="s">
        <v>106</v>
      </c>
      <c r="B767" s="6" t="s">
        <v>120</v>
      </c>
      <c r="C767" s="6" t="s">
        <v>457</v>
      </c>
      <c r="D767" s="6" t="s">
        <v>77</v>
      </c>
      <c r="E767" s="6" t="s">
        <v>121</v>
      </c>
      <c r="F767" s="6" t="s">
        <v>138</v>
      </c>
      <c r="G767" s="13">
        <v>1.0000000000000001E-5</v>
      </c>
      <c r="H767" t="s">
        <v>110</v>
      </c>
      <c r="I767" t="s">
        <v>163</v>
      </c>
      <c r="J767" t="s">
        <v>163</v>
      </c>
      <c r="K767" t="s">
        <v>164</v>
      </c>
      <c r="L767" t="s">
        <v>165</v>
      </c>
      <c r="M767" t="s">
        <v>166</v>
      </c>
      <c r="P767" s="44" t="s">
        <v>386</v>
      </c>
      <c r="Q767" s="9">
        <v>3127574.5301396102</v>
      </c>
      <c r="R767" s="9">
        <v>3127574.5301396102</v>
      </c>
      <c r="S767" s="8">
        <f t="shared" si="45"/>
        <v>0</v>
      </c>
      <c r="U767" s="9">
        <f t="shared" si="46"/>
        <v>0</v>
      </c>
      <c r="V767" s="6" t="s">
        <v>119</v>
      </c>
      <c r="W767" s="6" t="s">
        <v>383</v>
      </c>
    </row>
    <row r="768" spans="1:23" x14ac:dyDescent="0.2">
      <c r="A768" s="6" t="s">
        <v>106</v>
      </c>
      <c r="B768" s="6" t="s">
        <v>120</v>
      </c>
      <c r="C768" s="6" t="s">
        <v>459</v>
      </c>
      <c r="D768" s="6" t="s">
        <v>77</v>
      </c>
      <c r="E768" s="6" t="s">
        <v>121</v>
      </c>
      <c r="F768" s="6" t="s">
        <v>138</v>
      </c>
      <c r="G768" s="11">
        <v>1E-3</v>
      </c>
      <c r="H768" t="s">
        <v>110</v>
      </c>
      <c r="I768" t="s">
        <v>111</v>
      </c>
      <c r="J768" t="s">
        <v>133</v>
      </c>
      <c r="K768" t="s">
        <v>146</v>
      </c>
      <c r="L768" t="s">
        <v>147</v>
      </c>
      <c r="M768" t="s">
        <v>191</v>
      </c>
      <c r="P768" s="44" t="s">
        <v>386</v>
      </c>
      <c r="Q768" s="9">
        <v>4192623.70166755</v>
      </c>
      <c r="R768" s="9">
        <v>4192623.70166755</v>
      </c>
      <c r="S768" s="8">
        <f t="shared" si="45"/>
        <v>0</v>
      </c>
      <c r="U768" s="9">
        <f t="shared" si="46"/>
        <v>0</v>
      </c>
      <c r="V768" s="6" t="s">
        <v>119</v>
      </c>
      <c r="W768" s="6" t="s">
        <v>383</v>
      </c>
    </row>
    <row r="769" spans="1:23" x14ac:dyDescent="0.2">
      <c r="A769" s="6" t="s">
        <v>106</v>
      </c>
      <c r="B769" s="6">
        <v>2018</v>
      </c>
      <c r="C769" s="6" t="s">
        <v>492</v>
      </c>
      <c r="D769" s="6" t="s">
        <v>69</v>
      </c>
      <c r="E769" s="6" t="s">
        <v>52</v>
      </c>
      <c r="F769" s="6" t="s">
        <v>108</v>
      </c>
      <c r="G769" s="6" t="s">
        <v>227</v>
      </c>
      <c r="H769" t="s">
        <v>110</v>
      </c>
      <c r="I769" t="s">
        <v>111</v>
      </c>
      <c r="J769" t="s">
        <v>112</v>
      </c>
      <c r="K769" t="s">
        <v>113</v>
      </c>
      <c r="L769" t="s">
        <v>114</v>
      </c>
      <c r="N769" s="6" t="s">
        <v>234</v>
      </c>
      <c r="P769" s="44" t="s">
        <v>385</v>
      </c>
      <c r="Q769" s="9">
        <v>3.49462365591394E-3</v>
      </c>
      <c r="R769" s="9">
        <v>3.49462365591394E-3</v>
      </c>
      <c r="S769" s="8">
        <f t="shared" si="45"/>
        <v>0</v>
      </c>
      <c r="U769" s="9">
        <f t="shared" si="46"/>
        <v>0</v>
      </c>
      <c r="V769" s="6" t="s">
        <v>116</v>
      </c>
      <c r="W769" s="6" t="s">
        <v>383</v>
      </c>
    </row>
    <row r="770" spans="1:23" x14ac:dyDescent="0.2">
      <c r="A770" s="6" t="s">
        <v>211</v>
      </c>
      <c r="B770" s="6">
        <v>2019</v>
      </c>
      <c r="C770" s="6" t="s">
        <v>405</v>
      </c>
      <c r="D770" s="6" t="s">
        <v>212</v>
      </c>
      <c r="E770" s="6" t="s">
        <v>50</v>
      </c>
      <c r="F770" s="6" t="s">
        <v>213</v>
      </c>
      <c r="G770" s="6" t="s">
        <v>214</v>
      </c>
      <c r="H770" s="6" t="s">
        <v>110</v>
      </c>
      <c r="I770" s="12" t="s">
        <v>123</v>
      </c>
      <c r="J770" s="6" t="s">
        <v>124</v>
      </c>
      <c r="N770" s="6" t="s">
        <v>398</v>
      </c>
      <c r="P770" s="44" t="s">
        <v>386</v>
      </c>
      <c r="Q770" s="9">
        <v>3.3</v>
      </c>
      <c r="R770" s="9">
        <v>3.3</v>
      </c>
      <c r="S770" s="8">
        <f t="shared" si="45"/>
        <v>0</v>
      </c>
      <c r="U770" s="9">
        <f t="shared" si="46"/>
        <v>0</v>
      </c>
      <c r="V770" s="6" t="s">
        <v>116</v>
      </c>
      <c r="W770" s="6" t="s">
        <v>383</v>
      </c>
    </row>
    <row r="771" spans="1:23" x14ac:dyDescent="0.2">
      <c r="A771" s="6" t="s">
        <v>185</v>
      </c>
      <c r="B771" s="6">
        <v>2020</v>
      </c>
      <c r="C771" s="6" t="s">
        <v>497</v>
      </c>
      <c r="D771" s="6" t="s">
        <v>404</v>
      </c>
      <c r="E771" s="6" t="s">
        <v>50</v>
      </c>
      <c r="F771" s="6" t="s">
        <v>186</v>
      </c>
      <c r="G771" s="6" t="s">
        <v>187</v>
      </c>
      <c r="H771" s="6" t="s">
        <v>110</v>
      </c>
      <c r="I771" s="6" t="s">
        <v>123</v>
      </c>
      <c r="J771" s="6" t="s">
        <v>243</v>
      </c>
      <c r="K771" s="6" t="s">
        <v>303</v>
      </c>
      <c r="P771" s="44" t="s">
        <v>385</v>
      </c>
      <c r="Q771" s="9">
        <v>0</v>
      </c>
      <c r="R771" s="9">
        <v>0</v>
      </c>
      <c r="S771" s="8" t="e">
        <f t="shared" si="45"/>
        <v>#DIV/0!</v>
      </c>
      <c r="U771" s="9">
        <v>0</v>
      </c>
      <c r="V771" s="6" t="s">
        <v>116</v>
      </c>
      <c r="W771" s="6" t="s">
        <v>383</v>
      </c>
    </row>
    <row r="772" spans="1:23" x14ac:dyDescent="0.2">
      <c r="A772" s="6" t="s">
        <v>185</v>
      </c>
      <c r="B772" s="6">
        <v>2020</v>
      </c>
      <c r="C772" s="6" t="s">
        <v>506</v>
      </c>
      <c r="D772" s="6" t="s">
        <v>80</v>
      </c>
      <c r="E772" s="6" t="s">
        <v>50</v>
      </c>
      <c r="F772" s="6" t="s">
        <v>186</v>
      </c>
      <c r="G772" s="6" t="s">
        <v>203</v>
      </c>
      <c r="H772" t="s">
        <v>110</v>
      </c>
      <c r="I772" t="s">
        <v>111</v>
      </c>
      <c r="J772" t="s">
        <v>204</v>
      </c>
      <c r="K772" t="s">
        <v>205</v>
      </c>
      <c r="P772" s="44" t="s">
        <v>386</v>
      </c>
      <c r="Q772" s="9">
        <v>4.8019207683072977</v>
      </c>
      <c r="R772" s="9">
        <v>4.8019207683072977</v>
      </c>
      <c r="S772" s="8">
        <f t="shared" si="45"/>
        <v>0</v>
      </c>
      <c r="U772" s="9">
        <f>IF(T772="",(LOG((R772/Q772),2)),T772)</f>
        <v>0</v>
      </c>
      <c r="V772" s="6" t="s">
        <v>116</v>
      </c>
      <c r="W772" s="6" t="s">
        <v>383</v>
      </c>
    </row>
    <row r="773" spans="1:23" s="54" customFormat="1" x14ac:dyDescent="0.2">
      <c r="A773" s="54" t="s">
        <v>143</v>
      </c>
      <c r="B773" s="54">
        <v>2018</v>
      </c>
      <c r="C773" s="54" t="s">
        <v>426</v>
      </c>
      <c r="D773" s="54" t="s">
        <v>74</v>
      </c>
      <c r="E773" s="54" t="s">
        <v>50</v>
      </c>
      <c r="F773" s="54" t="s">
        <v>144</v>
      </c>
      <c r="G773" s="54" t="s">
        <v>145</v>
      </c>
      <c r="H773" s="30" t="s">
        <v>110</v>
      </c>
      <c r="I773" s="30" t="s">
        <v>111</v>
      </c>
      <c r="J773" s="30" t="s">
        <v>112</v>
      </c>
      <c r="K773" s="30" t="s">
        <v>139</v>
      </c>
      <c r="L773" s="30" t="s">
        <v>140</v>
      </c>
      <c r="M773" s="30" t="s">
        <v>141</v>
      </c>
      <c r="P773" s="55" t="s">
        <v>385</v>
      </c>
      <c r="Q773" s="56">
        <v>0</v>
      </c>
      <c r="R773" s="57">
        <v>0</v>
      </c>
      <c r="S773" s="58" t="e">
        <f t="shared" si="45"/>
        <v>#DIV/0!</v>
      </c>
      <c r="T773" s="58"/>
      <c r="U773" s="59">
        <v>0</v>
      </c>
      <c r="V773" s="54" t="s">
        <v>116</v>
      </c>
      <c r="W773" s="54" t="s">
        <v>383</v>
      </c>
    </row>
    <row r="774" spans="1:23" s="54" customFormat="1" x14ac:dyDescent="0.2">
      <c r="A774" s="54" t="s">
        <v>143</v>
      </c>
      <c r="B774" s="54">
        <v>2018</v>
      </c>
      <c r="C774" s="54" t="s">
        <v>425</v>
      </c>
      <c r="D774" s="54" t="s">
        <v>74</v>
      </c>
      <c r="E774" s="54" t="s">
        <v>50</v>
      </c>
      <c r="F774" s="54" t="s">
        <v>144</v>
      </c>
      <c r="G774" s="54" t="s">
        <v>145</v>
      </c>
      <c r="H774" s="30" t="s">
        <v>110</v>
      </c>
      <c r="I774" s="30" t="s">
        <v>111</v>
      </c>
      <c r="J774" s="30" t="s">
        <v>112</v>
      </c>
      <c r="K774" s="30" t="s">
        <v>139</v>
      </c>
      <c r="L774" s="30" t="s">
        <v>140</v>
      </c>
      <c r="M774" s="30" t="s">
        <v>141</v>
      </c>
      <c r="P774" s="55" t="s">
        <v>385</v>
      </c>
      <c r="Q774" s="59">
        <v>0</v>
      </c>
      <c r="R774" s="57">
        <v>0</v>
      </c>
      <c r="S774" s="58" t="e">
        <f t="shared" si="45"/>
        <v>#DIV/0!</v>
      </c>
      <c r="T774" s="59"/>
      <c r="U774" s="59">
        <v>0</v>
      </c>
      <c r="V774" s="54" t="s">
        <v>119</v>
      </c>
      <c r="W774" s="54" t="s">
        <v>383</v>
      </c>
    </row>
    <row r="775" spans="1:23" s="54" customFormat="1" x14ac:dyDescent="0.2">
      <c r="A775" s="54" t="s">
        <v>188</v>
      </c>
      <c r="B775" s="54">
        <v>2019</v>
      </c>
      <c r="C775" s="54" t="s">
        <v>511</v>
      </c>
      <c r="D775" s="54" t="s">
        <v>49</v>
      </c>
      <c r="E775" s="54" t="s">
        <v>50</v>
      </c>
      <c r="F775" s="54" t="s">
        <v>142</v>
      </c>
      <c r="G775" s="54" t="s">
        <v>190</v>
      </c>
      <c r="H775" s="54" t="s">
        <v>110</v>
      </c>
      <c r="I775" s="54" t="s">
        <v>169</v>
      </c>
      <c r="J775" s="54" t="s">
        <v>236</v>
      </c>
      <c r="K775" s="54" t="s">
        <v>253</v>
      </c>
      <c r="L775" s="54" t="s">
        <v>254</v>
      </c>
      <c r="M775" s="54" t="s">
        <v>255</v>
      </c>
      <c r="P775" s="55" t="s">
        <v>385</v>
      </c>
      <c r="Q775" s="59">
        <v>0</v>
      </c>
      <c r="R775" s="59">
        <v>0</v>
      </c>
      <c r="S775" s="58" t="e">
        <f t="shared" si="45"/>
        <v>#DIV/0!</v>
      </c>
      <c r="T775" s="59"/>
      <c r="U775" s="59">
        <v>0</v>
      </c>
      <c r="V775" s="54" t="s">
        <v>116</v>
      </c>
      <c r="W775" s="54" t="s">
        <v>383</v>
      </c>
    </row>
    <row r="776" spans="1:23" s="54" customFormat="1" x14ac:dyDescent="0.2">
      <c r="A776" s="54" t="s">
        <v>188</v>
      </c>
      <c r="B776" s="54">
        <v>2019</v>
      </c>
      <c r="C776" s="54" t="s">
        <v>511</v>
      </c>
      <c r="D776" s="54" t="s">
        <v>49</v>
      </c>
      <c r="E776" s="54" t="s">
        <v>50</v>
      </c>
      <c r="F776" s="54" t="s">
        <v>195</v>
      </c>
      <c r="G776" s="54" t="s">
        <v>190</v>
      </c>
      <c r="H776" s="54" t="s">
        <v>110</v>
      </c>
      <c r="I776" s="54" t="s">
        <v>111</v>
      </c>
      <c r="J776" s="54" t="s">
        <v>133</v>
      </c>
      <c r="K776" s="54" t="s">
        <v>134</v>
      </c>
      <c r="L776" s="54" t="s">
        <v>135</v>
      </c>
      <c r="M776" s="54" t="s">
        <v>162</v>
      </c>
      <c r="P776" s="55" t="s">
        <v>385</v>
      </c>
      <c r="Q776" s="59">
        <v>0</v>
      </c>
      <c r="R776" s="59">
        <v>0</v>
      </c>
      <c r="S776" s="58" t="e">
        <f t="shared" si="45"/>
        <v>#DIV/0!</v>
      </c>
      <c r="T776" s="59"/>
      <c r="U776" s="59">
        <v>0</v>
      </c>
      <c r="V776" s="54" t="s">
        <v>116</v>
      </c>
      <c r="W776" s="54" t="s">
        <v>383</v>
      </c>
    </row>
    <row r="777" spans="1:23" s="54" customFormat="1" x14ac:dyDescent="0.2">
      <c r="A777" s="54" t="s">
        <v>188</v>
      </c>
      <c r="B777" s="54">
        <v>2019</v>
      </c>
      <c r="C777" s="54" t="s">
        <v>511</v>
      </c>
      <c r="D777" s="54" t="s">
        <v>49</v>
      </c>
      <c r="E777" s="54" t="s">
        <v>50</v>
      </c>
      <c r="F777" s="54" t="s">
        <v>195</v>
      </c>
      <c r="G777" s="54" t="s">
        <v>190</v>
      </c>
      <c r="H777" s="54" t="s">
        <v>110</v>
      </c>
      <c r="I777" s="54" t="s">
        <v>111</v>
      </c>
      <c r="J777" s="54" t="s">
        <v>133</v>
      </c>
      <c r="K777" s="54" t="s">
        <v>134</v>
      </c>
      <c r="L777" s="54" t="s">
        <v>135</v>
      </c>
      <c r="M777" s="54" t="s">
        <v>162</v>
      </c>
      <c r="P777" s="55" t="s">
        <v>385</v>
      </c>
      <c r="Q777" s="59">
        <v>0</v>
      </c>
      <c r="R777" s="59">
        <v>0</v>
      </c>
      <c r="S777" s="58" t="e">
        <f t="shared" si="45"/>
        <v>#DIV/0!</v>
      </c>
      <c r="T777" s="59"/>
      <c r="U777" s="59">
        <v>0</v>
      </c>
      <c r="V777" s="54" t="s">
        <v>116</v>
      </c>
      <c r="W777" s="54" t="s">
        <v>383</v>
      </c>
    </row>
    <row r="778" spans="1:23" s="54" customFormat="1" x14ac:dyDescent="0.2">
      <c r="A778" s="54" t="s">
        <v>188</v>
      </c>
      <c r="B778" s="54">
        <v>2019</v>
      </c>
      <c r="C778" s="54" t="s">
        <v>511</v>
      </c>
      <c r="D778" s="54" t="s">
        <v>49</v>
      </c>
      <c r="E778" s="54" t="s">
        <v>50</v>
      </c>
      <c r="F778" s="54" t="s">
        <v>195</v>
      </c>
      <c r="G778" s="54" t="s">
        <v>190</v>
      </c>
      <c r="H778" s="54" t="s">
        <v>110</v>
      </c>
      <c r="I778" s="54" t="s">
        <v>111</v>
      </c>
      <c r="J778" s="54" t="s">
        <v>133</v>
      </c>
      <c r="K778" s="54" t="s">
        <v>134</v>
      </c>
      <c r="L778" s="54" t="s">
        <v>135</v>
      </c>
      <c r="M778" s="54" t="s">
        <v>284</v>
      </c>
      <c r="P778" s="55" t="s">
        <v>385</v>
      </c>
      <c r="Q778" s="59">
        <v>0</v>
      </c>
      <c r="R778" s="59">
        <v>0</v>
      </c>
      <c r="S778" s="58" t="e">
        <f t="shared" si="45"/>
        <v>#DIV/0!</v>
      </c>
      <c r="T778" s="59"/>
      <c r="U778" s="59">
        <v>0</v>
      </c>
      <c r="V778" s="54" t="s">
        <v>116</v>
      </c>
      <c r="W778" s="54" t="s">
        <v>383</v>
      </c>
    </row>
    <row r="779" spans="1:23" s="54" customFormat="1" x14ac:dyDescent="0.2">
      <c r="A779" s="54" t="s">
        <v>188</v>
      </c>
      <c r="B779" s="54">
        <v>2019</v>
      </c>
      <c r="C779" s="54" t="s">
        <v>511</v>
      </c>
      <c r="D779" s="54" t="s">
        <v>49</v>
      </c>
      <c r="E779" s="54" t="s">
        <v>50</v>
      </c>
      <c r="F779" s="54" t="s">
        <v>195</v>
      </c>
      <c r="G779" s="54" t="s">
        <v>190</v>
      </c>
      <c r="H779" s="54" t="s">
        <v>110</v>
      </c>
      <c r="I779" s="54" t="s">
        <v>111</v>
      </c>
      <c r="J779" s="54" t="s">
        <v>112</v>
      </c>
      <c r="K779" s="54" t="s">
        <v>113</v>
      </c>
      <c r="L779" s="54" t="s">
        <v>114</v>
      </c>
      <c r="M779" s="54" t="s">
        <v>192</v>
      </c>
      <c r="P779" s="55" t="s">
        <v>385</v>
      </c>
      <c r="Q779" s="59">
        <v>0</v>
      </c>
      <c r="R779" s="59">
        <v>0</v>
      </c>
      <c r="S779" s="58" t="e">
        <f t="shared" si="45"/>
        <v>#DIV/0!</v>
      </c>
      <c r="T779" s="59"/>
      <c r="U779" s="59">
        <v>0</v>
      </c>
      <c r="V779" s="54" t="s">
        <v>116</v>
      </c>
      <c r="W779" s="54" t="s">
        <v>383</v>
      </c>
    </row>
    <row r="780" spans="1:23" s="54" customFormat="1" x14ac:dyDescent="0.2">
      <c r="A780" s="54" t="s">
        <v>188</v>
      </c>
      <c r="B780" s="54">
        <v>2019</v>
      </c>
      <c r="C780" s="54" t="s">
        <v>511</v>
      </c>
      <c r="D780" s="54" t="s">
        <v>189</v>
      </c>
      <c r="E780" s="54" t="s">
        <v>50</v>
      </c>
      <c r="F780" s="54" t="s">
        <v>142</v>
      </c>
      <c r="G780" s="54" t="s">
        <v>190</v>
      </c>
      <c r="H780" s="54" t="s">
        <v>110</v>
      </c>
      <c r="I780" s="54" t="s">
        <v>111</v>
      </c>
      <c r="J780" s="54" t="s">
        <v>133</v>
      </c>
      <c r="K780" s="54" t="s">
        <v>134</v>
      </c>
      <c r="L780" s="54" t="s">
        <v>135</v>
      </c>
      <c r="M780" s="54" t="s">
        <v>162</v>
      </c>
      <c r="P780" s="55" t="s">
        <v>385</v>
      </c>
      <c r="Q780" s="59">
        <v>0</v>
      </c>
      <c r="R780" s="59">
        <v>0</v>
      </c>
      <c r="S780" s="58" t="e">
        <f t="shared" ref="S780:S811" si="47">((R780-Q780)/Q780)</f>
        <v>#DIV/0!</v>
      </c>
      <c r="T780" s="59"/>
      <c r="U780" s="59">
        <v>0</v>
      </c>
      <c r="V780" s="54" t="s">
        <v>116</v>
      </c>
      <c r="W780" s="54" t="s">
        <v>383</v>
      </c>
    </row>
    <row r="781" spans="1:23" s="54" customFormat="1" x14ac:dyDescent="0.2">
      <c r="A781" s="54" t="s">
        <v>188</v>
      </c>
      <c r="B781" s="54">
        <v>2019</v>
      </c>
      <c r="C781" s="54" t="s">
        <v>511</v>
      </c>
      <c r="D781" s="54" t="s">
        <v>189</v>
      </c>
      <c r="E781" s="54" t="s">
        <v>50</v>
      </c>
      <c r="F781" s="54" t="s">
        <v>142</v>
      </c>
      <c r="G781" s="54" t="s">
        <v>190</v>
      </c>
      <c r="H781" s="54" t="s">
        <v>110</v>
      </c>
      <c r="I781" s="54" t="s">
        <v>111</v>
      </c>
      <c r="J781" s="54" t="s">
        <v>133</v>
      </c>
      <c r="K781" s="54" t="s">
        <v>134</v>
      </c>
      <c r="L781" s="54" t="s">
        <v>135</v>
      </c>
      <c r="M781" s="54" t="s">
        <v>284</v>
      </c>
      <c r="P781" s="55" t="s">
        <v>385</v>
      </c>
      <c r="Q781" s="59">
        <v>0</v>
      </c>
      <c r="R781" s="59">
        <v>0</v>
      </c>
      <c r="S781" s="58" t="e">
        <f t="shared" si="47"/>
        <v>#DIV/0!</v>
      </c>
      <c r="T781" s="59"/>
      <c r="U781" s="59">
        <v>0</v>
      </c>
      <c r="V781" s="54" t="s">
        <v>116</v>
      </c>
      <c r="W781" s="54" t="s">
        <v>383</v>
      </c>
    </row>
    <row r="782" spans="1:23" s="54" customFormat="1" x14ac:dyDescent="0.2">
      <c r="A782" s="54" t="s">
        <v>188</v>
      </c>
      <c r="B782" s="54">
        <v>2019</v>
      </c>
      <c r="C782" s="54" t="s">
        <v>511</v>
      </c>
      <c r="D782" s="54" t="s">
        <v>189</v>
      </c>
      <c r="E782" s="54" t="s">
        <v>50</v>
      </c>
      <c r="F782" s="54" t="s">
        <v>195</v>
      </c>
      <c r="G782" s="54" t="s">
        <v>190</v>
      </c>
      <c r="H782" s="54" t="s">
        <v>110</v>
      </c>
      <c r="I782" s="54" t="s">
        <v>111</v>
      </c>
      <c r="J782" s="54" t="s">
        <v>133</v>
      </c>
      <c r="K782" s="54" t="s">
        <v>134</v>
      </c>
      <c r="L782" s="54" t="s">
        <v>135</v>
      </c>
      <c r="M782" s="54" t="s">
        <v>162</v>
      </c>
      <c r="P782" s="55" t="s">
        <v>385</v>
      </c>
      <c r="Q782" s="59">
        <v>0</v>
      </c>
      <c r="R782" s="59">
        <v>0</v>
      </c>
      <c r="S782" s="58" t="e">
        <f t="shared" si="47"/>
        <v>#DIV/0!</v>
      </c>
      <c r="T782" s="59"/>
      <c r="U782" s="59">
        <v>0</v>
      </c>
      <c r="V782" s="54" t="s">
        <v>116</v>
      </c>
      <c r="W782" s="54" t="s">
        <v>383</v>
      </c>
    </row>
    <row r="783" spans="1:23" s="54" customFormat="1" x14ac:dyDescent="0.2">
      <c r="A783" s="54" t="s">
        <v>188</v>
      </c>
      <c r="B783" s="54">
        <v>2019</v>
      </c>
      <c r="C783" s="54" t="s">
        <v>511</v>
      </c>
      <c r="D783" s="54" t="s">
        <v>189</v>
      </c>
      <c r="E783" s="54" t="s">
        <v>50</v>
      </c>
      <c r="F783" s="54" t="s">
        <v>195</v>
      </c>
      <c r="G783" s="54" t="s">
        <v>190</v>
      </c>
      <c r="H783" s="54" t="s">
        <v>110</v>
      </c>
      <c r="I783" s="54" t="s">
        <v>111</v>
      </c>
      <c r="J783" s="54" t="s">
        <v>133</v>
      </c>
      <c r="K783" s="54" t="s">
        <v>134</v>
      </c>
      <c r="L783" s="54" t="s">
        <v>135</v>
      </c>
      <c r="M783" s="54" t="s">
        <v>284</v>
      </c>
      <c r="P783" s="55" t="s">
        <v>385</v>
      </c>
      <c r="Q783" s="59">
        <v>0</v>
      </c>
      <c r="R783" s="59">
        <v>0</v>
      </c>
      <c r="S783" s="58" t="e">
        <f t="shared" si="47"/>
        <v>#DIV/0!</v>
      </c>
      <c r="T783" s="59"/>
      <c r="U783" s="59">
        <v>0</v>
      </c>
      <c r="V783" s="54" t="s">
        <v>116</v>
      </c>
      <c r="W783" s="54" t="s">
        <v>383</v>
      </c>
    </row>
    <row r="784" spans="1:23" s="54" customFormat="1" x14ac:dyDescent="0.2">
      <c r="A784" s="54" t="s">
        <v>188</v>
      </c>
      <c r="B784" s="54">
        <v>2019</v>
      </c>
      <c r="C784" s="54" t="s">
        <v>511</v>
      </c>
      <c r="D784" s="54" t="s">
        <v>189</v>
      </c>
      <c r="E784" s="54" t="s">
        <v>50</v>
      </c>
      <c r="F784" s="54" t="s">
        <v>195</v>
      </c>
      <c r="G784" s="54" t="s">
        <v>190</v>
      </c>
      <c r="H784" s="54" t="s">
        <v>110</v>
      </c>
      <c r="I784" s="54" t="s">
        <v>111</v>
      </c>
      <c r="J784" s="54" t="s">
        <v>112</v>
      </c>
      <c r="K784" s="54" t="s">
        <v>113</v>
      </c>
      <c r="L784" s="54" t="s">
        <v>114</v>
      </c>
      <c r="M784" s="54" t="s">
        <v>192</v>
      </c>
      <c r="P784" s="55" t="s">
        <v>385</v>
      </c>
      <c r="Q784" s="59">
        <v>0</v>
      </c>
      <c r="R784" s="59">
        <v>0</v>
      </c>
      <c r="S784" s="58" t="e">
        <f t="shared" si="47"/>
        <v>#DIV/0!</v>
      </c>
      <c r="T784" s="59"/>
      <c r="U784" s="59">
        <v>0</v>
      </c>
      <c r="V784" s="54" t="s">
        <v>116</v>
      </c>
      <c r="W784" s="54" t="s">
        <v>383</v>
      </c>
    </row>
    <row r="785" spans="1:23" x14ac:dyDescent="0.2">
      <c r="A785" s="6" t="s">
        <v>181</v>
      </c>
      <c r="B785" s="6">
        <v>2016</v>
      </c>
      <c r="C785" s="6" t="s">
        <v>412</v>
      </c>
      <c r="D785" s="6" t="s">
        <v>64</v>
      </c>
      <c r="E785" s="6" t="s">
        <v>55</v>
      </c>
      <c r="F785" s="6" t="s">
        <v>182</v>
      </c>
      <c r="G785" s="6" t="s">
        <v>183</v>
      </c>
      <c r="H785" t="s">
        <v>110</v>
      </c>
      <c r="I785" t="s">
        <v>111</v>
      </c>
      <c r="J785" t="s">
        <v>204</v>
      </c>
      <c r="K785" s="6" t="s">
        <v>205</v>
      </c>
      <c r="P785" s="44" t="s">
        <v>386</v>
      </c>
      <c r="Q785" s="9">
        <f>92.76-89.61</f>
        <v>3.1500000000000057</v>
      </c>
      <c r="R785" s="9">
        <f>92.3-89.15</f>
        <v>3.1499999999999915</v>
      </c>
      <c r="S785" s="8">
        <f t="shared" si="47"/>
        <v>-4.5113824492704692E-15</v>
      </c>
      <c r="U785" s="9">
        <f t="shared" ref="U785:U848" si="48">IF(T785="",(LOG((R785/Q785),2)),T785)</f>
        <v>-6.5670243328205966E-15</v>
      </c>
      <c r="V785" s="6" t="s">
        <v>116</v>
      </c>
      <c r="W785" s="6" t="s">
        <v>383</v>
      </c>
    </row>
    <row r="786" spans="1:23" x14ac:dyDescent="0.2">
      <c r="A786" s="6" t="s">
        <v>106</v>
      </c>
      <c r="B786" s="6" t="s">
        <v>107</v>
      </c>
      <c r="C786" s="6" t="s">
        <v>482</v>
      </c>
      <c r="D786" s="6" t="s">
        <v>69</v>
      </c>
      <c r="E786" s="6" t="s">
        <v>52</v>
      </c>
      <c r="F786" s="6" t="s">
        <v>108</v>
      </c>
      <c r="G786" s="6" t="s">
        <v>130</v>
      </c>
      <c r="H786" s="6" t="s">
        <v>110</v>
      </c>
      <c r="I786" s="6" t="s">
        <v>111</v>
      </c>
      <c r="J786" s="6" t="s">
        <v>112</v>
      </c>
      <c r="K786" s="6" t="s">
        <v>113</v>
      </c>
      <c r="L786" s="6" t="s">
        <v>114</v>
      </c>
      <c r="M786" s="6" t="s">
        <v>115</v>
      </c>
      <c r="P786" s="44" t="s">
        <v>385</v>
      </c>
      <c r="Q786" s="9">
        <v>1</v>
      </c>
      <c r="R786" s="9">
        <v>0.999999999999995</v>
      </c>
      <c r="S786" s="8">
        <f t="shared" si="47"/>
        <v>-4.9960036108132044E-15</v>
      </c>
      <c r="U786" s="9">
        <f t="shared" si="48"/>
        <v>-7.2077096335835827E-15</v>
      </c>
      <c r="V786" s="6" t="s">
        <v>119</v>
      </c>
      <c r="W786" s="6" t="s">
        <v>383</v>
      </c>
    </row>
    <row r="787" spans="1:23" x14ac:dyDescent="0.2">
      <c r="A787" s="6" t="s">
        <v>188</v>
      </c>
      <c r="B787" s="6">
        <v>2019</v>
      </c>
      <c r="C787" s="6" t="s">
        <v>511</v>
      </c>
      <c r="D787" s="6" t="s">
        <v>189</v>
      </c>
      <c r="E787" s="6" t="s">
        <v>50</v>
      </c>
      <c r="F787" s="6" t="s">
        <v>195</v>
      </c>
      <c r="G787" s="6" t="s">
        <v>190</v>
      </c>
      <c r="H787" s="6" t="s">
        <v>110</v>
      </c>
      <c r="I787" s="6" t="s">
        <v>169</v>
      </c>
      <c r="J787" s="6" t="s">
        <v>236</v>
      </c>
      <c r="K787" s="6" t="s">
        <v>253</v>
      </c>
      <c r="L787" s="6" t="s">
        <v>254</v>
      </c>
      <c r="M787" s="6" t="s">
        <v>255</v>
      </c>
      <c r="P787" s="44" t="s">
        <v>385</v>
      </c>
      <c r="Q787" s="9">
        <v>2.2099447513812098E-2</v>
      </c>
      <c r="R787" s="9">
        <v>2.2099447513811987E-2</v>
      </c>
      <c r="S787" s="8">
        <f t="shared" si="47"/>
        <v>-5.023759186428846E-15</v>
      </c>
      <c r="U787" s="9">
        <f t="shared" si="48"/>
        <v>-7.2077096335835827E-15</v>
      </c>
      <c r="V787" s="6" t="s">
        <v>116</v>
      </c>
      <c r="W787" s="6" t="s">
        <v>383</v>
      </c>
    </row>
    <row r="788" spans="1:23" x14ac:dyDescent="0.2">
      <c r="A788" s="6" t="s">
        <v>106</v>
      </c>
      <c r="B788" s="6" t="s">
        <v>120</v>
      </c>
      <c r="C788" s="6" t="s">
        <v>459</v>
      </c>
      <c r="D788" s="6" t="s">
        <v>77</v>
      </c>
      <c r="E788" s="6" t="s">
        <v>121</v>
      </c>
      <c r="F788" s="6" t="s">
        <v>132</v>
      </c>
      <c r="G788" s="13">
        <v>1.0000000000000001E-5</v>
      </c>
      <c r="H788" t="s">
        <v>110</v>
      </c>
      <c r="I788" t="s">
        <v>111</v>
      </c>
      <c r="J788" t="s">
        <v>133</v>
      </c>
      <c r="K788" t="s">
        <v>146</v>
      </c>
      <c r="L788" t="s">
        <v>147</v>
      </c>
      <c r="M788" t="s">
        <v>191</v>
      </c>
      <c r="P788" s="44" t="s">
        <v>386</v>
      </c>
      <c r="Q788" s="9">
        <v>7013856.6289138095</v>
      </c>
      <c r="R788" s="9">
        <v>6978904.6186199402</v>
      </c>
      <c r="S788" s="8">
        <f t="shared" si="47"/>
        <v>-4.9832798334918478E-3</v>
      </c>
      <c r="U788" s="9">
        <f t="shared" si="48"/>
        <v>-7.2073261168746549E-3</v>
      </c>
      <c r="V788" s="6" t="s">
        <v>119</v>
      </c>
      <c r="W788" s="6" t="s">
        <v>383</v>
      </c>
    </row>
    <row r="789" spans="1:23" x14ac:dyDescent="0.2">
      <c r="A789" s="6" t="s">
        <v>106</v>
      </c>
      <c r="B789" s="6" t="s">
        <v>107</v>
      </c>
      <c r="C789" s="6" t="s">
        <v>424</v>
      </c>
      <c r="D789" s="6" t="s">
        <v>69</v>
      </c>
      <c r="E789" s="6" t="s">
        <v>52</v>
      </c>
      <c r="F789" s="6" t="s">
        <v>142</v>
      </c>
      <c r="G789" s="6" t="s">
        <v>109</v>
      </c>
      <c r="H789" s="6" t="s">
        <v>110</v>
      </c>
      <c r="I789" s="12" t="s">
        <v>123</v>
      </c>
      <c r="J789" s="6" t="s">
        <v>124</v>
      </c>
      <c r="K789" s="6" t="s">
        <v>125</v>
      </c>
      <c r="L789" s="6" t="s">
        <v>126</v>
      </c>
      <c r="M789" s="6" t="s">
        <v>127</v>
      </c>
      <c r="N789" s="6" t="s">
        <v>155</v>
      </c>
      <c r="P789" s="44" t="s">
        <v>386</v>
      </c>
      <c r="Q789" s="9">
        <v>46.104928457869597</v>
      </c>
      <c r="R789" s="9">
        <v>45.786963434022198</v>
      </c>
      <c r="S789" s="8">
        <f t="shared" si="47"/>
        <v>-6.8965517241384323E-3</v>
      </c>
      <c r="U789" s="9">
        <f t="shared" si="48"/>
        <v>-9.9840885726227725E-3</v>
      </c>
      <c r="V789" s="6" t="s">
        <v>116</v>
      </c>
      <c r="W789" s="6" t="s">
        <v>383</v>
      </c>
    </row>
    <row r="790" spans="1:23" x14ac:dyDescent="0.2">
      <c r="A790" s="6" t="s">
        <v>106</v>
      </c>
      <c r="B790" s="6" t="s">
        <v>120</v>
      </c>
      <c r="C790" s="6" t="s">
        <v>461</v>
      </c>
      <c r="D790" s="6" t="s">
        <v>77</v>
      </c>
      <c r="E790" s="6" t="s">
        <v>121</v>
      </c>
      <c r="F790" s="6" t="s">
        <v>138</v>
      </c>
      <c r="G790" s="13">
        <v>1.0000000000000001E-5</v>
      </c>
      <c r="H790" s="6" t="s">
        <v>110</v>
      </c>
      <c r="I790" s="12" t="s">
        <v>123</v>
      </c>
      <c r="J790" s="6" t="s">
        <v>124</v>
      </c>
      <c r="K790" s="6" t="s">
        <v>125</v>
      </c>
      <c r="L790" s="6" t="s">
        <v>126</v>
      </c>
      <c r="M790" s="6" t="s">
        <v>127</v>
      </c>
      <c r="N790" s="6" t="s">
        <v>155</v>
      </c>
      <c r="P790" s="44" t="s">
        <v>386</v>
      </c>
      <c r="Q790" s="9">
        <v>4565740.1602376904</v>
      </c>
      <c r="R790" s="9">
        <v>4532799.7971242797</v>
      </c>
      <c r="S790" s="8">
        <f t="shared" si="47"/>
        <v>-7.214681948018678E-3</v>
      </c>
      <c r="U790" s="9">
        <f t="shared" si="48"/>
        <v>-1.0446314763794318E-2</v>
      </c>
      <c r="V790" s="6" t="s">
        <v>119</v>
      </c>
      <c r="W790" s="6" t="s">
        <v>383</v>
      </c>
    </row>
    <row r="791" spans="1:23" x14ac:dyDescent="0.2">
      <c r="A791" s="6" t="s">
        <v>106</v>
      </c>
      <c r="B791" s="6" t="s">
        <v>107</v>
      </c>
      <c r="C791" s="6" t="s">
        <v>485</v>
      </c>
      <c r="D791" s="6" t="s">
        <v>69</v>
      </c>
      <c r="E791" s="6" t="s">
        <v>52</v>
      </c>
      <c r="F791" s="6" t="s">
        <v>142</v>
      </c>
      <c r="G791" s="6" t="s">
        <v>131</v>
      </c>
      <c r="H791" t="s">
        <v>110</v>
      </c>
      <c r="I791" t="s">
        <v>111</v>
      </c>
      <c r="J791" t="s">
        <v>133</v>
      </c>
      <c r="K791" t="s">
        <v>146</v>
      </c>
      <c r="L791" t="s">
        <v>147</v>
      </c>
      <c r="M791" t="s">
        <v>191</v>
      </c>
      <c r="P791" s="44" t="s">
        <v>386</v>
      </c>
      <c r="Q791" s="9">
        <v>29.379652605459</v>
      </c>
      <c r="R791" s="9">
        <v>29.081885856079399</v>
      </c>
      <c r="S791" s="8">
        <f t="shared" si="47"/>
        <v>-1.0135135135133406E-2</v>
      </c>
      <c r="U791" s="9">
        <f t="shared" si="48"/>
        <v>-1.469651120669941E-2</v>
      </c>
      <c r="V791" s="6" t="s">
        <v>116</v>
      </c>
      <c r="W791" s="6" t="s">
        <v>383</v>
      </c>
    </row>
    <row r="792" spans="1:23" x14ac:dyDescent="0.2">
      <c r="A792" s="6" t="s">
        <v>200</v>
      </c>
      <c r="B792" s="6">
        <v>2020</v>
      </c>
      <c r="C792" s="6" t="s">
        <v>507</v>
      </c>
      <c r="D792" s="6" t="s">
        <v>74</v>
      </c>
      <c r="E792" s="6" t="s">
        <v>50</v>
      </c>
      <c r="F792" s="6" t="s">
        <v>177</v>
      </c>
      <c r="G792" s="6" t="s">
        <v>201</v>
      </c>
      <c r="H792" t="s">
        <v>110</v>
      </c>
      <c r="I792" t="s">
        <v>163</v>
      </c>
      <c r="J792" t="s">
        <v>163</v>
      </c>
      <c r="K792" t="s">
        <v>164</v>
      </c>
      <c r="L792" t="s">
        <v>165</v>
      </c>
      <c r="M792" t="s">
        <v>166</v>
      </c>
      <c r="P792" s="44" t="s">
        <v>386</v>
      </c>
      <c r="Q792" s="9">
        <v>9.4961240310076693</v>
      </c>
      <c r="R792" s="9">
        <v>9.39922480620152</v>
      </c>
      <c r="S792" s="8">
        <f t="shared" si="47"/>
        <v>-1.020408163264765E-2</v>
      </c>
      <c r="U792" s="9">
        <f t="shared" si="48"/>
        <v>-1.4797001928072623E-2</v>
      </c>
      <c r="V792" s="6" t="s">
        <v>116</v>
      </c>
      <c r="W792" s="6" t="s">
        <v>383</v>
      </c>
    </row>
    <row r="793" spans="1:23" x14ac:dyDescent="0.2">
      <c r="A793" s="6" t="s">
        <v>106</v>
      </c>
      <c r="B793" s="6" t="s">
        <v>107</v>
      </c>
      <c r="C793" s="6" t="s">
        <v>424</v>
      </c>
      <c r="D793" s="6" t="s">
        <v>69</v>
      </c>
      <c r="E793" s="6" t="s">
        <v>52</v>
      </c>
      <c r="F793" s="6" t="s">
        <v>142</v>
      </c>
      <c r="G793" s="6" t="s">
        <v>118</v>
      </c>
      <c r="H793" s="6" t="s">
        <v>110</v>
      </c>
      <c r="I793" s="12" t="s">
        <v>123</v>
      </c>
      <c r="J793" s="6" t="s">
        <v>124</v>
      </c>
      <c r="K793" s="6" t="s">
        <v>125</v>
      </c>
      <c r="L793" s="6" t="s">
        <v>126</v>
      </c>
      <c r="M793" s="6" t="s">
        <v>127</v>
      </c>
      <c r="N793" s="6" t="s">
        <v>155</v>
      </c>
      <c r="P793" s="44" t="s">
        <v>386</v>
      </c>
      <c r="Q793" s="9">
        <v>46.104928457869597</v>
      </c>
      <c r="R793" s="9">
        <v>45.627980922098502</v>
      </c>
      <c r="S793" s="8">
        <f t="shared" si="47"/>
        <v>-1.0344827586207571E-2</v>
      </c>
      <c r="U793" s="9">
        <f t="shared" si="48"/>
        <v>-1.5002163339247669E-2</v>
      </c>
      <c r="V793" s="6" t="s">
        <v>116</v>
      </c>
      <c r="W793" s="6" t="s">
        <v>383</v>
      </c>
    </row>
    <row r="794" spans="1:23" x14ac:dyDescent="0.2">
      <c r="A794" s="6" t="s">
        <v>106</v>
      </c>
      <c r="B794" s="6" t="s">
        <v>107</v>
      </c>
      <c r="C794" s="6" t="s">
        <v>489</v>
      </c>
      <c r="D794" s="6" t="s">
        <v>69</v>
      </c>
      <c r="E794" s="6" t="s">
        <v>52</v>
      </c>
      <c r="F794" s="6" t="s">
        <v>117</v>
      </c>
      <c r="G794" s="6" t="s">
        <v>109</v>
      </c>
      <c r="H794" s="6" t="s">
        <v>110</v>
      </c>
      <c r="I794" s="12" t="s">
        <v>123</v>
      </c>
      <c r="J794" s="6" t="s">
        <v>124</v>
      </c>
      <c r="K794" s="6" t="s">
        <v>125</v>
      </c>
      <c r="L794" s="6" t="s">
        <v>126</v>
      </c>
      <c r="M794" s="6" t="s">
        <v>127</v>
      </c>
      <c r="N794" s="6" t="s">
        <v>155</v>
      </c>
      <c r="P794" s="44" t="s">
        <v>386</v>
      </c>
      <c r="Q794" s="9">
        <v>37.164750957854402</v>
      </c>
      <c r="R794" s="9">
        <v>36.653895274584897</v>
      </c>
      <c r="S794" s="8">
        <f t="shared" si="47"/>
        <v>-1.3745704467354706E-2</v>
      </c>
      <c r="U794" s="9">
        <f t="shared" si="48"/>
        <v>-1.9968416232597125E-2</v>
      </c>
      <c r="V794" s="6" t="s">
        <v>116</v>
      </c>
      <c r="W794" s="6" t="s">
        <v>383</v>
      </c>
    </row>
    <row r="795" spans="1:23" x14ac:dyDescent="0.2">
      <c r="A795" s="6" t="s">
        <v>185</v>
      </c>
      <c r="B795" s="6">
        <v>2020</v>
      </c>
      <c r="C795" s="6" t="s">
        <v>497</v>
      </c>
      <c r="D795" s="6" t="s">
        <v>54</v>
      </c>
      <c r="E795" s="6" t="s">
        <v>55</v>
      </c>
      <c r="F795" s="6" t="s">
        <v>186</v>
      </c>
      <c r="G795" s="6" t="s">
        <v>219</v>
      </c>
      <c r="H795" s="6" t="s">
        <v>110</v>
      </c>
      <c r="I795" s="12" t="s">
        <v>123</v>
      </c>
      <c r="J795" s="6" t="s">
        <v>124</v>
      </c>
      <c r="K795" s="6" t="s">
        <v>125</v>
      </c>
      <c r="P795" s="44" t="s">
        <v>386</v>
      </c>
      <c r="Q795" s="9">
        <v>21.420996818663898</v>
      </c>
      <c r="R795" s="9">
        <v>21.102863202545098</v>
      </c>
      <c r="S795" s="8">
        <f t="shared" si="47"/>
        <v>-1.4851485148516216E-2</v>
      </c>
      <c r="U795" s="9">
        <f t="shared" si="48"/>
        <v>-2.1586862208147869E-2</v>
      </c>
      <c r="V795" s="6" t="s">
        <v>116</v>
      </c>
      <c r="W795" s="6" t="s">
        <v>383</v>
      </c>
    </row>
    <row r="796" spans="1:23" x14ac:dyDescent="0.2">
      <c r="A796" s="6" t="s">
        <v>106</v>
      </c>
      <c r="B796" s="6" t="s">
        <v>120</v>
      </c>
      <c r="C796" s="6" t="s">
        <v>459</v>
      </c>
      <c r="D796" s="6" t="s">
        <v>77</v>
      </c>
      <c r="E796" s="6" t="s">
        <v>121</v>
      </c>
      <c r="F796" s="6" t="s">
        <v>138</v>
      </c>
      <c r="G796" s="13">
        <v>1.0000000000000001E-5</v>
      </c>
      <c r="H796" t="s">
        <v>110</v>
      </c>
      <c r="I796" t="s">
        <v>111</v>
      </c>
      <c r="J796" t="s">
        <v>133</v>
      </c>
      <c r="K796" t="s">
        <v>146</v>
      </c>
      <c r="L796" t="s">
        <v>147</v>
      </c>
      <c r="M796" t="s">
        <v>191</v>
      </c>
      <c r="P796" s="44" t="s">
        <v>386</v>
      </c>
      <c r="Q796" s="9">
        <v>4341834.1940446198</v>
      </c>
      <c r="R796" s="9">
        <v>4277247.3957235403</v>
      </c>
      <c r="S796" s="8">
        <f t="shared" si="47"/>
        <v>-1.4875464016951294E-2</v>
      </c>
      <c r="U796" s="9">
        <f t="shared" si="48"/>
        <v>-2.1621978350618049E-2</v>
      </c>
      <c r="V796" s="6" t="s">
        <v>119</v>
      </c>
      <c r="W796" s="6" t="s">
        <v>383</v>
      </c>
    </row>
    <row r="797" spans="1:23" x14ac:dyDescent="0.2">
      <c r="A797" s="6" t="s">
        <v>106</v>
      </c>
      <c r="B797" s="6" t="s">
        <v>120</v>
      </c>
      <c r="C797" s="6" t="s">
        <v>440</v>
      </c>
      <c r="D797" s="6" t="s">
        <v>77</v>
      </c>
      <c r="E797" s="6" t="s">
        <v>121</v>
      </c>
      <c r="F797" s="6" t="s">
        <v>122</v>
      </c>
      <c r="G797" s="11">
        <v>1E-3</v>
      </c>
      <c r="H797" t="s">
        <v>110</v>
      </c>
      <c r="I797" t="s">
        <v>111</v>
      </c>
      <c r="J797" t="s">
        <v>133</v>
      </c>
      <c r="K797" t="s">
        <v>146</v>
      </c>
      <c r="L797" t="s">
        <v>147</v>
      </c>
      <c r="M797" t="s">
        <v>191</v>
      </c>
      <c r="P797" s="44" t="s">
        <v>386</v>
      </c>
      <c r="Q797" s="9">
        <v>4380460.9404799603</v>
      </c>
      <c r="R797" s="9">
        <v>4311911.8347658301</v>
      </c>
      <c r="S797" s="8">
        <f t="shared" si="47"/>
        <v>-1.5648833911670355E-2</v>
      </c>
      <c r="U797" s="9">
        <f t="shared" si="48"/>
        <v>-2.2755007783840316E-2</v>
      </c>
      <c r="V797" s="6" t="s">
        <v>119</v>
      </c>
      <c r="W797" s="6" t="s">
        <v>383</v>
      </c>
    </row>
    <row r="798" spans="1:23" x14ac:dyDescent="0.2">
      <c r="A798" s="6" t="s">
        <v>185</v>
      </c>
      <c r="B798" s="6">
        <v>2020</v>
      </c>
      <c r="C798" s="6" t="s">
        <v>497</v>
      </c>
      <c r="D798" s="6" t="s">
        <v>80</v>
      </c>
      <c r="E798" s="6" t="s">
        <v>50</v>
      </c>
      <c r="F798" s="6" t="s">
        <v>186</v>
      </c>
      <c r="G798" s="6" t="s">
        <v>203</v>
      </c>
      <c r="H798" s="6" t="s">
        <v>110</v>
      </c>
      <c r="I798" t="s">
        <v>111</v>
      </c>
      <c r="J798" t="s">
        <v>133</v>
      </c>
      <c r="K798" t="s">
        <v>146</v>
      </c>
      <c r="P798" s="44" t="s">
        <v>386</v>
      </c>
      <c r="Q798" s="9">
        <v>37.857900318133602</v>
      </c>
      <c r="R798" s="9">
        <v>37.221633085896102</v>
      </c>
      <c r="S798" s="8">
        <f t="shared" si="47"/>
        <v>-1.6806722689074599E-2</v>
      </c>
      <c r="U798" s="9">
        <f t="shared" si="48"/>
        <v>-2.4453043724537438E-2</v>
      </c>
      <c r="V798" s="6" t="s">
        <v>116</v>
      </c>
      <c r="W798" s="6" t="s">
        <v>383</v>
      </c>
    </row>
    <row r="799" spans="1:23" x14ac:dyDescent="0.2">
      <c r="A799" s="6" t="s">
        <v>167</v>
      </c>
      <c r="B799" s="6">
        <v>2018</v>
      </c>
      <c r="C799" s="6" t="s">
        <v>412</v>
      </c>
      <c r="D799" s="6" t="s">
        <v>80</v>
      </c>
      <c r="E799" s="6" t="s">
        <v>50</v>
      </c>
      <c r="F799" s="45" t="s">
        <v>390</v>
      </c>
      <c r="G799" s="6" t="s">
        <v>168</v>
      </c>
      <c r="H799" s="6" t="s">
        <v>110</v>
      </c>
      <c r="I799" s="12" t="s">
        <v>123</v>
      </c>
      <c r="J799" s="6" t="s">
        <v>124</v>
      </c>
      <c r="K799" s="6" t="s">
        <v>125</v>
      </c>
      <c r="L799" s="6" t="s">
        <v>126</v>
      </c>
      <c r="M799" s="6" t="s">
        <v>127</v>
      </c>
      <c r="N799" s="6" t="s">
        <v>127</v>
      </c>
      <c r="P799" s="44" t="s">
        <v>386</v>
      </c>
      <c r="Q799" s="9">
        <v>0.68678915135607899</v>
      </c>
      <c r="R799" s="9">
        <v>0.67366579177600105</v>
      </c>
      <c r="S799" s="8">
        <f t="shared" si="47"/>
        <v>-1.9108280254814151E-2</v>
      </c>
      <c r="U799" s="9">
        <f t="shared" si="48"/>
        <v>-2.7834208196780178E-2</v>
      </c>
      <c r="V799" s="6" t="s">
        <v>116</v>
      </c>
      <c r="W799" s="6" t="s">
        <v>383</v>
      </c>
    </row>
    <row r="800" spans="1:23" x14ac:dyDescent="0.2">
      <c r="A800" s="6" t="s">
        <v>106</v>
      </c>
      <c r="B800" s="6" t="s">
        <v>107</v>
      </c>
      <c r="C800" s="6" t="s">
        <v>485</v>
      </c>
      <c r="D800" s="6" t="s">
        <v>69</v>
      </c>
      <c r="E800" s="6" t="s">
        <v>52</v>
      </c>
      <c r="F800" s="6" t="s">
        <v>108</v>
      </c>
      <c r="G800" s="6" t="s">
        <v>129</v>
      </c>
      <c r="H800" t="s">
        <v>110</v>
      </c>
      <c r="I800" t="s">
        <v>111</v>
      </c>
      <c r="J800" t="s">
        <v>133</v>
      </c>
      <c r="K800" t="s">
        <v>146</v>
      </c>
      <c r="L800" t="s">
        <v>147</v>
      </c>
      <c r="M800" t="s">
        <v>191</v>
      </c>
      <c r="P800" s="44" t="s">
        <v>386</v>
      </c>
      <c r="Q800" s="9">
        <v>24.813895781637701</v>
      </c>
      <c r="R800" s="9">
        <v>24.317617866004898</v>
      </c>
      <c r="S800" s="8">
        <f t="shared" si="47"/>
        <v>-2.0000000000001957E-2</v>
      </c>
      <c r="U800" s="9">
        <f t="shared" si="48"/>
        <v>-2.9146345659519284E-2</v>
      </c>
      <c r="V800" s="6" t="s">
        <v>116</v>
      </c>
      <c r="W800" s="6" t="s">
        <v>383</v>
      </c>
    </row>
    <row r="801" spans="1:23" x14ac:dyDescent="0.2">
      <c r="A801" s="6" t="s">
        <v>106</v>
      </c>
      <c r="B801" s="6" t="s">
        <v>120</v>
      </c>
      <c r="C801" s="6" t="s">
        <v>461</v>
      </c>
      <c r="D801" s="6" t="s">
        <v>77</v>
      </c>
      <c r="E801" s="6" t="s">
        <v>121</v>
      </c>
      <c r="F801" s="6" t="s">
        <v>138</v>
      </c>
      <c r="G801" s="11">
        <v>1E-3</v>
      </c>
      <c r="H801" s="6" t="s">
        <v>110</v>
      </c>
      <c r="I801" s="12" t="s">
        <v>123</v>
      </c>
      <c r="J801" s="6" t="s">
        <v>124</v>
      </c>
      <c r="K801" s="6" t="s">
        <v>125</v>
      </c>
      <c r="L801" s="6" t="s">
        <v>126</v>
      </c>
      <c r="M801" s="6" t="s">
        <v>127</v>
      </c>
      <c r="N801" s="6" t="s">
        <v>155</v>
      </c>
      <c r="P801" s="44" t="s">
        <v>386</v>
      </c>
      <c r="Q801" s="9">
        <v>6370379.1292457599</v>
      </c>
      <c r="R801" s="9">
        <v>6233490.7249810603</v>
      </c>
      <c r="S801" s="8">
        <f t="shared" si="47"/>
        <v>-2.148826647322433E-2</v>
      </c>
      <c r="U801" s="9">
        <f t="shared" si="48"/>
        <v>-3.1338944291391398E-2</v>
      </c>
      <c r="V801" s="6" t="s">
        <v>119</v>
      </c>
      <c r="W801" s="6" t="s">
        <v>383</v>
      </c>
    </row>
    <row r="802" spans="1:23" x14ac:dyDescent="0.2">
      <c r="A802" s="6" t="s">
        <v>106</v>
      </c>
      <c r="B802" s="6" t="s">
        <v>107</v>
      </c>
      <c r="C802" s="6" t="s">
        <v>488</v>
      </c>
      <c r="D802" s="6" t="s">
        <v>69</v>
      </c>
      <c r="E802" s="6" t="s">
        <v>52</v>
      </c>
      <c r="F802" s="6" t="s">
        <v>117</v>
      </c>
      <c r="G802" s="6" t="s">
        <v>130</v>
      </c>
      <c r="H802" s="6" t="s">
        <v>110</v>
      </c>
      <c r="I802" s="12" t="s">
        <v>123</v>
      </c>
      <c r="J802" s="6" t="s">
        <v>124</v>
      </c>
      <c r="K802" s="6" t="s">
        <v>125</v>
      </c>
      <c r="L802" s="6" t="s">
        <v>126</v>
      </c>
      <c r="M802" s="6" t="s">
        <v>127</v>
      </c>
      <c r="N802" s="6" t="s">
        <v>150</v>
      </c>
      <c r="P802" s="44" t="s">
        <v>386</v>
      </c>
      <c r="Q802" s="9">
        <v>1098017.1844238599</v>
      </c>
      <c r="R802" s="9">
        <v>1072647.07492789</v>
      </c>
      <c r="S802" s="8">
        <f t="shared" si="47"/>
        <v>-2.3105384738838941E-2</v>
      </c>
      <c r="U802" s="9">
        <f t="shared" si="48"/>
        <v>-3.3725158323731422E-2</v>
      </c>
      <c r="V802" s="6" t="s">
        <v>119</v>
      </c>
      <c r="W802" s="6" t="s">
        <v>383</v>
      </c>
    </row>
    <row r="803" spans="1:23" x14ac:dyDescent="0.2">
      <c r="A803" s="6" t="s">
        <v>231</v>
      </c>
      <c r="B803" s="6">
        <v>2019</v>
      </c>
      <c r="C803" s="6" t="s">
        <v>510</v>
      </c>
      <c r="D803" s="6" t="s">
        <v>67</v>
      </c>
      <c r="E803" s="6" t="s">
        <v>52</v>
      </c>
      <c r="F803" s="6" t="s">
        <v>232</v>
      </c>
      <c r="G803" s="6" t="s">
        <v>241</v>
      </c>
      <c r="H803" t="s">
        <v>110</v>
      </c>
      <c r="I803" s="6" t="s">
        <v>111</v>
      </c>
      <c r="J803" s="6" t="s">
        <v>112</v>
      </c>
      <c r="P803" s="44" t="s">
        <v>385</v>
      </c>
      <c r="T803" s="9">
        <v>-3.39E-2</v>
      </c>
      <c r="U803" s="9">
        <f t="shared" si="48"/>
        <v>-3.39E-2</v>
      </c>
      <c r="V803" s="6" t="s">
        <v>119</v>
      </c>
      <c r="W803" s="6" t="s">
        <v>383</v>
      </c>
    </row>
    <row r="804" spans="1:23" x14ac:dyDescent="0.2">
      <c r="A804" s="6" t="s">
        <v>106</v>
      </c>
      <c r="B804" s="6" t="s">
        <v>120</v>
      </c>
      <c r="C804" s="6" t="s">
        <v>441</v>
      </c>
      <c r="D804" s="6" t="s">
        <v>77</v>
      </c>
      <c r="E804" s="6" t="s">
        <v>121</v>
      </c>
      <c r="F804" s="6" t="s">
        <v>122</v>
      </c>
      <c r="G804" s="11">
        <v>1E-3</v>
      </c>
      <c r="H804" t="s">
        <v>110</v>
      </c>
      <c r="I804" t="s">
        <v>111</v>
      </c>
      <c r="J804" t="s">
        <v>133</v>
      </c>
      <c r="K804" t="s">
        <v>146</v>
      </c>
      <c r="L804" t="s">
        <v>147</v>
      </c>
      <c r="M804" t="s">
        <v>191</v>
      </c>
      <c r="P804" s="44" t="s">
        <v>386</v>
      </c>
      <c r="Q804" s="9">
        <v>4013366.04423706</v>
      </c>
      <c r="R804" s="9">
        <v>3917260.5253256001</v>
      </c>
      <c r="S804" s="8">
        <f>((R804-Q804)/Q804)</f>
        <v>-2.3946362692100164E-2</v>
      </c>
      <c r="U804" s="9">
        <f t="shared" si="48"/>
        <v>-3.4967664156709558E-2</v>
      </c>
      <c r="V804" s="6" t="s">
        <v>119</v>
      </c>
      <c r="W804" s="6" t="s">
        <v>383</v>
      </c>
    </row>
    <row r="805" spans="1:23" x14ac:dyDescent="0.2">
      <c r="A805" s="6" t="s">
        <v>106</v>
      </c>
      <c r="B805" s="6" t="s">
        <v>107</v>
      </c>
      <c r="C805" s="6" t="s">
        <v>489</v>
      </c>
      <c r="D805" s="6" t="s">
        <v>69</v>
      </c>
      <c r="E805" s="6" t="s">
        <v>52</v>
      </c>
      <c r="F805" s="6" t="s">
        <v>142</v>
      </c>
      <c r="G805" s="6" t="s">
        <v>129</v>
      </c>
      <c r="H805" s="6" t="s">
        <v>110</v>
      </c>
      <c r="I805" s="12" t="s">
        <v>123</v>
      </c>
      <c r="J805" s="6" t="s">
        <v>124</v>
      </c>
      <c r="K805" s="6" t="s">
        <v>125</v>
      </c>
      <c r="L805" s="6" t="s">
        <v>126</v>
      </c>
      <c r="M805" s="6" t="s">
        <v>127</v>
      </c>
      <c r="N805" s="6" t="s">
        <v>155</v>
      </c>
      <c r="P805" s="44" t="s">
        <v>386</v>
      </c>
      <c r="Q805" s="9">
        <v>36.015325670498001</v>
      </c>
      <c r="R805" s="9">
        <v>35.121328224776498</v>
      </c>
      <c r="S805" s="8">
        <f>((R805-Q805)/Q805)</f>
        <v>-2.4822695035458812E-2</v>
      </c>
      <c r="U805" s="9">
        <f t="shared" si="48"/>
        <v>-3.6263543986768454E-2</v>
      </c>
      <c r="V805" s="6" t="s">
        <v>116</v>
      </c>
      <c r="W805" s="6" t="s">
        <v>383</v>
      </c>
    </row>
    <row r="806" spans="1:23" x14ac:dyDescent="0.2">
      <c r="A806" s="6" t="s">
        <v>176</v>
      </c>
      <c r="B806" s="6">
        <v>2018</v>
      </c>
      <c r="C806" s="6" t="s">
        <v>408</v>
      </c>
      <c r="D806" s="6" t="s">
        <v>69</v>
      </c>
      <c r="E806" s="6" t="s">
        <v>52</v>
      </c>
      <c r="F806" s="6" t="s">
        <v>177</v>
      </c>
      <c r="G806" s="6" t="s">
        <v>251</v>
      </c>
      <c r="H806" s="6" t="s">
        <v>110</v>
      </c>
      <c r="I806" s="6" t="s">
        <v>111</v>
      </c>
      <c r="J806" s="6" t="s">
        <v>250</v>
      </c>
      <c r="P806" s="44" t="s">
        <v>385</v>
      </c>
      <c r="Q806" s="7">
        <v>3.6896877956479983</v>
      </c>
      <c r="R806" s="7">
        <v>3.5950804162725021</v>
      </c>
      <c r="S806" s="8">
        <f>((R806-Q806)/Q806)</f>
        <v>-2.564102564100031E-2</v>
      </c>
      <c r="U806" s="9">
        <f t="shared" si="48"/>
        <v>-3.7474705418625395E-2</v>
      </c>
      <c r="V806" s="6" t="s">
        <v>116</v>
      </c>
      <c r="W806" s="6" t="s">
        <v>383</v>
      </c>
    </row>
    <row r="807" spans="1:23" x14ac:dyDescent="0.2">
      <c r="A807" s="6" t="s">
        <v>176</v>
      </c>
      <c r="B807" s="6">
        <v>2018</v>
      </c>
      <c r="C807" s="6" t="s">
        <v>408</v>
      </c>
      <c r="D807" s="6" t="s">
        <v>69</v>
      </c>
      <c r="E807" s="6" t="s">
        <v>52</v>
      </c>
      <c r="F807" s="6" t="s">
        <v>177</v>
      </c>
      <c r="G807" s="6" t="s">
        <v>251</v>
      </c>
      <c r="H807" s="6" t="s">
        <v>110</v>
      </c>
      <c r="I807" s="6" t="s">
        <v>259</v>
      </c>
      <c r="J807" s="6" t="s">
        <v>276</v>
      </c>
      <c r="P807" s="44" t="s">
        <v>385</v>
      </c>
      <c r="Q807" s="7">
        <v>3.5950804162723955</v>
      </c>
      <c r="R807" s="7">
        <v>3.5004730368969064</v>
      </c>
      <c r="S807" s="8">
        <f>((R807-Q807)/Q807)</f>
        <v>-2.6315789473656332E-2</v>
      </c>
      <c r="U807" s="9">
        <f t="shared" si="48"/>
        <v>-3.8474147814594378E-2</v>
      </c>
      <c r="V807" s="6" t="s">
        <v>116</v>
      </c>
      <c r="W807" s="6" t="s">
        <v>383</v>
      </c>
    </row>
    <row r="808" spans="1:23" x14ac:dyDescent="0.2">
      <c r="A808" s="6" t="s">
        <v>106</v>
      </c>
      <c r="B808" s="6" t="s">
        <v>107</v>
      </c>
      <c r="C808" s="6" t="s">
        <v>487</v>
      </c>
      <c r="D808" s="6" t="s">
        <v>69</v>
      </c>
      <c r="E808" s="6" t="s">
        <v>52</v>
      </c>
      <c r="F808" s="6" t="s">
        <v>117</v>
      </c>
      <c r="G808" s="6" t="s">
        <v>130</v>
      </c>
      <c r="H808" s="6" t="s">
        <v>110</v>
      </c>
      <c r="I808" s="12" t="s">
        <v>123</v>
      </c>
      <c r="J808" s="6" t="s">
        <v>124</v>
      </c>
      <c r="K808" s="6" t="s">
        <v>125</v>
      </c>
      <c r="L808" s="6" t="s">
        <v>126</v>
      </c>
      <c r="M808" s="6" t="s">
        <v>127</v>
      </c>
      <c r="N808" s="6" t="s">
        <v>150</v>
      </c>
      <c r="P808" s="44" t="s">
        <v>386</v>
      </c>
      <c r="Q808" s="9">
        <v>2.15798045602605</v>
      </c>
      <c r="R808" s="9">
        <v>2.0969055374592802</v>
      </c>
      <c r="S808" s="8">
        <f>((R808-Q808)/Q808)</f>
        <v>-2.8301886792450433E-2</v>
      </c>
      <c r="U808" s="9">
        <f t="shared" si="48"/>
        <v>-4.1419927379977163E-2</v>
      </c>
      <c r="V808" s="6" t="s">
        <v>116</v>
      </c>
      <c r="W808" s="6" t="s">
        <v>383</v>
      </c>
    </row>
    <row r="809" spans="1:23" x14ac:dyDescent="0.2">
      <c r="A809" s="6" t="s">
        <v>231</v>
      </c>
      <c r="B809" s="6">
        <v>2019</v>
      </c>
      <c r="C809" s="6" t="s">
        <v>429</v>
      </c>
      <c r="D809" s="6" t="s">
        <v>74</v>
      </c>
      <c r="E809" s="6" t="s">
        <v>50</v>
      </c>
      <c r="F809" s="6" t="s">
        <v>232</v>
      </c>
      <c r="G809" s="6" t="s">
        <v>240</v>
      </c>
      <c r="H809" t="s">
        <v>110</v>
      </c>
      <c r="I809" s="6" t="s">
        <v>111</v>
      </c>
      <c r="J809" s="6" t="s">
        <v>133</v>
      </c>
      <c r="P809" s="44" t="s">
        <v>386</v>
      </c>
      <c r="T809" s="9">
        <v>-4.1500000000000002E-2</v>
      </c>
      <c r="U809" s="9">
        <f t="shared" si="48"/>
        <v>-4.1500000000000002E-2</v>
      </c>
      <c r="V809" s="6" t="s">
        <v>119</v>
      </c>
      <c r="W809" s="6" t="s">
        <v>383</v>
      </c>
    </row>
    <row r="810" spans="1:23" x14ac:dyDescent="0.2">
      <c r="A810" s="6" t="s">
        <v>231</v>
      </c>
      <c r="B810" s="6">
        <v>2019</v>
      </c>
      <c r="C810" s="6" t="s">
        <v>510</v>
      </c>
      <c r="D810" s="6" t="s">
        <v>74</v>
      </c>
      <c r="E810" s="6" t="s">
        <v>50</v>
      </c>
      <c r="F810" s="6" t="s">
        <v>232</v>
      </c>
      <c r="G810" s="6" t="s">
        <v>240</v>
      </c>
      <c r="H810" t="s">
        <v>110</v>
      </c>
      <c r="I810" s="6" t="s">
        <v>111</v>
      </c>
      <c r="J810" s="6" t="s">
        <v>112</v>
      </c>
      <c r="P810" s="44" t="s">
        <v>385</v>
      </c>
      <c r="T810" s="9">
        <v>-4.24E-2</v>
      </c>
      <c r="U810" s="9">
        <f t="shared" si="48"/>
        <v>-4.24E-2</v>
      </c>
      <c r="V810" s="6" t="s">
        <v>119</v>
      </c>
      <c r="W810" s="6" t="s">
        <v>383</v>
      </c>
    </row>
    <row r="811" spans="1:23" x14ac:dyDescent="0.2">
      <c r="A811" s="6" t="s">
        <v>167</v>
      </c>
      <c r="B811" s="6">
        <v>2018</v>
      </c>
      <c r="C811" s="6" t="s">
        <v>412</v>
      </c>
      <c r="D811" s="6" t="s">
        <v>80</v>
      </c>
      <c r="E811" s="6" t="s">
        <v>50</v>
      </c>
      <c r="F811" s="45" t="s">
        <v>390</v>
      </c>
      <c r="G811" s="6" t="s">
        <v>168</v>
      </c>
      <c r="H811" t="s">
        <v>110</v>
      </c>
      <c r="I811" t="s">
        <v>163</v>
      </c>
      <c r="J811" t="s">
        <v>163</v>
      </c>
      <c r="K811" t="s">
        <v>164</v>
      </c>
      <c r="L811" t="s">
        <v>165</v>
      </c>
      <c r="M811"/>
      <c r="P811" s="44" t="s">
        <v>386</v>
      </c>
      <c r="Q811" s="9">
        <v>2.2528433945756934</v>
      </c>
      <c r="R811" s="9">
        <v>2.1872265966754068</v>
      </c>
      <c r="S811" s="8">
        <f t="shared" ref="S811:S818" si="49">((R811-Q811)/Q811)</f>
        <v>-2.9126213592243537E-2</v>
      </c>
      <c r="U811" s="9">
        <f t="shared" si="48"/>
        <v>-4.2644337408509342E-2</v>
      </c>
      <c r="V811" s="6" t="s">
        <v>116</v>
      </c>
      <c r="W811" s="6" t="s">
        <v>383</v>
      </c>
    </row>
    <row r="812" spans="1:23" x14ac:dyDescent="0.2">
      <c r="A812" s="6" t="s">
        <v>106</v>
      </c>
      <c r="B812" s="6">
        <v>2018</v>
      </c>
      <c r="C812" s="6" t="s">
        <v>492</v>
      </c>
      <c r="D812" s="6" t="s">
        <v>69</v>
      </c>
      <c r="E812" s="6" t="s">
        <v>52</v>
      </c>
      <c r="F812" s="6" t="s">
        <v>108</v>
      </c>
      <c r="G812" s="6" t="s">
        <v>193</v>
      </c>
      <c r="H812" t="s">
        <v>110</v>
      </c>
      <c r="I812" t="s">
        <v>163</v>
      </c>
      <c r="J812" t="s">
        <v>163</v>
      </c>
      <c r="K812" t="s">
        <v>164</v>
      </c>
      <c r="L812" t="s">
        <v>165</v>
      </c>
      <c r="M812" t="s">
        <v>166</v>
      </c>
      <c r="N812"/>
      <c r="O812"/>
      <c r="P812" s="44" t="s">
        <v>386</v>
      </c>
      <c r="Q812" s="9">
        <v>6.7156862745097995E-2</v>
      </c>
      <c r="R812" s="9">
        <v>6.5196078431372498E-2</v>
      </c>
      <c r="S812" s="8">
        <f t="shared" si="49"/>
        <v>-2.9197080291970923E-2</v>
      </c>
      <c r="U812" s="9">
        <f t="shared" si="48"/>
        <v>-4.274964745933723E-2</v>
      </c>
      <c r="V812" s="6" t="s">
        <v>116</v>
      </c>
      <c r="W812" s="6" t="s">
        <v>383</v>
      </c>
    </row>
    <row r="813" spans="1:23" x14ac:dyDescent="0.2">
      <c r="A813" s="6" t="s">
        <v>106</v>
      </c>
      <c r="B813" s="6" t="s">
        <v>120</v>
      </c>
      <c r="C813" s="6" t="s">
        <v>458</v>
      </c>
      <c r="D813" s="6" t="s">
        <v>77</v>
      </c>
      <c r="E813" s="6" t="s">
        <v>121</v>
      </c>
      <c r="F813" s="6" t="s">
        <v>132</v>
      </c>
      <c r="G813" s="13">
        <v>1.0000000000000001E-5</v>
      </c>
      <c r="H813" t="s">
        <v>110</v>
      </c>
      <c r="I813" t="s">
        <v>111</v>
      </c>
      <c r="J813" t="s">
        <v>133</v>
      </c>
      <c r="K813" t="s">
        <v>146</v>
      </c>
      <c r="L813" t="s">
        <v>147</v>
      </c>
      <c r="M813" t="s">
        <v>148</v>
      </c>
      <c r="P813" s="44" t="s">
        <v>385</v>
      </c>
      <c r="Q813" s="9">
        <v>1145047.5699382799</v>
      </c>
      <c r="R813" s="9">
        <v>1111096.1275905699</v>
      </c>
      <c r="S813" s="8">
        <f t="shared" si="49"/>
        <v>-2.9650682852887994E-2</v>
      </c>
      <c r="U813" s="9">
        <f t="shared" si="48"/>
        <v>-4.3423896665201848E-2</v>
      </c>
      <c r="V813" s="6" t="s">
        <v>119</v>
      </c>
      <c r="W813" s="6" t="s">
        <v>383</v>
      </c>
    </row>
    <row r="814" spans="1:23" x14ac:dyDescent="0.2">
      <c r="A814" s="6" t="s">
        <v>106</v>
      </c>
      <c r="B814" s="6" t="s">
        <v>107</v>
      </c>
      <c r="C814" s="6" t="s">
        <v>471</v>
      </c>
      <c r="D814" s="6" t="s">
        <v>69</v>
      </c>
      <c r="E814" s="6" t="s">
        <v>52</v>
      </c>
      <c r="F814" s="6" t="s">
        <v>108</v>
      </c>
      <c r="G814" s="6" t="s">
        <v>129</v>
      </c>
      <c r="H814" t="s">
        <v>110</v>
      </c>
      <c r="I814" t="s">
        <v>111</v>
      </c>
      <c r="J814" t="s">
        <v>133</v>
      </c>
      <c r="K814" t="s">
        <v>146</v>
      </c>
      <c r="L814" t="s">
        <v>147</v>
      </c>
      <c r="M814" t="s">
        <v>148</v>
      </c>
      <c r="P814" s="44" t="s">
        <v>385</v>
      </c>
      <c r="Q814" s="9">
        <v>10103789.8555196</v>
      </c>
      <c r="R814" s="9">
        <v>9795607.8399092294</v>
      </c>
      <c r="S814" s="8">
        <f t="shared" si="49"/>
        <v>-3.0501625629319084E-2</v>
      </c>
      <c r="U814" s="9">
        <f t="shared" si="48"/>
        <v>-4.4689615626283041E-2</v>
      </c>
      <c r="V814" s="6" t="s">
        <v>119</v>
      </c>
      <c r="W814" s="6" t="s">
        <v>383</v>
      </c>
    </row>
    <row r="815" spans="1:23" x14ac:dyDescent="0.2">
      <c r="A815" s="6" t="s">
        <v>106</v>
      </c>
      <c r="B815" s="6" t="s">
        <v>120</v>
      </c>
      <c r="C815" s="6" t="s">
        <v>440</v>
      </c>
      <c r="D815" s="6" t="s">
        <v>77</v>
      </c>
      <c r="E815" s="6" t="s">
        <v>121</v>
      </c>
      <c r="F815" s="6" t="s">
        <v>122</v>
      </c>
      <c r="G815" s="11">
        <v>1E-3</v>
      </c>
      <c r="H815" t="s">
        <v>110</v>
      </c>
      <c r="I815" t="s">
        <v>111</v>
      </c>
      <c r="J815" t="s">
        <v>133</v>
      </c>
      <c r="K815" t="s">
        <v>146</v>
      </c>
      <c r="L815" t="s">
        <v>147</v>
      </c>
      <c r="M815" t="s">
        <v>191</v>
      </c>
      <c r="P815" s="44" t="s">
        <v>386</v>
      </c>
      <c r="Q815" s="9">
        <v>3943243.0471037598</v>
      </c>
      <c r="R815" s="9">
        <v>3820794.38109669</v>
      </c>
      <c r="S815" s="8">
        <f t="shared" si="49"/>
        <v>-3.1052781820538854E-2</v>
      </c>
      <c r="U815" s="9">
        <f t="shared" si="48"/>
        <v>-4.5510015567670391E-2</v>
      </c>
      <c r="V815" s="6" t="s">
        <v>119</v>
      </c>
      <c r="W815" s="6" t="s">
        <v>383</v>
      </c>
    </row>
    <row r="816" spans="1:23" x14ac:dyDescent="0.2">
      <c r="A816" s="6" t="s">
        <v>106</v>
      </c>
      <c r="B816" s="6" t="s">
        <v>107</v>
      </c>
      <c r="C816" s="6" t="s">
        <v>475</v>
      </c>
      <c r="D816" s="6" t="s">
        <v>69</v>
      </c>
      <c r="E816" s="6" t="s">
        <v>52</v>
      </c>
      <c r="F816" s="6" t="s">
        <v>194</v>
      </c>
      <c r="G816" s="6" t="s">
        <v>129</v>
      </c>
      <c r="H816" s="6" t="s">
        <v>110</v>
      </c>
      <c r="I816" s="12" t="s">
        <v>123</v>
      </c>
      <c r="J816" s="6" t="s">
        <v>124</v>
      </c>
      <c r="K816" s="6" t="s">
        <v>125</v>
      </c>
      <c r="L816" s="6" t="s">
        <v>126</v>
      </c>
      <c r="M816" s="6" t="s">
        <v>127</v>
      </c>
      <c r="N816" s="6" t="s">
        <v>155</v>
      </c>
      <c r="P816" s="44" t="s">
        <v>386</v>
      </c>
      <c r="Q816" s="9">
        <v>15485718.1340618</v>
      </c>
      <c r="R816" s="9">
        <v>15003803.683007</v>
      </c>
      <c r="S816" s="8">
        <f t="shared" si="49"/>
        <v>-3.1119929142633656E-2</v>
      </c>
      <c r="U816" s="9">
        <f t="shared" si="48"/>
        <v>-4.5609996726137865E-2</v>
      </c>
      <c r="V816" s="6" t="s">
        <v>119</v>
      </c>
      <c r="W816" s="6" t="s">
        <v>383</v>
      </c>
    </row>
    <row r="817" spans="1:23" x14ac:dyDescent="0.2">
      <c r="A817" s="6" t="s">
        <v>106</v>
      </c>
      <c r="B817" s="6" t="s">
        <v>120</v>
      </c>
      <c r="C817" s="6" t="s">
        <v>437</v>
      </c>
      <c r="D817" s="6" t="s">
        <v>77</v>
      </c>
      <c r="E817" s="6" t="s">
        <v>121</v>
      </c>
      <c r="F817" s="6" t="s">
        <v>122</v>
      </c>
      <c r="G817" s="11">
        <v>1E-3</v>
      </c>
      <c r="H817" t="s">
        <v>110</v>
      </c>
      <c r="I817" t="s">
        <v>111</v>
      </c>
      <c r="J817" t="s">
        <v>133</v>
      </c>
      <c r="K817" t="s">
        <v>146</v>
      </c>
      <c r="L817" t="s">
        <v>147</v>
      </c>
      <c r="M817" t="s">
        <v>148</v>
      </c>
      <c r="P817" s="44" t="s">
        <v>385</v>
      </c>
      <c r="Q817" s="9">
        <v>975545.01004687406</v>
      </c>
      <c r="R817" s="9">
        <v>943866.11317986494</v>
      </c>
      <c r="S817" s="8">
        <f t="shared" si="49"/>
        <v>-3.2473024351266963E-2</v>
      </c>
      <c r="U817" s="9">
        <f t="shared" si="48"/>
        <v>-4.7626209245699429E-2</v>
      </c>
      <c r="V817" s="6" t="s">
        <v>119</v>
      </c>
      <c r="W817" s="6" t="s">
        <v>383</v>
      </c>
    </row>
    <row r="818" spans="1:23" x14ac:dyDescent="0.2">
      <c r="A818" s="6" t="s">
        <v>106</v>
      </c>
      <c r="B818" s="6" t="s">
        <v>120</v>
      </c>
      <c r="C818" s="6" t="s">
        <v>456</v>
      </c>
      <c r="D818" s="6" t="s">
        <v>77</v>
      </c>
      <c r="E818" s="6" t="s">
        <v>121</v>
      </c>
      <c r="F818" s="6" t="s">
        <v>132</v>
      </c>
      <c r="G818" s="13">
        <v>1.0000000000000001E-5</v>
      </c>
      <c r="H818" t="s">
        <v>110</v>
      </c>
      <c r="I818" t="s">
        <v>111</v>
      </c>
      <c r="J818" t="s">
        <v>112</v>
      </c>
      <c r="K818" t="s">
        <v>139</v>
      </c>
      <c r="L818" t="s">
        <v>140</v>
      </c>
      <c r="M818" t="s">
        <v>141</v>
      </c>
      <c r="P818" s="44" t="s">
        <v>385</v>
      </c>
      <c r="Q818" s="9">
        <v>507032.702432764</v>
      </c>
      <c r="R818" s="9">
        <v>490509.56660069298</v>
      </c>
      <c r="S818" s="8">
        <f t="shared" si="49"/>
        <v>-3.2587909522980116E-2</v>
      </c>
      <c r="U818" s="9">
        <f t="shared" si="48"/>
        <v>-4.7797526545141619E-2</v>
      </c>
      <c r="V818" s="6" t="s">
        <v>119</v>
      </c>
      <c r="W818" s="6" t="s">
        <v>383</v>
      </c>
    </row>
    <row r="819" spans="1:23" x14ac:dyDescent="0.2">
      <c r="A819" s="6" t="s">
        <v>229</v>
      </c>
      <c r="B819" s="6">
        <v>2019</v>
      </c>
      <c r="C819" s="6" t="s">
        <v>405</v>
      </c>
      <c r="D819" s="6" t="s">
        <v>268</v>
      </c>
      <c r="E819" s="6" t="s">
        <v>52</v>
      </c>
      <c r="F819" s="6" t="s">
        <v>142</v>
      </c>
      <c r="G819" s="6" t="s">
        <v>230</v>
      </c>
      <c r="H819" t="s">
        <v>110</v>
      </c>
      <c r="I819" t="s">
        <v>111</v>
      </c>
      <c r="J819" t="s">
        <v>133</v>
      </c>
      <c r="K819" t="s">
        <v>146</v>
      </c>
      <c r="L819" t="s">
        <v>147</v>
      </c>
      <c r="M819" t="s">
        <v>191</v>
      </c>
      <c r="N819" s="6" t="s">
        <v>228</v>
      </c>
      <c r="P819" s="44" t="s">
        <v>386</v>
      </c>
      <c r="T819" s="9">
        <v>-4.8800000000000003E-2</v>
      </c>
      <c r="U819" s="9">
        <f t="shared" si="48"/>
        <v>-4.8800000000000003E-2</v>
      </c>
      <c r="V819" s="6" t="s">
        <v>119</v>
      </c>
      <c r="W819" s="6" t="s">
        <v>383</v>
      </c>
    </row>
    <row r="820" spans="1:23" x14ac:dyDescent="0.2">
      <c r="A820" s="6" t="s">
        <v>106</v>
      </c>
      <c r="B820" s="6" t="s">
        <v>120</v>
      </c>
      <c r="C820" s="6" t="s">
        <v>435</v>
      </c>
      <c r="D820" s="6" t="s">
        <v>77</v>
      </c>
      <c r="E820" s="6" t="s">
        <v>121</v>
      </c>
      <c r="F820" s="6" t="s">
        <v>122</v>
      </c>
      <c r="G820" s="11">
        <v>1E-3</v>
      </c>
      <c r="H820" t="s">
        <v>110</v>
      </c>
      <c r="I820" t="s">
        <v>163</v>
      </c>
      <c r="J820" t="s">
        <v>163</v>
      </c>
      <c r="K820" t="s">
        <v>164</v>
      </c>
      <c r="L820" t="s">
        <v>165</v>
      </c>
      <c r="M820" t="s">
        <v>166</v>
      </c>
      <c r="P820" s="44" t="s">
        <v>386</v>
      </c>
      <c r="Q820" s="9">
        <v>8937893.0486626308</v>
      </c>
      <c r="R820" s="9">
        <v>8625174.9973306209</v>
      </c>
      <c r="S820" s="8">
        <f>((R820-Q820)/Q820)</f>
        <v>-3.4987893637729493E-2</v>
      </c>
      <c r="U820" s="9">
        <f t="shared" si="48"/>
        <v>-5.1381053357158583E-2</v>
      </c>
      <c r="V820" s="6" t="s">
        <v>119</v>
      </c>
      <c r="W820" s="6" t="s">
        <v>383</v>
      </c>
    </row>
    <row r="821" spans="1:23" x14ac:dyDescent="0.2">
      <c r="A821" s="6" t="s">
        <v>106</v>
      </c>
      <c r="B821" s="6" t="s">
        <v>107</v>
      </c>
      <c r="C821" s="6" t="s">
        <v>491</v>
      </c>
      <c r="D821" s="6" t="s">
        <v>69</v>
      </c>
      <c r="E821" s="6" t="s">
        <v>52</v>
      </c>
      <c r="F821" s="6" t="s">
        <v>142</v>
      </c>
      <c r="G821" s="6" t="s">
        <v>131</v>
      </c>
      <c r="H821" t="s">
        <v>110</v>
      </c>
      <c r="I821" t="s">
        <v>111</v>
      </c>
      <c r="J821" t="s">
        <v>204</v>
      </c>
      <c r="K821" t="s">
        <v>205</v>
      </c>
      <c r="L821" t="s">
        <v>206</v>
      </c>
      <c r="M821" t="s">
        <v>215</v>
      </c>
      <c r="N821" s="6" t="s">
        <v>225</v>
      </c>
      <c r="P821" s="44" t="s">
        <v>386</v>
      </c>
      <c r="Q821" s="9">
        <v>9.5306859205776195</v>
      </c>
      <c r="R821" s="9">
        <v>9.1335740072202096</v>
      </c>
      <c r="S821" s="8">
        <f>((R821-Q821)/Q821)</f>
        <v>-4.1666666666667622E-2</v>
      </c>
      <c r="U821" s="9">
        <f t="shared" si="48"/>
        <v>-6.1400544664144754E-2</v>
      </c>
      <c r="V821" s="6" t="s">
        <v>116</v>
      </c>
      <c r="W821" s="6" t="s">
        <v>383</v>
      </c>
    </row>
    <row r="822" spans="1:23" x14ac:dyDescent="0.2">
      <c r="A822" s="6" t="s">
        <v>176</v>
      </c>
      <c r="B822" s="6">
        <v>2018</v>
      </c>
      <c r="C822" s="6" t="s">
        <v>408</v>
      </c>
      <c r="D822" s="6" t="s">
        <v>69</v>
      </c>
      <c r="E822" s="6" t="s">
        <v>52</v>
      </c>
      <c r="F822" s="6" t="s">
        <v>177</v>
      </c>
      <c r="G822" s="6" t="s">
        <v>244</v>
      </c>
      <c r="H822" s="6" t="s">
        <v>110</v>
      </c>
      <c r="I822" s="6" t="s">
        <v>163</v>
      </c>
      <c r="P822" s="44" t="s">
        <v>386</v>
      </c>
      <c r="Q822" s="7">
        <v>6.5279091769157986</v>
      </c>
      <c r="R822" s="7">
        <v>6.2440870387890044</v>
      </c>
      <c r="S822" s="8">
        <f>((R822-Q822)/Q822)</f>
        <v>-4.3478260869568339E-2</v>
      </c>
      <c r="U822" s="9">
        <f t="shared" si="48"/>
        <v>-6.4130337419720268E-2</v>
      </c>
      <c r="V822" s="6" t="s">
        <v>116</v>
      </c>
      <c r="W822" s="6" t="s">
        <v>383</v>
      </c>
    </row>
    <row r="823" spans="1:23" x14ac:dyDescent="0.2">
      <c r="A823" s="6" t="s">
        <v>167</v>
      </c>
      <c r="B823" s="6">
        <v>2018</v>
      </c>
      <c r="C823" s="6" t="s">
        <v>411</v>
      </c>
      <c r="D823" s="6" t="s">
        <v>80</v>
      </c>
      <c r="E823" s="6" t="s">
        <v>50</v>
      </c>
      <c r="F823" s="45" t="s">
        <v>390</v>
      </c>
      <c r="G823" s="6" t="s">
        <v>168</v>
      </c>
      <c r="H823" s="6" t="s">
        <v>110</v>
      </c>
      <c r="I823" s="12" t="s">
        <v>163</v>
      </c>
      <c r="J823" s="6" t="s">
        <v>163</v>
      </c>
      <c r="K823" s="6" t="s">
        <v>389</v>
      </c>
      <c r="L823" s="6" t="s">
        <v>164</v>
      </c>
      <c r="M823" s="6" t="s">
        <v>165</v>
      </c>
      <c r="P823" s="44" t="s">
        <v>386</v>
      </c>
      <c r="R823" s="8"/>
      <c r="T823" s="15">
        <v>-6.5222326999999997E-2</v>
      </c>
      <c r="U823" s="9">
        <f t="shared" si="48"/>
        <v>-6.5222326999999997E-2</v>
      </c>
      <c r="V823" s="6" t="s">
        <v>116</v>
      </c>
      <c r="W823" s="6" t="s">
        <v>383</v>
      </c>
    </row>
    <row r="824" spans="1:23" x14ac:dyDescent="0.2">
      <c r="A824" s="6" t="s">
        <v>159</v>
      </c>
      <c r="B824" s="6">
        <v>2019</v>
      </c>
      <c r="C824" s="6" t="s">
        <v>407</v>
      </c>
      <c r="D824" s="6" t="s">
        <v>53</v>
      </c>
      <c r="E824" s="6" t="s">
        <v>50</v>
      </c>
      <c r="F824" s="6" t="s">
        <v>160</v>
      </c>
      <c r="G824" s="6" t="s">
        <v>161</v>
      </c>
      <c r="H824" t="s">
        <v>110</v>
      </c>
      <c r="I824" t="s">
        <v>111</v>
      </c>
      <c r="J824" t="s">
        <v>204</v>
      </c>
      <c r="K824" t="s">
        <v>205</v>
      </c>
      <c r="L824" t="s">
        <v>206</v>
      </c>
      <c r="M824" t="s">
        <v>215</v>
      </c>
      <c r="P824" s="44" t="s">
        <v>386</v>
      </c>
      <c r="Q824" s="9">
        <f>0.1272-0.0662</f>
        <v>6.1000000000000013E-2</v>
      </c>
      <c r="R824" s="9">
        <f>0.1192-0.0609</f>
        <v>5.8299999999999998E-2</v>
      </c>
      <c r="S824" s="8">
        <f t="shared" ref="S824:S830" si="50">((R824-Q824)/Q824)</f>
        <v>-4.4262295081967447E-2</v>
      </c>
      <c r="U824" s="9">
        <f t="shared" si="48"/>
        <v>-6.5313359249752539E-2</v>
      </c>
      <c r="V824" s="6" t="s">
        <v>116</v>
      </c>
      <c r="W824" s="6" t="s">
        <v>383</v>
      </c>
    </row>
    <row r="825" spans="1:23" x14ac:dyDescent="0.2">
      <c r="A825" s="6" t="s">
        <v>106</v>
      </c>
      <c r="B825" s="6" t="s">
        <v>120</v>
      </c>
      <c r="C825" s="6" t="s">
        <v>448</v>
      </c>
      <c r="D825" s="6" t="s">
        <v>77</v>
      </c>
      <c r="E825" s="6" t="s">
        <v>121</v>
      </c>
      <c r="F825" s="6" t="s">
        <v>122</v>
      </c>
      <c r="G825" s="14">
        <v>1.0000000000000001E-5</v>
      </c>
      <c r="H825" s="6" t="s">
        <v>110</v>
      </c>
      <c r="I825" s="12" t="s">
        <v>123</v>
      </c>
      <c r="J825" s="6" t="s">
        <v>124</v>
      </c>
      <c r="K825" s="6" t="s">
        <v>125</v>
      </c>
      <c r="L825" s="6" t="s">
        <v>126</v>
      </c>
      <c r="M825" s="6" t="s">
        <v>127</v>
      </c>
      <c r="N825" s="6" t="s">
        <v>128</v>
      </c>
      <c r="P825" s="44" t="s">
        <v>385</v>
      </c>
      <c r="Q825" s="9">
        <v>2329233.9669802701</v>
      </c>
      <c r="R825" s="9">
        <v>2226081.10624074</v>
      </c>
      <c r="S825" s="8">
        <f t="shared" si="50"/>
        <v>-4.4286173996192557E-2</v>
      </c>
      <c r="U825" s="9">
        <f t="shared" si="48"/>
        <v>-6.5349405145323308E-2</v>
      </c>
      <c r="V825" s="6" t="s">
        <v>119</v>
      </c>
      <c r="W825" s="6" t="s">
        <v>383</v>
      </c>
    </row>
    <row r="826" spans="1:23" x14ac:dyDescent="0.2">
      <c r="A826" s="6" t="s">
        <v>185</v>
      </c>
      <c r="B826" s="6">
        <v>2020</v>
      </c>
      <c r="C826" s="6" t="s">
        <v>497</v>
      </c>
      <c r="D826" s="6" t="s">
        <v>80</v>
      </c>
      <c r="E826" s="6" t="s">
        <v>50</v>
      </c>
      <c r="F826" s="6" t="s">
        <v>186</v>
      </c>
      <c r="G826" s="6" t="s">
        <v>203</v>
      </c>
      <c r="H826" s="6" t="s">
        <v>110</v>
      </c>
      <c r="I826" s="12" t="s">
        <v>123</v>
      </c>
      <c r="J826" s="6" t="s">
        <v>124</v>
      </c>
      <c r="K826" s="6" t="s">
        <v>125</v>
      </c>
      <c r="P826" s="44" t="s">
        <v>386</v>
      </c>
      <c r="Q826" s="9">
        <v>21.420996818663898</v>
      </c>
      <c r="R826" s="9">
        <v>20.466595970307498</v>
      </c>
      <c r="S826" s="8">
        <f t="shared" si="50"/>
        <v>-4.4554455445548646E-2</v>
      </c>
      <c r="U826" s="9">
        <f t="shared" si="48"/>
        <v>-6.575444548372042E-2</v>
      </c>
      <c r="V826" s="6" t="s">
        <v>116</v>
      </c>
      <c r="W826" s="6" t="s">
        <v>383</v>
      </c>
    </row>
    <row r="827" spans="1:23" x14ac:dyDescent="0.2">
      <c r="A827" s="6" t="s">
        <v>188</v>
      </c>
      <c r="B827" s="6">
        <v>2019</v>
      </c>
      <c r="C827" s="6" t="s">
        <v>511</v>
      </c>
      <c r="D827" s="6" t="s">
        <v>189</v>
      </c>
      <c r="E827" s="6" t="s">
        <v>50</v>
      </c>
      <c r="F827" s="6" t="s">
        <v>195</v>
      </c>
      <c r="G827" s="6" t="s">
        <v>190</v>
      </c>
      <c r="H827" t="s">
        <v>110</v>
      </c>
      <c r="I827" t="s">
        <v>111</v>
      </c>
      <c r="J827" t="s">
        <v>204</v>
      </c>
      <c r="K827" t="s">
        <v>205</v>
      </c>
      <c r="L827" t="s">
        <v>206</v>
      </c>
      <c r="M827" t="s">
        <v>215</v>
      </c>
      <c r="P827" s="44" t="s">
        <v>386</v>
      </c>
      <c r="Q827" s="9">
        <v>0.295027624309393</v>
      </c>
      <c r="R827" s="9">
        <v>0.28176795580110503</v>
      </c>
      <c r="S827" s="8">
        <f t="shared" si="50"/>
        <v>-4.4943820224721286E-2</v>
      </c>
      <c r="U827" s="9">
        <f t="shared" si="48"/>
        <v>-6.6342494828699347E-2</v>
      </c>
      <c r="V827" s="6" t="s">
        <v>116</v>
      </c>
      <c r="W827" s="6" t="s">
        <v>383</v>
      </c>
    </row>
    <row r="828" spans="1:23" x14ac:dyDescent="0.2">
      <c r="A828" s="6" t="s">
        <v>106</v>
      </c>
      <c r="B828" s="6" t="s">
        <v>107</v>
      </c>
      <c r="C828" s="6" t="s">
        <v>489</v>
      </c>
      <c r="D828" s="6" t="s">
        <v>69</v>
      </c>
      <c r="E828" s="6" t="s">
        <v>52</v>
      </c>
      <c r="F828" s="6" t="s">
        <v>108</v>
      </c>
      <c r="G828" s="6" t="s">
        <v>109</v>
      </c>
      <c r="H828" s="6" t="s">
        <v>110</v>
      </c>
      <c r="I828" s="12" t="s">
        <v>123</v>
      </c>
      <c r="J828" s="6" t="s">
        <v>124</v>
      </c>
      <c r="K828" s="6" t="s">
        <v>125</v>
      </c>
      <c r="L828" s="6" t="s">
        <v>126</v>
      </c>
      <c r="M828" s="6" t="s">
        <v>127</v>
      </c>
      <c r="N828" s="6" t="s">
        <v>155</v>
      </c>
      <c r="P828" s="44" t="s">
        <v>386</v>
      </c>
      <c r="Q828" s="9">
        <v>42.273307790549097</v>
      </c>
      <c r="R828" s="9">
        <v>40.3575989782886</v>
      </c>
      <c r="S828" s="8">
        <f t="shared" si="50"/>
        <v>-4.5317220543805804E-2</v>
      </c>
      <c r="U828" s="9">
        <f t="shared" si="48"/>
        <v>-6.6906658630113539E-2</v>
      </c>
      <c r="V828" s="6" t="s">
        <v>116</v>
      </c>
      <c r="W828" s="6" t="s">
        <v>383</v>
      </c>
    </row>
    <row r="829" spans="1:23" x14ac:dyDescent="0.2">
      <c r="A829" s="6" t="s">
        <v>106</v>
      </c>
      <c r="B829" s="6" t="s">
        <v>107</v>
      </c>
      <c r="C829" s="6" t="s">
        <v>488</v>
      </c>
      <c r="D829" s="6" t="s">
        <v>69</v>
      </c>
      <c r="E829" s="6" t="s">
        <v>52</v>
      </c>
      <c r="F829" s="6" t="s">
        <v>108</v>
      </c>
      <c r="G829" s="6" t="s">
        <v>109</v>
      </c>
      <c r="H829" s="6" t="s">
        <v>110</v>
      </c>
      <c r="I829" s="12" t="s">
        <v>123</v>
      </c>
      <c r="J829" s="6" t="s">
        <v>124</v>
      </c>
      <c r="K829" s="6" t="s">
        <v>125</v>
      </c>
      <c r="L829" s="6" t="s">
        <v>126</v>
      </c>
      <c r="M829" s="6" t="s">
        <v>127</v>
      </c>
      <c r="N829" s="6" t="s">
        <v>150</v>
      </c>
      <c r="P829" s="44" t="s">
        <v>386</v>
      </c>
      <c r="Q829" s="9">
        <v>245959.12771301801</v>
      </c>
      <c r="R829" s="9">
        <v>234724.47460707801</v>
      </c>
      <c r="S829" s="8">
        <f t="shared" si="50"/>
        <v>-4.567691067374597E-2</v>
      </c>
      <c r="U829" s="9">
        <f t="shared" si="48"/>
        <v>-6.7450316647459679E-2</v>
      </c>
      <c r="V829" s="6" t="s">
        <v>119</v>
      </c>
      <c r="W829" s="6" t="s">
        <v>383</v>
      </c>
    </row>
    <row r="830" spans="1:23" x14ac:dyDescent="0.2">
      <c r="A830" s="6" t="s">
        <v>196</v>
      </c>
      <c r="B830" s="6">
        <v>2019</v>
      </c>
      <c r="C830" s="6" t="s">
        <v>415</v>
      </c>
      <c r="D830" s="6" t="s">
        <v>79</v>
      </c>
      <c r="E830" s="6" t="s">
        <v>50</v>
      </c>
      <c r="F830" s="16" t="s">
        <v>208</v>
      </c>
      <c r="G830" s="6" t="s">
        <v>261</v>
      </c>
      <c r="H830" t="s">
        <v>110</v>
      </c>
      <c r="I830" t="s">
        <v>111</v>
      </c>
      <c r="J830" t="s">
        <v>112</v>
      </c>
      <c r="K830" t="s">
        <v>113</v>
      </c>
      <c r="L830" t="s">
        <v>114</v>
      </c>
      <c r="M830" s="6" t="s">
        <v>115</v>
      </c>
      <c r="N830" s="6" t="s">
        <v>277</v>
      </c>
      <c r="P830" s="44" t="s">
        <v>385</v>
      </c>
      <c r="Q830" s="9">
        <v>52680965.147453003</v>
      </c>
      <c r="R830" s="9">
        <v>50268096.514745302</v>
      </c>
      <c r="S830" s="8">
        <f t="shared" si="50"/>
        <v>-4.5801526717555906E-2</v>
      </c>
      <c r="U830" s="9">
        <f t="shared" si="48"/>
        <v>-6.7638716875361174E-2</v>
      </c>
      <c r="V830" s="6" t="s">
        <v>119</v>
      </c>
      <c r="W830" s="6" t="s">
        <v>383</v>
      </c>
    </row>
    <row r="831" spans="1:23" x14ac:dyDescent="0.2">
      <c r="A831" s="6" t="s">
        <v>231</v>
      </c>
      <c r="B831" s="6">
        <v>2019</v>
      </c>
      <c r="C831" s="6" t="s">
        <v>510</v>
      </c>
      <c r="D831" s="6" t="s">
        <v>80</v>
      </c>
      <c r="E831" s="6" t="s">
        <v>50</v>
      </c>
      <c r="F831" s="6" t="s">
        <v>232</v>
      </c>
      <c r="G831" s="6" t="s">
        <v>233</v>
      </c>
      <c r="H831" t="s">
        <v>110</v>
      </c>
      <c r="I831" s="6" t="s">
        <v>111</v>
      </c>
      <c r="J831" s="6" t="s">
        <v>112</v>
      </c>
      <c r="P831" s="44" t="s">
        <v>385</v>
      </c>
      <c r="T831" s="9">
        <v>-6.7799999999999999E-2</v>
      </c>
      <c r="U831" s="9">
        <f t="shared" si="48"/>
        <v>-6.7799999999999999E-2</v>
      </c>
      <c r="V831" s="6" t="s">
        <v>119</v>
      </c>
      <c r="W831" s="6" t="s">
        <v>383</v>
      </c>
    </row>
    <row r="832" spans="1:23" x14ac:dyDescent="0.2">
      <c r="A832" s="6" t="s">
        <v>106</v>
      </c>
      <c r="B832" s="6" t="s">
        <v>107</v>
      </c>
      <c r="C832" s="6" t="s">
        <v>478</v>
      </c>
      <c r="D832" s="6" t="s">
        <v>69</v>
      </c>
      <c r="E832" s="6" t="s">
        <v>52</v>
      </c>
      <c r="F832" s="6" t="s">
        <v>108</v>
      </c>
      <c r="G832" s="6" t="s">
        <v>118</v>
      </c>
      <c r="H832" t="s">
        <v>110</v>
      </c>
      <c r="I832" t="s">
        <v>111</v>
      </c>
      <c r="J832" t="s">
        <v>112</v>
      </c>
      <c r="K832" t="s">
        <v>139</v>
      </c>
      <c r="L832" t="s">
        <v>140</v>
      </c>
      <c r="M832" t="s">
        <v>141</v>
      </c>
      <c r="P832" s="44" t="s">
        <v>385</v>
      </c>
      <c r="Q832" s="9">
        <v>1142672.13119247</v>
      </c>
      <c r="R832" s="9">
        <v>1090131.0387859</v>
      </c>
      <c r="S832" s="8">
        <f t="shared" ref="S832:S852" si="51">((R832-Q832)/Q832)</f>
        <v>-4.5980899483160705E-2</v>
      </c>
      <c r="U832" s="9">
        <f t="shared" si="48"/>
        <v>-6.7909944018139906E-2</v>
      </c>
      <c r="V832" s="6" t="s">
        <v>119</v>
      </c>
      <c r="W832" s="6" t="s">
        <v>383</v>
      </c>
    </row>
    <row r="833" spans="1:23" x14ac:dyDescent="0.2">
      <c r="A833" s="6" t="s">
        <v>196</v>
      </c>
      <c r="B833" s="6">
        <v>2019</v>
      </c>
      <c r="C833" s="6" t="s">
        <v>421</v>
      </c>
      <c r="D833" s="6" t="s">
        <v>79</v>
      </c>
      <c r="E833" s="6" t="s">
        <v>50</v>
      </c>
      <c r="F833" s="6" t="s">
        <v>197</v>
      </c>
      <c r="G833" s="6" t="s">
        <v>209</v>
      </c>
      <c r="H833" s="6" t="s">
        <v>110</v>
      </c>
      <c r="I833" s="6" t="s">
        <v>111</v>
      </c>
      <c r="J833" s="6" t="s">
        <v>133</v>
      </c>
      <c r="K833" s="6" t="s">
        <v>134</v>
      </c>
      <c r="L833" s="6" t="s">
        <v>135</v>
      </c>
      <c r="P833" s="44" t="s">
        <v>385</v>
      </c>
      <c r="Q833" s="9">
        <v>13542319.749216201</v>
      </c>
      <c r="R833" s="9">
        <v>12915360.501567399</v>
      </c>
      <c r="S833" s="8">
        <f t="shared" si="51"/>
        <v>-4.6296296296289167E-2</v>
      </c>
      <c r="U833" s="9">
        <f t="shared" si="48"/>
        <v>-6.8386974980239393E-2</v>
      </c>
      <c r="V833" s="6" t="s">
        <v>119</v>
      </c>
      <c r="W833" s="6" t="s">
        <v>383</v>
      </c>
    </row>
    <row r="834" spans="1:23" x14ac:dyDescent="0.2">
      <c r="A834" s="6" t="s">
        <v>106</v>
      </c>
      <c r="B834" s="6" t="s">
        <v>107</v>
      </c>
      <c r="C834" s="6" t="s">
        <v>486</v>
      </c>
      <c r="D834" s="6" t="s">
        <v>69</v>
      </c>
      <c r="E834" s="6" t="s">
        <v>52</v>
      </c>
      <c r="F834" s="6" t="s">
        <v>117</v>
      </c>
      <c r="G834" s="6" t="s">
        <v>129</v>
      </c>
      <c r="H834" t="s">
        <v>110</v>
      </c>
      <c r="I834" t="s">
        <v>111</v>
      </c>
      <c r="J834" t="s">
        <v>133</v>
      </c>
      <c r="K834" t="s">
        <v>146</v>
      </c>
      <c r="L834" t="s">
        <v>147</v>
      </c>
      <c r="M834" t="s">
        <v>191</v>
      </c>
      <c r="P834" s="44" t="s">
        <v>386</v>
      </c>
      <c r="Q834" s="9">
        <v>14687895.6425537</v>
      </c>
      <c r="R834" s="9">
        <v>13991682.684502499</v>
      </c>
      <c r="S834" s="8">
        <f t="shared" si="51"/>
        <v>-4.7400456470710221E-2</v>
      </c>
      <c r="U834" s="9">
        <f t="shared" si="48"/>
        <v>-7.0058237502021545E-2</v>
      </c>
      <c r="V834" s="6" t="s">
        <v>119</v>
      </c>
      <c r="W834" s="6" t="s">
        <v>383</v>
      </c>
    </row>
    <row r="835" spans="1:23" x14ac:dyDescent="0.2">
      <c r="A835" s="6" t="s">
        <v>106</v>
      </c>
      <c r="B835" s="6">
        <v>2018</v>
      </c>
      <c r="C835" s="6" t="s">
        <v>493</v>
      </c>
      <c r="D835" s="6" t="s">
        <v>69</v>
      </c>
      <c r="E835" s="6" t="s">
        <v>52</v>
      </c>
      <c r="F835" s="6" t="s">
        <v>108</v>
      </c>
      <c r="G835" s="6" t="s">
        <v>227</v>
      </c>
      <c r="H835" t="s">
        <v>110</v>
      </c>
      <c r="I835" t="s">
        <v>123</v>
      </c>
      <c r="J835" t="s">
        <v>124</v>
      </c>
      <c r="K835" t="s">
        <v>125</v>
      </c>
      <c r="L835" t="s">
        <v>126</v>
      </c>
      <c r="M835" t="s">
        <v>127</v>
      </c>
      <c r="N835" s="6" t="s">
        <v>150</v>
      </c>
      <c r="P835" s="44" t="s">
        <v>386</v>
      </c>
      <c r="Q835" s="9">
        <v>2355140.1869158801</v>
      </c>
      <c r="R835" s="9">
        <v>2242990.6542055998</v>
      </c>
      <c r="S835" s="8">
        <f t="shared" si="51"/>
        <v>-4.7619047619047734E-2</v>
      </c>
      <c r="U835" s="9">
        <f t="shared" si="48"/>
        <v>-7.0389327891398193E-2</v>
      </c>
      <c r="V835" s="6" t="s">
        <v>119</v>
      </c>
      <c r="W835" s="6" t="s">
        <v>383</v>
      </c>
    </row>
    <row r="836" spans="1:23" x14ac:dyDescent="0.2">
      <c r="A836" s="6" t="s">
        <v>106</v>
      </c>
      <c r="B836" s="6" t="s">
        <v>107</v>
      </c>
      <c r="C836" s="6" t="s">
        <v>468</v>
      </c>
      <c r="D836" s="6" t="s">
        <v>69</v>
      </c>
      <c r="E836" s="6" t="s">
        <v>52</v>
      </c>
      <c r="F836" s="6" t="s">
        <v>194</v>
      </c>
      <c r="G836" s="6" t="s">
        <v>129</v>
      </c>
      <c r="H836" s="6" t="s">
        <v>110</v>
      </c>
      <c r="I836" s="6" t="s">
        <v>111</v>
      </c>
      <c r="J836" s="6" t="s">
        <v>112</v>
      </c>
      <c r="K836" s="6" t="s">
        <v>113</v>
      </c>
      <c r="L836" s="6" t="s">
        <v>114</v>
      </c>
      <c r="M836" s="6" t="s">
        <v>115</v>
      </c>
      <c r="P836" s="44" t="s">
        <v>385</v>
      </c>
      <c r="Q836" s="9">
        <v>2.3119266055045702</v>
      </c>
      <c r="R836" s="9">
        <v>2.2018348623852999</v>
      </c>
      <c r="S836" s="8">
        <f t="shared" si="51"/>
        <v>-4.7619047619049795E-2</v>
      </c>
      <c r="U836" s="9">
        <f t="shared" si="48"/>
        <v>-7.0389327891401218E-2</v>
      </c>
      <c r="V836" s="6" t="s">
        <v>116</v>
      </c>
      <c r="W836" s="6" t="s">
        <v>383</v>
      </c>
    </row>
    <row r="837" spans="1:23" x14ac:dyDescent="0.2">
      <c r="A837" s="6" t="s">
        <v>185</v>
      </c>
      <c r="B837" s="6">
        <v>2020</v>
      </c>
      <c r="C837" s="6" t="s">
        <v>506</v>
      </c>
      <c r="D837" s="6" t="s">
        <v>54</v>
      </c>
      <c r="E837" s="6" t="s">
        <v>55</v>
      </c>
      <c r="F837" s="6" t="s">
        <v>186</v>
      </c>
      <c r="G837" s="6" t="s">
        <v>219</v>
      </c>
      <c r="H837" s="6" t="s">
        <v>110</v>
      </c>
      <c r="I837" t="s">
        <v>111</v>
      </c>
      <c r="J837" t="s">
        <v>133</v>
      </c>
      <c r="K837" t="s">
        <v>146</v>
      </c>
      <c r="P837" s="44" t="s">
        <v>386</v>
      </c>
      <c r="Q837" s="9">
        <v>27.490996398559489</v>
      </c>
      <c r="R837" s="9">
        <v>26.050420168067291</v>
      </c>
      <c r="S837" s="8">
        <f t="shared" si="51"/>
        <v>-5.2401746724890744E-2</v>
      </c>
      <c r="U837" s="9">
        <f t="shared" si="48"/>
        <v>-7.7652555652464469E-2</v>
      </c>
      <c r="V837" s="6" t="s">
        <v>116</v>
      </c>
      <c r="W837" s="6" t="s">
        <v>383</v>
      </c>
    </row>
    <row r="838" spans="1:23" x14ac:dyDescent="0.2">
      <c r="A838" s="6" t="s">
        <v>200</v>
      </c>
      <c r="B838" s="6">
        <v>2020</v>
      </c>
      <c r="C838" s="6" t="s">
        <v>507</v>
      </c>
      <c r="D838" s="6" t="s">
        <v>74</v>
      </c>
      <c r="E838" s="6" t="s">
        <v>50</v>
      </c>
      <c r="F838" s="6" t="s">
        <v>177</v>
      </c>
      <c r="G838" s="6" t="s">
        <v>201</v>
      </c>
      <c r="H838" t="s">
        <v>110</v>
      </c>
      <c r="I838" t="s">
        <v>111</v>
      </c>
      <c r="J838" t="s">
        <v>133</v>
      </c>
      <c r="K838" t="s">
        <v>146</v>
      </c>
      <c r="L838" t="s">
        <v>147</v>
      </c>
      <c r="M838" t="s">
        <v>191</v>
      </c>
      <c r="P838" s="44" t="s">
        <v>386</v>
      </c>
      <c r="Q838" s="9">
        <v>31.395348837209301</v>
      </c>
      <c r="R838" s="9">
        <v>29.6511627906977</v>
      </c>
      <c r="S838" s="8">
        <f t="shared" si="51"/>
        <v>-5.5555555555554692E-2</v>
      </c>
      <c r="U838" s="9">
        <f t="shared" si="48"/>
        <v>-8.246216019197164E-2</v>
      </c>
      <c r="V838" s="6" t="s">
        <v>116</v>
      </c>
      <c r="W838" s="6" t="s">
        <v>383</v>
      </c>
    </row>
    <row r="839" spans="1:23" x14ac:dyDescent="0.2">
      <c r="A839" s="6" t="s">
        <v>185</v>
      </c>
      <c r="B839" s="6">
        <v>2020</v>
      </c>
      <c r="C839" s="6" t="s">
        <v>506</v>
      </c>
      <c r="D839" s="6" t="s">
        <v>54</v>
      </c>
      <c r="E839" s="6" t="s">
        <v>55</v>
      </c>
      <c r="F839" s="6" t="s">
        <v>186</v>
      </c>
      <c r="G839" s="6" t="s">
        <v>219</v>
      </c>
      <c r="H839" s="6" t="s">
        <v>110</v>
      </c>
      <c r="I839" s="6" t="s">
        <v>111</v>
      </c>
      <c r="J839" s="6" t="s">
        <v>112</v>
      </c>
      <c r="K839" s="6" t="s">
        <v>113</v>
      </c>
      <c r="P839" s="44" t="s">
        <v>385</v>
      </c>
      <c r="Q839" s="9">
        <v>2.1608643457382901</v>
      </c>
      <c r="R839" s="9">
        <v>2.0408163265305999</v>
      </c>
      <c r="S839" s="8">
        <f t="shared" si="51"/>
        <v>-5.5555555555559015E-2</v>
      </c>
      <c r="U839" s="9">
        <f t="shared" si="48"/>
        <v>-8.2462160191978245E-2</v>
      </c>
      <c r="V839" s="6" t="s">
        <v>116</v>
      </c>
      <c r="W839" s="6" t="s">
        <v>383</v>
      </c>
    </row>
    <row r="840" spans="1:23" x14ac:dyDescent="0.2">
      <c r="A840" s="6" t="s">
        <v>106</v>
      </c>
      <c r="B840" s="6" t="s">
        <v>107</v>
      </c>
      <c r="C840" s="6" t="s">
        <v>474</v>
      </c>
      <c r="D840" s="6" t="s">
        <v>69</v>
      </c>
      <c r="E840" s="6" t="s">
        <v>52</v>
      </c>
      <c r="F840" s="6" t="s">
        <v>117</v>
      </c>
      <c r="G840" s="6" t="s">
        <v>130</v>
      </c>
      <c r="H840" s="6" t="s">
        <v>110</v>
      </c>
      <c r="I840" s="12" t="s">
        <v>123</v>
      </c>
      <c r="J840" s="6" t="s">
        <v>124</v>
      </c>
      <c r="K840" s="6" t="s">
        <v>125</v>
      </c>
      <c r="L840" s="6" t="s">
        <v>126</v>
      </c>
      <c r="M840" s="6" t="s">
        <v>127</v>
      </c>
      <c r="N840" s="6" t="s">
        <v>150</v>
      </c>
      <c r="P840" s="44" t="s">
        <v>386</v>
      </c>
      <c r="Q840" s="9">
        <v>287726.62024910498</v>
      </c>
      <c r="R840" s="9">
        <v>270627.86136455799</v>
      </c>
      <c r="S840" s="8">
        <f t="shared" si="51"/>
        <v>-5.9427100870066876E-2</v>
      </c>
      <c r="U840" s="9">
        <f t="shared" si="48"/>
        <v>-8.8388330684362026E-2</v>
      </c>
      <c r="V840" s="6" t="s">
        <v>119</v>
      </c>
      <c r="W840" s="6" t="s">
        <v>383</v>
      </c>
    </row>
    <row r="841" spans="1:23" x14ac:dyDescent="0.2">
      <c r="A841" s="6" t="s">
        <v>106</v>
      </c>
      <c r="B841" s="6" t="s">
        <v>107</v>
      </c>
      <c r="C841" s="6" t="s">
        <v>474</v>
      </c>
      <c r="D841" s="6" t="s">
        <v>69</v>
      </c>
      <c r="E841" s="6" t="s">
        <v>52</v>
      </c>
      <c r="F841" s="6" t="s">
        <v>117</v>
      </c>
      <c r="G841" s="6" t="s">
        <v>131</v>
      </c>
      <c r="H841" s="6" t="s">
        <v>110</v>
      </c>
      <c r="I841" s="12" t="s">
        <v>123</v>
      </c>
      <c r="J841" s="6" t="s">
        <v>124</v>
      </c>
      <c r="K841" s="6" t="s">
        <v>125</v>
      </c>
      <c r="L841" s="6" t="s">
        <v>126</v>
      </c>
      <c r="M841" s="6" t="s">
        <v>127</v>
      </c>
      <c r="N841" s="6" t="s">
        <v>150</v>
      </c>
      <c r="P841" s="44" t="s">
        <v>386</v>
      </c>
      <c r="Q841" s="9">
        <v>287726.62024910498</v>
      </c>
      <c r="R841" s="9">
        <v>270627.861364557</v>
      </c>
      <c r="S841" s="8">
        <f t="shared" si="51"/>
        <v>-5.9427100870070311E-2</v>
      </c>
      <c r="U841" s="9">
        <f t="shared" si="48"/>
        <v>-8.83883306843673E-2</v>
      </c>
      <c r="V841" s="6" t="s">
        <v>119</v>
      </c>
      <c r="W841" s="6" t="s">
        <v>383</v>
      </c>
    </row>
    <row r="842" spans="1:23" x14ac:dyDescent="0.2">
      <c r="A842" s="6" t="s">
        <v>106</v>
      </c>
      <c r="B842" s="6" t="s">
        <v>107</v>
      </c>
      <c r="C842" s="6" t="s">
        <v>467</v>
      </c>
      <c r="D842" s="6" t="s">
        <v>69</v>
      </c>
      <c r="E842" s="6" t="s">
        <v>52</v>
      </c>
      <c r="F842" s="6" t="s">
        <v>194</v>
      </c>
      <c r="G842" s="6" t="s">
        <v>129</v>
      </c>
      <c r="H842" t="s">
        <v>110</v>
      </c>
      <c r="I842" t="s">
        <v>163</v>
      </c>
      <c r="J842" t="s">
        <v>163</v>
      </c>
      <c r="K842" t="s">
        <v>164</v>
      </c>
      <c r="L842" t="s">
        <v>165</v>
      </c>
      <c r="M842" t="s">
        <v>166</v>
      </c>
      <c r="P842" s="44" t="s">
        <v>386</v>
      </c>
      <c r="Q842" s="9">
        <v>884436.51913859998</v>
      </c>
      <c r="R842" s="9">
        <v>831763.77110267198</v>
      </c>
      <c r="S842" s="8">
        <f t="shared" si="51"/>
        <v>-5.9555148273647503E-2</v>
      </c>
      <c r="U842" s="9">
        <f t="shared" si="48"/>
        <v>-8.8584749196995133E-2</v>
      </c>
      <c r="V842" s="6" t="s">
        <v>119</v>
      </c>
      <c r="W842" s="6" t="s">
        <v>383</v>
      </c>
    </row>
    <row r="843" spans="1:23" x14ac:dyDescent="0.2">
      <c r="A843" s="6" t="s">
        <v>106</v>
      </c>
      <c r="B843" s="6" t="s">
        <v>107</v>
      </c>
      <c r="C843" s="6" t="s">
        <v>464</v>
      </c>
      <c r="D843" s="6" t="s">
        <v>69</v>
      </c>
      <c r="E843" s="6" t="s">
        <v>52</v>
      </c>
      <c r="F843" s="6" t="s">
        <v>194</v>
      </c>
      <c r="G843" s="6" t="s">
        <v>109</v>
      </c>
      <c r="H843" t="s">
        <v>110</v>
      </c>
      <c r="I843" t="s">
        <v>111</v>
      </c>
      <c r="J843" t="s">
        <v>112</v>
      </c>
      <c r="K843" t="s">
        <v>139</v>
      </c>
      <c r="L843" t="s">
        <v>140</v>
      </c>
      <c r="M843" t="s">
        <v>141</v>
      </c>
      <c r="P843" s="44" t="s">
        <v>385</v>
      </c>
      <c r="Q843" s="9">
        <v>3471686.81892655</v>
      </c>
      <c r="R843" s="9">
        <v>3262222.00971166</v>
      </c>
      <c r="S843" s="8">
        <f t="shared" si="51"/>
        <v>-6.0335168504530252E-2</v>
      </c>
      <c r="U843" s="9">
        <f t="shared" si="48"/>
        <v>-8.978184040236066E-2</v>
      </c>
      <c r="V843" s="6" t="s">
        <v>119</v>
      </c>
      <c r="W843" s="6" t="s">
        <v>383</v>
      </c>
    </row>
    <row r="844" spans="1:23" x14ac:dyDescent="0.2">
      <c r="A844" s="6" t="s">
        <v>106</v>
      </c>
      <c r="B844" s="6" t="s">
        <v>107</v>
      </c>
      <c r="C844" s="6" t="s">
        <v>464</v>
      </c>
      <c r="D844" s="6" t="s">
        <v>69</v>
      </c>
      <c r="E844" s="6" t="s">
        <v>52</v>
      </c>
      <c r="F844" s="6" t="s">
        <v>108</v>
      </c>
      <c r="G844" s="6" t="s">
        <v>109</v>
      </c>
      <c r="H844" t="s">
        <v>110</v>
      </c>
      <c r="I844" t="s">
        <v>111</v>
      </c>
      <c r="J844" t="s">
        <v>112</v>
      </c>
      <c r="K844" t="s">
        <v>139</v>
      </c>
      <c r="L844" t="s">
        <v>140</v>
      </c>
      <c r="M844" t="s">
        <v>141</v>
      </c>
      <c r="P844" s="44" t="s">
        <v>385</v>
      </c>
      <c r="Q844" s="9">
        <v>3471686.81892655</v>
      </c>
      <c r="R844" s="9">
        <v>3262222.00971166</v>
      </c>
      <c r="S844" s="8">
        <f t="shared" si="51"/>
        <v>-6.0335168504530252E-2</v>
      </c>
      <c r="U844" s="9">
        <f t="shared" si="48"/>
        <v>-8.978184040236066E-2</v>
      </c>
      <c r="V844" s="6" t="s">
        <v>119</v>
      </c>
      <c r="W844" s="6" t="s">
        <v>383</v>
      </c>
    </row>
    <row r="845" spans="1:23" x14ac:dyDescent="0.2">
      <c r="A845" s="6" t="s">
        <v>106</v>
      </c>
      <c r="B845" s="6" t="s">
        <v>107</v>
      </c>
      <c r="C845" s="6" t="s">
        <v>424</v>
      </c>
      <c r="D845" s="6" t="s">
        <v>69</v>
      </c>
      <c r="E845" s="6" t="s">
        <v>52</v>
      </c>
      <c r="F845" s="6" t="s">
        <v>142</v>
      </c>
      <c r="G845" s="6" t="s">
        <v>129</v>
      </c>
      <c r="H845" s="6" t="s">
        <v>110</v>
      </c>
      <c r="I845" s="12" t="s">
        <v>123</v>
      </c>
      <c r="J845" s="6" t="s">
        <v>124</v>
      </c>
      <c r="K845" s="6" t="s">
        <v>125</v>
      </c>
      <c r="L845" s="6" t="s">
        <v>126</v>
      </c>
      <c r="M845" s="6" t="s">
        <v>127</v>
      </c>
      <c r="N845" s="6" t="s">
        <v>155</v>
      </c>
      <c r="P845" s="44" t="s">
        <v>386</v>
      </c>
      <c r="Q845" s="9">
        <v>46.104928457869597</v>
      </c>
      <c r="R845" s="9">
        <v>43.243243243243199</v>
      </c>
      <c r="S845" s="8">
        <f t="shared" si="51"/>
        <v>-6.206896551724158E-2</v>
      </c>
      <c r="U845" s="9">
        <f t="shared" si="48"/>
        <v>-9.2446248764595437E-2</v>
      </c>
      <c r="V845" s="6" t="s">
        <v>116</v>
      </c>
      <c r="W845" s="6" t="s">
        <v>383</v>
      </c>
    </row>
    <row r="846" spans="1:23" x14ac:dyDescent="0.2">
      <c r="A846" s="6" t="s">
        <v>106</v>
      </c>
      <c r="B846" s="6" t="s">
        <v>107</v>
      </c>
      <c r="C846" s="6" t="s">
        <v>479</v>
      </c>
      <c r="D846" s="6" t="s">
        <v>69</v>
      </c>
      <c r="E846" s="6" t="s">
        <v>52</v>
      </c>
      <c r="F846" s="6" t="s">
        <v>108</v>
      </c>
      <c r="G846" s="6" t="s">
        <v>129</v>
      </c>
      <c r="H846" t="s">
        <v>110</v>
      </c>
      <c r="I846" t="s">
        <v>163</v>
      </c>
      <c r="J846" t="s">
        <v>163</v>
      </c>
      <c r="K846" t="s">
        <v>164</v>
      </c>
      <c r="L846" t="s">
        <v>165</v>
      </c>
      <c r="M846" t="s">
        <v>166</v>
      </c>
      <c r="P846" s="44" t="s">
        <v>386</v>
      </c>
      <c r="Q846" s="9">
        <v>0.23952095808383</v>
      </c>
      <c r="R846" s="9">
        <v>0.224550898203593</v>
      </c>
      <c r="S846" s="8">
        <f t="shared" si="51"/>
        <v>-6.2499999999990091E-2</v>
      </c>
      <c r="U846" s="9">
        <f t="shared" si="48"/>
        <v>-9.3109404391466269E-2</v>
      </c>
      <c r="V846" s="6" t="s">
        <v>116</v>
      </c>
      <c r="W846" s="6" t="s">
        <v>383</v>
      </c>
    </row>
    <row r="847" spans="1:23" x14ac:dyDescent="0.2">
      <c r="A847" s="6" t="s">
        <v>143</v>
      </c>
      <c r="B847" s="6">
        <v>2018</v>
      </c>
      <c r="C847" s="6" t="s">
        <v>426</v>
      </c>
      <c r="D847" s="6" t="s">
        <v>74</v>
      </c>
      <c r="E847" s="6" t="s">
        <v>50</v>
      </c>
      <c r="F847" s="6" t="s">
        <v>144</v>
      </c>
      <c r="G847" s="6" t="s">
        <v>145</v>
      </c>
      <c r="H847" s="6" t="s">
        <v>110</v>
      </c>
      <c r="I847" s="12" t="s">
        <v>123</v>
      </c>
      <c r="J847" s="6" t="s">
        <v>124</v>
      </c>
      <c r="K847" s="6" t="s">
        <v>125</v>
      </c>
      <c r="L847" s="6" t="s">
        <v>126</v>
      </c>
      <c r="M847" s="6" t="s">
        <v>127</v>
      </c>
      <c r="N847" s="6" t="s">
        <v>155</v>
      </c>
      <c r="P847" s="44" t="s">
        <v>386</v>
      </c>
      <c r="Q847" s="9">
        <v>0.52498507462686494</v>
      </c>
      <c r="R847" s="9">
        <v>0.49161194029850702</v>
      </c>
      <c r="S847" s="8">
        <f t="shared" si="51"/>
        <v>-6.3569682151588786E-2</v>
      </c>
      <c r="T847" s="8"/>
      <c r="U847" s="9">
        <f t="shared" si="48"/>
        <v>-9.4756451016790991E-2</v>
      </c>
      <c r="V847" s="6" t="s">
        <v>116</v>
      </c>
      <c r="W847" s="6" t="s">
        <v>383</v>
      </c>
    </row>
    <row r="848" spans="1:23" x14ac:dyDescent="0.2">
      <c r="A848" s="6" t="s">
        <v>167</v>
      </c>
      <c r="B848" s="6">
        <v>2018</v>
      </c>
      <c r="C848" s="6" t="s">
        <v>412</v>
      </c>
      <c r="D848" s="6" t="s">
        <v>80</v>
      </c>
      <c r="E848" s="6" t="s">
        <v>50</v>
      </c>
      <c r="F848" s="45" t="s">
        <v>390</v>
      </c>
      <c r="G848" s="6" t="s">
        <v>168</v>
      </c>
      <c r="H848" s="6" t="s">
        <v>110</v>
      </c>
      <c r="I848" s="12" t="s">
        <v>123</v>
      </c>
      <c r="J848" s="6" t="s">
        <v>124</v>
      </c>
      <c r="K848" s="6" t="s">
        <v>125</v>
      </c>
      <c r="L848" s="6" t="s">
        <v>126</v>
      </c>
      <c r="M848" s="6" t="s">
        <v>127</v>
      </c>
      <c r="N848" s="6" t="s">
        <v>155</v>
      </c>
      <c r="P848" s="44" t="s">
        <v>386</v>
      </c>
      <c r="Q848" s="9">
        <v>19.120734908136473</v>
      </c>
      <c r="R848" s="9">
        <v>17.878390201224846</v>
      </c>
      <c r="S848" s="8">
        <f t="shared" si="51"/>
        <v>-6.4973690231067971E-2</v>
      </c>
      <c r="U848" s="9">
        <f t="shared" si="48"/>
        <v>-9.6921134765009465E-2</v>
      </c>
      <c r="V848" s="6" t="s">
        <v>116</v>
      </c>
      <c r="W848" s="6" t="s">
        <v>383</v>
      </c>
    </row>
    <row r="849" spans="1:23" x14ac:dyDescent="0.2">
      <c r="A849" s="6" t="s">
        <v>106</v>
      </c>
      <c r="B849" s="6" t="s">
        <v>107</v>
      </c>
      <c r="C849" s="6" t="s">
        <v>424</v>
      </c>
      <c r="D849" s="6" t="s">
        <v>69</v>
      </c>
      <c r="E849" s="6" t="s">
        <v>52</v>
      </c>
      <c r="F849" s="6" t="s">
        <v>117</v>
      </c>
      <c r="G849" s="6" t="s">
        <v>131</v>
      </c>
      <c r="H849" s="6" t="s">
        <v>110</v>
      </c>
      <c r="I849" s="12" t="s">
        <v>123</v>
      </c>
      <c r="J849" s="6" t="s">
        <v>124</v>
      </c>
      <c r="K849" s="6" t="s">
        <v>125</v>
      </c>
      <c r="L849" s="6" t="s">
        <v>126</v>
      </c>
      <c r="M849" s="6" t="s">
        <v>127</v>
      </c>
      <c r="N849" s="6" t="s">
        <v>155</v>
      </c>
      <c r="P849" s="44" t="s">
        <v>386</v>
      </c>
      <c r="Q849" s="9">
        <v>41.335453100158901</v>
      </c>
      <c r="R849" s="9">
        <v>38.632750397456199</v>
      </c>
      <c r="S849" s="8">
        <f t="shared" si="51"/>
        <v>-6.5384615384615485E-2</v>
      </c>
      <c r="U849" s="9">
        <f t="shared" ref="U849:U912" si="52">IF(T849="",(LOG((R849/Q849),2)),T849)</f>
        <v>-9.755530942267375E-2</v>
      </c>
      <c r="V849" s="6" t="s">
        <v>116</v>
      </c>
      <c r="W849" s="6" t="s">
        <v>383</v>
      </c>
    </row>
    <row r="850" spans="1:23" x14ac:dyDescent="0.2">
      <c r="A850" s="6" t="s">
        <v>106</v>
      </c>
      <c r="B850" s="6" t="s">
        <v>107</v>
      </c>
      <c r="C850" s="6" t="s">
        <v>483</v>
      </c>
      <c r="D850" s="6" t="s">
        <v>69</v>
      </c>
      <c r="E850" s="6" t="s">
        <v>52</v>
      </c>
      <c r="F850" s="6" t="s">
        <v>117</v>
      </c>
      <c r="G850" s="6" t="s">
        <v>131</v>
      </c>
      <c r="H850" t="s">
        <v>110</v>
      </c>
      <c r="I850" t="s">
        <v>111</v>
      </c>
      <c r="J850" t="s">
        <v>133</v>
      </c>
      <c r="K850" t="s">
        <v>146</v>
      </c>
      <c r="L850" t="s">
        <v>147</v>
      </c>
      <c r="M850" t="s">
        <v>148</v>
      </c>
      <c r="P850" s="44" t="s">
        <v>385</v>
      </c>
      <c r="Q850" s="9">
        <v>5.1135005973715604</v>
      </c>
      <c r="R850" s="9">
        <v>4.7789725209080096</v>
      </c>
      <c r="S850" s="8">
        <f t="shared" si="51"/>
        <v>-6.5420560747661741E-2</v>
      </c>
      <c r="U850" s="9">
        <f t="shared" si="52"/>
        <v>-9.7610796626419513E-2</v>
      </c>
      <c r="V850" s="6" t="s">
        <v>116</v>
      </c>
      <c r="W850" s="6" t="s">
        <v>383</v>
      </c>
    </row>
    <row r="851" spans="1:23" x14ac:dyDescent="0.2">
      <c r="A851" s="6" t="s">
        <v>106</v>
      </c>
      <c r="B851" s="6" t="s">
        <v>107</v>
      </c>
      <c r="C851" s="6" t="s">
        <v>476</v>
      </c>
      <c r="D851" s="6" t="s">
        <v>69</v>
      </c>
      <c r="E851" s="6" t="s">
        <v>52</v>
      </c>
      <c r="F851" s="6" t="s">
        <v>142</v>
      </c>
      <c r="G851" s="6" t="s">
        <v>131</v>
      </c>
      <c r="H851" t="s">
        <v>110</v>
      </c>
      <c r="I851" t="s">
        <v>111</v>
      </c>
      <c r="J851" t="s">
        <v>204</v>
      </c>
      <c r="K851" t="s">
        <v>205</v>
      </c>
      <c r="L851" t="s">
        <v>206</v>
      </c>
      <c r="M851" t="s">
        <v>215</v>
      </c>
      <c r="N851" s="6" t="s">
        <v>225</v>
      </c>
      <c r="P851" s="44" t="s">
        <v>386</v>
      </c>
      <c r="Q851" s="9">
        <v>2822655.6183662498</v>
      </c>
      <c r="R851" s="9">
        <v>2636650.89873036</v>
      </c>
      <c r="S851" s="8">
        <f t="shared" si="51"/>
        <v>-6.5897064603137531E-2</v>
      </c>
      <c r="U851" s="9">
        <f t="shared" si="52"/>
        <v>-9.8346555440742542E-2</v>
      </c>
      <c r="V851" s="6" t="s">
        <v>119</v>
      </c>
      <c r="W851" s="6" t="s">
        <v>383</v>
      </c>
    </row>
    <row r="852" spans="1:23" x14ac:dyDescent="0.2">
      <c r="A852" s="6" t="s">
        <v>106</v>
      </c>
      <c r="B852" s="6" t="s">
        <v>120</v>
      </c>
      <c r="C852" s="6" t="s">
        <v>454</v>
      </c>
      <c r="D852" s="6" t="s">
        <v>77</v>
      </c>
      <c r="E852" s="6" t="s">
        <v>121</v>
      </c>
      <c r="F852" s="6" t="s">
        <v>224</v>
      </c>
      <c r="G852" s="11">
        <v>5.0000000000000001E-4</v>
      </c>
      <c r="H852" t="s">
        <v>110</v>
      </c>
      <c r="I852" t="s">
        <v>111</v>
      </c>
      <c r="J852" t="s">
        <v>204</v>
      </c>
      <c r="K852" t="s">
        <v>205</v>
      </c>
      <c r="L852" t="s">
        <v>206</v>
      </c>
      <c r="M852" t="s">
        <v>215</v>
      </c>
      <c r="P852" s="44" t="s">
        <v>386</v>
      </c>
      <c r="Q852" s="9">
        <v>1337352.35613722</v>
      </c>
      <c r="R852" s="9">
        <v>1248376.29945908</v>
      </c>
      <c r="S852" s="8">
        <f t="shared" si="51"/>
        <v>-6.653149880046319E-2</v>
      </c>
      <c r="U852" s="9">
        <f t="shared" si="52"/>
        <v>-9.9326753667729362E-2</v>
      </c>
      <c r="V852" s="6" t="s">
        <v>119</v>
      </c>
      <c r="W852" s="6" t="s">
        <v>383</v>
      </c>
    </row>
    <row r="853" spans="1:23" x14ac:dyDescent="0.2">
      <c r="A853" s="6" t="s">
        <v>167</v>
      </c>
      <c r="B853" s="6">
        <v>2018</v>
      </c>
      <c r="C853" s="6" t="s">
        <v>411</v>
      </c>
      <c r="D853" s="6" t="s">
        <v>80</v>
      </c>
      <c r="E853" s="6" t="s">
        <v>50</v>
      </c>
      <c r="F853" s="45" t="s">
        <v>390</v>
      </c>
      <c r="G853" s="6" t="s">
        <v>168</v>
      </c>
      <c r="H853" s="6" t="s">
        <v>110</v>
      </c>
      <c r="I853" s="12" t="s">
        <v>123</v>
      </c>
      <c r="J853" s="6" t="s">
        <v>124</v>
      </c>
      <c r="K853" s="6" t="s">
        <v>125</v>
      </c>
      <c r="L853" s="6" t="s">
        <v>126</v>
      </c>
      <c r="M853" s="6" t="s">
        <v>127</v>
      </c>
      <c r="N853" s="6" t="s">
        <v>150</v>
      </c>
      <c r="P853" s="44" t="s">
        <v>386</v>
      </c>
      <c r="R853" s="8"/>
      <c r="T853" s="15">
        <v>-9.9500248999999999E-2</v>
      </c>
      <c r="U853" s="9">
        <f t="shared" si="52"/>
        <v>-9.9500248999999999E-2</v>
      </c>
      <c r="V853" s="6" t="s">
        <v>116</v>
      </c>
      <c r="W853" s="6" t="s">
        <v>383</v>
      </c>
    </row>
    <row r="854" spans="1:23" x14ac:dyDescent="0.2">
      <c r="A854" s="6" t="s">
        <v>196</v>
      </c>
      <c r="B854" s="6">
        <v>2019</v>
      </c>
      <c r="C854" s="6" t="s">
        <v>413</v>
      </c>
      <c r="D854" s="6" t="s">
        <v>79</v>
      </c>
      <c r="E854" s="6" t="s">
        <v>50</v>
      </c>
      <c r="F854" s="16" t="s">
        <v>208</v>
      </c>
      <c r="G854" s="6" t="s">
        <v>209</v>
      </c>
      <c r="H854" t="s">
        <v>110</v>
      </c>
      <c r="I854" t="s">
        <v>163</v>
      </c>
      <c r="J854" t="s">
        <v>163</v>
      </c>
      <c r="K854" t="s">
        <v>164</v>
      </c>
      <c r="L854" t="s">
        <v>165</v>
      </c>
      <c r="M854" t="s">
        <v>166</v>
      </c>
      <c r="P854" s="44" t="s">
        <v>386</v>
      </c>
      <c r="Q854" s="9">
        <v>16097560.975609699</v>
      </c>
      <c r="R854" s="9">
        <v>15000000</v>
      </c>
      <c r="S854" s="8">
        <f t="shared" ref="S854:S861" si="53">((R854-Q854)/Q854)</f>
        <v>-6.8181818181814888E-2</v>
      </c>
      <c r="U854" s="9">
        <f t="shared" si="52"/>
        <v>-0.10187961401920849</v>
      </c>
      <c r="V854" s="6" t="s">
        <v>119</v>
      </c>
      <c r="W854" s="6" t="s">
        <v>383</v>
      </c>
    </row>
    <row r="855" spans="1:23" x14ac:dyDescent="0.2">
      <c r="A855" s="6" t="s">
        <v>106</v>
      </c>
      <c r="B855" s="6" t="s">
        <v>107</v>
      </c>
      <c r="C855" s="6" t="s">
        <v>466</v>
      </c>
      <c r="D855" s="6" t="s">
        <v>69</v>
      </c>
      <c r="E855" s="6" t="s">
        <v>52</v>
      </c>
      <c r="F855" s="6" t="s">
        <v>142</v>
      </c>
      <c r="G855" s="6" t="s">
        <v>129</v>
      </c>
      <c r="H855" t="s">
        <v>110</v>
      </c>
      <c r="I855" t="s">
        <v>163</v>
      </c>
      <c r="J855" t="s">
        <v>163</v>
      </c>
      <c r="K855" t="s">
        <v>164</v>
      </c>
      <c r="L855" t="s">
        <v>165</v>
      </c>
      <c r="M855" t="s">
        <v>166</v>
      </c>
      <c r="P855" s="44" t="s">
        <v>386</v>
      </c>
      <c r="Q855" s="9">
        <v>0.72955974842767202</v>
      </c>
      <c r="R855" s="9">
        <v>0.679245283018866</v>
      </c>
      <c r="S855" s="8">
        <f t="shared" si="53"/>
        <v>-6.8965517241380753E-2</v>
      </c>
      <c r="U855" s="9">
        <f t="shared" si="52"/>
        <v>-0.10309349296410586</v>
      </c>
      <c r="V855" s="6" t="s">
        <v>116</v>
      </c>
      <c r="W855" s="6" t="s">
        <v>383</v>
      </c>
    </row>
    <row r="856" spans="1:23" x14ac:dyDescent="0.2">
      <c r="A856" s="6" t="s">
        <v>106</v>
      </c>
      <c r="B856" s="6" t="s">
        <v>107</v>
      </c>
      <c r="C856" s="6" t="s">
        <v>470</v>
      </c>
      <c r="D856" s="6" t="s">
        <v>69</v>
      </c>
      <c r="E856" s="6" t="s">
        <v>52</v>
      </c>
      <c r="F856" s="6" t="s">
        <v>108</v>
      </c>
      <c r="G856" s="6" t="s">
        <v>131</v>
      </c>
      <c r="H856" t="s">
        <v>110</v>
      </c>
      <c r="I856" t="s">
        <v>111</v>
      </c>
      <c r="J856" t="s">
        <v>133</v>
      </c>
      <c r="K856" t="s">
        <v>146</v>
      </c>
      <c r="L856" t="s">
        <v>147</v>
      </c>
      <c r="M856" t="s">
        <v>148</v>
      </c>
      <c r="P856" s="44" t="s">
        <v>385</v>
      </c>
      <c r="Q856" s="9">
        <v>12.730627306273</v>
      </c>
      <c r="R856" s="9">
        <v>11.845018450184501</v>
      </c>
      <c r="S856" s="8">
        <f t="shared" si="53"/>
        <v>-6.9565217391299838E-2</v>
      </c>
      <c r="U856" s="9">
        <f t="shared" si="52"/>
        <v>-0.10402306454322129</v>
      </c>
      <c r="V856" s="6" t="s">
        <v>116</v>
      </c>
      <c r="W856" s="6" t="s">
        <v>383</v>
      </c>
    </row>
    <row r="857" spans="1:23" x14ac:dyDescent="0.2">
      <c r="A857" s="6" t="s">
        <v>106</v>
      </c>
      <c r="B857" s="6" t="s">
        <v>120</v>
      </c>
      <c r="C857" s="6" t="s">
        <v>461</v>
      </c>
      <c r="D857" s="6" t="s">
        <v>77</v>
      </c>
      <c r="E857" s="6" t="s">
        <v>121</v>
      </c>
      <c r="F857" s="6" t="s">
        <v>132</v>
      </c>
      <c r="G857" s="11">
        <v>1E-3</v>
      </c>
      <c r="H857" s="6" t="s">
        <v>110</v>
      </c>
      <c r="I857" s="12" t="s">
        <v>123</v>
      </c>
      <c r="J857" s="6" t="s">
        <v>124</v>
      </c>
      <c r="K857" s="6" t="s">
        <v>125</v>
      </c>
      <c r="L857" s="6" t="s">
        <v>126</v>
      </c>
      <c r="M857" s="6" t="s">
        <v>127</v>
      </c>
      <c r="N857" s="6" t="s">
        <v>155</v>
      </c>
      <c r="P857" s="44" t="s">
        <v>386</v>
      </c>
      <c r="Q857" s="9">
        <v>6370379.1292457599</v>
      </c>
      <c r="R857" s="9">
        <v>5925414.5421301499</v>
      </c>
      <c r="S857" s="8">
        <f t="shared" si="53"/>
        <v>-6.9848996125336252E-2</v>
      </c>
      <c r="U857" s="9">
        <f t="shared" si="52"/>
        <v>-0.10446314763796802</v>
      </c>
      <c r="V857" s="6" t="s">
        <v>119</v>
      </c>
      <c r="W857" s="6" t="s">
        <v>383</v>
      </c>
    </row>
    <row r="858" spans="1:23" x14ac:dyDescent="0.2">
      <c r="A858" s="6" t="s">
        <v>181</v>
      </c>
      <c r="B858" s="6">
        <v>2016</v>
      </c>
      <c r="C858" s="6" t="s">
        <v>412</v>
      </c>
      <c r="D858" s="6" t="s">
        <v>64</v>
      </c>
      <c r="E858" s="6" t="s">
        <v>55</v>
      </c>
      <c r="F858" s="6" t="s">
        <v>182</v>
      </c>
      <c r="G858" s="6" t="s">
        <v>183</v>
      </c>
      <c r="H858" t="s">
        <v>110</v>
      </c>
      <c r="I858" t="s">
        <v>163</v>
      </c>
      <c r="J858" t="s">
        <v>163</v>
      </c>
      <c r="K858" s="6" t="s">
        <v>164</v>
      </c>
      <c r="P858" s="44" t="s">
        <v>386</v>
      </c>
      <c r="Q858" s="9">
        <f>88.26-75.65</f>
        <v>12.61</v>
      </c>
      <c r="R858" s="9">
        <f>79.7-67.99</f>
        <v>11.710000000000008</v>
      </c>
      <c r="S858" s="8">
        <f t="shared" si="53"/>
        <v>-7.1371927042029465E-2</v>
      </c>
      <c r="U858" s="9">
        <f t="shared" si="52"/>
        <v>-0.10682719982700367</v>
      </c>
      <c r="V858" s="6" t="s">
        <v>116</v>
      </c>
      <c r="W858" s="6" t="s">
        <v>383</v>
      </c>
    </row>
    <row r="859" spans="1:23" x14ac:dyDescent="0.2">
      <c r="A859" s="6" t="s">
        <v>176</v>
      </c>
      <c r="B859" s="6">
        <v>2018</v>
      </c>
      <c r="C859" s="6" t="s">
        <v>408</v>
      </c>
      <c r="D859" s="6" t="s">
        <v>69</v>
      </c>
      <c r="E859" s="6" t="s">
        <v>52</v>
      </c>
      <c r="F859" s="6" t="s">
        <v>177</v>
      </c>
      <c r="G859" s="6" t="s">
        <v>251</v>
      </c>
      <c r="H859" s="6" t="s">
        <v>110</v>
      </c>
      <c r="I859" s="6" t="s">
        <v>123</v>
      </c>
      <c r="J859" s="6" t="s">
        <v>237</v>
      </c>
      <c r="P859" s="44" t="s">
        <v>385</v>
      </c>
      <c r="Q859" s="7">
        <v>1.3245033112582973</v>
      </c>
      <c r="R859" s="7">
        <v>1.2298959318826945</v>
      </c>
      <c r="S859" s="8">
        <f t="shared" si="53"/>
        <v>-7.1428571428579099E-2</v>
      </c>
      <c r="U859" s="9">
        <f t="shared" si="52"/>
        <v>-0.1069152039165238</v>
      </c>
      <c r="V859" s="6" t="s">
        <v>116</v>
      </c>
      <c r="W859" s="6" t="s">
        <v>383</v>
      </c>
    </row>
    <row r="860" spans="1:23" x14ac:dyDescent="0.2">
      <c r="A860" s="6" t="s">
        <v>106</v>
      </c>
      <c r="B860" s="6" t="s">
        <v>120</v>
      </c>
      <c r="C860" s="6" t="s">
        <v>459</v>
      </c>
      <c r="D860" s="6" t="s">
        <v>77</v>
      </c>
      <c r="E860" s="6" t="s">
        <v>121</v>
      </c>
      <c r="F860" s="6" t="s">
        <v>132</v>
      </c>
      <c r="G860" s="11">
        <v>1E-3</v>
      </c>
      <c r="H860" t="s">
        <v>110</v>
      </c>
      <c r="I860" t="s">
        <v>111</v>
      </c>
      <c r="J860" t="s">
        <v>133</v>
      </c>
      <c r="K860" t="s">
        <v>146</v>
      </c>
      <c r="L860" t="s">
        <v>147</v>
      </c>
      <c r="M860" t="s">
        <v>191</v>
      </c>
      <c r="P860" s="44" t="s">
        <v>386</v>
      </c>
      <c r="Q860" s="9">
        <v>4919418.4810958197</v>
      </c>
      <c r="R860" s="9">
        <v>4564250.2507993896</v>
      </c>
      <c r="S860" s="8">
        <f t="shared" si="53"/>
        <v>-7.2197198034942345E-2</v>
      </c>
      <c r="U860" s="9">
        <f t="shared" si="52"/>
        <v>-0.10810989175308466</v>
      </c>
      <c r="V860" s="6" t="s">
        <v>119</v>
      </c>
      <c r="W860" s="6" t="s">
        <v>383</v>
      </c>
    </row>
    <row r="861" spans="1:23" x14ac:dyDescent="0.2">
      <c r="A861" s="6" t="s">
        <v>106</v>
      </c>
      <c r="B861" s="6" t="s">
        <v>107</v>
      </c>
      <c r="C861" s="6" t="s">
        <v>489</v>
      </c>
      <c r="D861" s="6" t="s">
        <v>69</v>
      </c>
      <c r="E861" s="6" t="s">
        <v>52</v>
      </c>
      <c r="F861" s="6" t="s">
        <v>108</v>
      </c>
      <c r="G861" s="6" t="s">
        <v>131</v>
      </c>
      <c r="H861" s="6" t="s">
        <v>110</v>
      </c>
      <c r="I861" s="12" t="s">
        <v>123</v>
      </c>
      <c r="J861" s="6" t="s">
        <v>124</v>
      </c>
      <c r="K861" s="6" t="s">
        <v>125</v>
      </c>
      <c r="L861" s="6" t="s">
        <v>126</v>
      </c>
      <c r="M861" s="6" t="s">
        <v>127</v>
      </c>
      <c r="N861" s="6" t="s">
        <v>155</v>
      </c>
      <c r="P861" s="44" t="s">
        <v>386</v>
      </c>
      <c r="Q861" s="9">
        <v>42.273307790549097</v>
      </c>
      <c r="R861" s="9">
        <v>39.208173690932298</v>
      </c>
      <c r="S861" s="8">
        <f t="shared" si="53"/>
        <v>-7.2507552870089351E-2</v>
      </c>
      <c r="U861" s="9">
        <f t="shared" si="52"/>
        <v>-0.10859256143703633</v>
      </c>
      <c r="V861" s="6" t="s">
        <v>116</v>
      </c>
      <c r="W861" s="6" t="s">
        <v>383</v>
      </c>
    </row>
    <row r="862" spans="1:23" x14ac:dyDescent="0.2">
      <c r="A862" s="6" t="s">
        <v>229</v>
      </c>
      <c r="B862" s="6">
        <v>2019</v>
      </c>
      <c r="C862" s="6" t="s">
        <v>405</v>
      </c>
      <c r="D862" s="6" t="s">
        <v>268</v>
      </c>
      <c r="E862" s="6" t="s">
        <v>52</v>
      </c>
      <c r="F862" s="6" t="s">
        <v>142</v>
      </c>
      <c r="G862" s="6" t="s">
        <v>252</v>
      </c>
      <c r="H862" t="s">
        <v>110</v>
      </c>
      <c r="I862" t="s">
        <v>111</v>
      </c>
      <c r="J862" t="s">
        <v>204</v>
      </c>
      <c r="K862" t="s">
        <v>205</v>
      </c>
      <c r="L862" t="s">
        <v>206</v>
      </c>
      <c r="M862" t="s">
        <v>215</v>
      </c>
      <c r="N862" s="6" t="s">
        <v>225</v>
      </c>
      <c r="P862" s="44" t="s">
        <v>386</v>
      </c>
      <c r="T862" s="9">
        <v>-0.1113</v>
      </c>
      <c r="U862" s="9">
        <f t="shared" si="52"/>
        <v>-0.1113</v>
      </c>
      <c r="V862" s="6" t="s">
        <v>119</v>
      </c>
      <c r="W862" s="6" t="s">
        <v>383</v>
      </c>
    </row>
    <row r="863" spans="1:23" x14ac:dyDescent="0.2">
      <c r="A863" s="6" t="s">
        <v>106</v>
      </c>
      <c r="B863" s="6" t="s">
        <v>107</v>
      </c>
      <c r="C863" s="6" t="s">
        <v>489</v>
      </c>
      <c r="D863" s="6" t="s">
        <v>69</v>
      </c>
      <c r="E863" s="6" t="s">
        <v>52</v>
      </c>
      <c r="F863" s="6" t="s">
        <v>117</v>
      </c>
      <c r="G863" s="6" t="s">
        <v>131</v>
      </c>
      <c r="H863" s="6" t="s">
        <v>110</v>
      </c>
      <c r="I863" s="12" t="s">
        <v>123</v>
      </c>
      <c r="J863" s="6" t="s">
        <v>124</v>
      </c>
      <c r="K863" s="6" t="s">
        <v>125</v>
      </c>
      <c r="L863" s="6" t="s">
        <v>126</v>
      </c>
      <c r="M863" s="6" t="s">
        <v>127</v>
      </c>
      <c r="N863" s="6" t="s">
        <v>155</v>
      </c>
      <c r="P863" s="44" t="s">
        <v>386</v>
      </c>
      <c r="Q863" s="9">
        <v>37.164750957854402</v>
      </c>
      <c r="R863" s="9">
        <v>34.355044699872202</v>
      </c>
      <c r="S863" s="8">
        <f>((R863-Q863)/Q863)</f>
        <v>-7.5601374570448882E-2</v>
      </c>
      <c r="U863" s="9">
        <f t="shared" si="52"/>
        <v>-0.11341298035166311</v>
      </c>
      <c r="V863" s="6" t="s">
        <v>116</v>
      </c>
      <c r="W863" s="6" t="s">
        <v>383</v>
      </c>
    </row>
    <row r="864" spans="1:23" x14ac:dyDescent="0.2">
      <c r="A864" s="6" t="s">
        <v>106</v>
      </c>
      <c r="B864" s="6">
        <v>2018</v>
      </c>
      <c r="C864" s="6" t="s">
        <v>492</v>
      </c>
      <c r="D864" s="6" t="s">
        <v>69</v>
      </c>
      <c r="E864" s="6" t="s">
        <v>52</v>
      </c>
      <c r="F864" s="6" t="s">
        <v>108</v>
      </c>
      <c r="G864" s="6" t="s">
        <v>193</v>
      </c>
      <c r="H864" t="s">
        <v>110</v>
      </c>
      <c r="I864" t="s">
        <v>111</v>
      </c>
      <c r="J864" t="s">
        <v>112</v>
      </c>
      <c r="K864" t="s">
        <v>113</v>
      </c>
      <c r="L864" t="s">
        <v>114</v>
      </c>
      <c r="N864" s="6" t="s">
        <v>234</v>
      </c>
      <c r="P864" s="44" t="s">
        <v>385</v>
      </c>
      <c r="Q864" s="9">
        <v>3.49462365591394E-3</v>
      </c>
      <c r="R864" s="9">
        <v>3.2258064516128399E-3</v>
      </c>
      <c r="S864" s="8">
        <f>((R864-Q864)/Q864)</f>
        <v>-7.6923076923084879E-2</v>
      </c>
      <c r="U864" s="9">
        <f t="shared" si="52"/>
        <v>-0.1154772174199484</v>
      </c>
      <c r="V864" s="6" t="s">
        <v>116</v>
      </c>
      <c r="W864" s="6" t="s">
        <v>383</v>
      </c>
    </row>
    <row r="865" spans="1:23" x14ac:dyDescent="0.2">
      <c r="A865" s="6" t="s">
        <v>176</v>
      </c>
      <c r="B865" s="6">
        <v>2018</v>
      </c>
      <c r="C865" s="6" t="s">
        <v>408</v>
      </c>
      <c r="D865" s="6" t="s">
        <v>69</v>
      </c>
      <c r="E865" s="6" t="s">
        <v>52</v>
      </c>
      <c r="F865" s="6" t="s">
        <v>177</v>
      </c>
      <c r="G865" s="6" t="s">
        <v>251</v>
      </c>
      <c r="H865" s="6" t="s">
        <v>110</v>
      </c>
      <c r="I865" s="6" t="s">
        <v>163</v>
      </c>
      <c r="J865" s="6" t="s">
        <v>266</v>
      </c>
      <c r="P865" s="44" t="s">
        <v>385</v>
      </c>
      <c r="Q865" s="7">
        <v>2.4597918637653038</v>
      </c>
      <c r="R865" s="7">
        <v>2.2705771050140982</v>
      </c>
      <c r="S865" s="8">
        <f>((R865-Q865)/Q865)</f>
        <v>-7.6923076923088474E-2</v>
      </c>
      <c r="U865" s="9">
        <f t="shared" si="52"/>
        <v>-0.11547721741995412</v>
      </c>
      <c r="V865" s="6" t="s">
        <v>116</v>
      </c>
      <c r="W865" s="6" t="s">
        <v>383</v>
      </c>
    </row>
    <row r="866" spans="1:23" x14ac:dyDescent="0.2">
      <c r="A866" s="6" t="s">
        <v>229</v>
      </c>
      <c r="B866" s="6">
        <v>2019</v>
      </c>
      <c r="C866" s="6" t="s">
        <v>405</v>
      </c>
      <c r="D866" s="6" t="s">
        <v>268</v>
      </c>
      <c r="E866" s="6" t="s">
        <v>52</v>
      </c>
      <c r="F866" s="6" t="s">
        <v>142</v>
      </c>
      <c r="G866" s="6" t="s">
        <v>252</v>
      </c>
      <c r="H866" t="s">
        <v>110</v>
      </c>
      <c r="I866" t="s">
        <v>123</v>
      </c>
      <c r="J866" t="s">
        <v>124</v>
      </c>
      <c r="K866" t="s">
        <v>125</v>
      </c>
      <c r="L866" t="s">
        <v>126</v>
      </c>
      <c r="M866" t="s">
        <v>127</v>
      </c>
      <c r="P866" s="44" t="s">
        <v>386</v>
      </c>
      <c r="T866" s="9">
        <v>-0.11609999999999999</v>
      </c>
      <c r="U866" s="9">
        <f t="shared" si="52"/>
        <v>-0.11609999999999999</v>
      </c>
      <c r="V866" s="6" t="s">
        <v>119</v>
      </c>
      <c r="W866" s="6" t="s">
        <v>383</v>
      </c>
    </row>
    <row r="867" spans="1:23" x14ac:dyDescent="0.2">
      <c r="A867" s="6" t="s">
        <v>151</v>
      </c>
      <c r="B867" s="6">
        <v>2017</v>
      </c>
      <c r="C867" s="6" t="s">
        <v>405</v>
      </c>
      <c r="D867" s="6" t="s">
        <v>152</v>
      </c>
      <c r="E867" s="6" t="s">
        <v>55</v>
      </c>
      <c r="F867" s="6" t="s">
        <v>153</v>
      </c>
      <c r="G867" s="6" t="s">
        <v>154</v>
      </c>
      <c r="H867" t="s">
        <v>110</v>
      </c>
      <c r="I867" t="s">
        <v>111</v>
      </c>
      <c r="J867" t="s">
        <v>112</v>
      </c>
      <c r="K867" t="s">
        <v>113</v>
      </c>
      <c r="L867" t="s">
        <v>114</v>
      </c>
      <c r="M867" t="s">
        <v>278</v>
      </c>
      <c r="N867" s="6" t="s">
        <v>279</v>
      </c>
      <c r="P867" s="44" t="s">
        <v>385</v>
      </c>
      <c r="Q867" s="9">
        <v>26.286000000000001</v>
      </c>
      <c r="R867" s="9">
        <v>24.225999999999999</v>
      </c>
      <c r="S867" s="8">
        <f t="shared" ref="S867:S873" si="54">((R867-Q867)/Q867)</f>
        <v>-7.8368713383550268E-2</v>
      </c>
      <c r="U867" s="9">
        <f t="shared" si="52"/>
        <v>-0.11773840210859539</v>
      </c>
      <c r="V867" s="6" t="s">
        <v>116</v>
      </c>
      <c r="W867" s="6" t="s">
        <v>383</v>
      </c>
    </row>
    <row r="868" spans="1:23" x14ac:dyDescent="0.2">
      <c r="A868" s="6" t="s">
        <v>106</v>
      </c>
      <c r="B868" s="6" t="s">
        <v>107</v>
      </c>
      <c r="C868" s="6" t="s">
        <v>465</v>
      </c>
      <c r="D868" s="6" t="s">
        <v>69</v>
      </c>
      <c r="E868" s="6" t="s">
        <v>52</v>
      </c>
      <c r="F868" s="6" t="s">
        <v>117</v>
      </c>
      <c r="G868" s="6" t="s">
        <v>131</v>
      </c>
      <c r="H868" t="s">
        <v>110</v>
      </c>
      <c r="I868" t="s">
        <v>111</v>
      </c>
      <c r="J868" t="s">
        <v>112</v>
      </c>
      <c r="K868" t="s">
        <v>139</v>
      </c>
      <c r="L868" t="s">
        <v>140</v>
      </c>
      <c r="M868" t="s">
        <v>141</v>
      </c>
      <c r="P868" s="44" t="s">
        <v>385</v>
      </c>
      <c r="Q868" s="9">
        <v>4.8037676609105002</v>
      </c>
      <c r="R868" s="9">
        <v>4.4270015698587004</v>
      </c>
      <c r="S868" s="8">
        <f t="shared" si="54"/>
        <v>-7.8431372549018746E-2</v>
      </c>
      <c r="U868" s="9">
        <f t="shared" si="52"/>
        <v>-0.11783649029385691</v>
      </c>
      <c r="V868" s="6" t="s">
        <v>116</v>
      </c>
      <c r="W868" s="6" t="s">
        <v>383</v>
      </c>
    </row>
    <row r="869" spans="1:23" x14ac:dyDescent="0.2">
      <c r="A869" s="6" t="s">
        <v>185</v>
      </c>
      <c r="B869" s="6">
        <v>2020</v>
      </c>
      <c r="C869" s="6" t="s">
        <v>506</v>
      </c>
      <c r="D869" s="6" t="s">
        <v>80</v>
      </c>
      <c r="E869" s="6" t="s">
        <v>50</v>
      </c>
      <c r="F869" s="6" t="s">
        <v>186</v>
      </c>
      <c r="G869" s="6" t="s">
        <v>203</v>
      </c>
      <c r="H869" s="6" t="s">
        <v>110</v>
      </c>
      <c r="I869" t="s">
        <v>111</v>
      </c>
      <c r="J869" t="s">
        <v>133</v>
      </c>
      <c r="K869" t="s">
        <v>146</v>
      </c>
      <c r="P869" s="44" t="s">
        <v>386</v>
      </c>
      <c r="Q869" s="9">
        <v>27.490996398559489</v>
      </c>
      <c r="R869" s="9">
        <v>25.330132052821099</v>
      </c>
      <c r="S869" s="8">
        <f t="shared" si="54"/>
        <v>-7.8602620087339467E-2</v>
      </c>
      <c r="U869" s="9">
        <f t="shared" si="52"/>
        <v>-0.1181045993897638</v>
      </c>
      <c r="V869" s="6" t="s">
        <v>116</v>
      </c>
      <c r="W869" s="6" t="s">
        <v>383</v>
      </c>
    </row>
    <row r="870" spans="1:23" x14ac:dyDescent="0.2">
      <c r="A870" s="6" t="s">
        <v>188</v>
      </c>
      <c r="B870" s="6">
        <v>2019</v>
      </c>
      <c r="C870" s="6" t="s">
        <v>511</v>
      </c>
      <c r="D870" s="6" t="s">
        <v>49</v>
      </c>
      <c r="E870" s="6" t="s">
        <v>50</v>
      </c>
      <c r="F870" s="6" t="s">
        <v>195</v>
      </c>
      <c r="G870" s="6" t="s">
        <v>190</v>
      </c>
      <c r="H870" t="s">
        <v>110</v>
      </c>
      <c r="I870" t="s">
        <v>111</v>
      </c>
      <c r="J870" t="s">
        <v>133</v>
      </c>
      <c r="K870" t="s">
        <v>146</v>
      </c>
      <c r="L870" t="s">
        <v>147</v>
      </c>
      <c r="M870" t="s">
        <v>191</v>
      </c>
      <c r="P870" s="44" t="s">
        <v>386</v>
      </c>
      <c r="Q870" s="9">
        <v>0.440883977900552</v>
      </c>
      <c r="R870" s="9">
        <v>0.40552486187845299</v>
      </c>
      <c r="S870" s="8">
        <f t="shared" si="54"/>
        <v>-8.0200501253131939E-2</v>
      </c>
      <c r="U870" s="9">
        <f t="shared" si="52"/>
        <v>-0.12060868337913161</v>
      </c>
      <c r="V870" s="6" t="s">
        <v>116</v>
      </c>
      <c r="W870" s="6" t="s">
        <v>383</v>
      </c>
    </row>
    <row r="871" spans="1:23" x14ac:dyDescent="0.2">
      <c r="A871" s="6" t="s">
        <v>106</v>
      </c>
      <c r="B871" s="6" t="s">
        <v>120</v>
      </c>
      <c r="C871" s="6" t="s">
        <v>459</v>
      </c>
      <c r="D871" s="6" t="s">
        <v>77</v>
      </c>
      <c r="E871" s="6" t="s">
        <v>121</v>
      </c>
      <c r="F871" s="6" t="s">
        <v>132</v>
      </c>
      <c r="G871" s="13">
        <v>1.0000000000000001E-5</v>
      </c>
      <c r="H871" t="s">
        <v>110</v>
      </c>
      <c r="I871" t="s">
        <v>111</v>
      </c>
      <c r="J871" t="s">
        <v>133</v>
      </c>
      <c r="K871" t="s">
        <v>146</v>
      </c>
      <c r="L871" t="s">
        <v>147</v>
      </c>
      <c r="M871" t="s">
        <v>191</v>
      </c>
      <c r="P871" s="44" t="s">
        <v>386</v>
      </c>
      <c r="Q871" s="9">
        <v>4919418.4810958197</v>
      </c>
      <c r="R871" s="9">
        <v>4518873.7227218002</v>
      </c>
      <c r="S871" s="8">
        <f t="shared" si="54"/>
        <v>-8.1421159820661698E-2</v>
      </c>
      <c r="U871" s="9">
        <f t="shared" si="52"/>
        <v>-0.12252454398682736</v>
      </c>
      <c r="V871" s="6" t="s">
        <v>119</v>
      </c>
      <c r="W871" s="6" t="s">
        <v>383</v>
      </c>
    </row>
    <row r="872" spans="1:23" x14ac:dyDescent="0.2">
      <c r="A872" s="6" t="s">
        <v>106</v>
      </c>
      <c r="B872" s="6" t="s">
        <v>107</v>
      </c>
      <c r="C872" s="6" t="s">
        <v>426</v>
      </c>
      <c r="D872" s="6" t="s">
        <v>69</v>
      </c>
      <c r="E872" s="6" t="s">
        <v>52</v>
      </c>
      <c r="F872" s="6" t="s">
        <v>117</v>
      </c>
      <c r="G872" s="6" t="s">
        <v>131</v>
      </c>
      <c r="H872" t="s">
        <v>110</v>
      </c>
      <c r="I872" t="s">
        <v>111</v>
      </c>
      <c r="J872" t="s">
        <v>204</v>
      </c>
      <c r="K872" t="s">
        <v>205</v>
      </c>
      <c r="L872" t="s">
        <v>206</v>
      </c>
      <c r="M872" t="s">
        <v>215</v>
      </c>
      <c r="N872" s="6" t="s">
        <v>225</v>
      </c>
      <c r="P872" s="44" t="s">
        <v>386</v>
      </c>
      <c r="Q872" s="9">
        <v>17.293934681181899</v>
      </c>
      <c r="R872" s="9">
        <v>15.8631415241057</v>
      </c>
      <c r="S872" s="8">
        <f t="shared" si="54"/>
        <v>-8.2733812949640204E-2</v>
      </c>
      <c r="U872" s="9">
        <f t="shared" si="52"/>
        <v>-0.12458763586464938</v>
      </c>
      <c r="V872" s="6" t="s">
        <v>116</v>
      </c>
      <c r="W872" s="6" t="s">
        <v>383</v>
      </c>
    </row>
    <row r="873" spans="1:23" x14ac:dyDescent="0.2">
      <c r="A873" s="6" t="s">
        <v>106</v>
      </c>
      <c r="B873" s="6" t="s">
        <v>107</v>
      </c>
      <c r="C873" s="6" t="s">
        <v>424</v>
      </c>
      <c r="D873" s="6" t="s">
        <v>69</v>
      </c>
      <c r="E873" s="6" t="s">
        <v>52</v>
      </c>
      <c r="F873" s="6" t="s">
        <v>142</v>
      </c>
      <c r="G873" s="6" t="s">
        <v>131</v>
      </c>
      <c r="H873" s="6" t="s">
        <v>110</v>
      </c>
      <c r="I873" s="12" t="s">
        <v>123</v>
      </c>
      <c r="J873" s="6" t="s">
        <v>124</v>
      </c>
      <c r="K873" s="6" t="s">
        <v>125</v>
      </c>
      <c r="L873" s="6" t="s">
        <v>126</v>
      </c>
      <c r="M873" s="6" t="s">
        <v>127</v>
      </c>
      <c r="N873" s="6" t="s">
        <v>155</v>
      </c>
      <c r="P873" s="44" t="s">
        <v>386</v>
      </c>
      <c r="Q873" s="9">
        <v>46.104928457869597</v>
      </c>
      <c r="R873" s="9">
        <v>42.2893481717011</v>
      </c>
      <c r="S873" s="8">
        <f t="shared" si="54"/>
        <v>-8.2758620689654713E-2</v>
      </c>
      <c r="U873" s="9">
        <f t="shared" si="52"/>
        <v>-0.12462665451374408</v>
      </c>
      <c r="V873" s="6" t="s">
        <v>116</v>
      </c>
      <c r="W873" s="6" t="s">
        <v>383</v>
      </c>
    </row>
    <row r="874" spans="1:23" x14ac:dyDescent="0.2">
      <c r="A874" s="6" t="s">
        <v>231</v>
      </c>
      <c r="B874" s="6">
        <v>2019</v>
      </c>
      <c r="C874" s="6" t="s">
        <v>419</v>
      </c>
      <c r="D874" s="6" t="s">
        <v>68</v>
      </c>
      <c r="E874" s="6" t="s">
        <v>50</v>
      </c>
      <c r="F874" s="6" t="s">
        <v>142</v>
      </c>
      <c r="G874" s="6" t="s">
        <v>245</v>
      </c>
      <c r="H874" t="s">
        <v>110</v>
      </c>
      <c r="I874" t="s">
        <v>123</v>
      </c>
      <c r="J874" t="s">
        <v>124</v>
      </c>
      <c r="K874" t="s">
        <v>125</v>
      </c>
      <c r="L874" t="s">
        <v>126</v>
      </c>
      <c r="M874" t="s">
        <v>127</v>
      </c>
      <c r="P874" s="44" t="s">
        <v>386</v>
      </c>
      <c r="T874" s="9">
        <v>-0.125</v>
      </c>
      <c r="U874" s="9">
        <f t="shared" si="52"/>
        <v>-0.125</v>
      </c>
      <c r="V874" s="6" t="s">
        <v>119</v>
      </c>
      <c r="W874" s="6" t="s">
        <v>383</v>
      </c>
    </row>
    <row r="875" spans="1:23" x14ac:dyDescent="0.2">
      <c r="A875" s="6" t="s">
        <v>106</v>
      </c>
      <c r="B875" s="6" t="s">
        <v>120</v>
      </c>
      <c r="C875" s="6" t="s">
        <v>461</v>
      </c>
      <c r="D875" s="6" t="s">
        <v>77</v>
      </c>
      <c r="E875" s="6" t="s">
        <v>121</v>
      </c>
      <c r="F875" s="6" t="s">
        <v>132</v>
      </c>
      <c r="G875" s="13">
        <v>1.0000000000000001E-5</v>
      </c>
      <c r="H875" s="6" t="s">
        <v>110</v>
      </c>
      <c r="I875" s="12" t="s">
        <v>123</v>
      </c>
      <c r="J875" s="6" t="s">
        <v>124</v>
      </c>
      <c r="K875" s="6" t="s">
        <v>125</v>
      </c>
      <c r="L875" s="6" t="s">
        <v>126</v>
      </c>
      <c r="M875" s="6" t="s">
        <v>127</v>
      </c>
      <c r="N875" s="6" t="s">
        <v>155</v>
      </c>
      <c r="P875" s="44" t="s">
        <v>386</v>
      </c>
      <c r="Q875" s="9">
        <v>5925414.5421301601</v>
      </c>
      <c r="R875" s="9">
        <v>5432289.29279943</v>
      </c>
      <c r="S875" s="8">
        <f>((R875-Q875)/Q875)</f>
        <v>-8.3222067557395543E-2</v>
      </c>
      <c r="U875" s="9">
        <f t="shared" si="52"/>
        <v>-0.12535577716556351</v>
      </c>
      <c r="V875" s="6" t="s">
        <v>119</v>
      </c>
      <c r="W875" s="6" t="s">
        <v>383</v>
      </c>
    </row>
    <row r="876" spans="1:23" x14ac:dyDescent="0.2">
      <c r="A876" s="6" t="s">
        <v>106</v>
      </c>
      <c r="B876" s="6" t="s">
        <v>120</v>
      </c>
      <c r="C876" s="6" t="s">
        <v>447</v>
      </c>
      <c r="D876" s="6" t="s">
        <v>77</v>
      </c>
      <c r="E876" s="6" t="s">
        <v>121</v>
      </c>
      <c r="F876" s="6" t="s">
        <v>122</v>
      </c>
      <c r="G876" s="11">
        <v>1E-3</v>
      </c>
      <c r="H876" s="6" t="s">
        <v>110</v>
      </c>
      <c r="I876" s="12" t="s">
        <v>123</v>
      </c>
      <c r="J876" s="6" t="s">
        <v>124</v>
      </c>
      <c r="K876" s="6" t="s">
        <v>125</v>
      </c>
      <c r="L876" s="6" t="s">
        <v>126</v>
      </c>
      <c r="M876" s="6" t="s">
        <v>127</v>
      </c>
      <c r="N876" s="6" t="s">
        <v>155</v>
      </c>
      <c r="O876" s="6" t="s">
        <v>175</v>
      </c>
      <c r="P876" s="44" t="s">
        <v>386</v>
      </c>
      <c r="Q876" s="9">
        <v>381018.78809535602</v>
      </c>
      <c r="R876" s="9">
        <v>348895.22459976102</v>
      </c>
      <c r="S876" s="8">
        <f>((R876-Q876)/Q876)</f>
        <v>-8.4309657421816092E-2</v>
      </c>
      <c r="U876" s="9">
        <f t="shared" si="52"/>
        <v>-0.12706828778257739</v>
      </c>
      <c r="V876" s="6" t="s">
        <v>119</v>
      </c>
      <c r="W876" s="6" t="s">
        <v>383</v>
      </c>
    </row>
    <row r="877" spans="1:23" x14ac:dyDescent="0.2">
      <c r="A877" s="6" t="s">
        <v>229</v>
      </c>
      <c r="B877" s="6">
        <v>2019</v>
      </c>
      <c r="C877" s="6" t="s">
        <v>405</v>
      </c>
      <c r="D877" s="6" t="s">
        <v>69</v>
      </c>
      <c r="E877" s="6" t="s">
        <v>52</v>
      </c>
      <c r="F877" s="6" t="s">
        <v>142</v>
      </c>
      <c r="G877" s="6" t="s">
        <v>252</v>
      </c>
      <c r="H877" t="s">
        <v>110</v>
      </c>
      <c r="I877" s="6" t="s">
        <v>111</v>
      </c>
      <c r="J877" s="6" t="s">
        <v>112</v>
      </c>
      <c r="P877" s="44" t="s">
        <v>385</v>
      </c>
      <c r="T877" s="9">
        <v>-0.1288</v>
      </c>
      <c r="U877" s="9">
        <f t="shared" si="52"/>
        <v>-0.1288</v>
      </c>
      <c r="V877" s="6" t="s">
        <v>119</v>
      </c>
      <c r="W877" s="6" t="s">
        <v>383</v>
      </c>
    </row>
    <row r="878" spans="1:23" x14ac:dyDescent="0.2">
      <c r="A878" s="6" t="s">
        <v>106</v>
      </c>
      <c r="B878" s="6" t="s">
        <v>120</v>
      </c>
      <c r="C878" s="6" t="s">
        <v>440</v>
      </c>
      <c r="D878" s="6" t="s">
        <v>77</v>
      </c>
      <c r="E878" s="6" t="s">
        <v>121</v>
      </c>
      <c r="F878" s="6" t="s">
        <v>122</v>
      </c>
      <c r="G878" s="14">
        <v>1.0000000000000001E-5</v>
      </c>
      <c r="H878" t="s">
        <v>110</v>
      </c>
      <c r="I878" t="s">
        <v>111</v>
      </c>
      <c r="J878" t="s">
        <v>133</v>
      </c>
      <c r="K878" t="s">
        <v>146</v>
      </c>
      <c r="L878" t="s">
        <v>147</v>
      </c>
      <c r="M878" t="s">
        <v>191</v>
      </c>
      <c r="P878" s="44" t="s">
        <v>386</v>
      </c>
      <c r="Q878" s="9">
        <v>4380460.9404799603</v>
      </c>
      <c r="R878" s="9">
        <v>4005931.1991000501</v>
      </c>
      <c r="S878" s="8">
        <f>((R878-Q878)/Q878)</f>
        <v>-8.5500075555718466E-2</v>
      </c>
      <c r="U878" s="9">
        <f t="shared" si="52"/>
        <v>-0.12894504410841143</v>
      </c>
      <c r="V878" s="6" t="s">
        <v>119</v>
      </c>
      <c r="W878" s="6" t="s">
        <v>383</v>
      </c>
    </row>
    <row r="879" spans="1:23" x14ac:dyDescent="0.2">
      <c r="A879" s="6" t="s">
        <v>151</v>
      </c>
      <c r="B879" s="6">
        <v>2017</v>
      </c>
      <c r="C879" s="6" t="s">
        <v>405</v>
      </c>
      <c r="D879" s="6" t="s">
        <v>152</v>
      </c>
      <c r="E879" s="6" t="s">
        <v>55</v>
      </c>
      <c r="F879" s="6" t="s">
        <v>153</v>
      </c>
      <c r="G879" s="6" t="s">
        <v>238</v>
      </c>
      <c r="H879" s="6" t="s">
        <v>110</v>
      </c>
      <c r="I879" s="1" t="s">
        <v>111</v>
      </c>
      <c r="J879" s="1" t="s">
        <v>112</v>
      </c>
      <c r="K879" s="1" t="s">
        <v>139</v>
      </c>
      <c r="L879" s="1" t="s">
        <v>140</v>
      </c>
      <c r="M879" s="1" t="s">
        <v>141</v>
      </c>
      <c r="N879" s="6" t="s">
        <v>149</v>
      </c>
      <c r="P879" s="44" t="s">
        <v>385</v>
      </c>
      <c r="Q879" s="9">
        <v>9.7419999999999991</v>
      </c>
      <c r="R879" s="9">
        <v>8.9060000000000024</v>
      </c>
      <c r="S879" s="8">
        <f>((R879-Q879)/Q879)</f>
        <v>-8.5814001231779596E-2</v>
      </c>
      <c r="U879" s="9">
        <f t="shared" si="52"/>
        <v>-0.12944037139754422</v>
      </c>
      <c r="V879" s="6" t="s">
        <v>116</v>
      </c>
      <c r="W879" s="6" t="s">
        <v>383</v>
      </c>
    </row>
    <row r="880" spans="1:23" x14ac:dyDescent="0.2">
      <c r="A880" s="6" t="s">
        <v>106</v>
      </c>
      <c r="B880" s="6" t="s">
        <v>120</v>
      </c>
      <c r="C880" s="6" t="s">
        <v>448</v>
      </c>
      <c r="D880" s="6" t="s">
        <v>77</v>
      </c>
      <c r="E880" s="6" t="s">
        <v>121</v>
      </c>
      <c r="F880" s="6" t="s">
        <v>122</v>
      </c>
      <c r="G880" s="11">
        <v>1E-3</v>
      </c>
      <c r="H880" s="6" t="s">
        <v>110</v>
      </c>
      <c r="I880" s="12" t="s">
        <v>123</v>
      </c>
      <c r="J880" s="6" t="s">
        <v>124</v>
      </c>
      <c r="K880" s="6" t="s">
        <v>125</v>
      </c>
      <c r="L880" s="6" t="s">
        <v>126</v>
      </c>
      <c r="M880" s="6" t="s">
        <v>127</v>
      </c>
      <c r="N880" s="6" t="s">
        <v>128</v>
      </c>
      <c r="P880" s="44" t="s">
        <v>385</v>
      </c>
      <c r="Q880" s="9">
        <v>2791911.4469695901</v>
      </c>
      <c r="R880" s="9">
        <v>2550100.9735072502</v>
      </c>
      <c r="S880" s="8">
        <f>((R880-Q880)/Q880)</f>
        <v>-8.6611082785167506E-2</v>
      </c>
      <c r="U880" s="9">
        <f t="shared" si="52"/>
        <v>-0.1306988102906522</v>
      </c>
      <c r="V880" s="6" t="s">
        <v>119</v>
      </c>
      <c r="W880" s="6" t="s">
        <v>383</v>
      </c>
    </row>
    <row r="881" spans="1:23" x14ac:dyDescent="0.2">
      <c r="A881" s="6" t="s">
        <v>231</v>
      </c>
      <c r="B881" s="6">
        <v>2019</v>
      </c>
      <c r="C881" s="6" t="s">
        <v>431</v>
      </c>
      <c r="D881" s="6" t="s">
        <v>68</v>
      </c>
      <c r="E881" s="6" t="s">
        <v>50</v>
      </c>
      <c r="F881" s="6" t="s">
        <v>142</v>
      </c>
      <c r="G881" s="6" t="s">
        <v>245</v>
      </c>
      <c r="H881" t="s">
        <v>110</v>
      </c>
      <c r="I881" t="s">
        <v>123</v>
      </c>
      <c r="J881" t="s">
        <v>124</v>
      </c>
      <c r="K881" t="s">
        <v>125</v>
      </c>
      <c r="L881" t="s">
        <v>126</v>
      </c>
      <c r="M881" t="s">
        <v>127</v>
      </c>
      <c r="N881" s="6" t="s">
        <v>155</v>
      </c>
      <c r="P881" s="44" t="s">
        <v>386</v>
      </c>
      <c r="T881" s="9">
        <v>-0.13139999999999999</v>
      </c>
      <c r="U881" s="9">
        <f t="shared" si="52"/>
        <v>-0.13139999999999999</v>
      </c>
      <c r="V881" s="6" t="s">
        <v>119</v>
      </c>
      <c r="W881" s="6" t="s">
        <v>383</v>
      </c>
    </row>
    <row r="882" spans="1:23" x14ac:dyDescent="0.2">
      <c r="A882" s="6" t="s">
        <v>106</v>
      </c>
      <c r="B882" s="6" t="s">
        <v>107</v>
      </c>
      <c r="C882" s="6" t="s">
        <v>474</v>
      </c>
      <c r="D882" s="6" t="s">
        <v>69</v>
      </c>
      <c r="E882" s="6" t="s">
        <v>52</v>
      </c>
      <c r="F882" s="6" t="s">
        <v>117</v>
      </c>
      <c r="G882" s="6" t="s">
        <v>109</v>
      </c>
      <c r="H882" s="6" t="s">
        <v>110</v>
      </c>
      <c r="I882" s="12" t="s">
        <v>123</v>
      </c>
      <c r="J882" s="6" t="s">
        <v>124</v>
      </c>
      <c r="K882" s="6" t="s">
        <v>125</v>
      </c>
      <c r="L882" s="6" t="s">
        <v>126</v>
      </c>
      <c r="M882" s="6" t="s">
        <v>127</v>
      </c>
      <c r="N882" s="6" t="s">
        <v>150</v>
      </c>
      <c r="P882" s="44" t="s">
        <v>386</v>
      </c>
      <c r="Q882" s="9">
        <v>287726.62024910498</v>
      </c>
      <c r="R882" s="9">
        <v>262463.39134635002</v>
      </c>
      <c r="S882" s="8">
        <f t="shared" ref="S882:S887" si="55">((R882-Q882)/Q882)</f>
        <v>-8.7802890399514721E-2</v>
      </c>
      <c r="U882" s="9">
        <f t="shared" si="52"/>
        <v>-0.13258249602654743</v>
      </c>
      <c r="V882" s="6" t="s">
        <v>119</v>
      </c>
      <c r="W882" s="6" t="s">
        <v>383</v>
      </c>
    </row>
    <row r="883" spans="1:23" x14ac:dyDescent="0.2">
      <c r="A883" s="6" t="s">
        <v>106</v>
      </c>
      <c r="B883" s="6" t="s">
        <v>107</v>
      </c>
      <c r="C883" s="6" t="s">
        <v>472</v>
      </c>
      <c r="D883" s="6" t="s">
        <v>69</v>
      </c>
      <c r="E883" s="6" t="s">
        <v>52</v>
      </c>
      <c r="F883" s="6" t="s">
        <v>108</v>
      </c>
      <c r="G883" s="6" t="s">
        <v>131</v>
      </c>
      <c r="H883" t="s">
        <v>110</v>
      </c>
      <c r="I883" t="s">
        <v>111</v>
      </c>
      <c r="J883" t="s">
        <v>133</v>
      </c>
      <c r="K883" t="s">
        <v>146</v>
      </c>
      <c r="L883" t="s">
        <v>147</v>
      </c>
      <c r="M883" t="s">
        <v>191</v>
      </c>
      <c r="P883" s="44" t="s">
        <v>386</v>
      </c>
      <c r="Q883" s="9">
        <v>10964781.961431799</v>
      </c>
      <c r="R883" s="19">
        <v>10000000</v>
      </c>
      <c r="S883" s="8">
        <f t="shared" si="55"/>
        <v>-8.7989160644086045E-2</v>
      </c>
      <c r="U883" s="9">
        <f t="shared" si="52"/>
        <v>-0.13287712379548777</v>
      </c>
      <c r="V883" s="6" t="s">
        <v>119</v>
      </c>
      <c r="W883" s="6" t="s">
        <v>383</v>
      </c>
    </row>
    <row r="884" spans="1:23" x14ac:dyDescent="0.2">
      <c r="A884" s="6" t="s">
        <v>106</v>
      </c>
      <c r="B884" s="6" t="s">
        <v>107</v>
      </c>
      <c r="C884" s="6" t="s">
        <v>467</v>
      </c>
      <c r="D884" s="6" t="s">
        <v>69</v>
      </c>
      <c r="E884" s="6" t="s">
        <v>52</v>
      </c>
      <c r="F884" s="6" t="s">
        <v>142</v>
      </c>
      <c r="G884" s="6" t="s">
        <v>129</v>
      </c>
      <c r="H884" t="s">
        <v>110</v>
      </c>
      <c r="I884" t="s">
        <v>163</v>
      </c>
      <c r="J884" t="s">
        <v>163</v>
      </c>
      <c r="K884" t="s">
        <v>164</v>
      </c>
      <c r="L884" t="s">
        <v>165</v>
      </c>
      <c r="M884" t="s">
        <v>166</v>
      </c>
      <c r="P884" s="44" t="s">
        <v>386</v>
      </c>
      <c r="Q884" s="9">
        <v>190546.07179632399</v>
      </c>
      <c r="R884" s="9">
        <v>173780.08287493701</v>
      </c>
      <c r="S884" s="8">
        <f t="shared" si="55"/>
        <v>-8.798916064408957E-2</v>
      </c>
      <c r="U884" s="9">
        <f t="shared" si="52"/>
        <v>-0.13287712379549341</v>
      </c>
      <c r="V884" s="6" t="s">
        <v>119</v>
      </c>
      <c r="W884" s="6" t="s">
        <v>383</v>
      </c>
    </row>
    <row r="885" spans="1:23" x14ac:dyDescent="0.2">
      <c r="A885" s="6" t="s">
        <v>106</v>
      </c>
      <c r="B885" s="6" t="s">
        <v>107</v>
      </c>
      <c r="C885" s="6" t="s">
        <v>466</v>
      </c>
      <c r="D885" s="6" t="s">
        <v>69</v>
      </c>
      <c r="E885" s="6" t="s">
        <v>52</v>
      </c>
      <c r="F885" s="6" t="s">
        <v>194</v>
      </c>
      <c r="G885" s="6" t="s">
        <v>118</v>
      </c>
      <c r="H885" t="s">
        <v>110</v>
      </c>
      <c r="I885" t="s">
        <v>163</v>
      </c>
      <c r="J885" t="s">
        <v>163</v>
      </c>
      <c r="K885" t="s">
        <v>164</v>
      </c>
      <c r="L885" t="s">
        <v>165</v>
      </c>
      <c r="M885" t="s">
        <v>166</v>
      </c>
      <c r="P885" s="44" t="s">
        <v>386</v>
      </c>
      <c r="Q885" s="9">
        <v>1.57232704402515</v>
      </c>
      <c r="R885" s="9">
        <v>1.43396226415094</v>
      </c>
      <c r="S885" s="8">
        <f t="shared" si="55"/>
        <v>-8.7999999999997983E-2</v>
      </c>
      <c r="U885" s="9">
        <f t="shared" si="52"/>
        <v>-0.13289427049734215</v>
      </c>
      <c r="V885" s="6" t="s">
        <v>116</v>
      </c>
      <c r="W885" s="6" t="s">
        <v>383</v>
      </c>
    </row>
    <row r="886" spans="1:23" x14ac:dyDescent="0.2">
      <c r="A886" s="6" t="s">
        <v>106</v>
      </c>
      <c r="B886" s="6" t="s">
        <v>107</v>
      </c>
      <c r="C886" s="6" t="s">
        <v>469</v>
      </c>
      <c r="D886" s="6" t="s">
        <v>69</v>
      </c>
      <c r="E886" s="6" t="s">
        <v>52</v>
      </c>
      <c r="F886" s="6" t="s">
        <v>108</v>
      </c>
      <c r="G886" s="6" t="s">
        <v>130</v>
      </c>
      <c r="H886" s="6" t="s">
        <v>110</v>
      </c>
      <c r="I886" s="6" t="s">
        <v>111</v>
      </c>
      <c r="J886" s="6" t="s">
        <v>112</v>
      </c>
      <c r="K886" s="6" t="s">
        <v>113</v>
      </c>
      <c r="L886" s="6" t="s">
        <v>114</v>
      </c>
      <c r="M886" s="6" t="s">
        <v>115</v>
      </c>
      <c r="P886" s="44" t="s">
        <v>385</v>
      </c>
      <c r="Q886" s="9">
        <v>959804.160298642</v>
      </c>
      <c r="R886" s="9">
        <v>875172.25528664398</v>
      </c>
      <c r="S886" s="8">
        <f t="shared" si="55"/>
        <v>-8.8176222309418725E-2</v>
      </c>
      <c r="U886" s="9">
        <f t="shared" si="52"/>
        <v>-0.1331730639375816</v>
      </c>
      <c r="V886" s="6" t="s">
        <v>119</v>
      </c>
      <c r="W886" s="6" t="s">
        <v>383</v>
      </c>
    </row>
    <row r="887" spans="1:23" x14ac:dyDescent="0.2">
      <c r="A887" s="6" t="s">
        <v>159</v>
      </c>
      <c r="B887" s="6">
        <v>2019</v>
      </c>
      <c r="C887" s="6" t="s">
        <v>407</v>
      </c>
      <c r="D887" s="6" t="s">
        <v>53</v>
      </c>
      <c r="E887" s="6" t="s">
        <v>50</v>
      </c>
      <c r="F887" s="6" t="s">
        <v>160</v>
      </c>
      <c r="G887" s="6" t="s">
        <v>161</v>
      </c>
      <c r="H887" t="s">
        <v>110</v>
      </c>
      <c r="I887" t="s">
        <v>123</v>
      </c>
      <c r="J887" t="s">
        <v>124</v>
      </c>
      <c r="K887" t="s">
        <v>125</v>
      </c>
      <c r="L887" t="s">
        <v>126</v>
      </c>
      <c r="M887" t="s">
        <v>127</v>
      </c>
      <c r="P887" s="44" t="s">
        <v>386</v>
      </c>
      <c r="Q887" s="9">
        <f>0.2719-0.2538</f>
        <v>1.8099999999999949E-2</v>
      </c>
      <c r="R887" s="9">
        <f>0.1797-0.1632</f>
        <v>1.6499999999999987E-2</v>
      </c>
      <c r="S887" s="8">
        <f t="shared" si="55"/>
        <v>-8.8397790055246797E-2</v>
      </c>
      <c r="U887" s="9">
        <f t="shared" si="52"/>
        <v>-0.13352367283738678</v>
      </c>
      <c r="V887" s="6" t="s">
        <v>116</v>
      </c>
      <c r="W887" s="6" t="s">
        <v>383</v>
      </c>
    </row>
    <row r="888" spans="1:23" x14ac:dyDescent="0.2">
      <c r="A888" s="6" t="s">
        <v>231</v>
      </c>
      <c r="B888" s="6">
        <v>2019</v>
      </c>
      <c r="C888" s="6" t="s">
        <v>510</v>
      </c>
      <c r="D888" s="6" t="s">
        <v>68</v>
      </c>
      <c r="E888" s="6" t="s">
        <v>50</v>
      </c>
      <c r="F888" s="6" t="s">
        <v>142</v>
      </c>
      <c r="G888" s="6" t="s">
        <v>245</v>
      </c>
      <c r="H888" t="s">
        <v>110</v>
      </c>
      <c r="I888" s="6" t="s">
        <v>111</v>
      </c>
      <c r="J888" s="6" t="s">
        <v>112</v>
      </c>
      <c r="P888" s="44" t="s">
        <v>385</v>
      </c>
      <c r="T888" s="9">
        <v>-0.1356</v>
      </c>
      <c r="U888" s="9">
        <f t="shared" si="52"/>
        <v>-0.1356</v>
      </c>
      <c r="V888" s="6" t="s">
        <v>119</v>
      </c>
      <c r="W888" s="6" t="s">
        <v>383</v>
      </c>
    </row>
    <row r="889" spans="1:23" x14ac:dyDescent="0.2">
      <c r="A889" s="6" t="s">
        <v>106</v>
      </c>
      <c r="B889" s="6" t="s">
        <v>107</v>
      </c>
      <c r="C889" s="6" t="s">
        <v>478</v>
      </c>
      <c r="D889" s="6" t="s">
        <v>69</v>
      </c>
      <c r="E889" s="6" t="s">
        <v>52</v>
      </c>
      <c r="F889" s="6" t="s">
        <v>142</v>
      </c>
      <c r="G889" s="6" t="s">
        <v>129</v>
      </c>
      <c r="H889" t="s">
        <v>110</v>
      </c>
      <c r="I889" t="s">
        <v>111</v>
      </c>
      <c r="J889" t="s">
        <v>112</v>
      </c>
      <c r="K889" t="s">
        <v>139</v>
      </c>
      <c r="L889" t="s">
        <v>140</v>
      </c>
      <c r="M889" t="s">
        <v>141</v>
      </c>
      <c r="P889" s="44" t="s">
        <v>385</v>
      </c>
      <c r="Q889" s="9">
        <v>1873149.33321309</v>
      </c>
      <c r="R889" s="9">
        <v>1704851.44388364</v>
      </c>
      <c r="S889" s="8">
        <f t="shared" ref="S889:S894" si="56">((R889-Q889)/Q889)</f>
        <v>-8.9847555849037239E-2</v>
      </c>
      <c r="U889" s="9">
        <f t="shared" si="52"/>
        <v>-0.13581988803627393</v>
      </c>
      <c r="V889" s="6" t="s">
        <v>119</v>
      </c>
      <c r="W889" s="6" t="s">
        <v>383</v>
      </c>
    </row>
    <row r="890" spans="1:23" x14ac:dyDescent="0.2">
      <c r="A890" s="6" t="s">
        <v>106</v>
      </c>
      <c r="B890" s="6" t="s">
        <v>107</v>
      </c>
      <c r="C890" s="6" t="s">
        <v>490</v>
      </c>
      <c r="D890" s="6" t="s">
        <v>69</v>
      </c>
      <c r="E890" s="6" t="s">
        <v>52</v>
      </c>
      <c r="F890" s="6" t="s">
        <v>142</v>
      </c>
      <c r="G890" s="6" t="s">
        <v>109</v>
      </c>
      <c r="H890" s="6" t="s">
        <v>110</v>
      </c>
      <c r="I890" s="12" t="s">
        <v>123</v>
      </c>
      <c r="J890" s="6" t="s">
        <v>124</v>
      </c>
      <c r="K890" s="6" t="s">
        <v>125</v>
      </c>
      <c r="L890" s="6" t="s">
        <v>126</v>
      </c>
      <c r="M890" s="6" t="s">
        <v>127</v>
      </c>
      <c r="N890" s="6" t="s">
        <v>155</v>
      </c>
      <c r="P890" s="44" t="s">
        <v>386</v>
      </c>
      <c r="Q890" s="9">
        <v>11471632.163508501</v>
      </c>
      <c r="R890" s="9">
        <v>10440934.052018</v>
      </c>
      <c r="S890" s="8">
        <f t="shared" si="56"/>
        <v>-8.9847555849042401E-2</v>
      </c>
      <c r="U890" s="9">
        <f t="shared" si="52"/>
        <v>-0.13581988803628203</v>
      </c>
      <c r="V890" s="6" t="s">
        <v>119</v>
      </c>
      <c r="W890" s="6" t="s">
        <v>383</v>
      </c>
    </row>
    <row r="891" spans="1:23" x14ac:dyDescent="0.2">
      <c r="A891" s="6" t="s">
        <v>106</v>
      </c>
      <c r="B891" s="6" t="s">
        <v>107</v>
      </c>
      <c r="C891" s="6" t="s">
        <v>484</v>
      </c>
      <c r="D891" s="6" t="s">
        <v>69</v>
      </c>
      <c r="E891" s="6" t="s">
        <v>52</v>
      </c>
      <c r="F891" s="6" t="s">
        <v>108</v>
      </c>
      <c r="G891" s="6" t="s">
        <v>109</v>
      </c>
      <c r="H891" t="s">
        <v>110</v>
      </c>
      <c r="I891" t="s">
        <v>111</v>
      </c>
      <c r="J891" t="s">
        <v>133</v>
      </c>
      <c r="K891" t="s">
        <v>146</v>
      </c>
      <c r="L891" t="s">
        <v>147</v>
      </c>
      <c r="M891" t="s">
        <v>148</v>
      </c>
      <c r="P891" s="44" t="s">
        <v>385</v>
      </c>
      <c r="Q891" s="9">
        <v>1653598.3646958801</v>
      </c>
      <c r="R891" s="9">
        <v>1504784.8243344999</v>
      </c>
      <c r="S891" s="8">
        <f t="shared" si="56"/>
        <v>-8.999376362394329E-2</v>
      </c>
      <c r="U891" s="9">
        <f t="shared" si="52"/>
        <v>-0.13605166258923646</v>
      </c>
      <c r="V891" s="6" t="s">
        <v>119</v>
      </c>
      <c r="W891" s="6" t="s">
        <v>383</v>
      </c>
    </row>
    <row r="892" spans="1:23" x14ac:dyDescent="0.2">
      <c r="A892" s="6" t="s">
        <v>106</v>
      </c>
      <c r="B892" s="6" t="s">
        <v>107</v>
      </c>
      <c r="C892" s="6" t="s">
        <v>475</v>
      </c>
      <c r="D892" s="6" t="s">
        <v>69</v>
      </c>
      <c r="E892" s="6" t="s">
        <v>52</v>
      </c>
      <c r="F892" s="6" t="s">
        <v>117</v>
      </c>
      <c r="G892" s="6" t="s">
        <v>109</v>
      </c>
      <c r="H892" s="6" t="s">
        <v>110</v>
      </c>
      <c r="I892" s="12" t="s">
        <v>123</v>
      </c>
      <c r="J892" s="6" t="s">
        <v>124</v>
      </c>
      <c r="K892" s="6" t="s">
        <v>125</v>
      </c>
      <c r="L892" s="6" t="s">
        <v>126</v>
      </c>
      <c r="M892" s="6" t="s">
        <v>127</v>
      </c>
      <c r="N892" s="6" t="s">
        <v>155</v>
      </c>
      <c r="P892" s="44" t="s">
        <v>386</v>
      </c>
      <c r="Q892" s="9">
        <v>15485718.1340618</v>
      </c>
      <c r="R892" s="9">
        <v>14084499.501560999</v>
      </c>
      <c r="S892" s="8">
        <f t="shared" si="56"/>
        <v>-9.0484575553440666E-2</v>
      </c>
      <c r="U892" s="9">
        <f t="shared" si="52"/>
        <v>-0.1368299901784221</v>
      </c>
      <c r="V892" s="6" t="s">
        <v>119</v>
      </c>
      <c r="W892" s="6" t="s">
        <v>383</v>
      </c>
    </row>
    <row r="893" spans="1:23" x14ac:dyDescent="0.2">
      <c r="A893" s="6" t="s">
        <v>106</v>
      </c>
      <c r="B893" s="6" t="s">
        <v>107</v>
      </c>
      <c r="C893" s="6" t="s">
        <v>475</v>
      </c>
      <c r="D893" s="6" t="s">
        <v>69</v>
      </c>
      <c r="E893" s="6" t="s">
        <v>52</v>
      </c>
      <c r="F893" s="6" t="s">
        <v>194</v>
      </c>
      <c r="G893" s="6" t="s">
        <v>130</v>
      </c>
      <c r="H893" s="6" t="s">
        <v>110</v>
      </c>
      <c r="I893" s="12" t="s">
        <v>123</v>
      </c>
      <c r="J893" s="6" t="s">
        <v>124</v>
      </c>
      <c r="K893" s="6" t="s">
        <v>125</v>
      </c>
      <c r="L893" s="6" t="s">
        <v>126</v>
      </c>
      <c r="M893" s="6" t="s">
        <v>127</v>
      </c>
      <c r="N893" s="6" t="s">
        <v>155</v>
      </c>
      <c r="P893" s="44" t="s">
        <v>386</v>
      </c>
      <c r="Q893" s="9">
        <v>15485718.1340618</v>
      </c>
      <c r="R893" s="9">
        <v>14084499.501560999</v>
      </c>
      <c r="S893" s="8">
        <f t="shared" si="56"/>
        <v>-9.0484575553440666E-2</v>
      </c>
      <c r="U893" s="9">
        <f t="shared" si="52"/>
        <v>-0.1368299901784221</v>
      </c>
      <c r="V893" s="6" t="s">
        <v>119</v>
      </c>
      <c r="W893" s="6" t="s">
        <v>383</v>
      </c>
    </row>
    <row r="894" spans="1:23" x14ac:dyDescent="0.2">
      <c r="A894" s="6" t="s">
        <v>106</v>
      </c>
      <c r="B894" s="6" t="s">
        <v>107</v>
      </c>
      <c r="C894" s="6" t="s">
        <v>475</v>
      </c>
      <c r="D894" s="6" t="s">
        <v>69</v>
      </c>
      <c r="E894" s="6" t="s">
        <v>52</v>
      </c>
      <c r="F894" s="6" t="s">
        <v>142</v>
      </c>
      <c r="G894" s="6" t="s">
        <v>129</v>
      </c>
      <c r="H894" s="6" t="s">
        <v>110</v>
      </c>
      <c r="I894" s="12" t="s">
        <v>123</v>
      </c>
      <c r="J894" s="6" t="s">
        <v>124</v>
      </c>
      <c r="K894" s="6" t="s">
        <v>125</v>
      </c>
      <c r="L894" s="6" t="s">
        <v>126</v>
      </c>
      <c r="M894" s="6" t="s">
        <v>127</v>
      </c>
      <c r="N894" s="6" t="s">
        <v>155</v>
      </c>
      <c r="P894" s="44" t="s">
        <v>386</v>
      </c>
      <c r="Q894" s="9">
        <v>7724526.2532729497</v>
      </c>
      <c r="R894" s="9">
        <v>7025575.7738941098</v>
      </c>
      <c r="S894" s="8">
        <f t="shared" si="56"/>
        <v>-9.048457555344426E-2</v>
      </c>
      <c r="U894" s="9">
        <f t="shared" si="52"/>
        <v>-0.13682999017842773</v>
      </c>
      <c r="V894" s="6" t="s">
        <v>119</v>
      </c>
      <c r="W894" s="6" t="s">
        <v>383</v>
      </c>
    </row>
    <row r="895" spans="1:23" x14ac:dyDescent="0.2">
      <c r="A895" s="6" t="s">
        <v>229</v>
      </c>
      <c r="B895" s="6">
        <v>2019</v>
      </c>
      <c r="C895" s="6" t="s">
        <v>405</v>
      </c>
      <c r="D895" s="6" t="s">
        <v>69</v>
      </c>
      <c r="E895" s="6" t="s">
        <v>52</v>
      </c>
      <c r="F895" s="6" t="s">
        <v>142</v>
      </c>
      <c r="G895" s="6" t="s">
        <v>252</v>
      </c>
      <c r="H895" t="s">
        <v>110</v>
      </c>
      <c r="I895" t="s">
        <v>163</v>
      </c>
      <c r="J895" t="s">
        <v>163</v>
      </c>
      <c r="K895" t="s">
        <v>164</v>
      </c>
      <c r="L895" t="s">
        <v>165</v>
      </c>
      <c r="M895" t="s">
        <v>166</v>
      </c>
      <c r="P895" s="44" t="s">
        <v>386</v>
      </c>
      <c r="T895" s="9">
        <v>-0.13730000000000001</v>
      </c>
      <c r="U895" s="9">
        <f t="shared" si="52"/>
        <v>-0.13730000000000001</v>
      </c>
      <c r="V895" s="6" t="s">
        <v>119</v>
      </c>
      <c r="W895" s="6" t="s">
        <v>383</v>
      </c>
    </row>
    <row r="896" spans="1:23" x14ac:dyDescent="0.2">
      <c r="A896" s="6" t="s">
        <v>176</v>
      </c>
      <c r="B896" s="6">
        <v>2018</v>
      </c>
      <c r="C896" s="6" t="s">
        <v>408</v>
      </c>
      <c r="D896" s="6" t="s">
        <v>69</v>
      </c>
      <c r="E896" s="6" t="s">
        <v>52</v>
      </c>
      <c r="F896" s="6" t="s">
        <v>177</v>
      </c>
      <c r="G896" s="6" t="s">
        <v>178</v>
      </c>
      <c r="H896" s="6" t="s">
        <v>110</v>
      </c>
      <c r="I896" s="6" t="s">
        <v>280</v>
      </c>
      <c r="N896" s="6" t="s">
        <v>281</v>
      </c>
      <c r="P896" s="44" t="s">
        <v>385</v>
      </c>
      <c r="Q896" s="7">
        <v>1.0406811731315031</v>
      </c>
      <c r="R896" s="7">
        <v>0.94607379375590028</v>
      </c>
      <c r="S896" s="8">
        <f>((R896-Q896)/Q896)</f>
        <v>-9.0909090909102083E-2</v>
      </c>
      <c r="U896" s="9">
        <f t="shared" si="52"/>
        <v>-0.13750352374995259</v>
      </c>
      <c r="V896" s="6" t="s">
        <v>116</v>
      </c>
      <c r="W896" s="6" t="s">
        <v>383</v>
      </c>
    </row>
    <row r="897" spans="1:23" x14ac:dyDescent="0.2">
      <c r="A897" s="6" t="s">
        <v>181</v>
      </c>
      <c r="B897" s="6">
        <v>2016</v>
      </c>
      <c r="C897" s="6" t="s">
        <v>412</v>
      </c>
      <c r="D897" s="6" t="s">
        <v>67</v>
      </c>
      <c r="E897" s="6" t="s">
        <v>50</v>
      </c>
      <c r="F897" s="6" t="s">
        <v>182</v>
      </c>
      <c r="H897" s="6" t="s">
        <v>110</v>
      </c>
      <c r="I897" t="s">
        <v>123</v>
      </c>
      <c r="J897" t="s">
        <v>124</v>
      </c>
      <c r="K897" s="6" t="s">
        <v>125</v>
      </c>
      <c r="P897" s="44" t="s">
        <v>386</v>
      </c>
      <c r="Q897" s="9">
        <f>75.65-34.44</f>
        <v>41.210000000000008</v>
      </c>
      <c r="R897" s="9">
        <f>73.4-36.02</f>
        <v>37.380000000000003</v>
      </c>
      <c r="S897" s="8">
        <f>((R897-Q897)/Q897)</f>
        <v>-9.2938607134190845E-2</v>
      </c>
      <c r="U897" s="9">
        <f t="shared" si="52"/>
        <v>-0.14072789453534162</v>
      </c>
      <c r="V897" s="6" t="s">
        <v>116</v>
      </c>
      <c r="W897" s="6" t="s">
        <v>383</v>
      </c>
    </row>
    <row r="898" spans="1:23" x14ac:dyDescent="0.2">
      <c r="A898" s="6" t="s">
        <v>185</v>
      </c>
      <c r="B898" s="6">
        <v>2020</v>
      </c>
      <c r="C898" s="6" t="s">
        <v>497</v>
      </c>
      <c r="D898" s="6" t="s">
        <v>54</v>
      </c>
      <c r="E898" s="6" t="s">
        <v>55</v>
      </c>
      <c r="F898" s="6" t="s">
        <v>186</v>
      </c>
      <c r="G898" s="6" t="s">
        <v>219</v>
      </c>
      <c r="H898" s="6" t="s">
        <v>110</v>
      </c>
      <c r="I898" s="6" t="s">
        <v>111</v>
      </c>
      <c r="J898" s="6" t="s">
        <v>112</v>
      </c>
      <c r="K898" s="6" t="s">
        <v>139</v>
      </c>
      <c r="P898" s="44" t="s">
        <v>385</v>
      </c>
      <c r="Q898" s="9">
        <v>21.63308589607626</v>
      </c>
      <c r="R898" s="9">
        <v>19.618239660657437</v>
      </c>
      <c r="S898" s="8">
        <f>((R898-Q898)/Q898)</f>
        <v>-9.3137254901958719E-2</v>
      </c>
      <c r="U898" s="9">
        <f t="shared" si="52"/>
        <v>-0.14104388145518013</v>
      </c>
      <c r="V898" s="6" t="s">
        <v>116</v>
      </c>
      <c r="W898" s="6" t="s">
        <v>383</v>
      </c>
    </row>
    <row r="899" spans="1:23" x14ac:dyDescent="0.2">
      <c r="A899" s="6" t="s">
        <v>229</v>
      </c>
      <c r="B899" s="6">
        <v>2019</v>
      </c>
      <c r="C899" s="6" t="s">
        <v>405</v>
      </c>
      <c r="D899" s="6" t="s">
        <v>268</v>
      </c>
      <c r="E899" s="6" t="s">
        <v>52</v>
      </c>
      <c r="F899" s="6" t="s">
        <v>142</v>
      </c>
      <c r="G899" s="6" t="s">
        <v>230</v>
      </c>
      <c r="H899" t="s">
        <v>110</v>
      </c>
      <c r="I899" t="s">
        <v>123</v>
      </c>
      <c r="J899" t="s">
        <v>124</v>
      </c>
      <c r="K899" t="s">
        <v>125</v>
      </c>
      <c r="L899" t="s">
        <v>126</v>
      </c>
      <c r="M899" t="s">
        <v>127</v>
      </c>
      <c r="P899" s="44" t="s">
        <v>386</v>
      </c>
      <c r="T899" s="9">
        <v>-0.1419</v>
      </c>
      <c r="U899" s="9">
        <f t="shared" si="52"/>
        <v>-0.1419</v>
      </c>
      <c r="V899" s="6" t="s">
        <v>119</v>
      </c>
      <c r="W899" s="6" t="s">
        <v>383</v>
      </c>
    </row>
    <row r="900" spans="1:23" x14ac:dyDescent="0.2">
      <c r="A900" s="6" t="s">
        <v>106</v>
      </c>
      <c r="B900" s="6" t="s">
        <v>120</v>
      </c>
      <c r="C900" s="6" t="s">
        <v>456</v>
      </c>
      <c r="D900" s="6" t="s">
        <v>77</v>
      </c>
      <c r="E900" s="6" t="s">
        <v>121</v>
      </c>
      <c r="F900" s="6" t="s">
        <v>132</v>
      </c>
      <c r="G900" s="11">
        <v>1E-3</v>
      </c>
      <c r="H900" t="s">
        <v>110</v>
      </c>
      <c r="I900" t="s">
        <v>111</v>
      </c>
      <c r="J900" t="s">
        <v>112</v>
      </c>
      <c r="K900" t="s">
        <v>139</v>
      </c>
      <c r="L900" t="s">
        <v>140</v>
      </c>
      <c r="M900" t="s">
        <v>141</v>
      </c>
      <c r="P900" s="44" t="s">
        <v>385</v>
      </c>
      <c r="Q900" s="9">
        <v>2251738.6669699498</v>
      </c>
      <c r="R900" s="9">
        <v>2038696.2214216399</v>
      </c>
      <c r="S900" s="8">
        <f>((R900-Q900)/Q900)</f>
        <v>-9.4612420470173972E-2</v>
      </c>
      <c r="U900" s="9">
        <f t="shared" si="52"/>
        <v>-0.14339257963542323</v>
      </c>
      <c r="V900" s="6" t="s">
        <v>119</v>
      </c>
      <c r="W900" s="6" t="s">
        <v>383</v>
      </c>
    </row>
    <row r="901" spans="1:23" x14ac:dyDescent="0.2">
      <c r="A901" s="6" t="s">
        <v>106</v>
      </c>
      <c r="B901" s="6" t="s">
        <v>120</v>
      </c>
      <c r="C901" s="6" t="s">
        <v>461</v>
      </c>
      <c r="D901" s="6" t="s">
        <v>77</v>
      </c>
      <c r="E901" s="6" t="s">
        <v>121</v>
      </c>
      <c r="F901" s="6" t="s">
        <v>138</v>
      </c>
      <c r="G901" s="13">
        <v>1.0000000000000001E-5</v>
      </c>
      <c r="H901" s="6" t="s">
        <v>110</v>
      </c>
      <c r="I901" s="12" t="s">
        <v>123</v>
      </c>
      <c r="J901" s="6" t="s">
        <v>124</v>
      </c>
      <c r="K901" s="6" t="s">
        <v>125</v>
      </c>
      <c r="L901" s="6" t="s">
        <v>126</v>
      </c>
      <c r="M901" s="6" t="s">
        <v>127</v>
      </c>
      <c r="N901" s="6" t="s">
        <v>155</v>
      </c>
      <c r="P901" s="44" t="s">
        <v>386</v>
      </c>
      <c r="Q901" s="9">
        <v>5201336.6686900798</v>
      </c>
      <c r="R901" s="9">
        <v>4699912.8851308301</v>
      </c>
      <c r="S901" s="8">
        <f>((R901-Q901)/Q901)</f>
        <v>-9.640287016558953E-2</v>
      </c>
      <c r="U901" s="9">
        <f t="shared" si="52"/>
        <v>-0.14624840669315006</v>
      </c>
      <c r="V901" s="6" t="s">
        <v>119</v>
      </c>
      <c r="W901" s="6" t="s">
        <v>383</v>
      </c>
    </row>
    <row r="902" spans="1:23" x14ac:dyDescent="0.2">
      <c r="A902" s="6" t="s">
        <v>106</v>
      </c>
      <c r="B902" s="6" t="s">
        <v>107</v>
      </c>
      <c r="C902" s="6" t="s">
        <v>489</v>
      </c>
      <c r="D902" s="6" t="s">
        <v>69</v>
      </c>
      <c r="E902" s="6" t="s">
        <v>52</v>
      </c>
      <c r="F902" s="6" t="s">
        <v>108</v>
      </c>
      <c r="G902" s="6" t="s">
        <v>118</v>
      </c>
      <c r="H902" s="6" t="s">
        <v>110</v>
      </c>
      <c r="I902" s="12" t="s">
        <v>123</v>
      </c>
      <c r="J902" s="6" t="s">
        <v>124</v>
      </c>
      <c r="K902" s="6" t="s">
        <v>125</v>
      </c>
      <c r="L902" s="6" t="s">
        <v>126</v>
      </c>
      <c r="M902" s="6" t="s">
        <v>127</v>
      </c>
      <c r="N902" s="6" t="s">
        <v>155</v>
      </c>
      <c r="P902" s="44" t="s">
        <v>386</v>
      </c>
      <c r="Q902" s="9">
        <v>42.273307790549097</v>
      </c>
      <c r="R902" s="9">
        <v>38.186462324393297</v>
      </c>
      <c r="S902" s="8">
        <f>((R902-Q902)/Q902)</f>
        <v>-9.6676737160120763E-2</v>
      </c>
      <c r="U902" s="9">
        <f t="shared" si="52"/>
        <v>-0.14668573260911263</v>
      </c>
      <c r="V902" s="6" t="s">
        <v>116</v>
      </c>
      <c r="W902" s="6" t="s">
        <v>383</v>
      </c>
    </row>
    <row r="903" spans="1:23" x14ac:dyDescent="0.2">
      <c r="A903" s="6" t="s">
        <v>106</v>
      </c>
      <c r="B903" s="6" t="s">
        <v>107</v>
      </c>
      <c r="C903" s="6" t="s">
        <v>425</v>
      </c>
      <c r="D903" s="6" t="s">
        <v>69</v>
      </c>
      <c r="E903" s="6" t="s">
        <v>52</v>
      </c>
      <c r="F903" s="6" t="s">
        <v>194</v>
      </c>
      <c r="G903" s="6" t="s">
        <v>131</v>
      </c>
      <c r="H903" t="s">
        <v>110</v>
      </c>
      <c r="I903" t="s">
        <v>111</v>
      </c>
      <c r="J903" t="s">
        <v>133</v>
      </c>
      <c r="K903" t="s">
        <v>146</v>
      </c>
      <c r="L903" t="s">
        <v>147</v>
      </c>
      <c r="M903" t="s">
        <v>191</v>
      </c>
      <c r="P903" s="44" t="s">
        <v>386</v>
      </c>
      <c r="Q903" s="9">
        <v>28.75</v>
      </c>
      <c r="R903" s="9">
        <v>25.9615384615384</v>
      </c>
      <c r="S903" s="8">
        <f>((R903-Q903)/Q903)</f>
        <v>-9.6989966555186102E-2</v>
      </c>
      <c r="U903" s="9">
        <f t="shared" si="52"/>
        <v>-0.14718607714727758</v>
      </c>
      <c r="V903" s="6" t="s">
        <v>116</v>
      </c>
      <c r="W903" s="6" t="s">
        <v>383</v>
      </c>
    </row>
    <row r="904" spans="1:23" x14ac:dyDescent="0.2">
      <c r="A904" s="6" t="s">
        <v>167</v>
      </c>
      <c r="B904" s="6">
        <v>2018</v>
      </c>
      <c r="C904" s="6" t="s">
        <v>411</v>
      </c>
      <c r="D904" s="6" t="s">
        <v>80</v>
      </c>
      <c r="E904" s="6" t="s">
        <v>50</v>
      </c>
      <c r="F904" s="45" t="s">
        <v>390</v>
      </c>
      <c r="G904" s="6" t="s">
        <v>168</v>
      </c>
      <c r="H904" s="6" t="s">
        <v>110</v>
      </c>
      <c r="I904" s="12" t="s">
        <v>111</v>
      </c>
      <c r="J904" s="6" t="s">
        <v>133</v>
      </c>
      <c r="K904" s="6" t="s">
        <v>146</v>
      </c>
      <c r="L904" s="6" t="s">
        <v>147</v>
      </c>
      <c r="M904" s="6" t="s">
        <v>191</v>
      </c>
      <c r="N904" s="6" t="s">
        <v>272</v>
      </c>
      <c r="P904" s="44" t="s">
        <v>386</v>
      </c>
      <c r="R904" s="8"/>
      <c r="T904" s="15">
        <v>-0.14725831</v>
      </c>
      <c r="U904" s="9">
        <f t="shared" si="52"/>
        <v>-0.14725831</v>
      </c>
      <c r="V904" s="6" t="s">
        <v>116</v>
      </c>
      <c r="W904" s="6" t="s">
        <v>383</v>
      </c>
    </row>
    <row r="905" spans="1:23" x14ac:dyDescent="0.2">
      <c r="A905" s="6" t="s">
        <v>106</v>
      </c>
      <c r="B905" s="6" t="s">
        <v>107</v>
      </c>
      <c r="C905" s="6" t="s">
        <v>425</v>
      </c>
      <c r="D905" s="6" t="s">
        <v>69</v>
      </c>
      <c r="E905" s="6" t="s">
        <v>52</v>
      </c>
      <c r="F905" s="6" t="s">
        <v>142</v>
      </c>
      <c r="G905" s="6" t="s">
        <v>129</v>
      </c>
      <c r="H905" t="s">
        <v>110</v>
      </c>
      <c r="I905" t="s">
        <v>111</v>
      </c>
      <c r="J905" t="s">
        <v>133</v>
      </c>
      <c r="K905" t="s">
        <v>146</v>
      </c>
      <c r="L905" t="s">
        <v>147</v>
      </c>
      <c r="M905" t="s">
        <v>191</v>
      </c>
      <c r="P905" s="44" t="s">
        <v>386</v>
      </c>
      <c r="Q905" s="9">
        <v>24.615384615384599</v>
      </c>
      <c r="R905" s="9">
        <v>22.2115384615384</v>
      </c>
      <c r="S905" s="8">
        <f t="shared" ref="S905:S925" si="57">((R905-Q905)/Q905)</f>
        <v>-9.7656250000001915E-2</v>
      </c>
      <c r="U905" s="9">
        <f t="shared" si="52"/>
        <v>-0.14825095858394546</v>
      </c>
      <c r="V905" s="6" t="s">
        <v>116</v>
      </c>
      <c r="W905" s="6" t="s">
        <v>383</v>
      </c>
    </row>
    <row r="906" spans="1:23" x14ac:dyDescent="0.2">
      <c r="A906" s="6" t="s">
        <v>106</v>
      </c>
      <c r="B906" s="6" t="s">
        <v>107</v>
      </c>
      <c r="C906" s="6" t="s">
        <v>465</v>
      </c>
      <c r="D906" s="6" t="s">
        <v>69</v>
      </c>
      <c r="E906" s="6" t="s">
        <v>52</v>
      </c>
      <c r="F906" s="6" t="s">
        <v>117</v>
      </c>
      <c r="G906" s="6" t="s">
        <v>109</v>
      </c>
      <c r="H906" t="s">
        <v>110</v>
      </c>
      <c r="I906" t="s">
        <v>111</v>
      </c>
      <c r="J906" t="s">
        <v>112</v>
      </c>
      <c r="K906" t="s">
        <v>139</v>
      </c>
      <c r="L906" t="s">
        <v>140</v>
      </c>
      <c r="M906" t="s">
        <v>141</v>
      </c>
      <c r="P906" s="44" t="s">
        <v>385</v>
      </c>
      <c r="Q906" s="9">
        <v>4.8037676609105002</v>
      </c>
      <c r="R906" s="9">
        <v>4.3328100470957498</v>
      </c>
      <c r="S906" s="8">
        <f t="shared" si="57"/>
        <v>-9.8039215686273579E-2</v>
      </c>
      <c r="U906" s="9">
        <f t="shared" si="52"/>
        <v>-0.14886338591448128</v>
      </c>
      <c r="V906" s="6" t="s">
        <v>116</v>
      </c>
      <c r="W906" s="6" t="s">
        <v>383</v>
      </c>
    </row>
    <row r="907" spans="1:23" x14ac:dyDescent="0.2">
      <c r="A907" s="6" t="s">
        <v>188</v>
      </c>
      <c r="B907" s="6">
        <v>2019</v>
      </c>
      <c r="C907" s="6" t="s">
        <v>511</v>
      </c>
      <c r="D907" s="6" t="s">
        <v>189</v>
      </c>
      <c r="E907" s="6" t="s">
        <v>50</v>
      </c>
      <c r="F907" s="6" t="s">
        <v>142</v>
      </c>
      <c r="G907" s="6" t="s">
        <v>190</v>
      </c>
      <c r="H907" s="6" t="s">
        <v>110</v>
      </c>
      <c r="I907" s="6" t="s">
        <v>111</v>
      </c>
      <c r="J907" s="6" t="s">
        <v>112</v>
      </c>
      <c r="K907" s="6" t="s">
        <v>113</v>
      </c>
      <c r="L907" s="6" t="s">
        <v>114</v>
      </c>
      <c r="M907" s="6" t="s">
        <v>192</v>
      </c>
      <c r="P907" s="44" t="s">
        <v>385</v>
      </c>
      <c r="Q907" s="9">
        <v>1.1049723756906049E-2</v>
      </c>
      <c r="R907" s="9">
        <v>9.9447513812160881E-3</v>
      </c>
      <c r="S907" s="8">
        <f t="shared" si="57"/>
        <v>-9.9999999999941719E-2</v>
      </c>
      <c r="U907" s="9">
        <f t="shared" si="52"/>
        <v>-0.15200309344495652</v>
      </c>
      <c r="V907" s="6" t="s">
        <v>116</v>
      </c>
      <c r="W907" s="6" t="s">
        <v>383</v>
      </c>
    </row>
    <row r="908" spans="1:23" x14ac:dyDescent="0.2">
      <c r="A908" s="6" t="s">
        <v>106</v>
      </c>
      <c r="B908" s="6">
        <v>2018</v>
      </c>
      <c r="C908" s="6" t="s">
        <v>493</v>
      </c>
      <c r="D908" s="6" t="s">
        <v>69</v>
      </c>
      <c r="E908" s="6" t="s">
        <v>52</v>
      </c>
      <c r="F908" s="6" t="s">
        <v>108</v>
      </c>
      <c r="G908" s="6" t="s">
        <v>227</v>
      </c>
      <c r="H908" t="s">
        <v>110</v>
      </c>
      <c r="I908" t="s">
        <v>163</v>
      </c>
      <c r="J908" t="s">
        <v>163</v>
      </c>
      <c r="K908" t="s">
        <v>164</v>
      </c>
      <c r="L908" t="s">
        <v>165</v>
      </c>
      <c r="M908" t="s">
        <v>166</v>
      </c>
      <c r="N908"/>
      <c r="O908"/>
      <c r="P908" s="44" t="s">
        <v>386</v>
      </c>
      <c r="Q908" s="9">
        <v>2847896.4401294398</v>
      </c>
      <c r="R908" s="9">
        <v>2556634.3042071098</v>
      </c>
      <c r="S908" s="8">
        <f t="shared" si="57"/>
        <v>-0.10227272727272758</v>
      </c>
      <c r="U908" s="9">
        <f t="shared" si="52"/>
        <v>-0.15565087046019491</v>
      </c>
      <c r="V908" s="6" t="s">
        <v>119</v>
      </c>
      <c r="W908" s="6" t="s">
        <v>383</v>
      </c>
    </row>
    <row r="909" spans="1:23" x14ac:dyDescent="0.2">
      <c r="A909" s="6" t="s">
        <v>181</v>
      </c>
      <c r="B909" s="6">
        <v>2016</v>
      </c>
      <c r="C909" s="6" t="s">
        <v>412</v>
      </c>
      <c r="D909" s="6" t="s">
        <v>78</v>
      </c>
      <c r="E909" s="6" t="s">
        <v>50</v>
      </c>
      <c r="F909" s="6" t="s">
        <v>395</v>
      </c>
      <c r="H909" s="6" t="s">
        <v>110</v>
      </c>
      <c r="I909" t="s">
        <v>123</v>
      </c>
      <c r="J909" t="s">
        <v>124</v>
      </c>
      <c r="K909" s="6" t="s">
        <v>125</v>
      </c>
      <c r="P909" s="44" t="s">
        <v>386</v>
      </c>
      <c r="Q909" s="9">
        <f>75.65-34.44</f>
        <v>41.210000000000008</v>
      </c>
      <c r="R909" s="9">
        <f>75.65-38.72</f>
        <v>36.930000000000007</v>
      </c>
      <c r="S909" s="8">
        <f t="shared" si="57"/>
        <v>-0.10385828682358651</v>
      </c>
      <c r="U909" s="9">
        <f t="shared" si="52"/>
        <v>-0.15820120107488597</v>
      </c>
      <c r="V909" s="6" t="s">
        <v>116</v>
      </c>
      <c r="W909" s="6" t="s">
        <v>383</v>
      </c>
    </row>
    <row r="910" spans="1:23" x14ac:dyDescent="0.2">
      <c r="A910" s="6" t="s">
        <v>176</v>
      </c>
      <c r="B910" s="6">
        <v>2018</v>
      </c>
      <c r="C910" s="6" t="s">
        <v>408</v>
      </c>
      <c r="D910" s="6" t="s">
        <v>69</v>
      </c>
      <c r="E910" s="6" t="s">
        <v>52</v>
      </c>
      <c r="F910" s="6" t="s">
        <v>177</v>
      </c>
      <c r="G910" s="6" t="s">
        <v>244</v>
      </c>
      <c r="H910" s="6" t="s">
        <v>110</v>
      </c>
      <c r="I910" s="6" t="s">
        <v>259</v>
      </c>
      <c r="J910" s="6" t="s">
        <v>276</v>
      </c>
      <c r="P910" s="44" t="s">
        <v>385</v>
      </c>
      <c r="Q910" s="7">
        <v>3.5950804162723955</v>
      </c>
      <c r="R910" s="7">
        <v>3.2166508987701974</v>
      </c>
      <c r="S910" s="8">
        <f t="shared" si="57"/>
        <v>-0.10526315789469252</v>
      </c>
      <c r="U910" s="9">
        <f t="shared" si="52"/>
        <v>-0.16046467219317465</v>
      </c>
      <c r="V910" s="6" t="s">
        <v>116</v>
      </c>
      <c r="W910" s="6" t="s">
        <v>383</v>
      </c>
    </row>
    <row r="911" spans="1:23" x14ac:dyDescent="0.2">
      <c r="A911" s="6" t="s">
        <v>106</v>
      </c>
      <c r="B911" s="6" t="s">
        <v>120</v>
      </c>
      <c r="C911" s="6" t="s">
        <v>462</v>
      </c>
      <c r="D911" s="6" t="s">
        <v>77</v>
      </c>
      <c r="E911" s="6" t="s">
        <v>121</v>
      </c>
      <c r="F911" s="6" t="s">
        <v>132</v>
      </c>
      <c r="G911" s="13">
        <v>1.0000000000000001E-5</v>
      </c>
      <c r="H911" t="s">
        <v>110</v>
      </c>
      <c r="I911" t="s">
        <v>111</v>
      </c>
      <c r="J911" t="s">
        <v>204</v>
      </c>
      <c r="K911" t="s">
        <v>205</v>
      </c>
      <c r="L911" t="s">
        <v>206</v>
      </c>
      <c r="M911" t="s">
        <v>215</v>
      </c>
      <c r="P911" s="44" t="s">
        <v>386</v>
      </c>
      <c r="Q911" s="9">
        <v>2635774.3508803602</v>
      </c>
      <c r="R911" s="9">
        <v>2356580.07176936</v>
      </c>
      <c r="S911" s="8">
        <f t="shared" si="57"/>
        <v>-0.10592495484970028</v>
      </c>
      <c r="U911" s="9">
        <f t="shared" si="52"/>
        <v>-0.16153216423683611</v>
      </c>
      <c r="V911" s="6" t="s">
        <v>119</v>
      </c>
      <c r="W911" s="6" t="s">
        <v>383</v>
      </c>
    </row>
    <row r="912" spans="1:23" x14ac:dyDescent="0.2">
      <c r="A912" s="6" t="s">
        <v>106</v>
      </c>
      <c r="B912" s="6">
        <v>2018</v>
      </c>
      <c r="C912" s="6" t="s">
        <v>493</v>
      </c>
      <c r="D912" s="6" t="s">
        <v>69</v>
      </c>
      <c r="E912" s="6" t="s">
        <v>52</v>
      </c>
      <c r="F912" s="6" t="s">
        <v>108</v>
      </c>
      <c r="G912" s="6" t="s">
        <v>227</v>
      </c>
      <c r="H912" t="s">
        <v>110</v>
      </c>
      <c r="I912" t="s">
        <v>111</v>
      </c>
      <c r="J912" t="s">
        <v>133</v>
      </c>
      <c r="K912" t="s">
        <v>146</v>
      </c>
      <c r="L912" t="s">
        <v>147</v>
      </c>
      <c r="M912" t="s">
        <v>191</v>
      </c>
      <c r="N912" s="6" t="s">
        <v>228</v>
      </c>
      <c r="P912" s="44" t="s">
        <v>386</v>
      </c>
      <c r="Q912" s="9">
        <v>1212903.22580645</v>
      </c>
      <c r="R912" s="9">
        <v>1083870.9677419299</v>
      </c>
      <c r="S912" s="8">
        <f t="shared" si="57"/>
        <v>-0.10638297872340766</v>
      </c>
      <c r="U912" s="9">
        <f t="shared" si="52"/>
        <v>-0.16227142889888255</v>
      </c>
      <c r="V912" s="6" t="s">
        <v>119</v>
      </c>
      <c r="W912" s="6" t="s">
        <v>383</v>
      </c>
    </row>
    <row r="913" spans="1:23" x14ac:dyDescent="0.2">
      <c r="A913" s="6" t="s">
        <v>151</v>
      </c>
      <c r="B913" s="6">
        <v>2017</v>
      </c>
      <c r="C913" s="6" t="s">
        <v>405</v>
      </c>
      <c r="D913" s="6" t="s">
        <v>152</v>
      </c>
      <c r="E913" s="6" t="s">
        <v>55</v>
      </c>
      <c r="F913" s="6" t="s">
        <v>153</v>
      </c>
      <c r="G913" s="6" t="s">
        <v>238</v>
      </c>
      <c r="H913" t="s">
        <v>110</v>
      </c>
      <c r="I913" t="s">
        <v>111</v>
      </c>
      <c r="J913" t="s">
        <v>112</v>
      </c>
      <c r="K913" t="s">
        <v>113</v>
      </c>
      <c r="L913" t="s">
        <v>114</v>
      </c>
      <c r="N913" s="6" t="s">
        <v>234</v>
      </c>
      <c r="P913" s="44" t="s">
        <v>385</v>
      </c>
      <c r="Q913" s="9">
        <v>0.96999999999999975</v>
      </c>
      <c r="R913" s="9">
        <v>0.86600000000000033</v>
      </c>
      <c r="S913" s="8">
        <f t="shared" si="57"/>
        <v>-0.10721649484536026</v>
      </c>
      <c r="U913" s="9">
        <f t="shared" ref="U913:U976" si="58">IF(T913="",(LOG((R913/Q913),2)),T913)</f>
        <v>-0.16361772234776414</v>
      </c>
      <c r="V913" s="6" t="s">
        <v>116</v>
      </c>
      <c r="W913" s="6" t="s">
        <v>383</v>
      </c>
    </row>
    <row r="914" spans="1:23" x14ac:dyDescent="0.2">
      <c r="A914" s="6" t="s">
        <v>106</v>
      </c>
      <c r="B914" s="6" t="s">
        <v>120</v>
      </c>
      <c r="C914" s="6" t="s">
        <v>446</v>
      </c>
      <c r="D914" s="6" t="s">
        <v>77</v>
      </c>
      <c r="E914" s="6" t="s">
        <v>121</v>
      </c>
      <c r="F914" s="6" t="s">
        <v>122</v>
      </c>
      <c r="G914" s="11">
        <v>1E-3</v>
      </c>
      <c r="H914" s="6" t="s">
        <v>110</v>
      </c>
      <c r="I914" s="12" t="s">
        <v>123</v>
      </c>
      <c r="J914" s="6" t="s">
        <v>124</v>
      </c>
      <c r="K914" s="6" t="s">
        <v>125</v>
      </c>
      <c r="L914" s="6" t="s">
        <v>126</v>
      </c>
      <c r="M914" s="6" t="s">
        <v>127</v>
      </c>
      <c r="N914" s="6" t="s">
        <v>155</v>
      </c>
      <c r="P914" s="44" t="s">
        <v>386</v>
      </c>
      <c r="Q914" s="9">
        <v>5398348.0731691802</v>
      </c>
      <c r="R914" s="9">
        <v>4806876.1443389198</v>
      </c>
      <c r="S914" s="8">
        <f t="shared" si="57"/>
        <v>-0.10956535607068184</v>
      </c>
      <c r="U914" s="9">
        <f t="shared" si="58"/>
        <v>-0.16741837052204581</v>
      </c>
      <c r="V914" s="6" t="s">
        <v>119</v>
      </c>
      <c r="W914" s="6" t="s">
        <v>383</v>
      </c>
    </row>
    <row r="915" spans="1:23" x14ac:dyDescent="0.2">
      <c r="A915" s="6" t="s">
        <v>196</v>
      </c>
      <c r="B915" s="6">
        <v>2019</v>
      </c>
      <c r="C915" s="6" t="s">
        <v>419</v>
      </c>
      <c r="D915" s="6" t="s">
        <v>79</v>
      </c>
      <c r="E915" s="6" t="s">
        <v>50</v>
      </c>
      <c r="F915" s="16" t="s">
        <v>208</v>
      </c>
      <c r="G915" s="6" t="s">
        <v>261</v>
      </c>
      <c r="H915" s="6" t="s">
        <v>110</v>
      </c>
      <c r="I915" s="12" t="s">
        <v>123</v>
      </c>
      <c r="J915" s="6" t="s">
        <v>124</v>
      </c>
      <c r="K915" s="6" t="s">
        <v>125</v>
      </c>
      <c r="L915" s="6" t="s">
        <v>126</v>
      </c>
      <c r="M915" s="6" t="s">
        <v>127</v>
      </c>
      <c r="N915" s="6" t="s">
        <v>155</v>
      </c>
      <c r="P915" s="44" t="s">
        <v>386</v>
      </c>
      <c r="Q915" s="9">
        <v>84501347.708894804</v>
      </c>
      <c r="R915" s="9">
        <v>75202156.334231794</v>
      </c>
      <c r="S915" s="8">
        <f t="shared" si="57"/>
        <v>-0.11004784688995151</v>
      </c>
      <c r="U915" s="9">
        <f t="shared" si="58"/>
        <v>-0.16820032097285031</v>
      </c>
      <c r="V915" s="6" t="s">
        <v>119</v>
      </c>
      <c r="W915" s="6" t="s">
        <v>383</v>
      </c>
    </row>
    <row r="916" spans="1:23" x14ac:dyDescent="0.2">
      <c r="A916" s="6" t="s">
        <v>106</v>
      </c>
      <c r="B916" s="6" t="s">
        <v>120</v>
      </c>
      <c r="C916" s="6" t="s">
        <v>442</v>
      </c>
      <c r="D916" s="6" t="s">
        <v>77</v>
      </c>
      <c r="E916" s="6" t="s">
        <v>121</v>
      </c>
      <c r="F916" s="6" t="s">
        <v>122</v>
      </c>
      <c r="G916" s="11">
        <v>1E-3</v>
      </c>
      <c r="H916" s="6" t="s">
        <v>110</v>
      </c>
      <c r="I916" s="12" t="s">
        <v>123</v>
      </c>
      <c r="J916" s="6" t="s">
        <v>124</v>
      </c>
      <c r="K916" s="6" t="s">
        <v>125</v>
      </c>
      <c r="L916" s="6" t="s">
        <v>126</v>
      </c>
      <c r="M916" s="6" t="s">
        <v>127</v>
      </c>
      <c r="N916" s="6" t="s">
        <v>155</v>
      </c>
      <c r="O916" s="6" t="s">
        <v>218</v>
      </c>
      <c r="P916" s="44" t="s">
        <v>386</v>
      </c>
      <c r="Q916" s="9">
        <v>1378108.51739321</v>
      </c>
      <c r="R916" s="9">
        <v>1226331.0972031399</v>
      </c>
      <c r="S916" s="8">
        <f t="shared" si="57"/>
        <v>-0.1101345926496179</v>
      </c>
      <c r="U916" s="9">
        <f t="shared" si="58"/>
        <v>-0.16834095075442809</v>
      </c>
      <c r="V916" s="6" t="s">
        <v>119</v>
      </c>
      <c r="W916" s="6" t="s">
        <v>383</v>
      </c>
    </row>
    <row r="917" spans="1:23" x14ac:dyDescent="0.2">
      <c r="A917" s="6" t="s">
        <v>106</v>
      </c>
      <c r="B917" s="6" t="s">
        <v>107</v>
      </c>
      <c r="C917" s="6" t="s">
        <v>482</v>
      </c>
      <c r="D917" s="6" t="s">
        <v>69</v>
      </c>
      <c r="E917" s="6" t="s">
        <v>52</v>
      </c>
      <c r="F917" s="6" t="s">
        <v>117</v>
      </c>
      <c r="G917" s="6" t="s">
        <v>129</v>
      </c>
      <c r="H917" s="6" t="s">
        <v>110</v>
      </c>
      <c r="I917" s="6" t="s">
        <v>111</v>
      </c>
      <c r="J917" s="6" t="s">
        <v>112</v>
      </c>
      <c r="K917" s="6" t="s">
        <v>113</v>
      </c>
      <c r="L917" s="6" t="s">
        <v>114</v>
      </c>
      <c r="M917" s="6" t="s">
        <v>115</v>
      </c>
      <c r="P917" s="44" t="s">
        <v>385</v>
      </c>
      <c r="Q917" s="9">
        <v>1263347.5505043799</v>
      </c>
      <c r="R917" s="9">
        <v>1123987.34445917</v>
      </c>
      <c r="S917" s="8">
        <f t="shared" si="57"/>
        <v>-0.11031026734454158</v>
      </c>
      <c r="U917" s="9">
        <f t="shared" si="58"/>
        <v>-0.16862579161864391</v>
      </c>
      <c r="V917" s="6" t="s">
        <v>119</v>
      </c>
      <c r="W917" s="6" t="s">
        <v>383</v>
      </c>
    </row>
    <row r="918" spans="1:23" x14ac:dyDescent="0.2">
      <c r="A918" s="6" t="s">
        <v>106</v>
      </c>
      <c r="B918" s="6" t="s">
        <v>107</v>
      </c>
      <c r="C918" s="6" t="s">
        <v>486</v>
      </c>
      <c r="D918" s="6" t="s">
        <v>69</v>
      </c>
      <c r="E918" s="6" t="s">
        <v>52</v>
      </c>
      <c r="F918" s="6" t="s">
        <v>108</v>
      </c>
      <c r="G918" s="6" t="s">
        <v>118</v>
      </c>
      <c r="H918" t="s">
        <v>110</v>
      </c>
      <c r="I918" t="s">
        <v>111</v>
      </c>
      <c r="J918" t="s">
        <v>133</v>
      </c>
      <c r="K918" t="s">
        <v>146</v>
      </c>
      <c r="L918" t="s">
        <v>147</v>
      </c>
      <c r="M918" t="s">
        <v>191</v>
      </c>
      <c r="P918" s="44" t="s">
        <v>386</v>
      </c>
      <c r="Q918" s="9">
        <v>6591445.5346533898</v>
      </c>
      <c r="R918" s="9">
        <v>5837899.1802690104</v>
      </c>
      <c r="S918" s="8">
        <f t="shared" si="57"/>
        <v>-0.11432186618591313</v>
      </c>
      <c r="U918" s="9">
        <f t="shared" si="58"/>
        <v>-0.17514559375504188</v>
      </c>
      <c r="V918" s="6" t="s">
        <v>119</v>
      </c>
      <c r="W918" s="6" t="s">
        <v>383</v>
      </c>
    </row>
    <row r="919" spans="1:23" x14ac:dyDescent="0.2">
      <c r="A919" s="6" t="s">
        <v>188</v>
      </c>
      <c r="B919" s="6">
        <v>2019</v>
      </c>
      <c r="C919" s="6" t="s">
        <v>511</v>
      </c>
      <c r="D919" s="6" t="s">
        <v>189</v>
      </c>
      <c r="E919" s="6" t="s">
        <v>50</v>
      </c>
      <c r="F919" s="6" t="s">
        <v>142</v>
      </c>
      <c r="G919" s="6" t="s">
        <v>190</v>
      </c>
      <c r="H919" s="6" t="s">
        <v>110</v>
      </c>
      <c r="I919" s="6" t="s">
        <v>111</v>
      </c>
      <c r="J919" s="6" t="s">
        <v>112</v>
      </c>
      <c r="K919" s="6" t="s">
        <v>113</v>
      </c>
      <c r="L919" s="6" t="s">
        <v>114</v>
      </c>
      <c r="M919" s="6" t="s">
        <v>115</v>
      </c>
      <c r="P919" s="44" t="s">
        <v>385</v>
      </c>
      <c r="Q919" s="9">
        <v>0.22209944751381194</v>
      </c>
      <c r="R919" s="9">
        <v>0.19668508287292796</v>
      </c>
      <c r="S919" s="8">
        <f t="shared" si="57"/>
        <v>-0.11442786069651753</v>
      </c>
      <c r="U919" s="9">
        <f t="shared" si="58"/>
        <v>-0.17531826021253111</v>
      </c>
      <c r="V919" s="6" t="s">
        <v>116</v>
      </c>
      <c r="W919" s="6" t="s">
        <v>383</v>
      </c>
    </row>
    <row r="920" spans="1:23" x14ac:dyDescent="0.2">
      <c r="A920" s="6" t="s">
        <v>106</v>
      </c>
      <c r="B920" s="6" t="s">
        <v>120</v>
      </c>
      <c r="C920" s="6" t="s">
        <v>462</v>
      </c>
      <c r="D920" s="6" t="s">
        <v>77</v>
      </c>
      <c r="E920" s="6" t="s">
        <v>121</v>
      </c>
      <c r="F920" s="6" t="s">
        <v>138</v>
      </c>
      <c r="G920" s="13">
        <v>1.0000000000000001E-5</v>
      </c>
      <c r="H920" t="s">
        <v>110</v>
      </c>
      <c r="I920" t="s">
        <v>111</v>
      </c>
      <c r="J920" t="s">
        <v>204</v>
      </c>
      <c r="K920" t="s">
        <v>205</v>
      </c>
      <c r="L920" t="s">
        <v>206</v>
      </c>
      <c r="M920" t="s">
        <v>215</v>
      </c>
      <c r="P920" s="44" t="s">
        <v>386</v>
      </c>
      <c r="Q920" s="9">
        <v>2635774.3508803602</v>
      </c>
      <c r="R920" s="9">
        <v>2332714.8436823199</v>
      </c>
      <c r="S920" s="8">
        <f t="shared" si="57"/>
        <v>-0.1149793065923178</v>
      </c>
      <c r="U920" s="9">
        <f t="shared" si="58"/>
        <v>-0.17621690644018423</v>
      </c>
      <c r="V920" s="6" t="s">
        <v>119</v>
      </c>
      <c r="W920" s="6" t="s">
        <v>383</v>
      </c>
    </row>
    <row r="921" spans="1:23" x14ac:dyDescent="0.2">
      <c r="A921" s="6" t="s">
        <v>159</v>
      </c>
      <c r="B921" s="6">
        <v>2019</v>
      </c>
      <c r="C921" s="6" t="s">
        <v>407</v>
      </c>
      <c r="D921" s="6" t="s">
        <v>53</v>
      </c>
      <c r="E921" s="6" t="s">
        <v>50</v>
      </c>
      <c r="F921" s="6" t="s">
        <v>160</v>
      </c>
      <c r="G921" s="6" t="s">
        <v>161</v>
      </c>
      <c r="H921" t="s">
        <v>110</v>
      </c>
      <c r="I921" t="s">
        <v>111</v>
      </c>
      <c r="J921" t="s">
        <v>112</v>
      </c>
      <c r="K921" t="s">
        <v>113</v>
      </c>
      <c r="L921" t="s">
        <v>114</v>
      </c>
      <c r="M921" s="6" t="s">
        <v>282</v>
      </c>
      <c r="P921" s="44" t="s">
        <v>385</v>
      </c>
      <c r="Q921" s="9">
        <f>0.7806-0.7711</f>
        <v>9.4999999999999529E-3</v>
      </c>
      <c r="R921" s="9">
        <f>0.7636-0.7552</f>
        <v>8.3999999999999631E-3</v>
      </c>
      <c r="S921" s="8">
        <f t="shared" si="57"/>
        <v>-0.11578947368421004</v>
      </c>
      <c r="U921" s="9">
        <f t="shared" si="58"/>
        <v>-0.1775381855521867</v>
      </c>
      <c r="V921" s="6" t="s">
        <v>116</v>
      </c>
      <c r="W921" s="6" t="s">
        <v>383</v>
      </c>
    </row>
    <row r="922" spans="1:23" x14ac:dyDescent="0.2">
      <c r="A922" s="6" t="s">
        <v>106</v>
      </c>
      <c r="B922" s="6" t="s">
        <v>120</v>
      </c>
      <c r="C922" s="6" t="s">
        <v>461</v>
      </c>
      <c r="D922" s="6" t="s">
        <v>77</v>
      </c>
      <c r="E922" s="6" t="s">
        <v>121</v>
      </c>
      <c r="F922" s="6" t="s">
        <v>138</v>
      </c>
      <c r="G922" s="13">
        <v>1.0000000000000001E-5</v>
      </c>
      <c r="H922" s="6" t="s">
        <v>110</v>
      </c>
      <c r="I922" s="12" t="s">
        <v>123</v>
      </c>
      <c r="J922" s="6" t="s">
        <v>124</v>
      </c>
      <c r="K922" s="6" t="s">
        <v>125</v>
      </c>
      <c r="L922" s="6" t="s">
        <v>126</v>
      </c>
      <c r="M922" s="6" t="s">
        <v>127</v>
      </c>
      <c r="N922" s="6" t="s">
        <v>155</v>
      </c>
      <c r="P922" s="44" t="s">
        <v>386</v>
      </c>
      <c r="Q922" s="9">
        <v>6370379.1292457599</v>
      </c>
      <c r="R922" s="9">
        <v>5632564.3279422997</v>
      </c>
      <c r="S922" s="8">
        <f t="shared" si="57"/>
        <v>-0.1158196060759128</v>
      </c>
      <c r="U922" s="9">
        <f t="shared" si="58"/>
        <v>-0.17758735098454262</v>
      </c>
      <c r="V922" s="6" t="s">
        <v>119</v>
      </c>
      <c r="W922" s="6" t="s">
        <v>383</v>
      </c>
    </row>
    <row r="923" spans="1:23" x14ac:dyDescent="0.2">
      <c r="A923" s="6" t="s">
        <v>106</v>
      </c>
      <c r="B923" s="6" t="s">
        <v>120</v>
      </c>
      <c r="C923" s="6" t="s">
        <v>461</v>
      </c>
      <c r="D923" s="6" t="s">
        <v>77</v>
      </c>
      <c r="E923" s="6" t="s">
        <v>121</v>
      </c>
      <c r="F923" s="6" t="s">
        <v>132</v>
      </c>
      <c r="G923" s="13">
        <v>1.0000000000000001E-5</v>
      </c>
      <c r="H923" s="6" t="s">
        <v>110</v>
      </c>
      <c r="I923" s="12" t="s">
        <v>123</v>
      </c>
      <c r="J923" s="6" t="s">
        <v>124</v>
      </c>
      <c r="K923" s="6" t="s">
        <v>125</v>
      </c>
      <c r="L923" s="6" t="s">
        <v>126</v>
      </c>
      <c r="M923" s="6" t="s">
        <v>127</v>
      </c>
      <c r="N923" s="6" t="s">
        <v>155</v>
      </c>
      <c r="P923" s="44" t="s">
        <v>386</v>
      </c>
      <c r="Q923" s="9">
        <v>6370379.1292457599</v>
      </c>
      <c r="R923" s="9">
        <v>5632564.3279422903</v>
      </c>
      <c r="S923" s="8">
        <f t="shared" si="57"/>
        <v>-0.11581960607591425</v>
      </c>
      <c r="U923" s="9">
        <f t="shared" si="58"/>
        <v>-0.17758735098454498</v>
      </c>
      <c r="V923" s="6" t="s">
        <v>119</v>
      </c>
      <c r="W923" s="6" t="s">
        <v>383</v>
      </c>
    </row>
    <row r="924" spans="1:23" x14ac:dyDescent="0.2">
      <c r="A924" s="6" t="s">
        <v>106</v>
      </c>
      <c r="B924" s="6" t="s">
        <v>107</v>
      </c>
      <c r="C924" s="6" t="s">
        <v>471</v>
      </c>
      <c r="D924" s="6" t="s">
        <v>69</v>
      </c>
      <c r="E924" s="6" t="s">
        <v>52</v>
      </c>
      <c r="F924" s="6" t="s">
        <v>194</v>
      </c>
      <c r="G924" s="6" t="s">
        <v>130</v>
      </c>
      <c r="H924" t="s">
        <v>110</v>
      </c>
      <c r="I924" t="s">
        <v>111</v>
      </c>
      <c r="J924" t="s">
        <v>133</v>
      </c>
      <c r="K924" t="s">
        <v>146</v>
      </c>
      <c r="L924" t="s">
        <v>147</v>
      </c>
      <c r="M924" t="s">
        <v>148</v>
      </c>
      <c r="P924" s="44" t="s">
        <v>385</v>
      </c>
      <c r="Q924" s="9">
        <v>1728495.1346595199</v>
      </c>
      <c r="R924" s="19">
        <v>1527061.40965631</v>
      </c>
      <c r="S924" s="8">
        <f t="shared" si="57"/>
        <v>-0.11653705061940393</v>
      </c>
      <c r="U924" s="9">
        <f t="shared" si="58"/>
        <v>-0.17875846250516095</v>
      </c>
      <c r="V924" s="6" t="s">
        <v>119</v>
      </c>
      <c r="W924" s="6" t="s">
        <v>383</v>
      </c>
    </row>
    <row r="925" spans="1:23" x14ac:dyDescent="0.2">
      <c r="A925" s="6" t="s">
        <v>106</v>
      </c>
      <c r="B925" s="6" t="s">
        <v>107</v>
      </c>
      <c r="C925" s="6" t="s">
        <v>464</v>
      </c>
      <c r="D925" s="6" t="s">
        <v>69</v>
      </c>
      <c r="E925" s="6" t="s">
        <v>52</v>
      </c>
      <c r="F925" s="6" t="s">
        <v>117</v>
      </c>
      <c r="G925" s="6" t="s">
        <v>118</v>
      </c>
      <c r="H925" t="s">
        <v>110</v>
      </c>
      <c r="I925" t="s">
        <v>111</v>
      </c>
      <c r="J925" t="s">
        <v>112</v>
      </c>
      <c r="K925" t="s">
        <v>139</v>
      </c>
      <c r="L925" t="s">
        <v>140</v>
      </c>
      <c r="M925" t="s">
        <v>141</v>
      </c>
      <c r="P925" s="44" t="s">
        <v>385</v>
      </c>
      <c r="Q925" s="9">
        <v>1323188.2072236401</v>
      </c>
      <c r="R925" s="9">
        <v>1168335.4854432901</v>
      </c>
      <c r="S925" s="8">
        <f t="shared" si="57"/>
        <v>-0.11703000445058936</v>
      </c>
      <c r="U925" s="9">
        <f t="shared" si="58"/>
        <v>-0.17956368080471966</v>
      </c>
      <c r="V925" s="6" t="s">
        <v>119</v>
      </c>
      <c r="W925" s="6" t="s">
        <v>383</v>
      </c>
    </row>
    <row r="926" spans="1:23" x14ac:dyDescent="0.2">
      <c r="A926" s="6" t="s">
        <v>229</v>
      </c>
      <c r="B926" s="6">
        <v>2019</v>
      </c>
      <c r="C926" s="6" t="s">
        <v>405</v>
      </c>
      <c r="D926" s="6" t="s">
        <v>69</v>
      </c>
      <c r="E926" s="6" t="s">
        <v>52</v>
      </c>
      <c r="F926" s="6" t="s">
        <v>142</v>
      </c>
      <c r="G926" s="6" t="s">
        <v>252</v>
      </c>
      <c r="H926" t="s">
        <v>110</v>
      </c>
      <c r="I926" t="s">
        <v>163</v>
      </c>
      <c r="J926" t="s">
        <v>163</v>
      </c>
      <c r="K926" t="s">
        <v>164</v>
      </c>
      <c r="L926" t="s">
        <v>165</v>
      </c>
      <c r="M926" t="s">
        <v>166</v>
      </c>
      <c r="P926" s="44" t="s">
        <v>386</v>
      </c>
      <c r="T926" s="9">
        <v>-0.18029999999999999</v>
      </c>
      <c r="U926" s="9">
        <f t="shared" si="58"/>
        <v>-0.18029999999999999</v>
      </c>
      <c r="V926" s="6" t="s">
        <v>119</v>
      </c>
      <c r="W926" s="6" t="s">
        <v>383</v>
      </c>
    </row>
    <row r="927" spans="1:23" x14ac:dyDescent="0.2">
      <c r="A927" s="6" t="s">
        <v>106</v>
      </c>
      <c r="B927" s="6" t="s">
        <v>107</v>
      </c>
      <c r="C927" s="6" t="s">
        <v>475</v>
      </c>
      <c r="D927" s="6" t="s">
        <v>69</v>
      </c>
      <c r="E927" s="6" t="s">
        <v>52</v>
      </c>
      <c r="F927" s="6" t="s">
        <v>117</v>
      </c>
      <c r="G927" s="6" t="s">
        <v>130</v>
      </c>
      <c r="H927" s="6" t="s">
        <v>110</v>
      </c>
      <c r="I927" s="12" t="s">
        <v>123</v>
      </c>
      <c r="J927" s="6" t="s">
        <v>124</v>
      </c>
      <c r="K927" s="6" t="s">
        <v>125</v>
      </c>
      <c r="L927" s="6" t="s">
        <v>126</v>
      </c>
      <c r="M927" s="6" t="s">
        <v>127</v>
      </c>
      <c r="N927" s="6" t="s">
        <v>155</v>
      </c>
      <c r="P927" s="44" t="s">
        <v>386</v>
      </c>
      <c r="Q927" s="9">
        <v>15485718.1340618</v>
      </c>
      <c r="R927" s="9">
        <v>13646190.8750629</v>
      </c>
      <c r="S927" s="8">
        <f>((R927-Q927)/Q927)</f>
        <v>-0.11878863111635397</v>
      </c>
      <c r="U927" s="9">
        <f t="shared" si="58"/>
        <v>-0.1824399869045665</v>
      </c>
      <c r="V927" s="6" t="s">
        <v>119</v>
      </c>
      <c r="W927" s="6" t="s">
        <v>383</v>
      </c>
    </row>
    <row r="928" spans="1:23" x14ac:dyDescent="0.2">
      <c r="A928" s="6" t="s">
        <v>106</v>
      </c>
      <c r="B928" s="6" t="s">
        <v>107</v>
      </c>
      <c r="C928" s="6" t="s">
        <v>466</v>
      </c>
      <c r="D928" s="6" t="s">
        <v>69</v>
      </c>
      <c r="E928" s="6" t="s">
        <v>52</v>
      </c>
      <c r="F928" s="6" t="s">
        <v>194</v>
      </c>
      <c r="G928" s="6" t="s">
        <v>131</v>
      </c>
      <c r="H928" t="s">
        <v>110</v>
      </c>
      <c r="I928" t="s">
        <v>163</v>
      </c>
      <c r="J928" t="s">
        <v>163</v>
      </c>
      <c r="K928" t="s">
        <v>164</v>
      </c>
      <c r="L928" t="s">
        <v>165</v>
      </c>
      <c r="M928" t="s">
        <v>166</v>
      </c>
      <c r="P928" s="44" t="s">
        <v>386</v>
      </c>
      <c r="Q928" s="9">
        <v>1.57232704402515</v>
      </c>
      <c r="R928" s="9">
        <v>1.3836477987421301</v>
      </c>
      <c r="S928" s="8">
        <f>((R928-Q928)/Q928)</f>
        <v>-0.12000000000000123</v>
      </c>
      <c r="U928" s="9">
        <f t="shared" si="58"/>
        <v>-0.18442457113742944</v>
      </c>
      <c r="V928" s="6" t="s">
        <v>116</v>
      </c>
      <c r="W928" s="6" t="s">
        <v>383</v>
      </c>
    </row>
    <row r="929" spans="1:23" x14ac:dyDescent="0.2">
      <c r="A929" s="6" t="s">
        <v>176</v>
      </c>
      <c r="B929" s="6">
        <v>2018</v>
      </c>
      <c r="C929" s="6" t="s">
        <v>408</v>
      </c>
      <c r="D929" s="6" t="s">
        <v>69</v>
      </c>
      <c r="E929" s="6" t="s">
        <v>52</v>
      </c>
      <c r="F929" s="6" t="s">
        <v>177</v>
      </c>
      <c r="G929" s="6" t="s">
        <v>251</v>
      </c>
      <c r="H929" s="6" t="s">
        <v>110</v>
      </c>
      <c r="I929" s="6" t="s">
        <v>169</v>
      </c>
      <c r="J929" s="6" t="s">
        <v>236</v>
      </c>
      <c r="P929" s="44" t="s">
        <v>385</v>
      </c>
      <c r="Q929" s="7">
        <v>7.757805108798502</v>
      </c>
      <c r="R929" s="7">
        <v>6.8117313150425982</v>
      </c>
      <c r="S929" s="8">
        <f>((R929-Q929)/Q929)</f>
        <v>-0.1219512195121937</v>
      </c>
      <c r="U929" s="9">
        <f t="shared" si="58"/>
        <v>-0.18762700317576894</v>
      </c>
      <c r="V929" s="6" t="s">
        <v>116</v>
      </c>
      <c r="W929" s="6" t="s">
        <v>383</v>
      </c>
    </row>
    <row r="930" spans="1:23" x14ac:dyDescent="0.2">
      <c r="A930" s="6" t="s">
        <v>229</v>
      </c>
      <c r="B930" s="6">
        <v>2019</v>
      </c>
      <c r="C930" s="6" t="s">
        <v>405</v>
      </c>
      <c r="D930" s="6" t="s">
        <v>69</v>
      </c>
      <c r="E930" s="6" t="s">
        <v>52</v>
      </c>
      <c r="F930" s="6" t="s">
        <v>142</v>
      </c>
      <c r="G930" s="6" t="s">
        <v>252</v>
      </c>
      <c r="H930" t="s">
        <v>110</v>
      </c>
      <c r="I930" t="s">
        <v>123</v>
      </c>
      <c r="J930" t="s">
        <v>124</v>
      </c>
      <c r="K930" t="s">
        <v>125</v>
      </c>
      <c r="L930" t="s">
        <v>126</v>
      </c>
      <c r="M930" t="s">
        <v>127</v>
      </c>
      <c r="P930" s="44" t="s">
        <v>386</v>
      </c>
      <c r="T930" s="9">
        <v>-0.19350000000000001</v>
      </c>
      <c r="U930" s="9">
        <f t="shared" si="58"/>
        <v>-0.19350000000000001</v>
      </c>
      <c r="V930" s="6" t="s">
        <v>119</v>
      </c>
      <c r="W930" s="6" t="s">
        <v>383</v>
      </c>
    </row>
    <row r="931" spans="1:23" x14ac:dyDescent="0.2">
      <c r="A931" s="6" t="s">
        <v>231</v>
      </c>
      <c r="B931" s="6">
        <v>2019</v>
      </c>
      <c r="C931" s="6" t="s">
        <v>510</v>
      </c>
      <c r="D931" s="6" t="s">
        <v>68</v>
      </c>
      <c r="E931" s="6" t="s">
        <v>50</v>
      </c>
      <c r="F931" s="6" t="s">
        <v>232</v>
      </c>
      <c r="G931" s="6" t="s">
        <v>249</v>
      </c>
      <c r="H931" t="s">
        <v>110</v>
      </c>
      <c r="I931" s="6" t="s">
        <v>111</v>
      </c>
      <c r="J931" s="6" t="s">
        <v>112</v>
      </c>
      <c r="P931" s="44" t="s">
        <v>385</v>
      </c>
      <c r="T931" s="9">
        <v>-0.19489999999999999</v>
      </c>
      <c r="U931" s="9">
        <f t="shared" si="58"/>
        <v>-0.19489999999999999</v>
      </c>
      <c r="V931" s="6" t="s">
        <v>119</v>
      </c>
      <c r="W931" s="6" t="s">
        <v>383</v>
      </c>
    </row>
    <row r="932" spans="1:23" x14ac:dyDescent="0.2">
      <c r="A932" s="6" t="s">
        <v>143</v>
      </c>
      <c r="B932" s="6">
        <v>2018</v>
      </c>
      <c r="C932" s="6" t="s">
        <v>425</v>
      </c>
      <c r="D932" s="6" t="s">
        <v>74</v>
      </c>
      <c r="E932" s="6" t="s">
        <v>50</v>
      </c>
      <c r="F932" s="6" t="s">
        <v>144</v>
      </c>
      <c r="G932" s="6" t="s">
        <v>145</v>
      </c>
      <c r="H932" t="s">
        <v>110</v>
      </c>
      <c r="I932" t="s">
        <v>111</v>
      </c>
      <c r="J932" t="s">
        <v>133</v>
      </c>
      <c r="K932" t="s">
        <v>146</v>
      </c>
      <c r="L932" t="s">
        <v>147</v>
      </c>
      <c r="M932" t="s">
        <v>191</v>
      </c>
      <c r="P932" s="44" t="s">
        <v>385</v>
      </c>
      <c r="Q932" s="9">
        <v>6031553.3980582403</v>
      </c>
      <c r="R932" s="9">
        <v>5266990.29126212</v>
      </c>
      <c r="S932" s="8">
        <f t="shared" ref="S932:S951" si="59">((R932-Q932)/Q932)</f>
        <v>-0.12676056338028258</v>
      </c>
      <c r="U932" s="9">
        <f t="shared" si="58"/>
        <v>-0.19555080911780823</v>
      </c>
      <c r="V932" s="6" t="s">
        <v>119</v>
      </c>
      <c r="W932" s="6" t="s">
        <v>383</v>
      </c>
    </row>
    <row r="933" spans="1:23" x14ac:dyDescent="0.2">
      <c r="A933" s="6" t="s">
        <v>106</v>
      </c>
      <c r="B933" s="6" t="s">
        <v>120</v>
      </c>
      <c r="C933" s="6" t="s">
        <v>448</v>
      </c>
      <c r="D933" s="6" t="s">
        <v>77</v>
      </c>
      <c r="E933" s="6" t="s">
        <v>121</v>
      </c>
      <c r="F933" s="6" t="s">
        <v>122</v>
      </c>
      <c r="G933" s="14">
        <v>1.0000000000000001E-5</v>
      </c>
      <c r="H933" s="6" t="s">
        <v>110</v>
      </c>
      <c r="I933" s="12" t="s">
        <v>123</v>
      </c>
      <c r="J933" s="6" t="s">
        <v>124</v>
      </c>
      <c r="K933" s="6" t="s">
        <v>125</v>
      </c>
      <c r="L933" s="6" t="s">
        <v>126</v>
      </c>
      <c r="M933" s="6" t="s">
        <v>127</v>
      </c>
      <c r="N933" s="6" t="s">
        <v>128</v>
      </c>
      <c r="P933" s="44" t="s">
        <v>385</v>
      </c>
      <c r="Q933" s="9">
        <v>2791911.4469695901</v>
      </c>
      <c r="R933" s="9">
        <v>2437166.7580866399</v>
      </c>
      <c r="S933" s="8">
        <f t="shared" si="59"/>
        <v>-0.12706158329914041</v>
      </c>
      <c r="U933" s="9">
        <f t="shared" si="58"/>
        <v>-0.19604821543598042</v>
      </c>
      <c r="V933" s="6" t="s">
        <v>119</v>
      </c>
      <c r="W933" s="6" t="s">
        <v>383</v>
      </c>
    </row>
    <row r="934" spans="1:23" x14ac:dyDescent="0.2">
      <c r="A934" s="6" t="s">
        <v>106</v>
      </c>
      <c r="B934" s="6" t="s">
        <v>107</v>
      </c>
      <c r="C934" s="6" t="s">
        <v>489</v>
      </c>
      <c r="D934" s="6" t="s">
        <v>69</v>
      </c>
      <c r="E934" s="6" t="s">
        <v>52</v>
      </c>
      <c r="F934" s="6" t="s">
        <v>117</v>
      </c>
      <c r="G934" s="6" t="s">
        <v>118</v>
      </c>
      <c r="H934" s="6" t="s">
        <v>110</v>
      </c>
      <c r="I934" s="12" t="s">
        <v>123</v>
      </c>
      <c r="J934" s="6" t="s">
        <v>124</v>
      </c>
      <c r="K934" s="6" t="s">
        <v>125</v>
      </c>
      <c r="L934" s="6" t="s">
        <v>126</v>
      </c>
      <c r="M934" s="6" t="s">
        <v>127</v>
      </c>
      <c r="N934" s="6" t="s">
        <v>155</v>
      </c>
      <c r="P934" s="44" t="s">
        <v>386</v>
      </c>
      <c r="Q934" s="9">
        <v>37.164750957854402</v>
      </c>
      <c r="R934" s="9">
        <v>32.439335887611698</v>
      </c>
      <c r="S934" s="8">
        <f t="shared" si="59"/>
        <v>-0.12714776632302535</v>
      </c>
      <c r="U934" s="9">
        <f t="shared" si="58"/>
        <v>-0.19619065613612022</v>
      </c>
      <c r="V934" s="6" t="s">
        <v>116</v>
      </c>
      <c r="W934" s="6" t="s">
        <v>383</v>
      </c>
    </row>
    <row r="935" spans="1:23" x14ac:dyDescent="0.2">
      <c r="A935" s="6" t="s">
        <v>106</v>
      </c>
      <c r="B935" s="6" t="s">
        <v>120</v>
      </c>
      <c r="C935" s="6" t="s">
        <v>446</v>
      </c>
      <c r="D935" s="6" t="s">
        <v>77</v>
      </c>
      <c r="E935" s="6" t="s">
        <v>121</v>
      </c>
      <c r="F935" s="6" t="s">
        <v>122</v>
      </c>
      <c r="G935" s="11">
        <v>1E-3</v>
      </c>
      <c r="H935" s="6" t="s">
        <v>110</v>
      </c>
      <c r="I935" s="12" t="s">
        <v>123</v>
      </c>
      <c r="J935" s="6" t="s">
        <v>124</v>
      </c>
      <c r="K935" s="6" t="s">
        <v>125</v>
      </c>
      <c r="L935" s="6" t="s">
        <v>126</v>
      </c>
      <c r="M935" s="6" t="s">
        <v>127</v>
      </c>
      <c r="N935" s="6" t="s">
        <v>155</v>
      </c>
      <c r="P935" s="44" t="s">
        <v>386</v>
      </c>
      <c r="Q935" s="9">
        <v>5679498.4735544501</v>
      </c>
      <c r="R935" s="9">
        <v>4948372.9014526503</v>
      </c>
      <c r="S935" s="8">
        <f t="shared" si="59"/>
        <v>-0.12873065738218836</v>
      </c>
      <c r="U935" s="9">
        <f t="shared" si="58"/>
        <v>-0.19880931499492793</v>
      </c>
      <c r="V935" s="6" t="s">
        <v>119</v>
      </c>
      <c r="W935" s="6" t="s">
        <v>383</v>
      </c>
    </row>
    <row r="936" spans="1:23" x14ac:dyDescent="0.2">
      <c r="A936" s="6" t="s">
        <v>106</v>
      </c>
      <c r="B936" s="6" t="s">
        <v>107</v>
      </c>
      <c r="C936" s="6" t="s">
        <v>426</v>
      </c>
      <c r="D936" s="6" t="s">
        <v>69</v>
      </c>
      <c r="E936" s="6" t="s">
        <v>52</v>
      </c>
      <c r="F936" s="6" t="s">
        <v>194</v>
      </c>
      <c r="G936" s="6" t="s">
        <v>131</v>
      </c>
      <c r="H936" t="s">
        <v>110</v>
      </c>
      <c r="I936" t="s">
        <v>111</v>
      </c>
      <c r="J936" t="s">
        <v>204</v>
      </c>
      <c r="K936" t="s">
        <v>205</v>
      </c>
      <c r="L936" t="s">
        <v>206</v>
      </c>
      <c r="M936" t="s">
        <v>215</v>
      </c>
      <c r="N936" s="6" t="s">
        <v>225</v>
      </c>
      <c r="P936" s="44" t="s">
        <v>386</v>
      </c>
      <c r="Q936" s="9">
        <v>13.499222395023301</v>
      </c>
      <c r="R936" s="9">
        <v>11.757387247278301</v>
      </c>
      <c r="S936" s="8">
        <f t="shared" si="59"/>
        <v>-0.12903225806452046</v>
      </c>
      <c r="U936" s="9">
        <f t="shared" si="58"/>
        <v>-0.19930880822341385</v>
      </c>
      <c r="V936" s="6" t="s">
        <v>116</v>
      </c>
      <c r="W936" s="6" t="s">
        <v>383</v>
      </c>
    </row>
    <row r="937" spans="1:23" x14ac:dyDescent="0.2">
      <c r="A937" s="6" t="s">
        <v>106</v>
      </c>
      <c r="B937" s="6" t="s">
        <v>107</v>
      </c>
      <c r="C937" s="6" t="s">
        <v>465</v>
      </c>
      <c r="D937" s="6" t="s">
        <v>69</v>
      </c>
      <c r="E937" s="6" t="s">
        <v>52</v>
      </c>
      <c r="F937" s="6" t="s">
        <v>108</v>
      </c>
      <c r="G937" s="6" t="s">
        <v>129</v>
      </c>
      <c r="H937" t="s">
        <v>110</v>
      </c>
      <c r="I937" t="s">
        <v>111</v>
      </c>
      <c r="J937" t="s">
        <v>112</v>
      </c>
      <c r="K937" t="s">
        <v>139</v>
      </c>
      <c r="L937" t="s">
        <v>140</v>
      </c>
      <c r="M937" t="s">
        <v>141</v>
      </c>
      <c r="P937" s="44" t="s">
        <v>385</v>
      </c>
      <c r="Q937" s="9">
        <v>5.0863422291993601</v>
      </c>
      <c r="R937" s="9">
        <v>4.4270015698587102</v>
      </c>
      <c r="S937" s="8">
        <f t="shared" si="59"/>
        <v>-0.12962962962962807</v>
      </c>
      <c r="U937" s="9">
        <f t="shared" si="58"/>
        <v>-0.20029865048582865</v>
      </c>
      <c r="V937" s="6" t="s">
        <v>116</v>
      </c>
      <c r="W937" s="6" t="s">
        <v>383</v>
      </c>
    </row>
    <row r="938" spans="1:23" x14ac:dyDescent="0.2">
      <c r="A938" s="6" t="s">
        <v>106</v>
      </c>
      <c r="B938" s="6" t="s">
        <v>107</v>
      </c>
      <c r="C938" s="6" t="s">
        <v>465</v>
      </c>
      <c r="D938" s="6" t="s">
        <v>69</v>
      </c>
      <c r="E938" s="6" t="s">
        <v>52</v>
      </c>
      <c r="F938" s="6" t="s">
        <v>108</v>
      </c>
      <c r="G938" s="6" t="s">
        <v>109</v>
      </c>
      <c r="H938" t="s">
        <v>110</v>
      </c>
      <c r="I938" t="s">
        <v>111</v>
      </c>
      <c r="J938" t="s">
        <v>112</v>
      </c>
      <c r="K938" t="s">
        <v>139</v>
      </c>
      <c r="L938" t="s">
        <v>140</v>
      </c>
      <c r="M938" t="s">
        <v>141</v>
      </c>
      <c r="P938" s="44" t="s">
        <v>385</v>
      </c>
      <c r="Q938" s="9">
        <v>5.0863422291993601</v>
      </c>
      <c r="R938" s="9">
        <v>4.4270015698587004</v>
      </c>
      <c r="S938" s="8">
        <f t="shared" si="59"/>
        <v>-0.12962962962963001</v>
      </c>
      <c r="U938" s="9">
        <f t="shared" si="58"/>
        <v>-0.20029865048583176</v>
      </c>
      <c r="V938" s="6" t="s">
        <v>116</v>
      </c>
      <c r="W938" s="6" t="s">
        <v>383</v>
      </c>
    </row>
    <row r="939" spans="1:23" x14ac:dyDescent="0.2">
      <c r="A939" s="6" t="s">
        <v>176</v>
      </c>
      <c r="B939" s="6">
        <v>2018</v>
      </c>
      <c r="C939" s="6" t="s">
        <v>408</v>
      </c>
      <c r="D939" s="6" t="s">
        <v>69</v>
      </c>
      <c r="E939" s="6" t="s">
        <v>52</v>
      </c>
      <c r="F939" s="6" t="s">
        <v>177</v>
      </c>
      <c r="G939" s="6" t="s">
        <v>178</v>
      </c>
      <c r="H939" s="6" t="s">
        <v>110</v>
      </c>
      <c r="I939" s="6" t="s">
        <v>163</v>
      </c>
      <c r="P939" s="44" t="s">
        <v>386</v>
      </c>
      <c r="Q939" s="7">
        <v>6.5279091769157986</v>
      </c>
      <c r="R939" s="7">
        <v>5.6764427625355012</v>
      </c>
      <c r="S939" s="8">
        <f t="shared" si="59"/>
        <v>-0.13043478260869196</v>
      </c>
      <c r="U939" s="9">
        <f t="shared" si="58"/>
        <v>-0.20163386116964449</v>
      </c>
      <c r="V939" s="6" t="s">
        <v>116</v>
      </c>
      <c r="W939" s="6" t="s">
        <v>383</v>
      </c>
    </row>
    <row r="940" spans="1:23" x14ac:dyDescent="0.2">
      <c r="A940" s="6" t="s">
        <v>106</v>
      </c>
      <c r="B940" s="6" t="s">
        <v>120</v>
      </c>
      <c r="C940" s="6" t="s">
        <v>463</v>
      </c>
      <c r="D940" s="6" t="s">
        <v>77</v>
      </c>
      <c r="E940" s="6" t="s">
        <v>121</v>
      </c>
      <c r="F940" s="6" t="s">
        <v>132</v>
      </c>
      <c r="G940" s="13">
        <v>1.0000000000000001E-5</v>
      </c>
      <c r="H940" s="6" t="s">
        <v>110</v>
      </c>
      <c r="I940" s="6" t="s">
        <v>111</v>
      </c>
      <c r="J940" s="6" t="s">
        <v>133</v>
      </c>
      <c r="K940" s="6" t="s">
        <v>134</v>
      </c>
      <c r="L940" s="6" t="s">
        <v>135</v>
      </c>
      <c r="P940" s="44" t="s">
        <v>385</v>
      </c>
      <c r="Q940" s="9">
        <v>27.717119330647201</v>
      </c>
      <c r="R940" s="9">
        <v>24.081270125596301</v>
      </c>
      <c r="S940" s="8">
        <f t="shared" si="59"/>
        <v>-0.13117702318475394</v>
      </c>
      <c r="U940" s="9">
        <f t="shared" si="58"/>
        <v>-0.20286583785571691</v>
      </c>
      <c r="V940" s="6" t="s">
        <v>119</v>
      </c>
      <c r="W940" s="6" t="s">
        <v>383</v>
      </c>
    </row>
    <row r="941" spans="1:23" x14ac:dyDescent="0.2">
      <c r="A941" s="6" t="s">
        <v>106</v>
      </c>
      <c r="B941" s="6" t="s">
        <v>120</v>
      </c>
      <c r="C941" s="6" t="s">
        <v>463</v>
      </c>
      <c r="D941" s="6" t="s">
        <v>77</v>
      </c>
      <c r="E941" s="6" t="s">
        <v>121</v>
      </c>
      <c r="F941" s="6" t="s">
        <v>138</v>
      </c>
      <c r="G941" s="11">
        <v>1E-3</v>
      </c>
      <c r="H941" s="6" t="s">
        <v>110</v>
      </c>
      <c r="I941" s="6" t="s">
        <v>111</v>
      </c>
      <c r="J941" s="6" t="s">
        <v>133</v>
      </c>
      <c r="K941" s="6" t="s">
        <v>134</v>
      </c>
      <c r="L941" s="6" t="s">
        <v>135</v>
      </c>
      <c r="P941" s="44" t="s">
        <v>385</v>
      </c>
      <c r="Q941" s="9">
        <v>27.717119330647201</v>
      </c>
      <c r="R941" s="9">
        <v>24.081270125596301</v>
      </c>
      <c r="S941" s="8">
        <f t="shared" si="59"/>
        <v>-0.13117702318475394</v>
      </c>
      <c r="U941" s="9">
        <f t="shared" si="58"/>
        <v>-0.20286583785571691</v>
      </c>
      <c r="V941" s="6" t="s">
        <v>119</v>
      </c>
      <c r="W941" s="6" t="s">
        <v>383</v>
      </c>
    </row>
    <row r="942" spans="1:23" x14ac:dyDescent="0.2">
      <c r="A942" s="6" t="s">
        <v>106</v>
      </c>
      <c r="B942" s="6" t="s">
        <v>107</v>
      </c>
      <c r="C942" s="6" t="s">
        <v>478</v>
      </c>
      <c r="D942" s="6" t="s">
        <v>69</v>
      </c>
      <c r="E942" s="6" t="s">
        <v>52</v>
      </c>
      <c r="F942" s="6" t="s">
        <v>117</v>
      </c>
      <c r="G942" s="6" t="s">
        <v>130</v>
      </c>
      <c r="H942" t="s">
        <v>110</v>
      </c>
      <c r="I942" t="s">
        <v>111</v>
      </c>
      <c r="J942" t="s">
        <v>112</v>
      </c>
      <c r="K942" t="s">
        <v>139</v>
      </c>
      <c r="L942" t="s">
        <v>140</v>
      </c>
      <c r="M942" t="s">
        <v>141</v>
      </c>
      <c r="P942" s="44" t="s">
        <v>385</v>
      </c>
      <c r="Q942" s="9">
        <v>2794713.5999592501</v>
      </c>
      <c r="R942" s="9">
        <v>2426657.6890434502</v>
      </c>
      <c r="S942" s="8">
        <f t="shared" si="59"/>
        <v>-0.13169718389790158</v>
      </c>
      <c r="U942" s="9">
        <f t="shared" si="58"/>
        <v>-0.20372983205442341</v>
      </c>
      <c r="V942" s="6" t="s">
        <v>119</v>
      </c>
      <c r="W942" s="6" t="s">
        <v>383</v>
      </c>
    </row>
    <row r="943" spans="1:23" x14ac:dyDescent="0.2">
      <c r="A943" s="6" t="s">
        <v>106</v>
      </c>
      <c r="B943" s="6">
        <v>2018</v>
      </c>
      <c r="C943" s="6" t="s">
        <v>492</v>
      </c>
      <c r="D943" s="6" t="s">
        <v>69</v>
      </c>
      <c r="E943" s="6" t="s">
        <v>52</v>
      </c>
      <c r="F943" s="6" t="s">
        <v>108</v>
      </c>
      <c r="G943" s="6" t="s">
        <v>193</v>
      </c>
      <c r="H943" t="s">
        <v>110</v>
      </c>
      <c r="I943" t="s">
        <v>123</v>
      </c>
      <c r="J943" t="s">
        <v>124</v>
      </c>
      <c r="K943" t="s">
        <v>125</v>
      </c>
      <c r="L943" t="s">
        <v>126</v>
      </c>
      <c r="M943" t="s">
        <v>127</v>
      </c>
      <c r="N943" s="6" t="s">
        <v>155</v>
      </c>
      <c r="P943" s="44" t="s">
        <v>386</v>
      </c>
      <c r="Q943" s="9">
        <v>0.35599022004889902</v>
      </c>
      <c r="R943" s="9">
        <v>0.30904645476772602</v>
      </c>
      <c r="S943" s="8">
        <f t="shared" si="59"/>
        <v>-0.13186813186813048</v>
      </c>
      <c r="U943" s="9">
        <f t="shared" si="58"/>
        <v>-0.20401389202159109</v>
      </c>
      <c r="V943" s="6" t="s">
        <v>116</v>
      </c>
      <c r="W943" s="6" t="s">
        <v>383</v>
      </c>
    </row>
    <row r="944" spans="1:23" x14ac:dyDescent="0.2">
      <c r="A944" s="6" t="s">
        <v>106</v>
      </c>
      <c r="B944" s="6" t="s">
        <v>107</v>
      </c>
      <c r="C944" s="6" t="s">
        <v>484</v>
      </c>
      <c r="D944" s="6" t="s">
        <v>69</v>
      </c>
      <c r="E944" s="6" t="s">
        <v>52</v>
      </c>
      <c r="F944" s="6" t="s">
        <v>108</v>
      </c>
      <c r="G944" s="6" t="s">
        <v>131</v>
      </c>
      <c r="H944" t="s">
        <v>110</v>
      </c>
      <c r="I944" t="s">
        <v>111</v>
      </c>
      <c r="J944" t="s">
        <v>133</v>
      </c>
      <c r="K944" t="s">
        <v>146</v>
      </c>
      <c r="L944" t="s">
        <v>147</v>
      </c>
      <c r="M944" t="s">
        <v>148</v>
      </c>
      <c r="P944" s="44" t="s">
        <v>385</v>
      </c>
      <c r="Q944" s="9">
        <v>1653598.3646958801</v>
      </c>
      <c r="R944" s="9">
        <v>1435478.1523857899</v>
      </c>
      <c r="S944" s="8">
        <f t="shared" si="59"/>
        <v>-0.13190640300990233</v>
      </c>
      <c r="U944" s="9">
        <f t="shared" si="58"/>
        <v>-0.20407749388386234</v>
      </c>
      <c r="V944" s="6" t="s">
        <v>119</v>
      </c>
      <c r="W944" s="6" t="s">
        <v>383</v>
      </c>
    </row>
    <row r="945" spans="1:23" x14ac:dyDescent="0.2">
      <c r="A945" s="6" t="s">
        <v>143</v>
      </c>
      <c r="B945" s="6">
        <v>2018</v>
      </c>
      <c r="C945" s="6" t="s">
        <v>425</v>
      </c>
      <c r="D945" s="6" t="s">
        <v>74</v>
      </c>
      <c r="E945" s="6" t="s">
        <v>50</v>
      </c>
      <c r="F945" s="6" t="s">
        <v>144</v>
      </c>
      <c r="G945" s="6" t="s">
        <v>145</v>
      </c>
      <c r="H945" t="s">
        <v>110</v>
      </c>
      <c r="I945" t="s">
        <v>111</v>
      </c>
      <c r="J945" t="s">
        <v>133</v>
      </c>
      <c r="K945" t="s">
        <v>146</v>
      </c>
      <c r="L945" t="s">
        <v>147</v>
      </c>
      <c r="M945" t="s">
        <v>191</v>
      </c>
      <c r="P945" s="44" t="s">
        <v>385</v>
      </c>
      <c r="Q945" s="9">
        <v>9641990.2912621293</v>
      </c>
      <c r="R945" s="9">
        <v>8367718.4466019403</v>
      </c>
      <c r="S945" s="8">
        <f t="shared" si="59"/>
        <v>-0.1321585903083696</v>
      </c>
      <c r="U945" s="9">
        <f t="shared" si="58"/>
        <v>-0.20449666783453804</v>
      </c>
      <c r="V945" s="6" t="s">
        <v>119</v>
      </c>
      <c r="W945" s="6" t="s">
        <v>383</v>
      </c>
    </row>
    <row r="946" spans="1:23" x14ac:dyDescent="0.2">
      <c r="A946" s="6" t="s">
        <v>106</v>
      </c>
      <c r="B946" s="6">
        <v>2018</v>
      </c>
      <c r="C946" s="6" t="s">
        <v>493</v>
      </c>
      <c r="D946" s="6" t="s">
        <v>69</v>
      </c>
      <c r="E946" s="6" t="s">
        <v>52</v>
      </c>
      <c r="F946" s="6" t="s">
        <v>108</v>
      </c>
      <c r="G946" s="6" t="s">
        <v>193</v>
      </c>
      <c r="H946" t="s">
        <v>110</v>
      </c>
      <c r="I946" t="s">
        <v>111</v>
      </c>
      <c r="J946" t="s">
        <v>133</v>
      </c>
      <c r="K946" t="s">
        <v>146</v>
      </c>
      <c r="L946" t="s">
        <v>147</v>
      </c>
      <c r="M946" t="s">
        <v>148</v>
      </c>
      <c r="N946" s="6" t="s">
        <v>199</v>
      </c>
      <c r="P946" s="44" t="s">
        <v>385</v>
      </c>
      <c r="Q946" s="9">
        <v>1161290.32258064</v>
      </c>
      <c r="R946" s="9">
        <v>1006451.61290322</v>
      </c>
      <c r="S946" s="8">
        <f t="shared" si="59"/>
        <v>-0.13333333333333447</v>
      </c>
      <c r="U946" s="9">
        <f t="shared" si="58"/>
        <v>-0.20645087746742818</v>
      </c>
      <c r="V946" s="6" t="s">
        <v>119</v>
      </c>
      <c r="W946" s="6" t="s">
        <v>383</v>
      </c>
    </row>
    <row r="947" spans="1:23" x14ac:dyDescent="0.2">
      <c r="A947" s="6" t="s">
        <v>106</v>
      </c>
      <c r="B947" s="6" t="s">
        <v>120</v>
      </c>
      <c r="C947" s="6" t="s">
        <v>444</v>
      </c>
      <c r="D947" s="6" t="s">
        <v>77</v>
      </c>
      <c r="E947" s="6" t="s">
        <v>121</v>
      </c>
      <c r="F947" s="6" t="s">
        <v>122</v>
      </c>
      <c r="G947" s="11">
        <v>1E-3</v>
      </c>
      <c r="H947" s="6" t="s">
        <v>110</v>
      </c>
      <c r="I947" s="12" t="s">
        <v>123</v>
      </c>
      <c r="J947" s="6" t="s">
        <v>124</v>
      </c>
      <c r="K947" s="6" t="s">
        <v>125</v>
      </c>
      <c r="L947" s="6" t="s">
        <v>126</v>
      </c>
      <c r="M947" s="6" t="s">
        <v>127</v>
      </c>
      <c r="N947" s="6" t="s">
        <v>150</v>
      </c>
      <c r="P947" s="44" t="s">
        <v>386</v>
      </c>
      <c r="Q947" s="9">
        <v>855918.53749145998</v>
      </c>
      <c r="R947" s="9">
        <v>740234.58017713996</v>
      </c>
      <c r="S947" s="8">
        <f t="shared" si="59"/>
        <v>-0.1351576724268275</v>
      </c>
      <c r="U947" s="9">
        <f t="shared" si="58"/>
        <v>-0.20949096093884231</v>
      </c>
      <c r="V947" s="6" t="s">
        <v>119</v>
      </c>
      <c r="W947" s="6" t="s">
        <v>383</v>
      </c>
    </row>
    <row r="948" spans="1:23" x14ac:dyDescent="0.2">
      <c r="A948" s="6" t="s">
        <v>106</v>
      </c>
      <c r="B948" s="6">
        <v>2018</v>
      </c>
      <c r="C948" s="6" t="s">
        <v>502</v>
      </c>
      <c r="D948" s="6" t="s">
        <v>69</v>
      </c>
      <c r="E948" s="6" t="s">
        <v>52</v>
      </c>
      <c r="F948" s="6" t="s">
        <v>108</v>
      </c>
      <c r="G948" s="6" t="s">
        <v>227</v>
      </c>
      <c r="H948" t="s">
        <v>110</v>
      </c>
      <c r="I948" t="s">
        <v>111</v>
      </c>
      <c r="J948" t="s">
        <v>204</v>
      </c>
      <c r="K948" t="s">
        <v>205</v>
      </c>
      <c r="L948" t="s">
        <v>206</v>
      </c>
      <c r="M948" t="s">
        <v>215</v>
      </c>
      <c r="N948" s="6" t="s">
        <v>225</v>
      </c>
      <c r="P948" s="44" t="s">
        <v>386</v>
      </c>
      <c r="Q948" s="9">
        <v>2677824.2677824199</v>
      </c>
      <c r="R948" s="9">
        <v>2315202.2315202202</v>
      </c>
      <c r="S948" s="8">
        <f t="shared" si="59"/>
        <v>-0.13541666666666557</v>
      </c>
      <c r="U948" s="9">
        <f t="shared" si="58"/>
        <v>-0.2099230693742295</v>
      </c>
      <c r="V948" s="6" t="s">
        <v>119</v>
      </c>
      <c r="W948" s="6" t="s">
        <v>383</v>
      </c>
    </row>
    <row r="949" spans="1:23" x14ac:dyDescent="0.2">
      <c r="A949" s="6" t="s">
        <v>106</v>
      </c>
      <c r="B949" s="6" t="s">
        <v>107</v>
      </c>
      <c r="C949" s="6" t="s">
        <v>486</v>
      </c>
      <c r="D949" s="6" t="s">
        <v>69</v>
      </c>
      <c r="E949" s="6" t="s">
        <v>52</v>
      </c>
      <c r="F949" s="6" t="s">
        <v>142</v>
      </c>
      <c r="G949" s="6" t="s">
        <v>129</v>
      </c>
      <c r="H949" t="s">
        <v>110</v>
      </c>
      <c r="I949" t="s">
        <v>111</v>
      </c>
      <c r="J949" t="s">
        <v>133</v>
      </c>
      <c r="K949" t="s">
        <v>146</v>
      </c>
      <c r="L949" t="s">
        <v>147</v>
      </c>
      <c r="M949" t="s">
        <v>191</v>
      </c>
      <c r="P949" s="44" t="s">
        <v>386</v>
      </c>
      <c r="Q949" s="9">
        <v>7442258.4040411804</v>
      </c>
      <c r="R949" s="9">
        <v>6433330.34229925</v>
      </c>
      <c r="S949" s="8">
        <f t="shared" si="59"/>
        <v>-0.13556745909199791</v>
      </c>
      <c r="U949" s="9">
        <f t="shared" si="58"/>
        <v>-0.21017471250605183</v>
      </c>
      <c r="V949" s="6" t="s">
        <v>119</v>
      </c>
      <c r="W949" s="6" t="s">
        <v>383</v>
      </c>
    </row>
    <row r="950" spans="1:23" x14ac:dyDescent="0.2">
      <c r="A950" s="6" t="s">
        <v>106</v>
      </c>
      <c r="B950" s="6" t="s">
        <v>107</v>
      </c>
      <c r="C950" s="6" t="s">
        <v>486</v>
      </c>
      <c r="D950" s="6" t="s">
        <v>69</v>
      </c>
      <c r="E950" s="6" t="s">
        <v>52</v>
      </c>
      <c r="F950" s="6" t="s">
        <v>108</v>
      </c>
      <c r="G950" s="6" t="s">
        <v>109</v>
      </c>
      <c r="H950" t="s">
        <v>110</v>
      </c>
      <c r="I950" t="s">
        <v>111</v>
      </c>
      <c r="J950" t="s">
        <v>133</v>
      </c>
      <c r="K950" t="s">
        <v>146</v>
      </c>
      <c r="L950" t="s">
        <v>147</v>
      </c>
      <c r="M950" t="s">
        <v>191</v>
      </c>
      <c r="P950" s="44" t="s">
        <v>386</v>
      </c>
      <c r="Q950" s="9">
        <v>6591445.5346533898</v>
      </c>
      <c r="R950" s="9">
        <v>5697860.0117771197</v>
      </c>
      <c r="S950" s="8">
        <f t="shared" si="59"/>
        <v>-0.1355674590920001</v>
      </c>
      <c r="U950" s="9">
        <f t="shared" si="58"/>
        <v>-0.21017471250605535</v>
      </c>
      <c r="V950" s="6" t="s">
        <v>119</v>
      </c>
      <c r="W950" s="6" t="s">
        <v>383</v>
      </c>
    </row>
    <row r="951" spans="1:23" x14ac:dyDescent="0.2">
      <c r="A951" s="6" t="s">
        <v>143</v>
      </c>
      <c r="B951" s="6">
        <v>2018</v>
      </c>
      <c r="C951" s="6" t="s">
        <v>425</v>
      </c>
      <c r="D951" s="6" t="s">
        <v>74</v>
      </c>
      <c r="E951" s="6" t="s">
        <v>50</v>
      </c>
      <c r="F951" s="6" t="s">
        <v>144</v>
      </c>
      <c r="G951" s="6" t="s">
        <v>145</v>
      </c>
      <c r="H951" s="6" t="s">
        <v>110</v>
      </c>
      <c r="I951" s="12" t="s">
        <v>123</v>
      </c>
      <c r="J951" s="6" t="s">
        <v>124</v>
      </c>
      <c r="K951" s="6" t="s">
        <v>125</v>
      </c>
      <c r="L951" s="6" t="s">
        <v>126</v>
      </c>
      <c r="M951" s="6" t="s">
        <v>127</v>
      </c>
      <c r="N951" s="6" t="s">
        <v>150</v>
      </c>
      <c r="P951" s="44" t="s">
        <v>386</v>
      </c>
      <c r="Q951" s="9">
        <v>4580419.5804195702</v>
      </c>
      <c r="R951" s="9">
        <v>3951048.95104894</v>
      </c>
      <c r="S951" s="8">
        <f t="shared" si="59"/>
        <v>-0.13740458015267226</v>
      </c>
      <c r="U951" s="9">
        <f t="shared" si="58"/>
        <v>-0.21324403912226333</v>
      </c>
      <c r="V951" s="6" t="s">
        <v>119</v>
      </c>
      <c r="W951" s="6" t="s">
        <v>383</v>
      </c>
    </row>
    <row r="952" spans="1:23" x14ac:dyDescent="0.2">
      <c r="A952" s="6" t="s">
        <v>229</v>
      </c>
      <c r="B952" s="6">
        <v>2019</v>
      </c>
      <c r="C952" s="6" t="s">
        <v>405</v>
      </c>
      <c r="D952" s="6" t="s">
        <v>268</v>
      </c>
      <c r="E952" s="6" t="s">
        <v>52</v>
      </c>
      <c r="F952" s="6" t="s">
        <v>142</v>
      </c>
      <c r="G952" s="6" t="s">
        <v>230</v>
      </c>
      <c r="H952" t="s">
        <v>110</v>
      </c>
      <c r="I952" t="s">
        <v>111</v>
      </c>
      <c r="J952" t="s">
        <v>133</v>
      </c>
      <c r="K952" t="s">
        <v>146</v>
      </c>
      <c r="L952" t="s">
        <v>147</v>
      </c>
      <c r="M952" t="s">
        <v>191</v>
      </c>
      <c r="N952" s="6" t="s">
        <v>228</v>
      </c>
      <c r="P952" s="44" t="s">
        <v>386</v>
      </c>
      <c r="T952" s="9">
        <v>-0.22</v>
      </c>
      <c r="U952" s="9">
        <f t="shared" si="58"/>
        <v>-0.22</v>
      </c>
      <c r="V952" s="6" t="s">
        <v>119</v>
      </c>
      <c r="W952" s="6" t="s">
        <v>383</v>
      </c>
    </row>
    <row r="953" spans="1:23" x14ac:dyDescent="0.2">
      <c r="A953" s="6" t="s">
        <v>188</v>
      </c>
      <c r="B953" s="6">
        <v>2019</v>
      </c>
      <c r="C953" s="6" t="s">
        <v>511</v>
      </c>
      <c r="D953" s="6" t="s">
        <v>49</v>
      </c>
      <c r="E953" s="6" t="s">
        <v>50</v>
      </c>
      <c r="F953" s="6" t="s">
        <v>195</v>
      </c>
      <c r="G953" s="6" t="s">
        <v>190</v>
      </c>
      <c r="H953" s="6" t="s">
        <v>110</v>
      </c>
      <c r="I953" s="6" t="s">
        <v>111</v>
      </c>
      <c r="J953" s="6" t="s">
        <v>112</v>
      </c>
      <c r="K953" s="6" t="s">
        <v>113</v>
      </c>
      <c r="L953" s="6" t="s">
        <v>114</v>
      </c>
      <c r="M953" s="6" t="s">
        <v>115</v>
      </c>
      <c r="P953" s="44" t="s">
        <v>385</v>
      </c>
      <c r="Q953" s="9">
        <v>0.26519337016574596</v>
      </c>
      <c r="R953" s="9">
        <v>0.22762430939226597</v>
      </c>
      <c r="S953" s="8">
        <f t="shared" ref="S953:S960" si="60">((R953-Q953)/Q953)</f>
        <v>-0.14166666666666408</v>
      </c>
      <c r="U953" s="9">
        <f t="shared" si="58"/>
        <v>-0.22039006842529577</v>
      </c>
      <c r="V953" s="6" t="s">
        <v>116</v>
      </c>
      <c r="W953" s="6" t="s">
        <v>383</v>
      </c>
    </row>
    <row r="954" spans="1:23" x14ac:dyDescent="0.2">
      <c r="A954" s="6" t="s">
        <v>106</v>
      </c>
      <c r="B954" s="6" t="s">
        <v>107</v>
      </c>
      <c r="C954" s="6" t="s">
        <v>472</v>
      </c>
      <c r="D954" s="6" t="s">
        <v>69</v>
      </c>
      <c r="E954" s="6" t="s">
        <v>52</v>
      </c>
      <c r="F954" s="6" t="s">
        <v>142</v>
      </c>
      <c r="G954" s="6" t="s">
        <v>118</v>
      </c>
      <c r="H954" t="s">
        <v>110</v>
      </c>
      <c r="I954" t="s">
        <v>111</v>
      </c>
      <c r="J954" t="s">
        <v>133</v>
      </c>
      <c r="K954" t="s">
        <v>146</v>
      </c>
      <c r="L954" t="s">
        <v>147</v>
      </c>
      <c r="M954" t="s">
        <v>191</v>
      </c>
      <c r="P954" s="44" t="s">
        <v>386</v>
      </c>
      <c r="Q954" s="9">
        <v>2590200.2045313199</v>
      </c>
      <c r="R954" s="9">
        <v>2221604.0919558099</v>
      </c>
      <c r="S954" s="8">
        <f t="shared" si="60"/>
        <v>-0.14230410140910524</v>
      </c>
      <c r="U954" s="9">
        <f t="shared" si="58"/>
        <v>-0.22146187299248971</v>
      </c>
      <c r="V954" s="6" t="s">
        <v>119</v>
      </c>
      <c r="W954" s="6" t="s">
        <v>383</v>
      </c>
    </row>
    <row r="955" spans="1:23" x14ac:dyDescent="0.2">
      <c r="A955" s="6" t="s">
        <v>106</v>
      </c>
      <c r="B955" s="6" t="s">
        <v>107</v>
      </c>
      <c r="C955" s="6" t="s">
        <v>469</v>
      </c>
      <c r="D955" s="6" t="s">
        <v>69</v>
      </c>
      <c r="E955" s="6" t="s">
        <v>52</v>
      </c>
      <c r="F955" s="6" t="s">
        <v>194</v>
      </c>
      <c r="G955" s="6" t="s">
        <v>131</v>
      </c>
      <c r="H955" s="6" t="s">
        <v>110</v>
      </c>
      <c r="I955" s="6" t="s">
        <v>111</v>
      </c>
      <c r="J955" s="6" t="s">
        <v>112</v>
      </c>
      <c r="K955" s="6" t="s">
        <v>113</v>
      </c>
      <c r="L955" s="6" t="s">
        <v>114</v>
      </c>
      <c r="M955" s="6" t="s">
        <v>115</v>
      </c>
      <c r="P955" s="44" t="s">
        <v>385</v>
      </c>
      <c r="Q955" s="9">
        <v>989795.91481616104</v>
      </c>
      <c r="R955" s="9">
        <v>848653.70631286199</v>
      </c>
      <c r="S955" s="8">
        <f t="shared" si="60"/>
        <v>-0.14259728332937602</v>
      </c>
      <c r="U955" s="9">
        <f t="shared" si="58"/>
        <v>-0.22195510656262871</v>
      </c>
      <c r="V955" s="6" t="s">
        <v>119</v>
      </c>
      <c r="W955" s="6" t="s">
        <v>383</v>
      </c>
    </row>
    <row r="956" spans="1:23" x14ac:dyDescent="0.2">
      <c r="A956" s="6" t="s">
        <v>106</v>
      </c>
      <c r="B956" s="6" t="s">
        <v>107</v>
      </c>
      <c r="C956" s="6" t="s">
        <v>424</v>
      </c>
      <c r="D956" s="6" t="s">
        <v>69</v>
      </c>
      <c r="E956" s="6" t="s">
        <v>52</v>
      </c>
      <c r="F956" s="6" t="s">
        <v>194</v>
      </c>
      <c r="G956" s="6" t="s">
        <v>131</v>
      </c>
      <c r="H956" s="6" t="s">
        <v>110</v>
      </c>
      <c r="I956" s="12" t="s">
        <v>123</v>
      </c>
      <c r="J956" s="6" t="s">
        <v>124</v>
      </c>
      <c r="K956" s="6" t="s">
        <v>125</v>
      </c>
      <c r="L956" s="6" t="s">
        <v>126</v>
      </c>
      <c r="M956" s="6" t="s">
        <v>127</v>
      </c>
      <c r="N956" s="6" t="s">
        <v>155</v>
      </c>
      <c r="P956" s="44" t="s">
        <v>386</v>
      </c>
      <c r="Q956" s="9">
        <v>34.499205087440302</v>
      </c>
      <c r="R956" s="9">
        <v>29.570747217806002</v>
      </c>
      <c r="S956" s="8">
        <f t="shared" si="60"/>
        <v>-0.14285714285714204</v>
      </c>
      <c r="U956" s="9">
        <f t="shared" si="58"/>
        <v>-0.22239242133644652</v>
      </c>
      <c r="V956" s="6" t="s">
        <v>116</v>
      </c>
      <c r="W956" s="6" t="s">
        <v>383</v>
      </c>
    </row>
    <row r="957" spans="1:23" x14ac:dyDescent="0.2">
      <c r="A957" s="6" t="s">
        <v>106</v>
      </c>
      <c r="B957" s="6" t="s">
        <v>107</v>
      </c>
      <c r="C957" s="6" t="s">
        <v>485</v>
      </c>
      <c r="D957" s="6" t="s">
        <v>69</v>
      </c>
      <c r="E957" s="6" t="s">
        <v>52</v>
      </c>
      <c r="F957" s="6" t="s">
        <v>108</v>
      </c>
      <c r="G957" s="6" t="s">
        <v>130</v>
      </c>
      <c r="H957" t="s">
        <v>110</v>
      </c>
      <c r="I957" t="s">
        <v>111</v>
      </c>
      <c r="J957" t="s">
        <v>133</v>
      </c>
      <c r="K957" t="s">
        <v>146</v>
      </c>
      <c r="L957" t="s">
        <v>147</v>
      </c>
      <c r="M957" t="s">
        <v>191</v>
      </c>
      <c r="P957" s="44" t="s">
        <v>386</v>
      </c>
      <c r="Q957" s="9">
        <v>24.813895781637701</v>
      </c>
      <c r="R957" s="9">
        <v>21.2406947890818</v>
      </c>
      <c r="S957" s="8">
        <f t="shared" si="60"/>
        <v>-0.14400000000000288</v>
      </c>
      <c r="U957" s="9">
        <f t="shared" si="58"/>
        <v>-0.22431729826094499</v>
      </c>
      <c r="V957" s="6" t="s">
        <v>116</v>
      </c>
      <c r="W957" s="6" t="s">
        <v>383</v>
      </c>
    </row>
    <row r="958" spans="1:23" x14ac:dyDescent="0.2">
      <c r="A958" s="6" t="s">
        <v>106</v>
      </c>
      <c r="B958" s="6" t="s">
        <v>107</v>
      </c>
      <c r="C958" s="6" t="s">
        <v>464</v>
      </c>
      <c r="D958" s="6" t="s">
        <v>69</v>
      </c>
      <c r="E958" s="6" t="s">
        <v>52</v>
      </c>
      <c r="F958" s="6" t="s">
        <v>194</v>
      </c>
      <c r="G958" s="6" t="s">
        <v>118</v>
      </c>
      <c r="H958" t="s">
        <v>110</v>
      </c>
      <c r="I958" t="s">
        <v>111</v>
      </c>
      <c r="J958" t="s">
        <v>112</v>
      </c>
      <c r="K958" t="s">
        <v>139</v>
      </c>
      <c r="L958" t="s">
        <v>140</v>
      </c>
      <c r="M958" t="s">
        <v>141</v>
      </c>
      <c r="P958" s="44" t="s">
        <v>385</v>
      </c>
      <c r="Q958" s="9">
        <v>3471686.81892655</v>
      </c>
      <c r="R958" s="9">
        <v>2971481.1046839799</v>
      </c>
      <c r="S958" s="8">
        <f t="shared" si="60"/>
        <v>-0.14408146250854342</v>
      </c>
      <c r="U958" s="9">
        <f t="shared" si="58"/>
        <v>-0.22445460100591183</v>
      </c>
      <c r="V958" s="6" t="s">
        <v>119</v>
      </c>
      <c r="W958" s="6" t="s">
        <v>383</v>
      </c>
    </row>
    <row r="959" spans="1:23" x14ac:dyDescent="0.2">
      <c r="A959" s="6" t="s">
        <v>196</v>
      </c>
      <c r="B959" s="6">
        <v>2019</v>
      </c>
      <c r="C959" s="6" t="s">
        <v>414</v>
      </c>
      <c r="D959" s="6" t="s">
        <v>79</v>
      </c>
      <c r="E959" s="6" t="s">
        <v>50</v>
      </c>
      <c r="F959" s="16" t="s">
        <v>208</v>
      </c>
      <c r="G959" s="6" t="s">
        <v>198</v>
      </c>
      <c r="H959" t="s">
        <v>110</v>
      </c>
      <c r="I959" t="s">
        <v>111</v>
      </c>
      <c r="J959" t="s">
        <v>112</v>
      </c>
      <c r="K959" t="s">
        <v>113</v>
      </c>
      <c r="L959" t="s">
        <v>114</v>
      </c>
      <c r="M959" t="s">
        <v>282</v>
      </c>
      <c r="N959" s="6" t="s">
        <v>283</v>
      </c>
      <c r="P959" s="44" t="s">
        <v>385</v>
      </c>
      <c r="Q959" s="9">
        <v>25283950.617283899</v>
      </c>
      <c r="R959" s="9">
        <v>21530864.197530799</v>
      </c>
      <c r="S959" s="8">
        <f t="shared" si="60"/>
        <v>-0.14843750000000086</v>
      </c>
      <c r="U959" s="9">
        <f t="shared" si="58"/>
        <v>-0.23181567522307514</v>
      </c>
      <c r="V959" s="6" t="s">
        <v>119</v>
      </c>
      <c r="W959" s="6" t="s">
        <v>383</v>
      </c>
    </row>
    <row r="960" spans="1:23" x14ac:dyDescent="0.2">
      <c r="A960" s="6" t="s">
        <v>106</v>
      </c>
      <c r="B960" s="6" t="s">
        <v>120</v>
      </c>
      <c r="C960" s="6" t="s">
        <v>460</v>
      </c>
      <c r="D960" s="6" t="s">
        <v>77</v>
      </c>
      <c r="E960" s="6" t="s">
        <v>121</v>
      </c>
      <c r="F960" s="6" t="s">
        <v>138</v>
      </c>
      <c r="G960" s="13">
        <v>1.0000000000000001E-5</v>
      </c>
      <c r="H960" s="6" t="s">
        <v>110</v>
      </c>
      <c r="I960" s="12" t="s">
        <v>123</v>
      </c>
      <c r="J960" s="6" t="s">
        <v>124</v>
      </c>
      <c r="K960" s="6" t="s">
        <v>125</v>
      </c>
      <c r="L960" s="6" t="s">
        <v>126</v>
      </c>
      <c r="M960" s="6" t="s">
        <v>127</v>
      </c>
      <c r="N960" s="6" t="s">
        <v>150</v>
      </c>
      <c r="P960" s="44" t="s">
        <v>386</v>
      </c>
      <c r="Q960" s="9">
        <v>1141804.16545099</v>
      </c>
      <c r="R960" s="9">
        <v>970311.08924681996</v>
      </c>
      <c r="S960" s="8">
        <f t="shared" si="60"/>
        <v>-0.15019482446574683</v>
      </c>
      <c r="U960" s="9">
        <f t="shared" si="58"/>
        <v>-0.23479596482187298</v>
      </c>
      <c r="V960" s="6" t="s">
        <v>119</v>
      </c>
      <c r="W960" s="6" t="s">
        <v>383</v>
      </c>
    </row>
    <row r="961" spans="1:23" x14ac:dyDescent="0.2">
      <c r="A961" s="6" t="s">
        <v>167</v>
      </c>
      <c r="B961" s="6">
        <v>2018</v>
      </c>
      <c r="C961" s="6" t="s">
        <v>411</v>
      </c>
      <c r="D961" s="6" t="s">
        <v>80</v>
      </c>
      <c r="E961" s="6" t="s">
        <v>50</v>
      </c>
      <c r="F961" s="45" t="s">
        <v>390</v>
      </c>
      <c r="G961" s="6" t="s">
        <v>168</v>
      </c>
      <c r="H961" s="6" t="s">
        <v>110</v>
      </c>
      <c r="I961" s="12" t="s">
        <v>111</v>
      </c>
      <c r="J961" s="6" t="s">
        <v>133</v>
      </c>
      <c r="K961" s="6" t="s">
        <v>146</v>
      </c>
      <c r="L961" s="6" t="s">
        <v>147</v>
      </c>
      <c r="P961" s="44" t="s">
        <v>386</v>
      </c>
      <c r="R961" s="8"/>
      <c r="T961" s="15">
        <v>-0.235861454</v>
      </c>
      <c r="U961" s="9">
        <f t="shared" si="58"/>
        <v>-0.235861454</v>
      </c>
      <c r="V961" s="6" t="s">
        <v>116</v>
      </c>
      <c r="W961" s="6" t="s">
        <v>383</v>
      </c>
    </row>
    <row r="962" spans="1:23" x14ac:dyDescent="0.2">
      <c r="A962" s="6" t="s">
        <v>167</v>
      </c>
      <c r="B962" s="6">
        <v>2018</v>
      </c>
      <c r="C962" s="6" t="s">
        <v>411</v>
      </c>
      <c r="D962" s="6" t="s">
        <v>80</v>
      </c>
      <c r="E962" s="6" t="s">
        <v>50</v>
      </c>
      <c r="F962" s="45" t="s">
        <v>390</v>
      </c>
      <c r="G962" s="6" t="s">
        <v>168</v>
      </c>
      <c r="H962" s="6" t="s">
        <v>110</v>
      </c>
      <c r="I962" s="12" t="s">
        <v>123</v>
      </c>
      <c r="J962" s="6" t="s">
        <v>124</v>
      </c>
      <c r="K962" s="6" t="s">
        <v>125</v>
      </c>
      <c r="L962" s="6" t="s">
        <v>126</v>
      </c>
      <c r="M962" s="6" t="s">
        <v>127</v>
      </c>
      <c r="N962" s="6" t="s">
        <v>155</v>
      </c>
      <c r="P962" s="44" t="s">
        <v>386</v>
      </c>
      <c r="R962" s="8"/>
      <c r="T962" s="15">
        <v>-0.23806688300000001</v>
      </c>
      <c r="U962" s="9">
        <f t="shared" si="58"/>
        <v>-0.23806688300000001</v>
      </c>
      <c r="V962" s="6" t="s">
        <v>116</v>
      </c>
      <c r="W962" s="6" t="s">
        <v>383</v>
      </c>
    </row>
    <row r="963" spans="1:23" x14ac:dyDescent="0.2">
      <c r="A963" s="6" t="s">
        <v>143</v>
      </c>
      <c r="B963" s="6">
        <v>2018</v>
      </c>
      <c r="C963" s="6" t="s">
        <v>426</v>
      </c>
      <c r="D963" s="6" t="s">
        <v>74</v>
      </c>
      <c r="E963" s="6" t="s">
        <v>50</v>
      </c>
      <c r="F963" s="6" t="s">
        <v>144</v>
      </c>
      <c r="G963" s="6" t="s">
        <v>145</v>
      </c>
      <c r="H963" t="s">
        <v>110</v>
      </c>
      <c r="I963" t="s">
        <v>163</v>
      </c>
      <c r="J963" t="s">
        <v>163</v>
      </c>
      <c r="K963" t="s">
        <v>164</v>
      </c>
      <c r="L963" t="s">
        <v>165</v>
      </c>
      <c r="M963" t="s">
        <v>166</v>
      </c>
      <c r="P963" s="44" t="s">
        <v>386</v>
      </c>
      <c r="Q963" s="9">
        <v>0.11201117318435699</v>
      </c>
      <c r="R963" s="9">
        <v>9.4972067039106101E-2</v>
      </c>
      <c r="S963" s="8">
        <f t="shared" ref="S963:S980" si="61">((R963-Q963)/Q963)</f>
        <v>-0.15211970074812592</v>
      </c>
      <c r="T963" s="8"/>
      <c r="U963" s="9">
        <f t="shared" si="58"/>
        <v>-0.23806749031721222</v>
      </c>
      <c r="V963" s="6" t="s">
        <v>116</v>
      </c>
      <c r="W963" s="6" t="s">
        <v>383</v>
      </c>
    </row>
    <row r="964" spans="1:23" x14ac:dyDescent="0.2">
      <c r="A964" s="6" t="s">
        <v>188</v>
      </c>
      <c r="B964" s="6">
        <v>2019</v>
      </c>
      <c r="C964" s="6" t="s">
        <v>511</v>
      </c>
      <c r="D964" s="6" t="s">
        <v>189</v>
      </c>
      <c r="E964" s="6" t="s">
        <v>50</v>
      </c>
      <c r="F964" s="6" t="s">
        <v>195</v>
      </c>
      <c r="G964" s="6" t="s">
        <v>190</v>
      </c>
      <c r="H964" t="s">
        <v>110</v>
      </c>
      <c r="I964" t="s">
        <v>111</v>
      </c>
      <c r="J964" t="s">
        <v>204</v>
      </c>
      <c r="K964" t="s">
        <v>205</v>
      </c>
      <c r="L964" t="s">
        <v>206</v>
      </c>
      <c r="M964" t="s">
        <v>215</v>
      </c>
      <c r="P964" s="44" t="s">
        <v>386</v>
      </c>
      <c r="Q964" s="9">
        <v>5.082872928176696E-2</v>
      </c>
      <c r="R964" s="9">
        <v>4.3093922651933014E-2</v>
      </c>
      <c r="S964" s="8">
        <f t="shared" si="61"/>
        <v>-0.15217391304347516</v>
      </c>
      <c r="U964" s="9">
        <f t="shared" si="58"/>
        <v>-0.23815973719475927</v>
      </c>
      <c r="V964" s="6" t="s">
        <v>116</v>
      </c>
      <c r="W964" s="6" t="s">
        <v>383</v>
      </c>
    </row>
    <row r="965" spans="1:23" x14ac:dyDescent="0.2">
      <c r="A965" s="6" t="s">
        <v>188</v>
      </c>
      <c r="B965" s="6">
        <v>2019</v>
      </c>
      <c r="C965" s="6" t="s">
        <v>511</v>
      </c>
      <c r="D965" s="6" t="s">
        <v>189</v>
      </c>
      <c r="E965" s="6" t="s">
        <v>50</v>
      </c>
      <c r="F965" s="6" t="s">
        <v>142</v>
      </c>
      <c r="G965" s="6" t="s">
        <v>190</v>
      </c>
      <c r="H965" s="6" t="s">
        <v>110</v>
      </c>
      <c r="I965" s="12" t="s">
        <v>123</v>
      </c>
      <c r="J965" s="6" t="s">
        <v>124</v>
      </c>
      <c r="K965" s="6" t="s">
        <v>125</v>
      </c>
      <c r="L965" s="6" t="s">
        <v>126</v>
      </c>
      <c r="M965" s="6" t="s">
        <v>127</v>
      </c>
      <c r="P965" s="44" t="s">
        <v>386</v>
      </c>
      <c r="Q965" s="9">
        <v>0.53591160220994405</v>
      </c>
      <c r="R965" s="9">
        <v>0.45414364640884003</v>
      </c>
      <c r="S965" s="8">
        <f t="shared" si="61"/>
        <v>-0.1525773195876273</v>
      </c>
      <c r="U965" s="9">
        <f t="shared" si="58"/>
        <v>-0.23884635339280452</v>
      </c>
      <c r="V965" s="6" t="s">
        <v>116</v>
      </c>
      <c r="W965" s="6" t="s">
        <v>383</v>
      </c>
    </row>
    <row r="966" spans="1:23" x14ac:dyDescent="0.2">
      <c r="A966" s="6" t="s">
        <v>106</v>
      </c>
      <c r="B966" s="6" t="s">
        <v>107</v>
      </c>
      <c r="C966" s="6" t="s">
        <v>470</v>
      </c>
      <c r="D966" s="6" t="s">
        <v>69</v>
      </c>
      <c r="E966" s="6" t="s">
        <v>52</v>
      </c>
      <c r="F966" s="6" t="s">
        <v>194</v>
      </c>
      <c r="G966" s="6" t="s">
        <v>131</v>
      </c>
      <c r="H966" t="s">
        <v>110</v>
      </c>
      <c r="I966" t="s">
        <v>111</v>
      </c>
      <c r="J966" t="s">
        <v>133</v>
      </c>
      <c r="K966" t="s">
        <v>146</v>
      </c>
      <c r="L966" t="s">
        <v>147</v>
      </c>
      <c r="M966" t="s">
        <v>148</v>
      </c>
      <c r="P966" s="44" t="s">
        <v>385</v>
      </c>
      <c r="Q966" s="9">
        <v>2.8782287822878101</v>
      </c>
      <c r="R966" s="9">
        <v>2.4354243542435601</v>
      </c>
      <c r="S966" s="8">
        <f t="shared" si="61"/>
        <v>-0.15384615384614395</v>
      </c>
      <c r="U966" s="9">
        <f t="shared" si="58"/>
        <v>-0.24100809950377808</v>
      </c>
      <c r="V966" s="6" t="s">
        <v>116</v>
      </c>
      <c r="W966" s="6" t="s">
        <v>383</v>
      </c>
    </row>
    <row r="967" spans="1:23" x14ac:dyDescent="0.2">
      <c r="A967" s="6" t="s">
        <v>106</v>
      </c>
      <c r="B967" s="6" t="s">
        <v>120</v>
      </c>
      <c r="C967" s="6" t="s">
        <v>435</v>
      </c>
      <c r="D967" s="6" t="s">
        <v>77</v>
      </c>
      <c r="E967" s="6" t="s">
        <v>121</v>
      </c>
      <c r="F967" s="6" t="s">
        <v>122</v>
      </c>
      <c r="G967" s="14">
        <v>1.0000000000000001E-5</v>
      </c>
      <c r="H967" t="s">
        <v>110</v>
      </c>
      <c r="I967" t="s">
        <v>163</v>
      </c>
      <c r="J967" t="s">
        <v>163</v>
      </c>
      <c r="K967" t="s">
        <v>164</v>
      </c>
      <c r="L967" t="s">
        <v>165</v>
      </c>
      <c r="M967" t="s">
        <v>166</v>
      </c>
      <c r="P967" s="44" t="s">
        <v>386</v>
      </c>
      <c r="Q967" s="9">
        <v>5829459.5662042396</v>
      </c>
      <c r="R967" s="9">
        <v>4922196.1065065796</v>
      </c>
      <c r="S967" s="8">
        <f t="shared" si="61"/>
        <v>-0.15563423150877265</v>
      </c>
      <c r="U967" s="9">
        <f t="shared" si="58"/>
        <v>-0.24406000344650058</v>
      </c>
      <c r="V967" s="6" t="s">
        <v>119</v>
      </c>
      <c r="W967" s="6" t="s">
        <v>383</v>
      </c>
    </row>
    <row r="968" spans="1:23" x14ac:dyDescent="0.2">
      <c r="A968" s="6" t="s">
        <v>106</v>
      </c>
      <c r="B968" s="6" t="s">
        <v>120</v>
      </c>
      <c r="C968" s="6" t="s">
        <v>445</v>
      </c>
      <c r="D968" s="6" t="s">
        <v>77</v>
      </c>
      <c r="E968" s="6" t="s">
        <v>121</v>
      </c>
      <c r="F968" s="6" t="s">
        <v>122</v>
      </c>
      <c r="G968" s="14">
        <v>1.0000000000000001E-5</v>
      </c>
      <c r="H968" s="6" t="s">
        <v>110</v>
      </c>
      <c r="I968" s="12" t="s">
        <v>123</v>
      </c>
      <c r="J968" s="6" t="s">
        <v>124</v>
      </c>
      <c r="K968" s="6" t="s">
        <v>125</v>
      </c>
      <c r="L968" s="6" t="s">
        <v>126</v>
      </c>
      <c r="M968" s="6" t="s">
        <v>127</v>
      </c>
      <c r="N968" s="6" t="s">
        <v>155</v>
      </c>
      <c r="P968" s="44" t="s">
        <v>386</v>
      </c>
      <c r="Q968" s="9">
        <v>12424076.357226901</v>
      </c>
      <c r="R968" s="9">
        <v>10470764.636878701</v>
      </c>
      <c r="S968" s="8">
        <f t="shared" si="61"/>
        <v>-0.1572198740723279</v>
      </c>
      <c r="U968" s="9">
        <f t="shared" si="58"/>
        <v>-0.24677180133448676</v>
      </c>
      <c r="V968" s="6" t="s">
        <v>119</v>
      </c>
      <c r="W968" s="6" t="s">
        <v>383</v>
      </c>
    </row>
    <row r="969" spans="1:23" x14ac:dyDescent="0.2">
      <c r="A969" s="6" t="s">
        <v>106</v>
      </c>
      <c r="B969" s="6">
        <v>2018</v>
      </c>
      <c r="C969" s="6" t="s">
        <v>415</v>
      </c>
      <c r="D969" s="6" t="s">
        <v>69</v>
      </c>
      <c r="E969" s="6" t="s">
        <v>52</v>
      </c>
      <c r="F969" s="6" t="s">
        <v>216</v>
      </c>
      <c r="G969" s="6" t="s">
        <v>217</v>
      </c>
      <c r="H969" t="s">
        <v>110</v>
      </c>
      <c r="I969" t="s">
        <v>111</v>
      </c>
      <c r="J969" t="s">
        <v>133</v>
      </c>
      <c r="K969" t="s">
        <v>146</v>
      </c>
      <c r="L969" t="s">
        <v>147</v>
      </c>
      <c r="M969" t="s">
        <v>148</v>
      </c>
      <c r="N969" s="6" t="s">
        <v>199</v>
      </c>
      <c r="P969" s="44" t="s">
        <v>385</v>
      </c>
      <c r="Q969" s="9">
        <v>1115241</v>
      </c>
      <c r="R969" s="9">
        <v>936802</v>
      </c>
      <c r="S969" s="8">
        <f t="shared" si="61"/>
        <v>-0.16000039453355822</v>
      </c>
      <c r="U969" s="9">
        <f t="shared" si="58"/>
        <v>-0.25153944460518052</v>
      </c>
      <c r="V969" s="6" t="s">
        <v>119</v>
      </c>
      <c r="W969" s="6" t="s">
        <v>383</v>
      </c>
    </row>
    <row r="970" spans="1:23" x14ac:dyDescent="0.2">
      <c r="A970" s="6" t="s">
        <v>106</v>
      </c>
      <c r="B970" s="6" t="s">
        <v>120</v>
      </c>
      <c r="C970" s="6" t="s">
        <v>430</v>
      </c>
      <c r="D970" s="6" t="s">
        <v>77</v>
      </c>
      <c r="E970" s="6" t="s">
        <v>121</v>
      </c>
      <c r="F970" s="6" t="s">
        <v>144</v>
      </c>
      <c r="G970" s="11">
        <v>1E-3</v>
      </c>
      <c r="H970" s="6" t="s">
        <v>110</v>
      </c>
      <c r="I970" s="12" t="s">
        <v>123</v>
      </c>
      <c r="J970" s="6" t="s">
        <v>124</v>
      </c>
      <c r="K970" s="6" t="s">
        <v>125</v>
      </c>
      <c r="L970" s="6" t="s">
        <v>126</v>
      </c>
      <c r="M970" s="6" t="s">
        <v>127</v>
      </c>
      <c r="N970" s="6" t="s">
        <v>155</v>
      </c>
      <c r="P970" s="44" t="s">
        <v>386</v>
      </c>
      <c r="Q970" s="9">
        <v>13232653.213512899</v>
      </c>
      <c r="R970" s="9">
        <v>11092652.652432499</v>
      </c>
      <c r="S970" s="8">
        <f t="shared" si="61"/>
        <v>-0.16172120031794363</v>
      </c>
      <c r="U970" s="9">
        <f t="shared" si="58"/>
        <v>-0.25449795117221208</v>
      </c>
      <c r="V970" s="6" t="s">
        <v>119</v>
      </c>
      <c r="W970" s="6" t="s">
        <v>383</v>
      </c>
    </row>
    <row r="971" spans="1:23" x14ac:dyDescent="0.2">
      <c r="A971" s="6" t="s">
        <v>106</v>
      </c>
      <c r="B971" s="6" t="s">
        <v>120</v>
      </c>
      <c r="C971" s="6" t="s">
        <v>436</v>
      </c>
      <c r="D971" s="6" t="s">
        <v>77</v>
      </c>
      <c r="E971" s="6" t="s">
        <v>121</v>
      </c>
      <c r="F971" s="6" t="s">
        <v>122</v>
      </c>
      <c r="G971" s="11">
        <v>1E-3</v>
      </c>
      <c r="H971" s="6" t="s">
        <v>110</v>
      </c>
      <c r="I971" s="6" t="s">
        <v>111</v>
      </c>
      <c r="J971" s="6" t="s">
        <v>112</v>
      </c>
      <c r="K971" s="6" t="s">
        <v>113</v>
      </c>
      <c r="L971" s="6" t="s">
        <v>114</v>
      </c>
      <c r="M971" s="6" t="s">
        <v>115</v>
      </c>
      <c r="P971" s="44" t="s">
        <v>385</v>
      </c>
      <c r="Q971" s="9">
        <v>5.6234132519034899E-4</v>
      </c>
      <c r="R971" s="9">
        <v>4.7106075419833202E-4</v>
      </c>
      <c r="S971" s="8">
        <f t="shared" si="61"/>
        <v>-0.16232235993169997</v>
      </c>
      <c r="U971" s="9">
        <f t="shared" si="58"/>
        <v>-0.25553293037593694</v>
      </c>
      <c r="V971" s="6" t="s">
        <v>119</v>
      </c>
      <c r="W971" s="6" t="s">
        <v>383</v>
      </c>
    </row>
    <row r="972" spans="1:23" x14ac:dyDescent="0.2">
      <c r="A972" s="6" t="s">
        <v>181</v>
      </c>
      <c r="B972" s="6">
        <v>2016</v>
      </c>
      <c r="C972" s="6" t="s">
        <v>412</v>
      </c>
      <c r="D972" s="6" t="s">
        <v>67</v>
      </c>
      <c r="E972" s="6" t="s">
        <v>50</v>
      </c>
      <c r="F972" s="6" t="s">
        <v>182</v>
      </c>
      <c r="H972" s="6" t="s">
        <v>110</v>
      </c>
      <c r="I972" s="1" t="s">
        <v>111</v>
      </c>
      <c r="J972" s="1" t="s">
        <v>112</v>
      </c>
      <c r="K972" s="6" t="s">
        <v>139</v>
      </c>
      <c r="P972" s="44" t="s">
        <v>385</v>
      </c>
      <c r="Q972" s="9">
        <f>89.61-88.26</f>
        <v>1.3499999999999943</v>
      </c>
      <c r="R972" s="9">
        <f>91.86-90.73</f>
        <v>1.1299999999999955</v>
      </c>
      <c r="S972" s="8">
        <f t="shared" si="61"/>
        <v>-0.16296296296296281</v>
      </c>
      <c r="U972" s="9">
        <f t="shared" si="58"/>
        <v>-0.25663663463564279</v>
      </c>
      <c r="V972" s="6" t="s">
        <v>116</v>
      </c>
      <c r="W972" s="6" t="s">
        <v>383</v>
      </c>
    </row>
    <row r="973" spans="1:23" x14ac:dyDescent="0.2">
      <c r="A973" s="6" t="s">
        <v>106</v>
      </c>
      <c r="B973" s="6" t="s">
        <v>107</v>
      </c>
      <c r="C973" s="6" t="s">
        <v>487</v>
      </c>
      <c r="D973" s="6" t="s">
        <v>69</v>
      </c>
      <c r="E973" s="6" t="s">
        <v>52</v>
      </c>
      <c r="F973" s="6" t="s">
        <v>117</v>
      </c>
      <c r="G973" s="6" t="s">
        <v>109</v>
      </c>
      <c r="H973" s="6" t="s">
        <v>110</v>
      </c>
      <c r="I973" s="12" t="s">
        <v>123</v>
      </c>
      <c r="J973" s="6" t="s">
        <v>124</v>
      </c>
      <c r="K973" s="6" t="s">
        <v>125</v>
      </c>
      <c r="L973" s="6" t="s">
        <v>126</v>
      </c>
      <c r="M973" s="6" t="s">
        <v>127</v>
      </c>
      <c r="N973" s="6" t="s">
        <v>150</v>
      </c>
      <c r="P973" s="44" t="s">
        <v>386</v>
      </c>
      <c r="Q973" s="9">
        <v>2.15798045602605</v>
      </c>
      <c r="R973" s="9">
        <v>1.80374592833876</v>
      </c>
      <c r="S973" s="8">
        <f t="shared" si="61"/>
        <v>-0.1641509433962241</v>
      </c>
      <c r="U973" s="9">
        <f t="shared" si="58"/>
        <v>-0.25868566089553929</v>
      </c>
      <c r="V973" s="6" t="s">
        <v>116</v>
      </c>
      <c r="W973" s="6" t="s">
        <v>383</v>
      </c>
    </row>
    <row r="974" spans="1:23" x14ac:dyDescent="0.2">
      <c r="A974" s="6" t="s">
        <v>106</v>
      </c>
      <c r="B974" s="6" t="s">
        <v>120</v>
      </c>
      <c r="C974" s="6" t="s">
        <v>437</v>
      </c>
      <c r="D974" s="6" t="s">
        <v>77</v>
      </c>
      <c r="E974" s="6" t="s">
        <v>121</v>
      </c>
      <c r="F974" s="6" t="s">
        <v>122</v>
      </c>
      <c r="G974" s="14">
        <v>1.0000000000000001E-5</v>
      </c>
      <c r="H974" t="s">
        <v>110</v>
      </c>
      <c r="I974" t="s">
        <v>111</v>
      </c>
      <c r="J974" t="s">
        <v>133</v>
      </c>
      <c r="K974" t="s">
        <v>146</v>
      </c>
      <c r="L974" t="s">
        <v>147</v>
      </c>
      <c r="M974" t="s">
        <v>148</v>
      </c>
      <c r="P974" s="44" t="s">
        <v>385</v>
      </c>
      <c r="Q974" s="9">
        <v>1379700.8956979699</v>
      </c>
      <c r="R974" s="9">
        <v>1150619.94968472</v>
      </c>
      <c r="S974" s="8">
        <f t="shared" si="61"/>
        <v>-0.1660366726785093</v>
      </c>
      <c r="U974" s="9">
        <f t="shared" si="58"/>
        <v>-0.2619441508513331</v>
      </c>
      <c r="V974" s="6" t="s">
        <v>119</v>
      </c>
      <c r="W974" s="6" t="s">
        <v>383</v>
      </c>
    </row>
    <row r="975" spans="1:23" x14ac:dyDescent="0.2">
      <c r="A975" s="6" t="s">
        <v>185</v>
      </c>
      <c r="B975" s="6">
        <v>2020</v>
      </c>
      <c r="C975" s="6" t="s">
        <v>497</v>
      </c>
      <c r="D975" s="6" t="s">
        <v>80</v>
      </c>
      <c r="E975" s="6" t="s">
        <v>50</v>
      </c>
      <c r="F975" s="6" t="s">
        <v>186</v>
      </c>
      <c r="G975" s="6" t="s">
        <v>203</v>
      </c>
      <c r="H975" s="6" t="s">
        <v>110</v>
      </c>
      <c r="I975" s="6" t="s">
        <v>111</v>
      </c>
      <c r="J975" s="6" t="s">
        <v>112</v>
      </c>
      <c r="K975" s="6" t="s">
        <v>139</v>
      </c>
      <c r="P975" s="44" t="s">
        <v>385</v>
      </c>
      <c r="Q975" s="9">
        <v>21.63308589607626</v>
      </c>
      <c r="R975" s="9">
        <v>18.027571580063618</v>
      </c>
      <c r="S975" s="8">
        <f t="shared" si="61"/>
        <v>-0.16666666666666349</v>
      </c>
      <c r="U975" s="9">
        <f t="shared" si="58"/>
        <v>-0.2630344058337884</v>
      </c>
      <c r="V975" s="6" t="s">
        <v>116</v>
      </c>
      <c r="W975" s="6" t="s">
        <v>383</v>
      </c>
    </row>
    <row r="976" spans="1:23" x14ac:dyDescent="0.2">
      <c r="A976" s="6" t="s">
        <v>106</v>
      </c>
      <c r="B976" s="6" t="s">
        <v>107</v>
      </c>
      <c r="C976" s="6" t="s">
        <v>471</v>
      </c>
      <c r="D976" s="6" t="s">
        <v>69</v>
      </c>
      <c r="E976" s="6" t="s">
        <v>52</v>
      </c>
      <c r="F976" s="6" t="s">
        <v>108</v>
      </c>
      <c r="G976" s="6" t="s">
        <v>118</v>
      </c>
      <c r="H976" t="s">
        <v>110</v>
      </c>
      <c r="I976" t="s">
        <v>111</v>
      </c>
      <c r="J976" t="s">
        <v>133</v>
      </c>
      <c r="K976" t="s">
        <v>146</v>
      </c>
      <c r="L976" t="s">
        <v>147</v>
      </c>
      <c r="M976" t="s">
        <v>148</v>
      </c>
      <c r="P976" s="44" t="s">
        <v>385</v>
      </c>
      <c r="Q976" s="9">
        <v>10103789.8555196</v>
      </c>
      <c r="R976" s="9">
        <v>8390093.7988405395</v>
      </c>
      <c r="S976" s="8">
        <f t="shared" si="61"/>
        <v>-0.16960923387998667</v>
      </c>
      <c r="U976" s="9">
        <f t="shared" si="58"/>
        <v>-0.26813769375772067</v>
      </c>
      <c r="V976" s="6" t="s">
        <v>119</v>
      </c>
      <c r="W976" s="6" t="s">
        <v>383</v>
      </c>
    </row>
    <row r="977" spans="1:23" x14ac:dyDescent="0.2">
      <c r="A977" s="6" t="s">
        <v>106</v>
      </c>
      <c r="B977" s="6" t="s">
        <v>107</v>
      </c>
      <c r="C977" s="6" t="s">
        <v>471</v>
      </c>
      <c r="D977" s="6" t="s">
        <v>69</v>
      </c>
      <c r="E977" s="6" t="s">
        <v>52</v>
      </c>
      <c r="F977" s="6" t="s">
        <v>108</v>
      </c>
      <c r="G977" s="6" t="s">
        <v>130</v>
      </c>
      <c r="H977" t="s">
        <v>110</v>
      </c>
      <c r="I977" t="s">
        <v>111</v>
      </c>
      <c r="J977" t="s">
        <v>133</v>
      </c>
      <c r="K977" t="s">
        <v>146</v>
      </c>
      <c r="L977" t="s">
        <v>147</v>
      </c>
      <c r="M977" t="s">
        <v>148</v>
      </c>
      <c r="P977" s="44" t="s">
        <v>385</v>
      </c>
      <c r="Q977" s="9">
        <v>10103789.8555196</v>
      </c>
      <c r="R977" s="9">
        <v>8390093.7988405395</v>
      </c>
      <c r="S977" s="8">
        <f t="shared" si="61"/>
        <v>-0.16960923387998667</v>
      </c>
      <c r="U977" s="9">
        <f t="shared" ref="U977:U1040" si="62">IF(T977="",(LOG((R977/Q977),2)),T977)</f>
        <v>-0.26813769375772067</v>
      </c>
      <c r="V977" s="6" t="s">
        <v>119</v>
      </c>
      <c r="W977" s="6" t="s">
        <v>383</v>
      </c>
    </row>
    <row r="978" spans="1:23" x14ac:dyDescent="0.2">
      <c r="A978" s="6" t="s">
        <v>106</v>
      </c>
      <c r="B978" s="6" t="s">
        <v>107</v>
      </c>
      <c r="C978" s="6" t="s">
        <v>464</v>
      </c>
      <c r="D978" s="6" t="s">
        <v>69</v>
      </c>
      <c r="E978" s="6" t="s">
        <v>52</v>
      </c>
      <c r="F978" s="6" t="s">
        <v>117</v>
      </c>
      <c r="G978" s="6" t="s">
        <v>109</v>
      </c>
      <c r="H978" t="s">
        <v>110</v>
      </c>
      <c r="I978" t="s">
        <v>111</v>
      </c>
      <c r="J978" t="s">
        <v>112</v>
      </c>
      <c r="K978" t="s">
        <v>139</v>
      </c>
      <c r="L978" t="s">
        <v>140</v>
      </c>
      <c r="M978" t="s">
        <v>141</v>
      </c>
      <c r="P978" s="44" t="s">
        <v>385</v>
      </c>
      <c r="Q978" s="9">
        <v>1323188.2072236401</v>
      </c>
      <c r="R978" s="9">
        <v>1097843.76705924</v>
      </c>
      <c r="S978" s="8">
        <f t="shared" si="61"/>
        <v>-0.17030414791651269</v>
      </c>
      <c r="U978" s="9">
        <f t="shared" si="62"/>
        <v>-0.26934552120708954</v>
      </c>
      <c r="V978" s="6" t="s">
        <v>119</v>
      </c>
      <c r="W978" s="6" t="s">
        <v>383</v>
      </c>
    </row>
    <row r="979" spans="1:23" x14ac:dyDescent="0.2">
      <c r="A979" s="6" t="s">
        <v>188</v>
      </c>
      <c r="B979" s="6">
        <v>2019</v>
      </c>
      <c r="C979" s="6" t="s">
        <v>511</v>
      </c>
      <c r="D979" s="6" t="s">
        <v>189</v>
      </c>
      <c r="E979" s="6" t="s">
        <v>50</v>
      </c>
      <c r="F979" s="6" t="s">
        <v>195</v>
      </c>
      <c r="G979" s="6" t="s">
        <v>190</v>
      </c>
      <c r="H979" t="s">
        <v>110</v>
      </c>
      <c r="I979" t="s">
        <v>111</v>
      </c>
      <c r="J979" t="s">
        <v>133</v>
      </c>
      <c r="K979" t="s">
        <v>146</v>
      </c>
      <c r="L979" t="s">
        <v>147</v>
      </c>
      <c r="M979" t="s">
        <v>191</v>
      </c>
      <c r="P979" s="44" t="s">
        <v>386</v>
      </c>
      <c r="Q979" s="9">
        <v>0.440883977900552</v>
      </c>
      <c r="R979" s="9">
        <v>0.36574585635359103</v>
      </c>
      <c r="S979" s="8">
        <f t="shared" si="61"/>
        <v>-0.17042606516290668</v>
      </c>
      <c r="U979" s="9">
        <f t="shared" si="62"/>
        <v>-0.26955752941512712</v>
      </c>
      <c r="V979" s="6" t="s">
        <v>116</v>
      </c>
      <c r="W979" s="6" t="s">
        <v>383</v>
      </c>
    </row>
    <row r="980" spans="1:23" x14ac:dyDescent="0.2">
      <c r="A980" s="6" t="s">
        <v>106</v>
      </c>
      <c r="B980" s="6" t="s">
        <v>107</v>
      </c>
      <c r="C980" s="6" t="s">
        <v>475</v>
      </c>
      <c r="D980" s="6" t="s">
        <v>69</v>
      </c>
      <c r="E980" s="6" t="s">
        <v>52</v>
      </c>
      <c r="F980" s="6" t="s">
        <v>142</v>
      </c>
      <c r="G980" s="6" t="s">
        <v>131</v>
      </c>
      <c r="H980" s="6" t="s">
        <v>110</v>
      </c>
      <c r="I980" s="12" t="s">
        <v>123</v>
      </c>
      <c r="J980" s="6" t="s">
        <v>124</v>
      </c>
      <c r="K980" s="6" t="s">
        <v>125</v>
      </c>
      <c r="L980" s="6" t="s">
        <v>126</v>
      </c>
      <c r="M980" s="6" t="s">
        <v>127</v>
      </c>
      <c r="N980" s="6" t="s">
        <v>155</v>
      </c>
      <c r="P980" s="44" t="s">
        <v>386</v>
      </c>
      <c r="Q980" s="9">
        <v>7724526.2532729497</v>
      </c>
      <c r="R980" s="9">
        <v>6389869.5319747701</v>
      </c>
      <c r="S980" s="8">
        <f t="shared" si="61"/>
        <v>-0.17278169269379773</v>
      </c>
      <c r="U980" s="9">
        <f t="shared" si="62"/>
        <v>-0.27365998035684885</v>
      </c>
      <c r="V980" s="6" t="s">
        <v>119</v>
      </c>
      <c r="W980" s="6" t="s">
        <v>383</v>
      </c>
    </row>
    <row r="981" spans="1:23" x14ac:dyDescent="0.2">
      <c r="A981" s="6" t="s">
        <v>167</v>
      </c>
      <c r="B981" s="6">
        <v>2018</v>
      </c>
      <c r="C981" s="6" t="s">
        <v>411</v>
      </c>
      <c r="D981" s="6" t="s">
        <v>80</v>
      </c>
      <c r="E981" s="6" t="s">
        <v>50</v>
      </c>
      <c r="F981" s="45" t="s">
        <v>390</v>
      </c>
      <c r="G981" s="6" t="s">
        <v>168</v>
      </c>
      <c r="H981" s="6" t="s">
        <v>110</v>
      </c>
      <c r="I981" s="12" t="s">
        <v>111</v>
      </c>
      <c r="J981" s="6" t="s">
        <v>133</v>
      </c>
      <c r="K981" s="6" t="s">
        <v>146</v>
      </c>
      <c r="L981" s="6" t="s">
        <v>147</v>
      </c>
      <c r="M981" s="6" t="s">
        <v>148</v>
      </c>
      <c r="N981" s="6" t="s">
        <v>199</v>
      </c>
      <c r="P981" s="44" t="s">
        <v>385</v>
      </c>
      <c r="R981" s="8"/>
      <c r="T981" s="15">
        <v>-0.273812477</v>
      </c>
      <c r="U981" s="9">
        <f t="shared" si="62"/>
        <v>-0.273812477</v>
      </c>
      <c r="V981" s="6" t="s">
        <v>116</v>
      </c>
      <c r="W981" s="6" t="s">
        <v>383</v>
      </c>
    </row>
    <row r="982" spans="1:23" x14ac:dyDescent="0.2">
      <c r="A982" s="6" t="s">
        <v>106</v>
      </c>
      <c r="B982" s="6">
        <v>2018</v>
      </c>
      <c r="C982" s="6" t="s">
        <v>493</v>
      </c>
      <c r="D982" s="6" t="s">
        <v>69</v>
      </c>
      <c r="E982" s="6" t="s">
        <v>52</v>
      </c>
      <c r="F982" s="6" t="s">
        <v>108</v>
      </c>
      <c r="G982" s="6" t="s">
        <v>193</v>
      </c>
      <c r="H982" t="s">
        <v>110</v>
      </c>
      <c r="I982" t="s">
        <v>123</v>
      </c>
      <c r="J982" t="s">
        <v>124</v>
      </c>
      <c r="K982" t="s">
        <v>125</v>
      </c>
      <c r="L982" t="s">
        <v>126</v>
      </c>
      <c r="M982" t="s">
        <v>127</v>
      </c>
      <c r="N982" s="6" t="s">
        <v>150</v>
      </c>
      <c r="P982" s="44" t="s">
        <v>386</v>
      </c>
      <c r="Q982" s="9">
        <v>2355140.1869158801</v>
      </c>
      <c r="R982" s="9">
        <v>1943925.2336448501</v>
      </c>
      <c r="S982" s="8">
        <f t="shared" ref="S982:S988" si="63">((R982-Q982)/Q982)</f>
        <v>-0.17460317460317601</v>
      </c>
      <c r="U982" s="9">
        <f t="shared" si="62"/>
        <v>-0.27684020535882675</v>
      </c>
      <c r="V982" s="6" t="s">
        <v>119</v>
      </c>
      <c r="W982" s="6" t="s">
        <v>383</v>
      </c>
    </row>
    <row r="983" spans="1:23" x14ac:dyDescent="0.2">
      <c r="A983" s="6" t="s">
        <v>167</v>
      </c>
      <c r="B983" s="6">
        <v>2018</v>
      </c>
      <c r="C983" s="6" t="s">
        <v>412</v>
      </c>
      <c r="D983" s="6" t="s">
        <v>80</v>
      </c>
      <c r="E983" s="6" t="s">
        <v>50</v>
      </c>
      <c r="F983" s="45" t="s">
        <v>390</v>
      </c>
      <c r="G983" s="6" t="s">
        <v>168</v>
      </c>
      <c r="H983" t="s">
        <v>110</v>
      </c>
      <c r="I983" t="s">
        <v>111</v>
      </c>
      <c r="J983" t="s">
        <v>133</v>
      </c>
      <c r="K983" t="s">
        <v>146</v>
      </c>
      <c r="L983" t="s">
        <v>147</v>
      </c>
      <c r="M983" t="s">
        <v>148</v>
      </c>
      <c r="N983" s="6" t="s">
        <v>199</v>
      </c>
      <c r="P983" s="44" t="s">
        <v>385</v>
      </c>
      <c r="Q983" s="9">
        <v>16.426071741032377</v>
      </c>
      <c r="R983" s="9">
        <v>13.547681539807527</v>
      </c>
      <c r="S983" s="8">
        <f t="shared" si="63"/>
        <v>-0.1752330226364848</v>
      </c>
      <c r="U983" s="9">
        <f t="shared" si="62"/>
        <v>-0.2779415247269712</v>
      </c>
      <c r="V983" s="6" t="s">
        <v>116</v>
      </c>
      <c r="W983" s="6" t="s">
        <v>383</v>
      </c>
    </row>
    <row r="984" spans="1:23" x14ac:dyDescent="0.2">
      <c r="A984" s="6" t="s">
        <v>106</v>
      </c>
      <c r="B984" s="6">
        <v>2018</v>
      </c>
      <c r="C984" s="6" t="s">
        <v>492</v>
      </c>
      <c r="D984" s="6" t="s">
        <v>69</v>
      </c>
      <c r="E984" s="6" t="s">
        <v>52</v>
      </c>
      <c r="F984" s="6" t="s">
        <v>108</v>
      </c>
      <c r="G984" s="6" t="s">
        <v>227</v>
      </c>
      <c r="H984" t="s">
        <v>110</v>
      </c>
      <c r="I984" t="s">
        <v>111</v>
      </c>
      <c r="J984" t="s">
        <v>204</v>
      </c>
      <c r="K984" t="s">
        <v>205</v>
      </c>
      <c r="L984" t="s">
        <v>206</v>
      </c>
      <c r="M984" t="s">
        <v>215</v>
      </c>
      <c r="N984" s="6" t="s">
        <v>225</v>
      </c>
      <c r="P984" s="44" t="s">
        <v>386</v>
      </c>
      <c r="Q984" s="9">
        <v>4.8517520215633402E-2</v>
      </c>
      <c r="R984" s="9">
        <v>3.9892183288409697E-2</v>
      </c>
      <c r="S984" s="8">
        <f t="shared" si="63"/>
        <v>-0.17777777777777756</v>
      </c>
      <c r="U984" s="9">
        <f t="shared" si="62"/>
        <v>-0.2823997307007246</v>
      </c>
      <c r="V984" s="6" t="s">
        <v>116</v>
      </c>
      <c r="W984" s="6" t="s">
        <v>383</v>
      </c>
    </row>
    <row r="985" spans="1:23" x14ac:dyDescent="0.2">
      <c r="A985" s="6" t="s">
        <v>181</v>
      </c>
      <c r="B985" s="6">
        <v>2016</v>
      </c>
      <c r="C985" s="6" t="s">
        <v>412</v>
      </c>
      <c r="D985" s="6" t="s">
        <v>78</v>
      </c>
      <c r="E985" s="6" t="s">
        <v>50</v>
      </c>
      <c r="F985" s="6" t="s">
        <v>396</v>
      </c>
      <c r="H985" t="s">
        <v>110</v>
      </c>
      <c r="I985" t="s">
        <v>163</v>
      </c>
      <c r="J985" t="s">
        <v>163</v>
      </c>
      <c r="K985" s="6" t="s">
        <v>164</v>
      </c>
      <c r="P985" s="44" t="s">
        <v>386</v>
      </c>
      <c r="Q985" s="9">
        <f>88.26-75.65</f>
        <v>12.61</v>
      </c>
      <c r="R985" s="9">
        <f>86-75.65</f>
        <v>10.349999999999994</v>
      </c>
      <c r="S985" s="8">
        <f t="shared" si="63"/>
        <v>-0.17922283901665387</v>
      </c>
      <c r="U985" s="9">
        <f t="shared" si="62"/>
        <v>-0.28493750794153294</v>
      </c>
      <c r="V985" s="6" t="s">
        <v>116</v>
      </c>
      <c r="W985" s="6" t="s">
        <v>383</v>
      </c>
    </row>
    <row r="986" spans="1:23" x14ac:dyDescent="0.2">
      <c r="A986" s="6" t="s">
        <v>106</v>
      </c>
      <c r="B986" s="6" t="s">
        <v>120</v>
      </c>
      <c r="C986" s="6" t="s">
        <v>428</v>
      </c>
      <c r="D986" s="6" t="s">
        <v>77</v>
      </c>
      <c r="E986" s="6" t="s">
        <v>121</v>
      </c>
      <c r="F986" s="6" t="s">
        <v>144</v>
      </c>
      <c r="G986" s="11">
        <v>1E-3</v>
      </c>
      <c r="H986" t="s">
        <v>110</v>
      </c>
      <c r="I986" t="s">
        <v>163</v>
      </c>
      <c r="J986" t="s">
        <v>163</v>
      </c>
      <c r="K986" t="s">
        <v>164</v>
      </c>
      <c r="L986" t="s">
        <v>165</v>
      </c>
      <c r="M986" t="s">
        <v>166</v>
      </c>
      <c r="P986" s="44" t="s">
        <v>386</v>
      </c>
      <c r="Q986" s="9">
        <v>7533030.1733831596</v>
      </c>
      <c r="R986" s="9">
        <v>6170058.3801862197</v>
      </c>
      <c r="S986" s="8">
        <f t="shared" si="63"/>
        <v>-0.18093274045453817</v>
      </c>
      <c r="U986" s="9">
        <f t="shared" si="62"/>
        <v>-0.28794616801685713</v>
      </c>
      <c r="V986" s="6" t="s">
        <v>119</v>
      </c>
      <c r="W986" s="6" t="s">
        <v>383</v>
      </c>
    </row>
    <row r="987" spans="1:23" x14ac:dyDescent="0.2">
      <c r="A987" s="6" t="s">
        <v>106</v>
      </c>
      <c r="B987" s="6" t="s">
        <v>120</v>
      </c>
      <c r="C987" s="6" t="s">
        <v>443</v>
      </c>
      <c r="D987" s="6" t="s">
        <v>77</v>
      </c>
      <c r="E987" s="6" t="s">
        <v>121</v>
      </c>
      <c r="F987" s="6" t="s">
        <v>122</v>
      </c>
      <c r="G987" s="11">
        <v>1E-3</v>
      </c>
      <c r="H987" s="6" t="s">
        <v>110</v>
      </c>
      <c r="I987" s="12" t="s">
        <v>123</v>
      </c>
      <c r="J987" s="6" t="s">
        <v>124</v>
      </c>
      <c r="K987" s="6" t="s">
        <v>125</v>
      </c>
      <c r="L987" s="6" t="s">
        <v>126</v>
      </c>
      <c r="M987" s="6" t="s">
        <v>127</v>
      </c>
      <c r="N987" s="6" t="s">
        <v>150</v>
      </c>
      <c r="P987" s="44" t="s">
        <v>386</v>
      </c>
      <c r="Q987" s="9">
        <v>522165.55412493501</v>
      </c>
      <c r="R987" s="9">
        <v>426714.09285185602</v>
      </c>
      <c r="S987" s="8">
        <f t="shared" si="63"/>
        <v>-0.1827992300890858</v>
      </c>
      <c r="U987" s="9">
        <f t="shared" si="62"/>
        <v>-0.29123753160656157</v>
      </c>
      <c r="V987" s="6" t="s">
        <v>119</v>
      </c>
      <c r="W987" s="6" t="s">
        <v>383</v>
      </c>
    </row>
    <row r="988" spans="1:23" x14ac:dyDescent="0.2">
      <c r="A988" s="6" t="s">
        <v>106</v>
      </c>
      <c r="B988" s="6" t="s">
        <v>120</v>
      </c>
      <c r="C988" s="6" t="s">
        <v>442</v>
      </c>
      <c r="D988" s="6" t="s">
        <v>77</v>
      </c>
      <c r="E988" s="6" t="s">
        <v>121</v>
      </c>
      <c r="F988" s="6" t="s">
        <v>122</v>
      </c>
      <c r="G988" s="11">
        <v>1E-3</v>
      </c>
      <c r="H988" s="6" t="s">
        <v>110</v>
      </c>
      <c r="I988" s="12" t="s">
        <v>123</v>
      </c>
      <c r="J988" s="6" t="s">
        <v>124</v>
      </c>
      <c r="K988" s="6" t="s">
        <v>125</v>
      </c>
      <c r="L988" s="6" t="s">
        <v>126</v>
      </c>
      <c r="M988" s="6" t="s">
        <v>127</v>
      </c>
      <c r="N988" s="6" t="s">
        <v>155</v>
      </c>
      <c r="O988" s="6" t="s">
        <v>218</v>
      </c>
      <c r="P988" s="44" t="s">
        <v>386</v>
      </c>
      <c r="Q988" s="9">
        <v>2394133.04892661</v>
      </c>
      <c r="R988" s="9">
        <v>1955736.9630040601</v>
      </c>
      <c r="S988" s="8">
        <f t="shared" si="63"/>
        <v>-0.18311266624012448</v>
      </c>
      <c r="U988" s="9">
        <f t="shared" si="62"/>
        <v>-0.29179098130767445</v>
      </c>
      <c r="V988" s="6" t="s">
        <v>119</v>
      </c>
      <c r="W988" s="6" t="s">
        <v>383</v>
      </c>
    </row>
    <row r="989" spans="1:23" x14ac:dyDescent="0.2">
      <c r="A989" s="6" t="s">
        <v>229</v>
      </c>
      <c r="B989" s="6">
        <v>2019</v>
      </c>
      <c r="C989" s="6" t="s">
        <v>405</v>
      </c>
      <c r="D989" s="6" t="s">
        <v>69</v>
      </c>
      <c r="E989" s="6" t="s">
        <v>52</v>
      </c>
      <c r="F989" s="6" t="s">
        <v>142</v>
      </c>
      <c r="G989" s="6" t="s">
        <v>252</v>
      </c>
      <c r="H989" t="s">
        <v>110</v>
      </c>
      <c r="I989" t="s">
        <v>111</v>
      </c>
      <c r="J989" t="s">
        <v>133</v>
      </c>
      <c r="K989" t="s">
        <v>146</v>
      </c>
      <c r="L989" t="s">
        <v>147</v>
      </c>
      <c r="M989" t="s">
        <v>191</v>
      </c>
      <c r="N989" s="6" t="s">
        <v>228</v>
      </c>
      <c r="P989" s="44" t="s">
        <v>386</v>
      </c>
      <c r="T989" s="9">
        <v>-0.29270000000000002</v>
      </c>
      <c r="U989" s="9">
        <f t="shared" si="62"/>
        <v>-0.29270000000000002</v>
      </c>
      <c r="V989" s="6" t="s">
        <v>119</v>
      </c>
      <c r="W989" s="6" t="s">
        <v>383</v>
      </c>
    </row>
    <row r="990" spans="1:23" x14ac:dyDescent="0.2">
      <c r="A990" s="6" t="s">
        <v>231</v>
      </c>
      <c r="B990" s="6">
        <v>2019</v>
      </c>
      <c r="C990" s="6" t="s">
        <v>508</v>
      </c>
      <c r="D990" s="6" t="s">
        <v>74</v>
      </c>
      <c r="E990" s="6" t="s">
        <v>50</v>
      </c>
      <c r="F990" s="6" t="s">
        <v>232</v>
      </c>
      <c r="G990" s="6" t="s">
        <v>240</v>
      </c>
      <c r="H990" t="s">
        <v>110</v>
      </c>
      <c r="I990" t="s">
        <v>163</v>
      </c>
      <c r="J990" t="s">
        <v>163</v>
      </c>
      <c r="K990" t="s">
        <v>164</v>
      </c>
      <c r="L990" t="s">
        <v>165</v>
      </c>
      <c r="M990" t="s">
        <v>166</v>
      </c>
      <c r="N990"/>
      <c r="O990"/>
      <c r="P990" s="44" t="s">
        <v>386</v>
      </c>
      <c r="T990" s="9">
        <v>-0.29659999999999997</v>
      </c>
      <c r="U990" s="9">
        <f t="shared" si="62"/>
        <v>-0.29659999999999997</v>
      </c>
      <c r="V990" s="6" t="s">
        <v>119</v>
      </c>
      <c r="W990" s="6" t="s">
        <v>383</v>
      </c>
    </row>
    <row r="991" spans="1:23" x14ac:dyDescent="0.2">
      <c r="A991" s="6" t="s">
        <v>196</v>
      </c>
      <c r="B991" s="6">
        <v>2019</v>
      </c>
      <c r="C991" s="6" t="s">
        <v>413</v>
      </c>
      <c r="D991" s="6" t="s">
        <v>79</v>
      </c>
      <c r="E991" s="6" t="s">
        <v>50</v>
      </c>
      <c r="F991" s="6" t="s">
        <v>197</v>
      </c>
      <c r="G991" s="6" t="s">
        <v>209</v>
      </c>
      <c r="H991" t="s">
        <v>110</v>
      </c>
      <c r="I991" t="s">
        <v>163</v>
      </c>
      <c r="J991" t="s">
        <v>163</v>
      </c>
      <c r="K991" t="s">
        <v>164</v>
      </c>
      <c r="L991" t="s">
        <v>165</v>
      </c>
      <c r="M991" t="s">
        <v>166</v>
      </c>
      <c r="P991" s="44" t="s">
        <v>386</v>
      </c>
      <c r="Q991" s="9">
        <v>11158536.5853658</v>
      </c>
      <c r="R991" s="9">
        <v>9054878.0487804804</v>
      </c>
      <c r="S991" s="8">
        <f>((R991-Q991)/Q991)</f>
        <v>-0.18852459016393119</v>
      </c>
      <c r="U991" s="9">
        <f t="shared" si="62"/>
        <v>-0.30138071748327094</v>
      </c>
      <c r="V991" s="6" t="s">
        <v>119</v>
      </c>
      <c r="W991" s="6" t="s">
        <v>383</v>
      </c>
    </row>
    <row r="992" spans="1:23" x14ac:dyDescent="0.2">
      <c r="A992" s="6" t="s">
        <v>106</v>
      </c>
      <c r="B992" s="6" t="s">
        <v>120</v>
      </c>
      <c r="C992" s="6" t="s">
        <v>459</v>
      </c>
      <c r="D992" s="6" t="s">
        <v>77</v>
      </c>
      <c r="E992" s="6" t="s">
        <v>121</v>
      </c>
      <c r="F992" s="6" t="s">
        <v>138</v>
      </c>
      <c r="G992" s="13">
        <v>1.0000000000000001E-5</v>
      </c>
      <c r="H992" t="s">
        <v>110</v>
      </c>
      <c r="I992" t="s">
        <v>111</v>
      </c>
      <c r="J992" t="s">
        <v>133</v>
      </c>
      <c r="K992" t="s">
        <v>146</v>
      </c>
      <c r="L992" t="s">
        <v>147</v>
      </c>
      <c r="M992" t="s">
        <v>191</v>
      </c>
      <c r="P992" s="44" t="s">
        <v>386</v>
      </c>
      <c r="Q992" s="9">
        <v>4192623.70166755</v>
      </c>
      <c r="R992" s="9">
        <v>3399083.14866796</v>
      </c>
      <c r="S992" s="8">
        <f>((R992-Q992)/Q992)</f>
        <v>-0.18927063563657567</v>
      </c>
      <c r="U992" s="9">
        <f t="shared" si="62"/>
        <v>-0.30270769690863325</v>
      </c>
      <c r="V992" s="6" t="s">
        <v>119</v>
      </c>
      <c r="W992" s="6" t="s">
        <v>383</v>
      </c>
    </row>
    <row r="993" spans="1:23" x14ac:dyDescent="0.2">
      <c r="A993" s="6" t="s">
        <v>106</v>
      </c>
      <c r="B993" s="6" t="s">
        <v>120</v>
      </c>
      <c r="C993" s="6" t="s">
        <v>440</v>
      </c>
      <c r="D993" s="6" t="s">
        <v>77</v>
      </c>
      <c r="E993" s="6" t="s">
        <v>121</v>
      </c>
      <c r="F993" s="6" t="s">
        <v>122</v>
      </c>
      <c r="G993" s="11">
        <v>1E-3</v>
      </c>
      <c r="H993" t="s">
        <v>110</v>
      </c>
      <c r="I993" t="s">
        <v>111</v>
      </c>
      <c r="J993" t="s">
        <v>133</v>
      </c>
      <c r="K993" t="s">
        <v>146</v>
      </c>
      <c r="L993" t="s">
        <v>147</v>
      </c>
      <c r="M993" t="s">
        <v>191</v>
      </c>
      <c r="P993" s="44" t="s">
        <v>386</v>
      </c>
      <c r="Q993" s="9">
        <v>6362606.3761617504</v>
      </c>
      <c r="R993" s="9">
        <v>5155876.7183155399</v>
      </c>
      <c r="S993" s="8">
        <f>((R993-Q993)/Q993)</f>
        <v>-0.18965964362770649</v>
      </c>
      <c r="U993" s="9">
        <f t="shared" si="62"/>
        <v>-0.30340010378449378</v>
      </c>
      <c r="V993" s="6" t="s">
        <v>119</v>
      </c>
      <c r="W993" s="6" t="s">
        <v>383</v>
      </c>
    </row>
    <row r="994" spans="1:23" x14ac:dyDescent="0.2">
      <c r="A994" s="6" t="s">
        <v>106</v>
      </c>
      <c r="B994" s="6" t="s">
        <v>120</v>
      </c>
      <c r="C994" s="6" t="s">
        <v>446</v>
      </c>
      <c r="D994" s="6" t="s">
        <v>77</v>
      </c>
      <c r="E994" s="6" t="s">
        <v>121</v>
      </c>
      <c r="F994" s="6" t="s">
        <v>122</v>
      </c>
      <c r="G994" s="11">
        <v>1E-3</v>
      </c>
      <c r="H994" s="6" t="s">
        <v>110</v>
      </c>
      <c r="I994" s="12" t="s">
        <v>123</v>
      </c>
      <c r="J994" s="6" t="s">
        <v>124</v>
      </c>
      <c r="K994" s="6" t="s">
        <v>125</v>
      </c>
      <c r="L994" s="6" t="s">
        <v>126</v>
      </c>
      <c r="M994" s="6" t="s">
        <v>127</v>
      </c>
      <c r="N994" s="6" t="s">
        <v>155</v>
      </c>
      <c r="P994" s="44" t="s">
        <v>386</v>
      </c>
      <c r="Q994" s="9">
        <v>8341673.7653454104</v>
      </c>
      <c r="R994" s="9">
        <v>6759380.8064265205</v>
      </c>
      <c r="S994" s="8">
        <f>((R994-Q994)/Q994)</f>
        <v>-0.18968530818027871</v>
      </c>
      <c r="U994" s="9">
        <f t="shared" si="62"/>
        <v>-0.30344579657120624</v>
      </c>
      <c r="V994" s="6" t="s">
        <v>119</v>
      </c>
      <c r="W994" s="6" t="s">
        <v>383</v>
      </c>
    </row>
    <row r="995" spans="1:23" x14ac:dyDescent="0.2">
      <c r="A995" s="6" t="s">
        <v>106</v>
      </c>
      <c r="B995" s="6" t="s">
        <v>120</v>
      </c>
      <c r="C995" s="6" t="s">
        <v>463</v>
      </c>
      <c r="D995" s="6" t="s">
        <v>77</v>
      </c>
      <c r="E995" s="6" t="s">
        <v>121</v>
      </c>
      <c r="F995" s="6" t="s">
        <v>138</v>
      </c>
      <c r="G995" s="13">
        <v>1.0000000000000001E-5</v>
      </c>
      <c r="H995" s="6" t="s">
        <v>110</v>
      </c>
      <c r="I995" s="6" t="s">
        <v>111</v>
      </c>
      <c r="J995" s="6" t="s">
        <v>133</v>
      </c>
      <c r="K995" s="6" t="s">
        <v>134</v>
      </c>
      <c r="L995" s="6" t="s">
        <v>135</v>
      </c>
      <c r="P995" s="44" t="s">
        <v>385</v>
      </c>
      <c r="Q995" s="9">
        <v>27.717119330647201</v>
      </c>
      <c r="R995" s="9">
        <v>22.446314218462799</v>
      </c>
      <c r="S995" s="8">
        <f>((R995-Q995)/Q995)</f>
        <v>-0.19016424648272881</v>
      </c>
      <c r="U995" s="9">
        <f t="shared" si="62"/>
        <v>-0.30429875678357693</v>
      </c>
      <c r="V995" s="6" t="s">
        <v>119</v>
      </c>
      <c r="W995" s="6" t="s">
        <v>383</v>
      </c>
    </row>
    <row r="996" spans="1:23" x14ac:dyDescent="0.2">
      <c r="A996" s="6" t="s">
        <v>231</v>
      </c>
      <c r="B996" s="6">
        <v>2019</v>
      </c>
      <c r="C996" s="6" t="s">
        <v>510</v>
      </c>
      <c r="D996" s="6" t="s">
        <v>80</v>
      </c>
      <c r="E996" s="6" t="s">
        <v>50</v>
      </c>
      <c r="F996" s="6" t="s">
        <v>232</v>
      </c>
      <c r="G996" s="6" t="s">
        <v>233</v>
      </c>
      <c r="H996" t="s">
        <v>110</v>
      </c>
      <c r="I996" s="6" t="s">
        <v>111</v>
      </c>
      <c r="J996" s="6" t="s">
        <v>112</v>
      </c>
      <c r="P996" s="44" t="s">
        <v>385</v>
      </c>
      <c r="T996" s="9">
        <v>-0.30509999999999998</v>
      </c>
      <c r="U996" s="9">
        <f t="shared" si="62"/>
        <v>-0.30509999999999998</v>
      </c>
      <c r="V996" s="6" t="s">
        <v>119</v>
      </c>
      <c r="W996" s="6" t="s">
        <v>383</v>
      </c>
    </row>
    <row r="997" spans="1:23" x14ac:dyDescent="0.2">
      <c r="A997" s="6" t="s">
        <v>106</v>
      </c>
      <c r="B997" s="6" t="s">
        <v>107</v>
      </c>
      <c r="C997" s="6" t="s">
        <v>490</v>
      </c>
      <c r="D997" s="6" t="s">
        <v>69</v>
      </c>
      <c r="E997" s="6" t="s">
        <v>52</v>
      </c>
      <c r="F997" s="6" t="s">
        <v>108</v>
      </c>
      <c r="G997" s="6" t="s">
        <v>131</v>
      </c>
      <c r="H997" s="6" t="s">
        <v>110</v>
      </c>
      <c r="I997" s="12" t="s">
        <v>123</v>
      </c>
      <c r="J997" s="6" t="s">
        <v>124</v>
      </c>
      <c r="K997" s="6" t="s">
        <v>125</v>
      </c>
      <c r="L997" s="6" t="s">
        <v>126</v>
      </c>
      <c r="M997" s="6" t="s">
        <v>127</v>
      </c>
      <c r="N997" s="6" t="s">
        <v>155</v>
      </c>
      <c r="P997" s="44" t="s">
        <v>386</v>
      </c>
      <c r="Q997" s="9">
        <v>10198067.6261143</v>
      </c>
      <c r="R997" s="9">
        <v>8251344.1627699696</v>
      </c>
      <c r="S997" s="8">
        <f t="shared" ref="S997:S1019" si="64">((R997-Q997)/Q997)</f>
        <v>-0.19089140557955653</v>
      </c>
      <c r="U997" s="9">
        <f t="shared" si="62"/>
        <v>-0.30559474808162729</v>
      </c>
      <c r="V997" s="6" t="s">
        <v>119</v>
      </c>
      <c r="W997" s="6" t="s">
        <v>383</v>
      </c>
    </row>
    <row r="998" spans="1:23" x14ac:dyDescent="0.2">
      <c r="A998" s="6" t="s">
        <v>143</v>
      </c>
      <c r="B998" s="6">
        <v>2018</v>
      </c>
      <c r="C998" s="6" t="s">
        <v>426</v>
      </c>
      <c r="D998" s="6" t="s">
        <v>74</v>
      </c>
      <c r="E998" s="6" t="s">
        <v>50</v>
      </c>
      <c r="F998" s="6" t="s">
        <v>144</v>
      </c>
      <c r="G998" s="6" t="s">
        <v>145</v>
      </c>
      <c r="H998" t="s">
        <v>110</v>
      </c>
      <c r="I998" t="s">
        <v>111</v>
      </c>
      <c r="J998" t="s">
        <v>133</v>
      </c>
      <c r="K998" t="s">
        <v>146</v>
      </c>
      <c r="L998" t="s">
        <v>147</v>
      </c>
      <c r="M998" t="s">
        <v>191</v>
      </c>
      <c r="P998" s="44" t="s">
        <v>386</v>
      </c>
      <c r="Q998" s="9">
        <v>0.17783521809369901</v>
      </c>
      <c r="R998" s="9">
        <v>0.14379644588045201</v>
      </c>
      <c r="S998" s="8">
        <f t="shared" si="64"/>
        <v>-0.19140624999999956</v>
      </c>
      <c r="T998" s="8"/>
      <c r="U998" s="9">
        <f t="shared" si="62"/>
        <v>-0.30651304250067402</v>
      </c>
      <c r="V998" s="6" t="s">
        <v>116</v>
      </c>
      <c r="W998" s="6" t="s">
        <v>383</v>
      </c>
    </row>
    <row r="999" spans="1:23" x14ac:dyDescent="0.2">
      <c r="A999" s="6" t="s">
        <v>106</v>
      </c>
      <c r="B999" s="6" t="s">
        <v>120</v>
      </c>
      <c r="C999" s="6" t="s">
        <v>452</v>
      </c>
      <c r="D999" s="6" t="s">
        <v>77</v>
      </c>
      <c r="E999" s="6" t="s">
        <v>121</v>
      </c>
      <c r="F999" s="6" t="s">
        <v>122</v>
      </c>
      <c r="G999" s="14">
        <v>1.0000000000000001E-5</v>
      </c>
      <c r="H999" t="s">
        <v>110</v>
      </c>
      <c r="I999" t="s">
        <v>111</v>
      </c>
      <c r="J999" t="s">
        <v>204</v>
      </c>
      <c r="K999" t="s">
        <v>205</v>
      </c>
      <c r="L999" t="s">
        <v>206</v>
      </c>
      <c r="M999" t="s">
        <v>215</v>
      </c>
      <c r="P999" s="44" t="s">
        <v>386</v>
      </c>
      <c r="Q999" s="9">
        <v>1972563.7868470901</v>
      </c>
      <c r="R999" s="9">
        <v>1591707.83496249</v>
      </c>
      <c r="S999" s="8">
        <f t="shared" si="64"/>
        <v>-0.193076621615037</v>
      </c>
      <c r="U999" s="9">
        <f t="shared" si="62"/>
        <v>-0.30949640635596321</v>
      </c>
      <c r="V999" s="6" t="s">
        <v>119</v>
      </c>
      <c r="W999" s="6" t="s">
        <v>383</v>
      </c>
    </row>
    <row r="1000" spans="1:23" x14ac:dyDescent="0.2">
      <c r="A1000" s="6" t="s">
        <v>106</v>
      </c>
      <c r="B1000" s="6" t="s">
        <v>107</v>
      </c>
      <c r="C1000" s="6" t="s">
        <v>467</v>
      </c>
      <c r="D1000" s="6" t="s">
        <v>69</v>
      </c>
      <c r="E1000" s="6" t="s">
        <v>52</v>
      </c>
      <c r="F1000" s="6" t="s">
        <v>142</v>
      </c>
      <c r="G1000" s="6" t="s">
        <v>118</v>
      </c>
      <c r="H1000" t="s">
        <v>110</v>
      </c>
      <c r="I1000" t="s">
        <v>163</v>
      </c>
      <c r="J1000" t="s">
        <v>163</v>
      </c>
      <c r="K1000" t="s">
        <v>164</v>
      </c>
      <c r="L1000" t="s">
        <v>165</v>
      </c>
      <c r="M1000" t="s">
        <v>166</v>
      </c>
      <c r="P1000" s="44" t="s">
        <v>386</v>
      </c>
      <c r="Q1000" s="9">
        <v>190546.07179632399</v>
      </c>
      <c r="R1000" s="9">
        <v>153697.45159352699</v>
      </c>
      <c r="S1000" s="8">
        <f t="shared" si="64"/>
        <v>-0.19338430782338428</v>
      </c>
      <c r="U1000" s="9">
        <f t="shared" si="62"/>
        <v>-0.31004662218948298</v>
      </c>
      <c r="V1000" s="6" t="s">
        <v>119</v>
      </c>
      <c r="W1000" s="6" t="s">
        <v>383</v>
      </c>
    </row>
    <row r="1001" spans="1:23" x14ac:dyDescent="0.2">
      <c r="A1001" s="6" t="s">
        <v>106</v>
      </c>
      <c r="B1001" s="6" t="s">
        <v>107</v>
      </c>
      <c r="C1001" s="6" t="s">
        <v>472</v>
      </c>
      <c r="D1001" s="6" t="s">
        <v>69</v>
      </c>
      <c r="E1001" s="6" t="s">
        <v>52</v>
      </c>
      <c r="F1001" s="6" t="s">
        <v>117</v>
      </c>
      <c r="G1001" s="6" t="s">
        <v>131</v>
      </c>
      <c r="H1001" t="s">
        <v>110</v>
      </c>
      <c r="I1001" t="s">
        <v>111</v>
      </c>
      <c r="J1001" t="s">
        <v>133</v>
      </c>
      <c r="K1001" t="s">
        <v>146</v>
      </c>
      <c r="L1001" t="s">
        <v>147</v>
      </c>
      <c r="M1001" t="s">
        <v>191</v>
      </c>
      <c r="P1001" s="44" t="s">
        <v>386</v>
      </c>
      <c r="Q1001" s="9">
        <v>6118805.7575182002</v>
      </c>
      <c r="R1001" s="9">
        <v>4935524.7413948001</v>
      </c>
      <c r="S1001" s="8">
        <f t="shared" si="64"/>
        <v>-0.193384307823385</v>
      </c>
      <c r="U1001" s="9">
        <f t="shared" si="62"/>
        <v>-0.31004662218948431</v>
      </c>
      <c r="V1001" s="6" t="s">
        <v>119</v>
      </c>
      <c r="W1001" s="6" t="s">
        <v>383</v>
      </c>
    </row>
    <row r="1002" spans="1:23" x14ac:dyDescent="0.2">
      <c r="A1002" s="6" t="s">
        <v>106</v>
      </c>
      <c r="B1002" s="6" t="s">
        <v>107</v>
      </c>
      <c r="C1002" s="6" t="s">
        <v>472</v>
      </c>
      <c r="D1002" s="6" t="s">
        <v>69</v>
      </c>
      <c r="E1002" s="6" t="s">
        <v>52</v>
      </c>
      <c r="F1002" s="6" t="s">
        <v>142</v>
      </c>
      <c r="G1002" s="6" t="s">
        <v>131</v>
      </c>
      <c r="H1002" t="s">
        <v>110</v>
      </c>
      <c r="I1002" t="s">
        <v>111</v>
      </c>
      <c r="J1002" t="s">
        <v>133</v>
      </c>
      <c r="K1002" t="s">
        <v>146</v>
      </c>
      <c r="L1002" t="s">
        <v>147</v>
      </c>
      <c r="M1002" t="s">
        <v>191</v>
      </c>
      <c r="P1002" s="44" t="s">
        <v>386</v>
      </c>
      <c r="Q1002" s="9">
        <v>2590200.2045313199</v>
      </c>
      <c r="R1002" s="9">
        <v>2089296.1308540299</v>
      </c>
      <c r="S1002" s="8">
        <f t="shared" si="64"/>
        <v>-0.19338430782338903</v>
      </c>
      <c r="U1002" s="9">
        <f t="shared" si="62"/>
        <v>-0.31004662218949147</v>
      </c>
      <c r="V1002" s="6" t="s">
        <v>119</v>
      </c>
      <c r="W1002" s="6" t="s">
        <v>383</v>
      </c>
    </row>
    <row r="1003" spans="1:23" x14ac:dyDescent="0.2">
      <c r="A1003" s="6" t="s">
        <v>106</v>
      </c>
      <c r="B1003" s="6" t="s">
        <v>107</v>
      </c>
      <c r="C1003" s="6" t="s">
        <v>425</v>
      </c>
      <c r="D1003" s="6" t="s">
        <v>69</v>
      </c>
      <c r="E1003" s="6" t="s">
        <v>52</v>
      </c>
      <c r="F1003" s="6" t="s">
        <v>108</v>
      </c>
      <c r="G1003" s="6" t="s">
        <v>129</v>
      </c>
      <c r="H1003" t="s">
        <v>110</v>
      </c>
      <c r="I1003" t="s">
        <v>111</v>
      </c>
      <c r="J1003" t="s">
        <v>133</v>
      </c>
      <c r="K1003" t="s">
        <v>146</v>
      </c>
      <c r="L1003" t="s">
        <v>147</v>
      </c>
      <c r="M1003" t="s">
        <v>191</v>
      </c>
      <c r="P1003" s="44" t="s">
        <v>386</v>
      </c>
      <c r="Q1003" s="9">
        <v>15.3846153846153</v>
      </c>
      <c r="R1003" s="9">
        <v>12.4038461538461</v>
      </c>
      <c r="S1003" s="8">
        <f t="shared" si="64"/>
        <v>-0.19374999999999906</v>
      </c>
      <c r="U1003" s="9">
        <f t="shared" si="62"/>
        <v>-0.31070083946410659</v>
      </c>
      <c r="V1003" s="6" t="s">
        <v>116</v>
      </c>
      <c r="W1003" s="6" t="s">
        <v>383</v>
      </c>
    </row>
    <row r="1004" spans="1:23" x14ac:dyDescent="0.2">
      <c r="A1004" s="6" t="s">
        <v>106</v>
      </c>
      <c r="B1004" s="6" t="s">
        <v>107</v>
      </c>
      <c r="C1004" s="6" t="s">
        <v>489</v>
      </c>
      <c r="D1004" s="6" t="s">
        <v>69</v>
      </c>
      <c r="E1004" s="6" t="s">
        <v>52</v>
      </c>
      <c r="F1004" s="6" t="s">
        <v>142</v>
      </c>
      <c r="G1004" s="6" t="s">
        <v>131</v>
      </c>
      <c r="H1004" s="6" t="s">
        <v>110</v>
      </c>
      <c r="I1004" s="12" t="s">
        <v>123</v>
      </c>
      <c r="J1004" s="6" t="s">
        <v>124</v>
      </c>
      <c r="K1004" s="6" t="s">
        <v>125</v>
      </c>
      <c r="L1004" s="6" t="s">
        <v>126</v>
      </c>
      <c r="M1004" s="6" t="s">
        <v>127</v>
      </c>
      <c r="N1004" s="6" t="s">
        <v>155</v>
      </c>
      <c r="P1004" s="44" t="s">
        <v>386</v>
      </c>
      <c r="Q1004" s="9">
        <v>36.015325670498001</v>
      </c>
      <c r="R1004" s="9">
        <v>28.991060025542701</v>
      </c>
      <c r="S1004" s="8">
        <f t="shared" si="64"/>
        <v>-0.19503546099290825</v>
      </c>
      <c r="U1004" s="9">
        <f t="shared" si="62"/>
        <v>-0.31300286510787939</v>
      </c>
      <c r="V1004" s="6" t="s">
        <v>116</v>
      </c>
      <c r="W1004" s="6" t="s">
        <v>383</v>
      </c>
    </row>
    <row r="1005" spans="1:23" x14ac:dyDescent="0.2">
      <c r="A1005" s="6" t="s">
        <v>176</v>
      </c>
      <c r="B1005" s="6">
        <v>2018</v>
      </c>
      <c r="C1005" s="6" t="s">
        <v>408</v>
      </c>
      <c r="D1005" s="6" t="s">
        <v>69</v>
      </c>
      <c r="E1005" s="6" t="s">
        <v>52</v>
      </c>
      <c r="F1005" s="6" t="s">
        <v>177</v>
      </c>
      <c r="G1005" s="6" t="s">
        <v>251</v>
      </c>
      <c r="H1005" s="6" t="s">
        <v>110</v>
      </c>
      <c r="I1005" s="6" t="s">
        <v>123</v>
      </c>
      <c r="J1005" s="6" t="s">
        <v>243</v>
      </c>
      <c r="P1005" s="44" t="s">
        <v>385</v>
      </c>
      <c r="Q1005" s="7">
        <v>7.7578051087985003</v>
      </c>
      <c r="R1005" s="7">
        <v>6.2440870387890008</v>
      </c>
      <c r="S1005" s="8">
        <f t="shared" si="64"/>
        <v>-0.19512195121951684</v>
      </c>
      <c r="U1005" s="9">
        <f t="shared" si="62"/>
        <v>-0.31315788525963856</v>
      </c>
      <c r="V1005" s="6" t="s">
        <v>116</v>
      </c>
      <c r="W1005" s="6" t="s">
        <v>383</v>
      </c>
    </row>
    <row r="1006" spans="1:23" x14ac:dyDescent="0.2">
      <c r="A1006" s="6" t="s">
        <v>176</v>
      </c>
      <c r="B1006" s="6">
        <v>2018</v>
      </c>
      <c r="C1006" s="6" t="s">
        <v>408</v>
      </c>
      <c r="D1006" s="6" t="s">
        <v>69</v>
      </c>
      <c r="E1006" s="6" t="s">
        <v>52</v>
      </c>
      <c r="F1006" s="6" t="s">
        <v>177</v>
      </c>
      <c r="G1006" s="6" t="s">
        <v>244</v>
      </c>
      <c r="H1006" s="6" t="s">
        <v>110</v>
      </c>
      <c r="I1006" s="6" t="s">
        <v>123</v>
      </c>
      <c r="J1006" s="6" t="s">
        <v>243</v>
      </c>
      <c r="P1006" s="44" t="s">
        <v>385</v>
      </c>
      <c r="Q1006" s="7">
        <v>7.7578051087985003</v>
      </c>
      <c r="R1006" s="7">
        <v>6.2440870387890008</v>
      </c>
      <c r="S1006" s="8">
        <f t="shared" si="64"/>
        <v>-0.19512195121951684</v>
      </c>
      <c r="U1006" s="9">
        <f t="shared" si="62"/>
        <v>-0.31315788525963856</v>
      </c>
      <c r="V1006" s="6" t="s">
        <v>116</v>
      </c>
      <c r="W1006" s="6" t="s">
        <v>383</v>
      </c>
    </row>
    <row r="1007" spans="1:23" x14ac:dyDescent="0.2">
      <c r="A1007" s="6" t="s">
        <v>106</v>
      </c>
      <c r="B1007" s="6" t="s">
        <v>107</v>
      </c>
      <c r="C1007" s="6" t="s">
        <v>479</v>
      </c>
      <c r="D1007" s="6" t="s">
        <v>69</v>
      </c>
      <c r="E1007" s="6" t="s">
        <v>52</v>
      </c>
      <c r="F1007" s="6" t="s">
        <v>117</v>
      </c>
      <c r="G1007" s="6" t="s">
        <v>130</v>
      </c>
      <c r="H1007" t="s">
        <v>110</v>
      </c>
      <c r="I1007" t="s">
        <v>163</v>
      </c>
      <c r="J1007" t="s">
        <v>163</v>
      </c>
      <c r="K1007" t="s">
        <v>164</v>
      </c>
      <c r="L1007" t="s">
        <v>165</v>
      </c>
      <c r="M1007" t="s">
        <v>166</v>
      </c>
      <c r="P1007" s="44" t="s">
        <v>386</v>
      </c>
      <c r="Q1007" s="9">
        <v>1.91616766467066</v>
      </c>
      <c r="R1007" s="9">
        <v>1.54191616766467</v>
      </c>
      <c r="S1007" s="8">
        <f t="shared" si="64"/>
        <v>-0.19531250000000092</v>
      </c>
      <c r="U1007" s="9">
        <f t="shared" si="62"/>
        <v>-0.31349947281678325</v>
      </c>
      <c r="V1007" s="6" t="s">
        <v>116</v>
      </c>
      <c r="W1007" s="6" t="s">
        <v>383</v>
      </c>
    </row>
    <row r="1008" spans="1:23" x14ac:dyDescent="0.2">
      <c r="A1008" s="6" t="s">
        <v>106</v>
      </c>
      <c r="B1008" s="6" t="s">
        <v>107</v>
      </c>
      <c r="C1008" s="6" t="s">
        <v>487</v>
      </c>
      <c r="D1008" s="6" t="s">
        <v>69</v>
      </c>
      <c r="E1008" s="6" t="s">
        <v>52</v>
      </c>
      <c r="F1008" s="6" t="s">
        <v>108</v>
      </c>
      <c r="G1008" s="6" t="s">
        <v>129</v>
      </c>
      <c r="H1008" s="6" t="s">
        <v>110</v>
      </c>
      <c r="I1008" s="12" t="s">
        <v>123</v>
      </c>
      <c r="J1008" s="6" t="s">
        <v>124</v>
      </c>
      <c r="K1008" s="6" t="s">
        <v>125</v>
      </c>
      <c r="L1008" s="6" t="s">
        <v>126</v>
      </c>
      <c r="M1008" s="6" t="s">
        <v>127</v>
      </c>
      <c r="N1008" s="6" t="s">
        <v>150</v>
      </c>
      <c r="P1008" s="44" t="s">
        <v>386</v>
      </c>
      <c r="Q1008" s="9">
        <v>0.875407166123778</v>
      </c>
      <c r="R1008" s="9">
        <v>0.70439739413680602</v>
      </c>
      <c r="S1008" s="8">
        <f t="shared" si="64"/>
        <v>-0.19534883720930393</v>
      </c>
      <c r="U1008" s="9">
        <f t="shared" si="62"/>
        <v>-0.3135646219527386</v>
      </c>
      <c r="V1008" s="6" t="s">
        <v>116</v>
      </c>
      <c r="W1008" s="6" t="s">
        <v>383</v>
      </c>
    </row>
    <row r="1009" spans="1:23" x14ac:dyDescent="0.2">
      <c r="A1009" s="6" t="s">
        <v>185</v>
      </c>
      <c r="B1009" s="6">
        <v>2020</v>
      </c>
      <c r="C1009" s="6" t="s">
        <v>497</v>
      </c>
      <c r="D1009" s="6" t="s">
        <v>404</v>
      </c>
      <c r="E1009" s="6" t="s">
        <v>50</v>
      </c>
      <c r="F1009" s="6" t="s">
        <v>186</v>
      </c>
      <c r="G1009" s="6" t="s">
        <v>187</v>
      </c>
      <c r="H1009" s="6" t="s">
        <v>110</v>
      </c>
      <c r="I1009" s="6" t="s">
        <v>111</v>
      </c>
      <c r="J1009" s="6" t="s">
        <v>112</v>
      </c>
      <c r="K1009" s="6" t="s">
        <v>139</v>
      </c>
      <c r="P1009" s="44" t="s">
        <v>385</v>
      </c>
      <c r="Q1009" s="9">
        <v>21.63308589607626</v>
      </c>
      <c r="R1009" s="9">
        <v>17.391304347826072</v>
      </c>
      <c r="S1009" s="8">
        <f t="shared" si="64"/>
        <v>-0.1960784313725463</v>
      </c>
      <c r="U1009" s="9">
        <f t="shared" si="62"/>
        <v>-0.31487333735340706</v>
      </c>
      <c r="V1009" s="6" t="s">
        <v>116</v>
      </c>
      <c r="W1009" s="6" t="s">
        <v>383</v>
      </c>
    </row>
    <row r="1010" spans="1:23" x14ac:dyDescent="0.2">
      <c r="A1010" s="6" t="s">
        <v>106</v>
      </c>
      <c r="B1010" s="6" t="s">
        <v>107</v>
      </c>
      <c r="C1010" s="6" t="s">
        <v>475</v>
      </c>
      <c r="D1010" s="6" t="s">
        <v>69</v>
      </c>
      <c r="E1010" s="6" t="s">
        <v>52</v>
      </c>
      <c r="F1010" s="6" t="s">
        <v>194</v>
      </c>
      <c r="G1010" s="6" t="s">
        <v>131</v>
      </c>
      <c r="H1010" s="6" t="s">
        <v>110</v>
      </c>
      <c r="I1010" s="12" t="s">
        <v>123</v>
      </c>
      <c r="J1010" s="6" t="s">
        <v>124</v>
      </c>
      <c r="K1010" s="6" t="s">
        <v>125</v>
      </c>
      <c r="L1010" s="6" t="s">
        <v>126</v>
      </c>
      <c r="M1010" s="6" t="s">
        <v>127</v>
      </c>
      <c r="N1010" s="6" t="s">
        <v>155</v>
      </c>
      <c r="P1010" s="44" t="s">
        <v>386</v>
      </c>
      <c r="Q1010" s="9">
        <v>15485718.1340618</v>
      </c>
      <c r="R1010" s="9">
        <v>12411421.0858116</v>
      </c>
      <c r="S1010" s="8">
        <f t="shared" si="64"/>
        <v>-0.19852466780265698</v>
      </c>
      <c r="U1010" s="9">
        <f t="shared" si="62"/>
        <v>-0.31926997708298838</v>
      </c>
      <c r="V1010" s="6" t="s">
        <v>119</v>
      </c>
      <c r="W1010" s="6" t="s">
        <v>383</v>
      </c>
    </row>
    <row r="1011" spans="1:23" x14ac:dyDescent="0.2">
      <c r="A1011" s="6" t="s">
        <v>196</v>
      </c>
      <c r="B1011" s="6">
        <v>2019</v>
      </c>
      <c r="C1011" s="6" t="s">
        <v>413</v>
      </c>
      <c r="D1011" s="6" t="s">
        <v>79</v>
      </c>
      <c r="E1011" s="6" t="s">
        <v>50</v>
      </c>
      <c r="F1011" s="16" t="s">
        <v>208</v>
      </c>
      <c r="G1011" s="6" t="s">
        <v>261</v>
      </c>
      <c r="H1011" t="s">
        <v>110</v>
      </c>
      <c r="I1011" t="s">
        <v>163</v>
      </c>
      <c r="J1011" t="s">
        <v>163</v>
      </c>
      <c r="K1011" t="s">
        <v>164</v>
      </c>
      <c r="L1011" t="s">
        <v>165</v>
      </c>
      <c r="M1011" t="s">
        <v>166</v>
      </c>
      <c r="P1011" s="44" t="s">
        <v>386</v>
      </c>
      <c r="Q1011" s="9">
        <v>16097560.975609699</v>
      </c>
      <c r="R1011" s="9">
        <v>12896341.4634146</v>
      </c>
      <c r="S1011" s="8">
        <f t="shared" si="64"/>
        <v>-0.19886363636363566</v>
      </c>
      <c r="U1011" s="9">
        <f t="shared" si="62"/>
        <v>-0.31988026623850252</v>
      </c>
      <c r="V1011" s="6" t="s">
        <v>119</v>
      </c>
      <c r="W1011" s="6" t="s">
        <v>383</v>
      </c>
    </row>
    <row r="1012" spans="1:23" x14ac:dyDescent="0.2">
      <c r="A1012" s="6" t="s">
        <v>106</v>
      </c>
      <c r="B1012" s="6" t="s">
        <v>107</v>
      </c>
      <c r="C1012" s="6" t="s">
        <v>483</v>
      </c>
      <c r="D1012" s="6" t="s">
        <v>69</v>
      </c>
      <c r="E1012" s="6" t="s">
        <v>52</v>
      </c>
      <c r="F1012" s="6" t="s">
        <v>142</v>
      </c>
      <c r="G1012" s="6" t="s">
        <v>118</v>
      </c>
      <c r="H1012" t="s">
        <v>110</v>
      </c>
      <c r="I1012" t="s">
        <v>111</v>
      </c>
      <c r="J1012" t="s">
        <v>133</v>
      </c>
      <c r="K1012" t="s">
        <v>146</v>
      </c>
      <c r="L1012" t="s">
        <v>147</v>
      </c>
      <c r="M1012" t="s">
        <v>148</v>
      </c>
      <c r="P1012" s="44" t="s">
        <v>385</v>
      </c>
      <c r="Q1012" s="9">
        <v>6.4516129032258096</v>
      </c>
      <c r="R1012" s="9">
        <v>5.1612903225806299</v>
      </c>
      <c r="S1012" s="8">
        <f t="shared" si="64"/>
        <v>-0.20000000000000276</v>
      </c>
      <c r="U1012" s="9">
        <f t="shared" si="62"/>
        <v>-0.32192809488736729</v>
      </c>
      <c r="V1012" s="6" t="s">
        <v>116</v>
      </c>
      <c r="W1012" s="6" t="s">
        <v>383</v>
      </c>
    </row>
    <row r="1013" spans="1:23" x14ac:dyDescent="0.2">
      <c r="A1013" s="6" t="s">
        <v>106</v>
      </c>
      <c r="B1013" s="6" t="s">
        <v>107</v>
      </c>
      <c r="C1013" s="6" t="s">
        <v>425</v>
      </c>
      <c r="D1013" s="6" t="s">
        <v>69</v>
      </c>
      <c r="E1013" s="6" t="s">
        <v>52</v>
      </c>
      <c r="F1013" s="6" t="s">
        <v>117</v>
      </c>
      <c r="G1013" s="6" t="s">
        <v>129</v>
      </c>
      <c r="H1013" t="s">
        <v>110</v>
      </c>
      <c r="I1013" t="s">
        <v>111</v>
      </c>
      <c r="J1013" t="s">
        <v>133</v>
      </c>
      <c r="K1013" t="s">
        <v>146</v>
      </c>
      <c r="L1013" t="s">
        <v>147</v>
      </c>
      <c r="M1013" t="s">
        <v>191</v>
      </c>
      <c r="P1013" s="44" t="s">
        <v>386</v>
      </c>
      <c r="Q1013" s="9">
        <v>21.442307692307601</v>
      </c>
      <c r="R1013" s="9">
        <v>17.019230769230699</v>
      </c>
      <c r="S1013" s="8">
        <f t="shared" si="64"/>
        <v>-0.2062780269058295</v>
      </c>
      <c r="U1013" s="9">
        <f t="shared" si="62"/>
        <v>-0.33329434983730716</v>
      </c>
      <c r="V1013" s="6" t="s">
        <v>116</v>
      </c>
      <c r="W1013" s="6" t="s">
        <v>383</v>
      </c>
    </row>
    <row r="1014" spans="1:23" x14ac:dyDescent="0.2">
      <c r="A1014" s="6" t="s">
        <v>106</v>
      </c>
      <c r="B1014" s="6" t="s">
        <v>120</v>
      </c>
      <c r="C1014" s="6" t="s">
        <v>461</v>
      </c>
      <c r="D1014" s="6" t="s">
        <v>77</v>
      </c>
      <c r="E1014" s="6" t="s">
        <v>121</v>
      </c>
      <c r="F1014" s="6" t="s">
        <v>132</v>
      </c>
      <c r="G1014" s="13">
        <v>1.0000000000000001E-5</v>
      </c>
      <c r="H1014" s="47" t="s">
        <v>110</v>
      </c>
      <c r="I1014" s="48" t="s">
        <v>123</v>
      </c>
      <c r="J1014" s="6" t="s">
        <v>124</v>
      </c>
      <c r="K1014" s="6" t="s">
        <v>125</v>
      </c>
      <c r="L1014" s="6" t="s">
        <v>126</v>
      </c>
      <c r="M1014" s="6" t="s">
        <v>127</v>
      </c>
      <c r="N1014" s="6" t="s">
        <v>155</v>
      </c>
      <c r="P1014" s="44" t="s">
        <v>386</v>
      </c>
      <c r="Q1014" s="9">
        <v>4565740.1602376904</v>
      </c>
      <c r="R1014" s="9">
        <v>3621448.0618508998</v>
      </c>
      <c r="S1014" s="8">
        <f t="shared" si="64"/>
        <v>-0.20682125246865365</v>
      </c>
      <c r="T1014" s="43"/>
      <c r="U1014" s="9">
        <f t="shared" si="62"/>
        <v>-0.33428207244149605</v>
      </c>
      <c r="V1014" s="6" t="s">
        <v>119</v>
      </c>
      <c r="W1014" s="6" t="s">
        <v>383</v>
      </c>
    </row>
    <row r="1015" spans="1:23" x14ac:dyDescent="0.2">
      <c r="A1015" s="6" t="s">
        <v>106</v>
      </c>
      <c r="B1015" s="6" t="s">
        <v>107</v>
      </c>
      <c r="C1015" s="6" t="s">
        <v>478</v>
      </c>
      <c r="D1015" s="6" t="s">
        <v>69</v>
      </c>
      <c r="E1015" s="6" t="s">
        <v>52</v>
      </c>
      <c r="F1015" s="6" t="s">
        <v>117</v>
      </c>
      <c r="G1015" s="6" t="s">
        <v>109</v>
      </c>
      <c r="H1015" t="s">
        <v>110</v>
      </c>
      <c r="I1015" t="s">
        <v>111</v>
      </c>
      <c r="J1015" t="s">
        <v>112</v>
      </c>
      <c r="K1015" t="s">
        <v>139</v>
      </c>
      <c r="L1015" t="s">
        <v>140</v>
      </c>
      <c r="M1015" t="s">
        <v>141</v>
      </c>
      <c r="P1015" s="44" t="s">
        <v>385</v>
      </c>
      <c r="Q1015" s="9">
        <v>2794713.5999592501</v>
      </c>
      <c r="R1015" s="9">
        <v>2208628.42680061</v>
      </c>
      <c r="S1015" s="8">
        <f t="shared" si="64"/>
        <v>-0.20971206966151587</v>
      </c>
      <c r="U1015" s="9">
        <f t="shared" si="62"/>
        <v>-0.339549720090706</v>
      </c>
      <c r="V1015" s="6" t="s">
        <v>119</v>
      </c>
      <c r="W1015" s="6" t="s">
        <v>383</v>
      </c>
    </row>
    <row r="1016" spans="1:23" x14ac:dyDescent="0.2">
      <c r="A1016" s="6" t="s">
        <v>106</v>
      </c>
      <c r="B1016" s="6" t="s">
        <v>120</v>
      </c>
      <c r="C1016" s="6" t="s">
        <v>459</v>
      </c>
      <c r="D1016" s="6" t="s">
        <v>77</v>
      </c>
      <c r="E1016" s="6" t="s">
        <v>121</v>
      </c>
      <c r="F1016" s="6" t="s">
        <v>138</v>
      </c>
      <c r="G1016" s="11">
        <v>1E-3</v>
      </c>
      <c r="H1016" t="s">
        <v>110</v>
      </c>
      <c r="I1016" t="s">
        <v>111</v>
      </c>
      <c r="J1016" t="s">
        <v>133</v>
      </c>
      <c r="K1016" t="s">
        <v>146</v>
      </c>
      <c r="L1016" t="s">
        <v>147</v>
      </c>
      <c r="M1016" t="s">
        <v>191</v>
      </c>
      <c r="P1016" s="44" t="s">
        <v>386</v>
      </c>
      <c r="Q1016" s="9">
        <v>7013856.6289138095</v>
      </c>
      <c r="R1016" s="9">
        <v>5518423.9184339996</v>
      </c>
      <c r="S1016" s="8">
        <f t="shared" si="64"/>
        <v>-0.21321118887931959</v>
      </c>
      <c r="U1016" s="9">
        <f t="shared" si="62"/>
        <v>-0.34595165360986824</v>
      </c>
      <c r="V1016" s="6" t="s">
        <v>119</v>
      </c>
      <c r="W1016" s="6" t="s">
        <v>383</v>
      </c>
    </row>
    <row r="1017" spans="1:23" x14ac:dyDescent="0.2">
      <c r="A1017" s="6" t="s">
        <v>176</v>
      </c>
      <c r="B1017" s="6">
        <v>2018</v>
      </c>
      <c r="C1017" s="6" t="s">
        <v>408</v>
      </c>
      <c r="D1017" s="6" t="s">
        <v>69</v>
      </c>
      <c r="E1017" s="6" t="s">
        <v>52</v>
      </c>
      <c r="F1017" s="6" t="s">
        <v>177</v>
      </c>
      <c r="G1017" s="6" t="s">
        <v>244</v>
      </c>
      <c r="H1017" s="6" t="s">
        <v>110</v>
      </c>
      <c r="I1017" s="6" t="s">
        <v>123</v>
      </c>
      <c r="J1017" s="6" t="s">
        <v>237</v>
      </c>
      <c r="P1017" s="44" t="s">
        <v>385</v>
      </c>
      <c r="Q1017" s="7">
        <v>1.3245033112582973</v>
      </c>
      <c r="R1017" s="7">
        <v>1.0406811731315031</v>
      </c>
      <c r="S1017" s="8">
        <f t="shared" si="64"/>
        <v>-0.21428571428572654</v>
      </c>
      <c r="U1017" s="9">
        <f t="shared" si="62"/>
        <v>-0.34792330342032934</v>
      </c>
      <c r="V1017" s="6" t="s">
        <v>116</v>
      </c>
      <c r="W1017" s="6" t="s">
        <v>383</v>
      </c>
    </row>
    <row r="1018" spans="1:23" x14ac:dyDescent="0.2">
      <c r="A1018" s="6" t="s">
        <v>106</v>
      </c>
      <c r="B1018" s="6" t="s">
        <v>120</v>
      </c>
      <c r="C1018" s="6" t="s">
        <v>429</v>
      </c>
      <c r="D1018" s="6" t="s">
        <v>77</v>
      </c>
      <c r="E1018" s="6" t="s">
        <v>121</v>
      </c>
      <c r="F1018" s="6" t="s">
        <v>144</v>
      </c>
      <c r="G1018" s="11">
        <v>1E-3</v>
      </c>
      <c r="H1018" t="s">
        <v>110</v>
      </c>
      <c r="I1018" t="s">
        <v>111</v>
      </c>
      <c r="J1018" t="s">
        <v>133</v>
      </c>
      <c r="K1018" t="s">
        <v>146</v>
      </c>
      <c r="L1018" t="s">
        <v>147</v>
      </c>
      <c r="M1018" t="s">
        <v>191</v>
      </c>
      <c r="P1018" s="44" t="s">
        <v>386</v>
      </c>
      <c r="Q1018" s="9">
        <v>9548416.0391041599</v>
      </c>
      <c r="R1018" s="9">
        <v>7501157.73766087</v>
      </c>
      <c r="S1018" s="8">
        <f t="shared" si="64"/>
        <v>-0.21440815869972979</v>
      </c>
      <c r="U1018" s="9">
        <f t="shared" si="62"/>
        <v>-0.34814814814814843</v>
      </c>
      <c r="V1018" s="6" t="s">
        <v>119</v>
      </c>
      <c r="W1018" s="6" t="s">
        <v>383</v>
      </c>
    </row>
    <row r="1019" spans="1:23" x14ac:dyDescent="0.2">
      <c r="A1019" s="6" t="s">
        <v>106</v>
      </c>
      <c r="B1019" s="6" t="s">
        <v>107</v>
      </c>
      <c r="C1019" s="6" t="s">
        <v>472</v>
      </c>
      <c r="D1019" s="6" t="s">
        <v>69</v>
      </c>
      <c r="E1019" s="6" t="s">
        <v>52</v>
      </c>
      <c r="F1019" s="6" t="s">
        <v>117</v>
      </c>
      <c r="G1019" s="6" t="s">
        <v>129</v>
      </c>
      <c r="H1019" t="s">
        <v>110</v>
      </c>
      <c r="I1019" t="s">
        <v>111</v>
      </c>
      <c r="J1019" t="s">
        <v>133</v>
      </c>
      <c r="K1019" t="s">
        <v>146</v>
      </c>
      <c r="L1019" t="s">
        <v>147</v>
      </c>
      <c r="M1019" t="s">
        <v>191</v>
      </c>
      <c r="P1019" s="44" t="s">
        <v>386</v>
      </c>
      <c r="Q1019" s="9">
        <v>6118805.7575182002</v>
      </c>
      <c r="R1019" s="9">
        <v>4786300.92322639</v>
      </c>
      <c r="S1019" s="8">
        <f t="shared" si="64"/>
        <v>-0.21777204361399385</v>
      </c>
      <c r="U1019" s="9">
        <f t="shared" si="62"/>
        <v>-0.3543389967879787</v>
      </c>
      <c r="V1019" s="6" t="s">
        <v>119</v>
      </c>
      <c r="W1019" s="6" t="s">
        <v>383</v>
      </c>
    </row>
    <row r="1020" spans="1:23" x14ac:dyDescent="0.2">
      <c r="A1020" s="6" t="s">
        <v>231</v>
      </c>
      <c r="B1020" s="6">
        <v>2019</v>
      </c>
      <c r="C1020" s="6" t="s">
        <v>510</v>
      </c>
      <c r="D1020" s="6" t="s">
        <v>68</v>
      </c>
      <c r="E1020" s="6" t="s">
        <v>50</v>
      </c>
      <c r="F1020" s="6" t="s">
        <v>142</v>
      </c>
      <c r="G1020" s="6" t="s">
        <v>245</v>
      </c>
      <c r="H1020" t="s">
        <v>110</v>
      </c>
      <c r="I1020" s="6" t="s">
        <v>111</v>
      </c>
      <c r="J1020" s="6" t="s">
        <v>112</v>
      </c>
      <c r="P1020" s="44" t="s">
        <v>385</v>
      </c>
      <c r="T1020" s="9">
        <v>-0.35589999999999999</v>
      </c>
      <c r="U1020" s="9">
        <f t="shared" si="62"/>
        <v>-0.35589999999999999</v>
      </c>
      <c r="V1020" s="6" t="s">
        <v>119</v>
      </c>
      <c r="W1020" s="6" t="s">
        <v>383</v>
      </c>
    </row>
    <row r="1021" spans="1:23" x14ac:dyDescent="0.2">
      <c r="A1021" s="6" t="s">
        <v>106</v>
      </c>
      <c r="B1021" s="6" t="s">
        <v>107</v>
      </c>
      <c r="C1021" s="6" t="s">
        <v>476</v>
      </c>
      <c r="D1021" s="6" t="s">
        <v>69</v>
      </c>
      <c r="E1021" s="6" t="s">
        <v>52</v>
      </c>
      <c r="F1021" s="6" t="s">
        <v>108</v>
      </c>
      <c r="G1021" s="6" t="s">
        <v>131</v>
      </c>
      <c r="H1021" t="s">
        <v>110</v>
      </c>
      <c r="I1021" t="s">
        <v>111</v>
      </c>
      <c r="J1021" t="s">
        <v>204</v>
      </c>
      <c r="K1021" t="s">
        <v>205</v>
      </c>
      <c r="L1021" t="s">
        <v>206</v>
      </c>
      <c r="M1021" t="s">
        <v>215</v>
      </c>
      <c r="N1021" s="6" t="s">
        <v>225</v>
      </c>
      <c r="P1021" s="44" t="s">
        <v>386</v>
      </c>
      <c r="Q1021" s="9">
        <v>8027961.1691173501</v>
      </c>
      <c r="R1021" s="9">
        <v>6252484.61225833</v>
      </c>
      <c r="S1021" s="8">
        <f>((R1021-Q1021)/Q1021)</f>
        <v>-0.22116157757327923</v>
      </c>
      <c r="U1021" s="9">
        <f t="shared" si="62"/>
        <v>-0.36060403661606122</v>
      </c>
      <c r="V1021" s="6" t="s">
        <v>119</v>
      </c>
      <c r="W1021" s="6" t="s">
        <v>383</v>
      </c>
    </row>
    <row r="1022" spans="1:23" x14ac:dyDescent="0.2">
      <c r="A1022" s="6" t="s">
        <v>106</v>
      </c>
      <c r="B1022" s="6" t="s">
        <v>120</v>
      </c>
      <c r="C1022" s="6" t="s">
        <v>457</v>
      </c>
      <c r="D1022" s="6" t="s">
        <v>77</v>
      </c>
      <c r="E1022" s="6" t="s">
        <v>121</v>
      </c>
      <c r="F1022" s="6" t="s">
        <v>138</v>
      </c>
      <c r="G1022" s="13">
        <v>1.0000000000000001E-5</v>
      </c>
      <c r="H1022" t="s">
        <v>110</v>
      </c>
      <c r="I1022" t="s">
        <v>163</v>
      </c>
      <c r="J1022" t="s">
        <v>163</v>
      </c>
      <c r="K1022" t="s">
        <v>164</v>
      </c>
      <c r="L1022" t="s">
        <v>165</v>
      </c>
      <c r="M1022" t="s">
        <v>166</v>
      </c>
      <c r="P1022" s="44" t="s">
        <v>386</v>
      </c>
      <c r="Q1022" s="9">
        <v>4387049.3918457599</v>
      </c>
      <c r="R1022" s="9">
        <v>3416223.89356018</v>
      </c>
      <c r="S1022" s="8">
        <f>((R1022-Q1022)/Q1022)</f>
        <v>-0.22129349628250375</v>
      </c>
      <c r="U1022" s="9">
        <f t="shared" si="62"/>
        <v>-0.36084841925293948</v>
      </c>
      <c r="V1022" s="6" t="s">
        <v>119</v>
      </c>
      <c r="W1022" s="6" t="s">
        <v>383</v>
      </c>
    </row>
    <row r="1023" spans="1:23" x14ac:dyDescent="0.2">
      <c r="A1023" s="6" t="s">
        <v>106</v>
      </c>
      <c r="B1023" s="6" t="s">
        <v>107</v>
      </c>
      <c r="C1023" s="6" t="s">
        <v>465</v>
      </c>
      <c r="D1023" s="6" t="s">
        <v>69</v>
      </c>
      <c r="E1023" s="6" t="s">
        <v>52</v>
      </c>
      <c r="F1023" s="6" t="s">
        <v>108</v>
      </c>
      <c r="G1023" s="6" t="s">
        <v>131</v>
      </c>
      <c r="H1023" t="s">
        <v>110</v>
      </c>
      <c r="I1023" t="s">
        <v>111</v>
      </c>
      <c r="J1023" t="s">
        <v>112</v>
      </c>
      <c r="K1023" t="s">
        <v>139</v>
      </c>
      <c r="L1023" t="s">
        <v>140</v>
      </c>
      <c r="M1023" t="s">
        <v>141</v>
      </c>
      <c r="P1023" s="44" t="s">
        <v>385</v>
      </c>
      <c r="Q1023" s="9">
        <v>5.0863422291993601</v>
      </c>
      <c r="R1023" s="9">
        <v>3.95604395604395</v>
      </c>
      <c r="S1023" s="8">
        <f>((R1023-Q1023)/Q1023)</f>
        <v>-0.22222222222222157</v>
      </c>
      <c r="U1023" s="9">
        <f t="shared" si="62"/>
        <v>-0.36257007938470703</v>
      </c>
      <c r="V1023" s="6" t="s">
        <v>116</v>
      </c>
      <c r="W1023" s="6" t="s">
        <v>383</v>
      </c>
    </row>
    <row r="1024" spans="1:23" x14ac:dyDescent="0.2">
      <c r="A1024" s="6" t="s">
        <v>106</v>
      </c>
      <c r="B1024" s="6" t="s">
        <v>120</v>
      </c>
      <c r="C1024" s="6" t="s">
        <v>459</v>
      </c>
      <c r="D1024" s="6" t="s">
        <v>77</v>
      </c>
      <c r="E1024" s="6" t="s">
        <v>121</v>
      </c>
      <c r="F1024" s="6" t="s">
        <v>138</v>
      </c>
      <c r="G1024" s="11">
        <v>1E-3</v>
      </c>
      <c r="H1024" t="s">
        <v>110</v>
      </c>
      <c r="I1024" t="s">
        <v>111</v>
      </c>
      <c r="J1024" t="s">
        <v>133</v>
      </c>
      <c r="K1024" t="s">
        <v>146</v>
      </c>
      <c r="L1024" t="s">
        <v>147</v>
      </c>
      <c r="M1024" t="s">
        <v>191</v>
      </c>
      <c r="P1024" s="44" t="s">
        <v>386</v>
      </c>
      <c r="Q1024" s="9">
        <v>4341834.1940446198</v>
      </c>
      <c r="R1024" s="9">
        <v>3365290.39335036</v>
      </c>
      <c r="S1024" s="8">
        <f>((R1024-Q1024)/Q1024)</f>
        <v>-0.22491503752808303</v>
      </c>
      <c r="U1024" s="9">
        <f t="shared" si="62"/>
        <v>-0.36757363196048243</v>
      </c>
      <c r="V1024" s="6" t="s">
        <v>119</v>
      </c>
      <c r="W1024" s="6" t="s">
        <v>383</v>
      </c>
    </row>
    <row r="1025" spans="1:23" x14ac:dyDescent="0.2">
      <c r="A1025" s="6" t="s">
        <v>167</v>
      </c>
      <c r="B1025" s="6">
        <v>2018</v>
      </c>
      <c r="C1025" s="6" t="s">
        <v>411</v>
      </c>
      <c r="D1025" s="6" t="s">
        <v>80</v>
      </c>
      <c r="E1025" s="6" t="s">
        <v>50</v>
      </c>
      <c r="F1025" s="45" t="s">
        <v>390</v>
      </c>
      <c r="G1025" s="6" t="s">
        <v>168</v>
      </c>
      <c r="H1025" s="6" t="s">
        <v>110</v>
      </c>
      <c r="I1025" s="12" t="s">
        <v>123</v>
      </c>
      <c r="J1025" s="6" t="s">
        <v>124</v>
      </c>
      <c r="K1025" s="6" t="s">
        <v>125</v>
      </c>
      <c r="L1025" s="6" t="s">
        <v>126</v>
      </c>
      <c r="M1025" s="6" t="s">
        <v>127</v>
      </c>
      <c r="P1025" s="44" t="s">
        <v>386</v>
      </c>
      <c r="R1025" s="8"/>
      <c r="T1025" s="15">
        <v>-0.36884695499999998</v>
      </c>
      <c r="U1025" s="9">
        <f t="shared" si="62"/>
        <v>-0.36884695499999998</v>
      </c>
      <c r="V1025" s="6" t="s">
        <v>116</v>
      </c>
      <c r="W1025" s="6" t="s">
        <v>383</v>
      </c>
    </row>
    <row r="1026" spans="1:23" x14ac:dyDescent="0.2">
      <c r="A1026" s="6" t="s">
        <v>185</v>
      </c>
      <c r="B1026" s="6">
        <v>2020</v>
      </c>
      <c r="C1026" s="6" t="s">
        <v>497</v>
      </c>
      <c r="D1026" s="6" t="s">
        <v>54</v>
      </c>
      <c r="E1026" s="6" t="s">
        <v>55</v>
      </c>
      <c r="F1026" s="6" t="s">
        <v>186</v>
      </c>
      <c r="G1026" s="6" t="s">
        <v>219</v>
      </c>
      <c r="H1026" t="s">
        <v>110</v>
      </c>
      <c r="I1026" t="s">
        <v>111</v>
      </c>
      <c r="J1026" t="s">
        <v>204</v>
      </c>
      <c r="K1026" t="s">
        <v>205</v>
      </c>
      <c r="P1026" s="44" t="s">
        <v>386</v>
      </c>
      <c r="Q1026" s="9">
        <v>13.997879109225899</v>
      </c>
      <c r="R1026" s="9">
        <v>10.816542948038204</v>
      </c>
      <c r="S1026" s="8">
        <f>((R1026-Q1026)/Q1026)</f>
        <v>-0.22727272727272657</v>
      </c>
      <c r="U1026" s="9">
        <f t="shared" si="62"/>
        <v>-0.37196877738695644</v>
      </c>
      <c r="V1026" s="6" t="s">
        <v>116</v>
      </c>
      <c r="W1026" s="6" t="s">
        <v>383</v>
      </c>
    </row>
    <row r="1027" spans="1:23" x14ac:dyDescent="0.2">
      <c r="A1027" s="6" t="s">
        <v>229</v>
      </c>
      <c r="B1027" s="6">
        <v>2019</v>
      </c>
      <c r="C1027" s="6" t="s">
        <v>405</v>
      </c>
      <c r="D1027" s="6" t="s">
        <v>268</v>
      </c>
      <c r="E1027" s="6" t="s">
        <v>52</v>
      </c>
      <c r="F1027" s="6" t="s">
        <v>142</v>
      </c>
      <c r="G1027" s="6" t="s">
        <v>252</v>
      </c>
      <c r="H1027" t="s">
        <v>110</v>
      </c>
      <c r="I1027" t="s">
        <v>163</v>
      </c>
      <c r="J1027" t="s">
        <v>163</v>
      </c>
      <c r="K1027" t="s">
        <v>164</v>
      </c>
      <c r="L1027" t="s">
        <v>165</v>
      </c>
      <c r="M1027" t="s">
        <v>166</v>
      </c>
      <c r="P1027" s="44" t="s">
        <v>386</v>
      </c>
      <c r="T1027" s="9">
        <v>-0.37769999999999998</v>
      </c>
      <c r="U1027" s="9">
        <f t="shared" si="62"/>
        <v>-0.37769999999999998</v>
      </c>
      <c r="V1027" s="6" t="s">
        <v>119</v>
      </c>
      <c r="W1027" s="6" t="s">
        <v>383</v>
      </c>
    </row>
    <row r="1028" spans="1:23" x14ac:dyDescent="0.2">
      <c r="A1028" s="6" t="s">
        <v>229</v>
      </c>
      <c r="B1028" s="6">
        <v>2019</v>
      </c>
      <c r="C1028" s="6" t="s">
        <v>405</v>
      </c>
      <c r="D1028" s="6" t="s">
        <v>268</v>
      </c>
      <c r="E1028" s="6" t="s">
        <v>52</v>
      </c>
      <c r="F1028" s="6" t="s">
        <v>142</v>
      </c>
      <c r="G1028" s="6" t="s">
        <v>252</v>
      </c>
      <c r="H1028" t="s">
        <v>110</v>
      </c>
      <c r="I1028" s="6" t="s">
        <v>111</v>
      </c>
      <c r="J1028" s="6" t="s">
        <v>112</v>
      </c>
      <c r="P1028" s="44" t="s">
        <v>385</v>
      </c>
      <c r="T1028" s="9">
        <v>-0.37769999999999998</v>
      </c>
      <c r="U1028" s="9">
        <f t="shared" si="62"/>
        <v>-0.37769999999999998</v>
      </c>
      <c r="V1028" s="6" t="s">
        <v>119</v>
      </c>
      <c r="W1028" s="6" t="s">
        <v>383</v>
      </c>
    </row>
    <row r="1029" spans="1:23" x14ac:dyDescent="0.2">
      <c r="A1029" s="6" t="s">
        <v>106</v>
      </c>
      <c r="B1029" s="6" t="s">
        <v>120</v>
      </c>
      <c r="C1029" s="6" t="s">
        <v>437</v>
      </c>
      <c r="D1029" s="6" t="s">
        <v>77</v>
      </c>
      <c r="E1029" s="6" t="s">
        <v>121</v>
      </c>
      <c r="F1029" s="6" t="s">
        <v>122</v>
      </c>
      <c r="G1029" s="14">
        <v>1.0000000000000001E-5</v>
      </c>
      <c r="H1029" t="s">
        <v>110</v>
      </c>
      <c r="I1029" t="s">
        <v>111</v>
      </c>
      <c r="J1029" t="s">
        <v>133</v>
      </c>
      <c r="K1029" t="s">
        <v>146</v>
      </c>
      <c r="L1029" t="s">
        <v>147</v>
      </c>
      <c r="M1029" t="s">
        <v>148</v>
      </c>
      <c r="P1029" s="44" t="s">
        <v>385</v>
      </c>
      <c r="Q1029" s="9">
        <v>975545.01004687406</v>
      </c>
      <c r="R1029" s="9">
        <v>749120.99925912195</v>
      </c>
      <c r="S1029" s="8">
        <f>((R1029-Q1029)/Q1029)</f>
        <v>-0.23210001430571886</v>
      </c>
      <c r="U1029" s="9">
        <f t="shared" si="62"/>
        <v>-0.38100967396557622</v>
      </c>
      <c r="V1029" s="6" t="s">
        <v>119</v>
      </c>
      <c r="W1029" s="6" t="s">
        <v>383</v>
      </c>
    </row>
    <row r="1030" spans="1:23" x14ac:dyDescent="0.2">
      <c r="A1030" s="6" t="s">
        <v>106</v>
      </c>
      <c r="B1030" s="6">
        <v>2018</v>
      </c>
      <c r="C1030" s="6" t="s">
        <v>493</v>
      </c>
      <c r="D1030" s="6" t="s">
        <v>69</v>
      </c>
      <c r="E1030" s="6" t="s">
        <v>52</v>
      </c>
      <c r="F1030" s="6" t="s">
        <v>108</v>
      </c>
      <c r="G1030" s="6" t="s">
        <v>193</v>
      </c>
      <c r="H1030" t="s">
        <v>110</v>
      </c>
      <c r="I1030" t="s">
        <v>123</v>
      </c>
      <c r="J1030" t="s">
        <v>124</v>
      </c>
      <c r="K1030" t="s">
        <v>125</v>
      </c>
      <c r="L1030" t="s">
        <v>126</v>
      </c>
      <c r="M1030" t="s">
        <v>127</v>
      </c>
      <c r="N1030" s="6" t="s">
        <v>155</v>
      </c>
      <c r="P1030" s="44" t="s">
        <v>386</v>
      </c>
      <c r="Q1030" s="9">
        <v>7417218.5430463497</v>
      </c>
      <c r="R1030" s="9">
        <v>5695364.2384105902</v>
      </c>
      <c r="S1030" s="8">
        <f>((R1030-Q1030)/Q1030)</f>
        <v>-0.2321428571428571</v>
      </c>
      <c r="U1030" s="9">
        <f t="shared" si="62"/>
        <v>-0.3810901673555061</v>
      </c>
      <c r="V1030" s="6" t="s">
        <v>119</v>
      </c>
      <c r="W1030" s="6" t="s">
        <v>383</v>
      </c>
    </row>
    <row r="1031" spans="1:23" x14ac:dyDescent="0.2">
      <c r="A1031" s="6" t="s">
        <v>231</v>
      </c>
      <c r="B1031" s="6">
        <v>2019</v>
      </c>
      <c r="C1031" s="6" t="s">
        <v>508</v>
      </c>
      <c r="D1031" s="6" t="s">
        <v>68</v>
      </c>
      <c r="E1031" s="6" t="s">
        <v>50</v>
      </c>
      <c r="F1031" s="6" t="s">
        <v>142</v>
      </c>
      <c r="G1031" s="6" t="s">
        <v>245</v>
      </c>
      <c r="H1031" t="s">
        <v>110</v>
      </c>
      <c r="I1031" t="s">
        <v>163</v>
      </c>
      <c r="J1031" t="s">
        <v>163</v>
      </c>
      <c r="K1031" t="s">
        <v>164</v>
      </c>
      <c r="L1031" t="s">
        <v>165</v>
      </c>
      <c r="M1031" t="s">
        <v>166</v>
      </c>
      <c r="N1031"/>
      <c r="O1031"/>
      <c r="P1031" s="44" t="s">
        <v>386</v>
      </c>
      <c r="T1031" s="9">
        <v>-0.38140000000000002</v>
      </c>
      <c r="U1031" s="9">
        <f t="shared" si="62"/>
        <v>-0.38140000000000002</v>
      </c>
      <c r="V1031" s="6" t="s">
        <v>119</v>
      </c>
      <c r="W1031" s="6" t="s">
        <v>383</v>
      </c>
    </row>
    <row r="1032" spans="1:23" x14ac:dyDescent="0.2">
      <c r="A1032" s="6" t="s">
        <v>185</v>
      </c>
      <c r="B1032" s="6">
        <v>2020</v>
      </c>
      <c r="C1032" s="6" t="s">
        <v>497</v>
      </c>
      <c r="D1032" s="6" t="s">
        <v>404</v>
      </c>
      <c r="E1032" s="6" t="s">
        <v>50</v>
      </c>
      <c r="F1032" s="6" t="s">
        <v>186</v>
      </c>
      <c r="G1032" s="6" t="s">
        <v>187</v>
      </c>
      <c r="H1032" s="6" t="s">
        <v>110</v>
      </c>
      <c r="I1032" s="12" t="s">
        <v>123</v>
      </c>
      <c r="J1032" s="6" t="s">
        <v>124</v>
      </c>
      <c r="K1032" s="6" t="s">
        <v>125</v>
      </c>
      <c r="P1032" s="44" t="s">
        <v>386</v>
      </c>
      <c r="Q1032" s="9">
        <v>21.420996818663898</v>
      </c>
      <c r="R1032" s="9">
        <v>16.4369034994697</v>
      </c>
      <c r="S1032" s="8">
        <f t="shared" ref="S1032:S1043" si="65">((R1032-Q1032)/Q1032)</f>
        <v>-0.2326732673267384</v>
      </c>
      <c r="U1032" s="9">
        <f t="shared" si="62"/>
        <v>-0.38208707747756798</v>
      </c>
      <c r="V1032" s="6" t="s">
        <v>116</v>
      </c>
      <c r="W1032" s="6" t="s">
        <v>383</v>
      </c>
    </row>
    <row r="1033" spans="1:23" x14ac:dyDescent="0.2">
      <c r="A1033" s="6" t="s">
        <v>106</v>
      </c>
      <c r="B1033" s="6" t="s">
        <v>120</v>
      </c>
      <c r="C1033" s="6" t="s">
        <v>456</v>
      </c>
      <c r="D1033" s="6" t="s">
        <v>77</v>
      </c>
      <c r="E1033" s="6" t="s">
        <v>121</v>
      </c>
      <c r="F1033" s="6" t="s">
        <v>138</v>
      </c>
      <c r="G1033" s="13">
        <v>1.0000000000000001E-5</v>
      </c>
      <c r="H1033" t="s">
        <v>110</v>
      </c>
      <c r="I1033" t="s">
        <v>111</v>
      </c>
      <c r="J1033" t="s">
        <v>112</v>
      </c>
      <c r="K1033" t="s">
        <v>139</v>
      </c>
      <c r="L1033" t="s">
        <v>140</v>
      </c>
      <c r="M1033" t="s">
        <v>141</v>
      </c>
      <c r="P1033" s="44" t="s">
        <v>385</v>
      </c>
      <c r="Q1033" s="9">
        <v>1845810.2373095399</v>
      </c>
      <c r="R1033" s="9">
        <v>1416051.78793943</v>
      </c>
      <c r="S1033" s="8">
        <f t="shared" si="65"/>
        <v>-0.23282916124494329</v>
      </c>
      <c r="U1033" s="9">
        <f t="shared" si="62"/>
        <v>-0.38238021236114217</v>
      </c>
      <c r="V1033" s="6" t="s">
        <v>119</v>
      </c>
      <c r="W1033" s="6" t="s">
        <v>383</v>
      </c>
    </row>
    <row r="1034" spans="1:23" x14ac:dyDescent="0.2">
      <c r="A1034" s="6" t="s">
        <v>106</v>
      </c>
      <c r="B1034" s="6" t="s">
        <v>107</v>
      </c>
      <c r="C1034" s="6" t="s">
        <v>486</v>
      </c>
      <c r="D1034" s="6" t="s">
        <v>69</v>
      </c>
      <c r="E1034" s="6" t="s">
        <v>52</v>
      </c>
      <c r="F1034" s="6" t="s">
        <v>108</v>
      </c>
      <c r="G1034" s="6" t="s">
        <v>129</v>
      </c>
      <c r="H1034" t="s">
        <v>110</v>
      </c>
      <c r="I1034" t="s">
        <v>111</v>
      </c>
      <c r="J1034" t="s">
        <v>133</v>
      </c>
      <c r="K1034" t="s">
        <v>146</v>
      </c>
      <c r="L1034" t="s">
        <v>147</v>
      </c>
      <c r="M1034" t="s">
        <v>191</v>
      </c>
      <c r="P1034" s="44" t="s">
        <v>386</v>
      </c>
      <c r="Q1034" s="9">
        <v>6591445.5346533898</v>
      </c>
      <c r="R1034" s="9">
        <v>5046470.0219646497</v>
      </c>
      <c r="S1034" s="8">
        <f t="shared" si="65"/>
        <v>-0.23439100036043647</v>
      </c>
      <c r="U1034" s="9">
        <f t="shared" si="62"/>
        <v>-0.3853203062611032</v>
      </c>
      <c r="V1034" s="6" t="s">
        <v>119</v>
      </c>
      <c r="W1034" s="6" t="s">
        <v>383</v>
      </c>
    </row>
    <row r="1035" spans="1:23" x14ac:dyDescent="0.2">
      <c r="A1035" s="6" t="s">
        <v>106</v>
      </c>
      <c r="B1035" s="6">
        <v>2018</v>
      </c>
      <c r="C1035" s="6" t="s">
        <v>497</v>
      </c>
      <c r="D1035" s="6" t="s">
        <v>69</v>
      </c>
      <c r="E1035" s="6" t="s">
        <v>52</v>
      </c>
      <c r="F1035" s="6" t="s">
        <v>108</v>
      </c>
      <c r="G1035" s="6" t="s">
        <v>193</v>
      </c>
      <c r="H1035" t="s">
        <v>110</v>
      </c>
      <c r="I1035" t="s">
        <v>123</v>
      </c>
      <c r="J1035" t="s">
        <v>124</v>
      </c>
      <c r="K1035" t="s">
        <v>125</v>
      </c>
      <c r="L1035" t="s">
        <v>126</v>
      </c>
      <c r="M1035" t="s">
        <v>127</v>
      </c>
      <c r="N1035" s="6" t="s">
        <v>150</v>
      </c>
      <c r="P1035" s="44" t="s">
        <v>386</v>
      </c>
      <c r="Q1035" s="9">
        <v>3084772.3704866502</v>
      </c>
      <c r="R1035" s="9">
        <v>2354788.06907378</v>
      </c>
      <c r="S1035" s="8">
        <f t="shared" si="65"/>
        <v>-0.23664122137404539</v>
      </c>
      <c r="U1035" s="9">
        <f t="shared" si="62"/>
        <v>-0.38956681176272484</v>
      </c>
      <c r="V1035" s="6" t="s">
        <v>119</v>
      </c>
      <c r="W1035" s="6" t="s">
        <v>383</v>
      </c>
    </row>
    <row r="1036" spans="1:23" x14ac:dyDescent="0.2">
      <c r="A1036" s="6" t="s">
        <v>196</v>
      </c>
      <c r="B1036" s="6">
        <v>2019</v>
      </c>
      <c r="C1036" s="6" t="s">
        <v>415</v>
      </c>
      <c r="D1036" s="6" t="s">
        <v>79</v>
      </c>
      <c r="E1036" s="6" t="s">
        <v>50</v>
      </c>
      <c r="F1036" s="16" t="s">
        <v>208</v>
      </c>
      <c r="G1036" s="6" t="s">
        <v>198</v>
      </c>
      <c r="H1036" t="s">
        <v>110</v>
      </c>
      <c r="I1036" t="s">
        <v>111</v>
      </c>
      <c r="J1036" t="s">
        <v>112</v>
      </c>
      <c r="K1036" t="s">
        <v>113</v>
      </c>
      <c r="L1036" t="s">
        <v>114</v>
      </c>
      <c r="M1036" s="6" t="s">
        <v>115</v>
      </c>
      <c r="N1036" s="6" t="s">
        <v>277</v>
      </c>
      <c r="P1036" s="44" t="s">
        <v>385</v>
      </c>
      <c r="Q1036" s="9">
        <v>52680965.147453003</v>
      </c>
      <c r="R1036" s="9">
        <v>40214477.211796202</v>
      </c>
      <c r="S1036" s="8">
        <f t="shared" si="65"/>
        <v>-0.23664122137404547</v>
      </c>
      <c r="U1036" s="9">
        <f t="shared" si="62"/>
        <v>-0.38956681176272506</v>
      </c>
      <c r="V1036" s="6" t="s">
        <v>119</v>
      </c>
      <c r="W1036" s="6" t="s">
        <v>383</v>
      </c>
    </row>
    <row r="1037" spans="1:23" x14ac:dyDescent="0.2">
      <c r="A1037" s="6" t="s">
        <v>188</v>
      </c>
      <c r="B1037" s="6">
        <v>2019</v>
      </c>
      <c r="C1037" s="6" t="s">
        <v>511</v>
      </c>
      <c r="D1037" s="6" t="s">
        <v>189</v>
      </c>
      <c r="E1037" s="6" t="s">
        <v>50</v>
      </c>
      <c r="F1037" s="6" t="s">
        <v>195</v>
      </c>
      <c r="G1037" s="6" t="s">
        <v>190</v>
      </c>
      <c r="H1037" t="s">
        <v>110</v>
      </c>
      <c r="I1037" t="s">
        <v>111</v>
      </c>
      <c r="J1037" t="s">
        <v>133</v>
      </c>
      <c r="K1037" t="s">
        <v>146</v>
      </c>
      <c r="L1037" t="s">
        <v>147</v>
      </c>
      <c r="M1037" t="s">
        <v>191</v>
      </c>
      <c r="P1037" s="44" t="s">
        <v>386</v>
      </c>
      <c r="Q1037" s="9">
        <v>0.174585635359115</v>
      </c>
      <c r="R1037" s="9">
        <v>0.13259668508287201</v>
      </c>
      <c r="S1037" s="8">
        <f t="shared" si="65"/>
        <v>-0.24050632911392489</v>
      </c>
      <c r="U1037" s="9">
        <f t="shared" si="62"/>
        <v>-0.39689015256858601</v>
      </c>
      <c r="V1037" s="6" t="s">
        <v>116</v>
      </c>
      <c r="W1037" s="6" t="s">
        <v>383</v>
      </c>
    </row>
    <row r="1038" spans="1:23" x14ac:dyDescent="0.2">
      <c r="A1038" s="6" t="s">
        <v>106</v>
      </c>
      <c r="B1038" s="6" t="s">
        <v>120</v>
      </c>
      <c r="C1038" s="6" t="s">
        <v>461</v>
      </c>
      <c r="D1038" s="6" t="s">
        <v>77</v>
      </c>
      <c r="E1038" s="6" t="s">
        <v>121</v>
      </c>
      <c r="F1038" s="6" t="s">
        <v>132</v>
      </c>
      <c r="G1038" s="13">
        <v>1.0000000000000001E-5</v>
      </c>
      <c r="H1038" s="47" t="s">
        <v>110</v>
      </c>
      <c r="I1038" s="48" t="s">
        <v>123</v>
      </c>
      <c r="J1038" s="6" t="s">
        <v>124</v>
      </c>
      <c r="K1038" s="6" t="s">
        <v>125</v>
      </c>
      <c r="L1038" s="6" t="s">
        <v>126</v>
      </c>
      <c r="M1038" s="6" t="s">
        <v>127</v>
      </c>
      <c r="N1038" s="6" t="s">
        <v>155</v>
      </c>
      <c r="P1038" s="44" t="s">
        <v>386</v>
      </c>
      <c r="Q1038" s="9">
        <v>10498963.163200401</v>
      </c>
      <c r="R1038" s="9">
        <v>7973510.2454822296</v>
      </c>
      <c r="S1038" s="8">
        <f t="shared" si="65"/>
        <v>-0.24054307825081814</v>
      </c>
      <c r="T1038" s="43"/>
      <c r="U1038" s="9">
        <f t="shared" si="62"/>
        <v>-0.39695996102426612</v>
      </c>
      <c r="V1038" s="6" t="s">
        <v>119</v>
      </c>
      <c r="W1038" s="6" t="s">
        <v>383</v>
      </c>
    </row>
    <row r="1039" spans="1:23" x14ac:dyDescent="0.2">
      <c r="A1039" s="6" t="s">
        <v>106</v>
      </c>
      <c r="B1039" s="6" t="s">
        <v>120</v>
      </c>
      <c r="C1039" s="6" t="s">
        <v>430</v>
      </c>
      <c r="D1039" s="6" t="s">
        <v>77</v>
      </c>
      <c r="E1039" s="6" t="s">
        <v>121</v>
      </c>
      <c r="F1039" s="6" t="s">
        <v>144</v>
      </c>
      <c r="G1039" s="11">
        <v>1E-3</v>
      </c>
      <c r="H1039" s="6" t="s">
        <v>110</v>
      </c>
      <c r="I1039" s="12" t="s">
        <v>123</v>
      </c>
      <c r="J1039" s="6" t="s">
        <v>124</v>
      </c>
      <c r="K1039" s="6" t="s">
        <v>125</v>
      </c>
      <c r="L1039" s="6" t="s">
        <v>126</v>
      </c>
      <c r="M1039" s="6" t="s">
        <v>127</v>
      </c>
      <c r="N1039" s="6" t="s">
        <v>155</v>
      </c>
      <c r="P1039" s="44" t="s">
        <v>386</v>
      </c>
      <c r="Q1039" s="9">
        <v>10671322.664935799</v>
      </c>
      <c r="R1039" s="9">
        <v>8102695.9410840701</v>
      </c>
      <c r="S1039" s="8">
        <f t="shared" si="65"/>
        <v>-0.24070368824024144</v>
      </c>
      <c r="U1039" s="9">
        <f t="shared" si="62"/>
        <v>-0.39726509451272196</v>
      </c>
      <c r="V1039" s="6" t="s">
        <v>119</v>
      </c>
      <c r="W1039" s="6" t="s">
        <v>383</v>
      </c>
    </row>
    <row r="1040" spans="1:23" x14ac:dyDescent="0.2">
      <c r="A1040" s="6" t="s">
        <v>106</v>
      </c>
      <c r="B1040" s="6" t="s">
        <v>120</v>
      </c>
      <c r="C1040" s="6" t="s">
        <v>454</v>
      </c>
      <c r="D1040" s="6" t="s">
        <v>77</v>
      </c>
      <c r="E1040" s="6" t="s">
        <v>121</v>
      </c>
      <c r="F1040" s="6" t="s">
        <v>224</v>
      </c>
      <c r="G1040" s="11">
        <v>1E-3</v>
      </c>
      <c r="H1040" t="s">
        <v>110</v>
      </c>
      <c r="I1040" t="s">
        <v>111</v>
      </c>
      <c r="J1040" t="s">
        <v>204</v>
      </c>
      <c r="K1040" t="s">
        <v>205</v>
      </c>
      <c r="L1040" t="s">
        <v>206</v>
      </c>
      <c r="M1040" t="s">
        <v>215</v>
      </c>
      <c r="P1040" s="44" t="s">
        <v>386</v>
      </c>
      <c r="Q1040" s="9">
        <v>1337352.35613722</v>
      </c>
      <c r="R1040" s="9">
        <v>1015417.2062948</v>
      </c>
      <c r="S1040" s="8">
        <f t="shared" si="65"/>
        <v>-0.24072575067074367</v>
      </c>
      <c r="U1040" s="9">
        <f t="shared" si="62"/>
        <v>-0.39730701467091978</v>
      </c>
      <c r="V1040" s="6" t="s">
        <v>119</v>
      </c>
      <c r="W1040" s="6" t="s">
        <v>383</v>
      </c>
    </row>
    <row r="1041" spans="1:23" x14ac:dyDescent="0.2">
      <c r="A1041" s="6" t="s">
        <v>106</v>
      </c>
      <c r="B1041" s="6" t="s">
        <v>107</v>
      </c>
      <c r="C1041" s="6" t="s">
        <v>483</v>
      </c>
      <c r="D1041" s="6" t="s">
        <v>69</v>
      </c>
      <c r="E1041" s="6" t="s">
        <v>52</v>
      </c>
      <c r="F1041" s="6" t="s">
        <v>117</v>
      </c>
      <c r="G1041" s="6" t="s">
        <v>129</v>
      </c>
      <c r="H1041" t="s">
        <v>110</v>
      </c>
      <c r="I1041" t="s">
        <v>111</v>
      </c>
      <c r="J1041" t="s">
        <v>133</v>
      </c>
      <c r="K1041" t="s">
        <v>146</v>
      </c>
      <c r="L1041" t="s">
        <v>147</v>
      </c>
      <c r="M1041" t="s">
        <v>148</v>
      </c>
      <c r="P1041" s="44" t="s">
        <v>385</v>
      </c>
      <c r="Q1041" s="9">
        <v>5.1135005973715604</v>
      </c>
      <c r="R1041" s="9">
        <v>3.87096774193548</v>
      </c>
      <c r="S1041" s="8">
        <f t="shared" si="65"/>
        <v>-0.24299065420560753</v>
      </c>
      <c r="U1041" s="9">
        <f t="shared" ref="U1041:U1104" si="66">IF(T1041="",(LOG((R1041/Q1041),2)),T1041)</f>
        <v>-0.40161698351652225</v>
      </c>
      <c r="V1041" s="6" t="s">
        <v>116</v>
      </c>
      <c r="W1041" s="6" t="s">
        <v>383</v>
      </c>
    </row>
    <row r="1042" spans="1:23" x14ac:dyDescent="0.2">
      <c r="A1042" s="6" t="s">
        <v>106</v>
      </c>
      <c r="B1042" s="6" t="s">
        <v>120</v>
      </c>
      <c r="C1042" s="6" t="s">
        <v>462</v>
      </c>
      <c r="D1042" s="6" t="s">
        <v>77</v>
      </c>
      <c r="E1042" s="6" t="s">
        <v>121</v>
      </c>
      <c r="F1042" s="6" t="s">
        <v>138</v>
      </c>
      <c r="G1042" s="13">
        <v>1.0000000000000001E-5</v>
      </c>
      <c r="H1042" t="s">
        <v>110</v>
      </c>
      <c r="I1042" t="s">
        <v>111</v>
      </c>
      <c r="J1042" t="s">
        <v>204</v>
      </c>
      <c r="K1042" t="s">
        <v>205</v>
      </c>
      <c r="L1042" t="s">
        <v>206</v>
      </c>
      <c r="M1042" t="s">
        <v>215</v>
      </c>
      <c r="P1042" s="44" t="s">
        <v>386</v>
      </c>
      <c r="Q1042" s="9">
        <v>2479618.91283635</v>
      </c>
      <c r="R1042" s="9">
        <v>1874217.0027381801</v>
      </c>
      <c r="S1042" s="8">
        <f t="shared" si="65"/>
        <v>-0.24415119071892855</v>
      </c>
      <c r="U1042" s="9">
        <f t="shared" si="66"/>
        <v>-0.40383041059208075</v>
      </c>
      <c r="V1042" s="6" t="s">
        <v>119</v>
      </c>
      <c r="W1042" s="6" t="s">
        <v>383</v>
      </c>
    </row>
    <row r="1043" spans="1:23" x14ac:dyDescent="0.2">
      <c r="A1043" s="6" t="s">
        <v>188</v>
      </c>
      <c r="B1043" s="6">
        <v>2019</v>
      </c>
      <c r="C1043" s="6" t="s">
        <v>511</v>
      </c>
      <c r="D1043" s="6" t="s">
        <v>189</v>
      </c>
      <c r="E1043" s="6" t="s">
        <v>50</v>
      </c>
      <c r="F1043" s="6" t="s">
        <v>195</v>
      </c>
      <c r="G1043" s="6" t="s">
        <v>190</v>
      </c>
      <c r="H1043" s="6" t="s">
        <v>110</v>
      </c>
      <c r="I1043" s="6" t="s">
        <v>111</v>
      </c>
      <c r="J1043" s="6" t="s">
        <v>112</v>
      </c>
      <c r="K1043" s="6" t="s">
        <v>113</v>
      </c>
      <c r="L1043" s="6" t="s">
        <v>114</v>
      </c>
      <c r="M1043" s="6" t="s">
        <v>192</v>
      </c>
      <c r="P1043" s="44" t="s">
        <v>385</v>
      </c>
      <c r="Q1043" s="9">
        <v>4.9723756906077998E-2</v>
      </c>
      <c r="R1043" s="9">
        <v>3.756906077347999E-2</v>
      </c>
      <c r="S1043" s="8">
        <f t="shared" si="65"/>
        <v>-0.24444444444446786</v>
      </c>
      <c r="U1043" s="9">
        <f t="shared" si="66"/>
        <v>-0.40439025507938015</v>
      </c>
      <c r="V1043" s="6" t="s">
        <v>116</v>
      </c>
      <c r="W1043" s="6" t="s">
        <v>383</v>
      </c>
    </row>
    <row r="1044" spans="1:23" x14ac:dyDescent="0.2">
      <c r="A1044" s="6" t="s">
        <v>229</v>
      </c>
      <c r="B1044" s="6">
        <v>2019</v>
      </c>
      <c r="C1044" s="6" t="s">
        <v>405</v>
      </c>
      <c r="D1044" s="6" t="s">
        <v>69</v>
      </c>
      <c r="E1044" s="6" t="s">
        <v>52</v>
      </c>
      <c r="F1044" s="6" t="s">
        <v>142</v>
      </c>
      <c r="G1044" s="6" t="s">
        <v>252</v>
      </c>
      <c r="H1044" t="s">
        <v>110</v>
      </c>
      <c r="I1044" t="s">
        <v>111</v>
      </c>
      <c r="J1044" t="s">
        <v>133</v>
      </c>
      <c r="K1044" t="s">
        <v>146</v>
      </c>
      <c r="L1044" t="s">
        <v>147</v>
      </c>
      <c r="M1044" t="s">
        <v>191</v>
      </c>
      <c r="N1044" s="6" t="s">
        <v>228</v>
      </c>
      <c r="P1044" s="44" t="s">
        <v>386</v>
      </c>
      <c r="T1044" s="9">
        <v>-0.40649999999999997</v>
      </c>
      <c r="U1044" s="9">
        <f t="shared" si="66"/>
        <v>-0.40649999999999997</v>
      </c>
      <c r="V1044" s="6" t="s">
        <v>119</v>
      </c>
      <c r="W1044" s="6" t="s">
        <v>383</v>
      </c>
    </row>
    <row r="1045" spans="1:23" x14ac:dyDescent="0.2">
      <c r="A1045" s="6" t="s">
        <v>167</v>
      </c>
      <c r="B1045" s="6">
        <v>2018</v>
      </c>
      <c r="C1045" s="6" t="s">
        <v>412</v>
      </c>
      <c r="D1045" s="6" t="s">
        <v>80</v>
      </c>
      <c r="E1045" s="6" t="s">
        <v>50</v>
      </c>
      <c r="F1045" s="45" t="s">
        <v>390</v>
      </c>
      <c r="G1045" s="6" t="s">
        <v>168</v>
      </c>
      <c r="H1045" s="6" t="s">
        <v>110</v>
      </c>
      <c r="I1045" s="12" t="s">
        <v>123</v>
      </c>
      <c r="J1045" s="6" t="s">
        <v>124</v>
      </c>
      <c r="K1045" s="6" t="s">
        <v>125</v>
      </c>
      <c r="L1045" s="6" t="s">
        <v>126</v>
      </c>
      <c r="M1045" s="6" t="s">
        <v>127</v>
      </c>
      <c r="N1045" s="6" t="s">
        <v>150</v>
      </c>
      <c r="P1045" s="44" t="s">
        <v>386</v>
      </c>
      <c r="Q1045" s="9">
        <v>3.4733158355205567</v>
      </c>
      <c r="R1045" s="9">
        <v>2.620297462817172</v>
      </c>
      <c r="S1045" s="8">
        <f t="shared" ref="S1045:S1060" si="67">((R1045-Q1045)/Q1045)</f>
        <v>-0.24559193954659184</v>
      </c>
      <c r="U1045" s="9">
        <f t="shared" si="66"/>
        <v>-0.40658300435415751</v>
      </c>
      <c r="V1045" s="6" t="s">
        <v>116</v>
      </c>
      <c r="W1045" s="6" t="s">
        <v>383</v>
      </c>
    </row>
    <row r="1046" spans="1:23" x14ac:dyDescent="0.2">
      <c r="A1046" s="6" t="s">
        <v>143</v>
      </c>
      <c r="B1046" s="6">
        <v>2018</v>
      </c>
      <c r="C1046" s="6" t="s">
        <v>426</v>
      </c>
      <c r="D1046" s="6" t="s">
        <v>74</v>
      </c>
      <c r="E1046" s="6" t="s">
        <v>50</v>
      </c>
      <c r="F1046" s="6" t="s">
        <v>144</v>
      </c>
      <c r="G1046" s="6" t="s">
        <v>145</v>
      </c>
      <c r="H1046" t="s">
        <v>110</v>
      </c>
      <c r="I1046" t="s">
        <v>163</v>
      </c>
      <c r="J1046" t="s">
        <v>163</v>
      </c>
      <c r="K1046" t="s">
        <v>164</v>
      </c>
      <c r="L1046" t="s">
        <v>165</v>
      </c>
      <c r="M1046" t="s">
        <v>166</v>
      </c>
      <c r="P1046" s="44" t="s">
        <v>386</v>
      </c>
      <c r="Q1046" s="9">
        <v>9.5810055865921798E-2</v>
      </c>
      <c r="R1046" s="9">
        <v>7.2067039106145203E-2</v>
      </c>
      <c r="S1046" s="8">
        <f t="shared" si="67"/>
        <v>-0.24781341107871779</v>
      </c>
      <c r="T1046" s="8"/>
      <c r="U1046" s="9">
        <f t="shared" si="66"/>
        <v>-0.41083751074955938</v>
      </c>
      <c r="V1046" s="6" t="s">
        <v>116</v>
      </c>
      <c r="W1046" s="6" t="s">
        <v>383</v>
      </c>
    </row>
    <row r="1047" spans="1:23" x14ac:dyDescent="0.2">
      <c r="A1047" s="6" t="s">
        <v>106</v>
      </c>
      <c r="B1047" s="6" t="s">
        <v>107</v>
      </c>
      <c r="C1047" s="6" t="s">
        <v>487</v>
      </c>
      <c r="D1047" s="6" t="s">
        <v>69</v>
      </c>
      <c r="E1047" s="6" t="s">
        <v>52</v>
      </c>
      <c r="F1047" s="6" t="s">
        <v>117</v>
      </c>
      <c r="G1047" s="6" t="s">
        <v>129</v>
      </c>
      <c r="H1047" s="6" t="s">
        <v>110</v>
      </c>
      <c r="I1047" s="12" t="s">
        <v>123</v>
      </c>
      <c r="J1047" s="6" t="s">
        <v>124</v>
      </c>
      <c r="K1047" s="6" t="s">
        <v>125</v>
      </c>
      <c r="L1047" s="6" t="s">
        <v>126</v>
      </c>
      <c r="M1047" s="6" t="s">
        <v>127</v>
      </c>
      <c r="N1047" s="6" t="s">
        <v>150</v>
      </c>
      <c r="P1047" s="44" t="s">
        <v>386</v>
      </c>
      <c r="Q1047" s="9">
        <v>2.15798045602605</v>
      </c>
      <c r="R1047" s="9">
        <v>1.6205211726384301</v>
      </c>
      <c r="S1047" s="8">
        <f t="shared" si="67"/>
        <v>-0.24905660377358488</v>
      </c>
      <c r="U1047" s="9">
        <f t="shared" si="66"/>
        <v>-0.41322392890691262</v>
      </c>
      <c r="V1047" s="6" t="s">
        <v>116</v>
      </c>
      <c r="W1047" s="6" t="s">
        <v>383</v>
      </c>
    </row>
    <row r="1048" spans="1:23" x14ac:dyDescent="0.2">
      <c r="A1048" s="6" t="s">
        <v>185</v>
      </c>
      <c r="B1048" s="6">
        <v>2020</v>
      </c>
      <c r="C1048" s="6" t="s">
        <v>506</v>
      </c>
      <c r="D1048" s="6" t="s">
        <v>54</v>
      </c>
      <c r="E1048" s="6" t="s">
        <v>55</v>
      </c>
      <c r="F1048" s="6" t="s">
        <v>186</v>
      </c>
      <c r="G1048" s="6" t="s">
        <v>219</v>
      </c>
      <c r="H1048" s="6" t="s">
        <v>110</v>
      </c>
      <c r="I1048" s="6" t="s">
        <v>111</v>
      </c>
      <c r="J1048" s="6" t="s">
        <v>133</v>
      </c>
      <c r="K1048" s="6" t="s">
        <v>134</v>
      </c>
      <c r="P1048" s="44" t="s">
        <v>385</v>
      </c>
      <c r="Q1048" s="9">
        <v>0.96038415366081153</v>
      </c>
      <c r="R1048" s="9">
        <v>0.72028811524610603</v>
      </c>
      <c r="S1048" s="8">
        <f t="shared" si="67"/>
        <v>-0.24999999999948211</v>
      </c>
      <c r="U1048" s="9">
        <f t="shared" si="66"/>
        <v>-0.41503749927784755</v>
      </c>
      <c r="V1048" s="6" t="s">
        <v>116</v>
      </c>
      <c r="W1048" s="6" t="s">
        <v>383</v>
      </c>
    </row>
    <row r="1049" spans="1:23" x14ac:dyDescent="0.2">
      <c r="A1049" s="6" t="s">
        <v>188</v>
      </c>
      <c r="B1049" s="6">
        <v>2019</v>
      </c>
      <c r="C1049" s="6" t="s">
        <v>511</v>
      </c>
      <c r="D1049" s="6" t="s">
        <v>49</v>
      </c>
      <c r="E1049" s="6" t="s">
        <v>50</v>
      </c>
      <c r="F1049" s="6" t="s">
        <v>195</v>
      </c>
      <c r="G1049" s="6" t="s">
        <v>190</v>
      </c>
      <c r="H1049" s="6" t="s">
        <v>110</v>
      </c>
      <c r="I1049" s="6" t="s">
        <v>169</v>
      </c>
      <c r="J1049" s="6" t="s">
        <v>236</v>
      </c>
      <c r="K1049" s="6" t="s">
        <v>253</v>
      </c>
      <c r="L1049" s="6" t="s">
        <v>254</v>
      </c>
      <c r="M1049" s="6" t="s">
        <v>255</v>
      </c>
      <c r="P1049" s="44" t="s">
        <v>385</v>
      </c>
      <c r="Q1049" s="9">
        <v>4.4198895027619534E-3</v>
      </c>
      <c r="R1049" s="9">
        <v>3.3149171270719924E-3</v>
      </c>
      <c r="S1049" s="8">
        <f t="shared" si="67"/>
        <v>-0.24999999999988068</v>
      </c>
      <c r="U1049" s="9">
        <f t="shared" si="66"/>
        <v>-0.41503749927861427</v>
      </c>
      <c r="V1049" s="6" t="s">
        <v>116</v>
      </c>
      <c r="W1049" s="6" t="s">
        <v>383</v>
      </c>
    </row>
    <row r="1050" spans="1:23" x14ac:dyDescent="0.2">
      <c r="A1050" s="6" t="s">
        <v>188</v>
      </c>
      <c r="B1050" s="6">
        <v>2019</v>
      </c>
      <c r="C1050" s="6" t="s">
        <v>511</v>
      </c>
      <c r="D1050" s="6" t="s">
        <v>189</v>
      </c>
      <c r="E1050" s="6" t="s">
        <v>50</v>
      </c>
      <c r="F1050" s="6" t="s">
        <v>195</v>
      </c>
      <c r="G1050" s="6" t="s">
        <v>190</v>
      </c>
      <c r="H1050" t="s">
        <v>110</v>
      </c>
      <c r="I1050" t="s">
        <v>163</v>
      </c>
      <c r="J1050" t="s">
        <v>163</v>
      </c>
      <c r="K1050" t="s">
        <v>164</v>
      </c>
      <c r="L1050" t="s">
        <v>165</v>
      </c>
      <c r="M1050" t="s">
        <v>166</v>
      </c>
      <c r="P1050" s="44" t="s">
        <v>386</v>
      </c>
      <c r="Q1050" s="9">
        <v>8.8397790055250169E-3</v>
      </c>
      <c r="R1050" s="9">
        <v>6.6298342541439848E-3</v>
      </c>
      <c r="S1050" s="8">
        <f t="shared" si="67"/>
        <v>-0.24999999999997488</v>
      </c>
      <c r="U1050" s="9">
        <f t="shared" si="66"/>
        <v>-0.41503749927879557</v>
      </c>
      <c r="V1050" s="6" t="s">
        <v>116</v>
      </c>
      <c r="W1050" s="6" t="s">
        <v>383</v>
      </c>
    </row>
    <row r="1051" spans="1:23" x14ac:dyDescent="0.2">
      <c r="A1051" s="6" t="s">
        <v>185</v>
      </c>
      <c r="B1051" s="6">
        <v>2020</v>
      </c>
      <c r="C1051" s="6" t="s">
        <v>506</v>
      </c>
      <c r="D1051" s="6" t="s">
        <v>54</v>
      </c>
      <c r="E1051" s="6" t="s">
        <v>55</v>
      </c>
      <c r="F1051" s="6" t="s">
        <v>186</v>
      </c>
      <c r="G1051" s="6" t="s">
        <v>219</v>
      </c>
      <c r="H1051" t="s">
        <v>110</v>
      </c>
      <c r="I1051" t="s">
        <v>111</v>
      </c>
      <c r="J1051" t="s">
        <v>204</v>
      </c>
      <c r="K1051" t="s">
        <v>205</v>
      </c>
      <c r="P1051" s="44" t="s">
        <v>386</v>
      </c>
      <c r="Q1051" s="9">
        <v>4.8019207683072977</v>
      </c>
      <c r="R1051" s="9">
        <v>3.6014405762305017</v>
      </c>
      <c r="S1051" s="8">
        <f t="shared" si="67"/>
        <v>-0.24999999999999409</v>
      </c>
      <c r="U1051" s="9">
        <f t="shared" si="66"/>
        <v>-0.41503749927883249</v>
      </c>
      <c r="V1051" s="6" t="s">
        <v>116</v>
      </c>
      <c r="W1051" s="6" t="s">
        <v>383</v>
      </c>
    </row>
    <row r="1052" spans="1:23" x14ac:dyDescent="0.2">
      <c r="A1052" s="6" t="s">
        <v>185</v>
      </c>
      <c r="B1052" s="6">
        <v>2020</v>
      </c>
      <c r="C1052" s="6" t="s">
        <v>497</v>
      </c>
      <c r="D1052" s="6" t="s">
        <v>404</v>
      </c>
      <c r="E1052" s="6" t="s">
        <v>50</v>
      </c>
      <c r="F1052" s="6" t="s">
        <v>186</v>
      </c>
      <c r="G1052" s="6" t="s">
        <v>187</v>
      </c>
      <c r="H1052" s="6" t="s">
        <v>110</v>
      </c>
      <c r="I1052" s="6" t="s">
        <v>111</v>
      </c>
      <c r="J1052" s="6" t="s">
        <v>112</v>
      </c>
      <c r="K1052" s="6" t="s">
        <v>113</v>
      </c>
      <c r="P1052" s="44" t="s">
        <v>385</v>
      </c>
      <c r="Q1052" s="9">
        <v>3.81760339342524</v>
      </c>
      <c r="R1052" s="9">
        <v>2.8632025450689298</v>
      </c>
      <c r="S1052" s="8">
        <f t="shared" si="67"/>
        <v>-0.25000000000000006</v>
      </c>
      <c r="U1052" s="9">
        <f t="shared" si="66"/>
        <v>-0.41503749927884404</v>
      </c>
      <c r="V1052" s="6" t="s">
        <v>116</v>
      </c>
      <c r="W1052" s="6" t="s">
        <v>383</v>
      </c>
    </row>
    <row r="1053" spans="1:23" x14ac:dyDescent="0.2">
      <c r="A1053" s="6" t="s">
        <v>188</v>
      </c>
      <c r="B1053" s="6">
        <v>2019</v>
      </c>
      <c r="C1053" s="6" t="s">
        <v>511</v>
      </c>
      <c r="D1053" s="6" t="s">
        <v>189</v>
      </c>
      <c r="E1053" s="6" t="s">
        <v>50</v>
      </c>
      <c r="F1053" s="6" t="s">
        <v>195</v>
      </c>
      <c r="G1053" s="6" t="s">
        <v>190</v>
      </c>
      <c r="H1053" s="6" t="s">
        <v>110</v>
      </c>
      <c r="I1053" s="12" t="s">
        <v>123</v>
      </c>
      <c r="J1053" s="6" t="s">
        <v>124</v>
      </c>
      <c r="K1053" s="6" t="s">
        <v>125</v>
      </c>
      <c r="L1053" s="6" t="s">
        <v>126</v>
      </c>
      <c r="M1053" s="6" t="s">
        <v>127</v>
      </c>
      <c r="P1053" s="44" t="s">
        <v>386</v>
      </c>
      <c r="Q1053" s="9">
        <v>0.18895027624309399</v>
      </c>
      <c r="R1053" s="9">
        <v>0.14143646408839797</v>
      </c>
      <c r="S1053" s="8">
        <f t="shared" si="67"/>
        <v>-0.25146198830409289</v>
      </c>
      <c r="U1053" s="9">
        <f t="shared" si="66"/>
        <v>-0.41785251488589664</v>
      </c>
      <c r="V1053" s="6" t="s">
        <v>116</v>
      </c>
      <c r="W1053" s="6" t="s">
        <v>383</v>
      </c>
    </row>
    <row r="1054" spans="1:23" x14ac:dyDescent="0.2">
      <c r="A1054" s="6" t="s">
        <v>106</v>
      </c>
      <c r="B1054" s="6" t="s">
        <v>120</v>
      </c>
      <c r="C1054" s="6" t="s">
        <v>449</v>
      </c>
      <c r="D1054" s="6" t="s">
        <v>77</v>
      </c>
      <c r="E1054" s="6" t="s">
        <v>121</v>
      </c>
      <c r="F1054" s="6" t="s">
        <v>122</v>
      </c>
      <c r="G1054" s="11">
        <v>1E-3</v>
      </c>
      <c r="H1054" s="6" t="s">
        <v>110</v>
      </c>
      <c r="I1054" s="12" t="s">
        <v>123</v>
      </c>
      <c r="J1054" s="6" t="s">
        <v>124</v>
      </c>
      <c r="K1054" s="6" t="s">
        <v>125</v>
      </c>
      <c r="L1054" s="6" t="s">
        <v>126</v>
      </c>
      <c r="M1054" s="6" t="s">
        <v>127</v>
      </c>
      <c r="N1054" s="6" t="s">
        <v>128</v>
      </c>
      <c r="P1054" s="44" t="s">
        <v>385</v>
      </c>
      <c r="Q1054" s="9">
        <v>2.3285662984981999E-3</v>
      </c>
      <c r="R1054" s="9">
        <v>1.7398280529303601E-3</v>
      </c>
      <c r="S1054" s="8">
        <f t="shared" si="67"/>
        <v>-0.25283293241319532</v>
      </c>
      <c r="U1054" s="9">
        <f t="shared" si="66"/>
        <v>-0.42049722720093818</v>
      </c>
      <c r="V1054" s="6" t="s">
        <v>119</v>
      </c>
      <c r="W1054" s="6" t="s">
        <v>383</v>
      </c>
    </row>
    <row r="1055" spans="1:23" x14ac:dyDescent="0.2">
      <c r="A1055" s="6" t="s">
        <v>106</v>
      </c>
      <c r="B1055" s="6" t="s">
        <v>107</v>
      </c>
      <c r="C1055" s="6" t="s">
        <v>491</v>
      </c>
      <c r="D1055" s="6" t="s">
        <v>69</v>
      </c>
      <c r="E1055" s="6" t="s">
        <v>52</v>
      </c>
      <c r="F1055" s="6" t="s">
        <v>117</v>
      </c>
      <c r="G1055" s="6" t="s">
        <v>131</v>
      </c>
      <c r="H1055" t="s">
        <v>110</v>
      </c>
      <c r="I1055" t="s">
        <v>111</v>
      </c>
      <c r="J1055" t="s">
        <v>204</v>
      </c>
      <c r="K1055" t="s">
        <v>205</v>
      </c>
      <c r="L1055" t="s">
        <v>206</v>
      </c>
      <c r="M1055" t="s">
        <v>215</v>
      </c>
      <c r="N1055" s="6" t="s">
        <v>225</v>
      </c>
      <c r="P1055" s="44" t="s">
        <v>386</v>
      </c>
      <c r="Q1055" s="9">
        <v>9.6028880866426007</v>
      </c>
      <c r="R1055" s="9">
        <v>7.1480144404332098</v>
      </c>
      <c r="S1055" s="8">
        <f t="shared" si="67"/>
        <v>-0.25563909774436133</v>
      </c>
      <c r="U1055" s="9">
        <f t="shared" si="66"/>
        <v>-0.42592581542158087</v>
      </c>
      <c r="V1055" s="6" t="s">
        <v>116</v>
      </c>
      <c r="W1055" s="6" t="s">
        <v>383</v>
      </c>
    </row>
    <row r="1056" spans="1:23" x14ac:dyDescent="0.2">
      <c r="A1056" s="6" t="s">
        <v>176</v>
      </c>
      <c r="B1056" s="6">
        <v>2018</v>
      </c>
      <c r="C1056" s="6" t="s">
        <v>408</v>
      </c>
      <c r="D1056" s="6" t="s">
        <v>69</v>
      </c>
      <c r="E1056" s="6" t="s">
        <v>52</v>
      </c>
      <c r="F1056" s="6" t="s">
        <v>177</v>
      </c>
      <c r="G1056" s="6" t="s">
        <v>244</v>
      </c>
      <c r="H1056" s="6" t="s">
        <v>110</v>
      </c>
      <c r="I1056" s="6" t="s">
        <v>169</v>
      </c>
      <c r="J1056" s="6" t="s">
        <v>236</v>
      </c>
      <c r="P1056" s="44" t="s">
        <v>385</v>
      </c>
      <c r="Q1056" s="7">
        <v>7.757805108798502</v>
      </c>
      <c r="R1056" s="7">
        <v>5.7710501419111004</v>
      </c>
      <c r="S1056" s="8">
        <f t="shared" si="67"/>
        <v>-0.25609756097560721</v>
      </c>
      <c r="U1056" s="9">
        <f t="shared" si="66"/>
        <v>-0.4268146670551925</v>
      </c>
      <c r="V1056" s="6" t="s">
        <v>116</v>
      </c>
      <c r="W1056" s="6" t="s">
        <v>383</v>
      </c>
    </row>
    <row r="1057" spans="1:23" x14ac:dyDescent="0.2">
      <c r="A1057" s="6" t="s">
        <v>106</v>
      </c>
      <c r="B1057" s="6" t="s">
        <v>107</v>
      </c>
      <c r="C1057" s="6" t="s">
        <v>465</v>
      </c>
      <c r="D1057" s="6" t="s">
        <v>69</v>
      </c>
      <c r="E1057" s="6" t="s">
        <v>52</v>
      </c>
      <c r="F1057" s="6" t="s">
        <v>108</v>
      </c>
      <c r="G1057" s="6" t="s">
        <v>130</v>
      </c>
      <c r="H1057" t="s">
        <v>110</v>
      </c>
      <c r="I1057" t="s">
        <v>111</v>
      </c>
      <c r="J1057" t="s">
        <v>112</v>
      </c>
      <c r="K1057" t="s">
        <v>139</v>
      </c>
      <c r="L1057" t="s">
        <v>140</v>
      </c>
      <c r="M1057" t="s">
        <v>141</v>
      </c>
      <c r="P1057" s="44" t="s">
        <v>385</v>
      </c>
      <c r="Q1057" s="9">
        <v>5.0863422291993601</v>
      </c>
      <c r="R1057" s="9">
        <v>3.7676609105180399</v>
      </c>
      <c r="S1057" s="8">
        <f t="shared" si="67"/>
        <v>-0.25925925925926019</v>
      </c>
      <c r="U1057" s="9">
        <f t="shared" si="66"/>
        <v>-0.43295940727610799</v>
      </c>
      <c r="V1057" s="6" t="s">
        <v>116</v>
      </c>
      <c r="W1057" s="6" t="s">
        <v>383</v>
      </c>
    </row>
    <row r="1058" spans="1:23" x14ac:dyDescent="0.2">
      <c r="A1058" s="6" t="s">
        <v>106</v>
      </c>
      <c r="B1058" s="6" t="s">
        <v>120</v>
      </c>
      <c r="C1058" s="6" t="s">
        <v>452</v>
      </c>
      <c r="D1058" s="6" t="s">
        <v>77</v>
      </c>
      <c r="E1058" s="6" t="s">
        <v>121</v>
      </c>
      <c r="F1058" s="6" t="s">
        <v>122</v>
      </c>
      <c r="G1058" s="14">
        <v>1.0000000000000001E-5</v>
      </c>
      <c r="H1058" t="s">
        <v>110</v>
      </c>
      <c r="I1058" t="s">
        <v>111</v>
      </c>
      <c r="J1058" t="s">
        <v>204</v>
      </c>
      <c r="K1058" t="s">
        <v>205</v>
      </c>
      <c r="L1058" t="s">
        <v>206</v>
      </c>
      <c r="M1058" t="s">
        <v>215</v>
      </c>
      <c r="P1058" s="44" t="s">
        <v>386</v>
      </c>
      <c r="Q1058" s="9">
        <v>3095160.89532601</v>
      </c>
      <c r="R1058" s="9">
        <v>2292178.5662605199</v>
      </c>
      <c r="S1058" s="8">
        <f t="shared" si="67"/>
        <v>-0.25943153077375408</v>
      </c>
      <c r="U1058" s="9">
        <f t="shared" si="66"/>
        <v>-0.43329496889834734</v>
      </c>
      <c r="V1058" s="6" t="s">
        <v>119</v>
      </c>
      <c r="W1058" s="6" t="s">
        <v>383</v>
      </c>
    </row>
    <row r="1059" spans="1:23" x14ac:dyDescent="0.2">
      <c r="A1059" s="6" t="s">
        <v>106</v>
      </c>
      <c r="B1059" s="6" t="s">
        <v>107</v>
      </c>
      <c r="C1059" s="6" t="s">
        <v>466</v>
      </c>
      <c r="D1059" s="6" t="s">
        <v>69</v>
      </c>
      <c r="E1059" s="6" t="s">
        <v>52</v>
      </c>
      <c r="F1059" s="6" t="s">
        <v>108</v>
      </c>
      <c r="G1059" s="6" t="s">
        <v>129</v>
      </c>
      <c r="H1059" t="s">
        <v>110</v>
      </c>
      <c r="I1059" t="s">
        <v>163</v>
      </c>
      <c r="J1059" t="s">
        <v>163</v>
      </c>
      <c r="K1059" t="s">
        <v>164</v>
      </c>
      <c r="L1059" t="s">
        <v>165</v>
      </c>
      <c r="M1059" t="s">
        <v>166</v>
      </c>
      <c r="P1059" s="44" t="s">
        <v>386</v>
      </c>
      <c r="Q1059" s="9">
        <v>0.96855345911949497</v>
      </c>
      <c r="R1059" s="9">
        <v>0.71698113207546998</v>
      </c>
      <c r="S1059" s="8">
        <f t="shared" si="67"/>
        <v>-0.25974025974026005</v>
      </c>
      <c r="U1059" s="9">
        <f t="shared" si="66"/>
        <v>-0.43389652653016031</v>
      </c>
      <c r="V1059" s="6" t="s">
        <v>116</v>
      </c>
      <c r="W1059" s="6" t="s">
        <v>383</v>
      </c>
    </row>
    <row r="1060" spans="1:23" x14ac:dyDescent="0.2">
      <c r="A1060" s="6" t="s">
        <v>143</v>
      </c>
      <c r="B1060" s="6">
        <v>2018</v>
      </c>
      <c r="C1060" s="6" t="s">
        <v>425</v>
      </c>
      <c r="D1060" s="6" t="s">
        <v>74</v>
      </c>
      <c r="E1060" s="6" t="s">
        <v>50</v>
      </c>
      <c r="F1060" s="6" t="s">
        <v>144</v>
      </c>
      <c r="G1060" s="6" t="s">
        <v>145</v>
      </c>
      <c r="H1060" s="6" t="s">
        <v>110</v>
      </c>
      <c r="I1060" s="12" t="s">
        <v>123</v>
      </c>
      <c r="J1060" s="6" t="s">
        <v>124</v>
      </c>
      <c r="K1060" s="6" t="s">
        <v>125</v>
      </c>
      <c r="L1060" s="6" t="s">
        <v>126</v>
      </c>
      <c r="M1060" s="6" t="s">
        <v>127</v>
      </c>
      <c r="N1060" s="6" t="s">
        <v>155</v>
      </c>
      <c r="P1060" s="44" t="s">
        <v>386</v>
      </c>
      <c r="Q1060" s="9">
        <v>24944649.446494401</v>
      </c>
      <c r="R1060" s="9">
        <v>18450184.501844998</v>
      </c>
      <c r="S1060" s="8">
        <f t="shared" si="67"/>
        <v>-0.2603550295857977</v>
      </c>
      <c r="U1060" s="9">
        <f t="shared" si="66"/>
        <v>-0.43509515162009516</v>
      </c>
      <c r="V1060" s="6" t="s">
        <v>119</v>
      </c>
      <c r="W1060" s="6" t="s">
        <v>383</v>
      </c>
    </row>
    <row r="1061" spans="1:23" x14ac:dyDescent="0.2">
      <c r="A1061" s="6" t="s">
        <v>231</v>
      </c>
      <c r="B1061" s="6">
        <v>2019</v>
      </c>
      <c r="C1061" s="6" t="s">
        <v>431</v>
      </c>
      <c r="D1061" s="6" t="s">
        <v>80</v>
      </c>
      <c r="E1061" s="6" t="s">
        <v>50</v>
      </c>
      <c r="F1061" s="6" t="s">
        <v>232</v>
      </c>
      <c r="G1061" s="6" t="s">
        <v>233</v>
      </c>
      <c r="H1061" t="s">
        <v>110</v>
      </c>
      <c r="I1061" t="s">
        <v>123</v>
      </c>
      <c r="J1061" t="s">
        <v>124</v>
      </c>
      <c r="K1061" t="s">
        <v>125</v>
      </c>
      <c r="L1061" t="s">
        <v>126</v>
      </c>
      <c r="M1061" t="s">
        <v>127</v>
      </c>
      <c r="N1061" s="6" t="s">
        <v>155</v>
      </c>
      <c r="P1061" s="44" t="s">
        <v>386</v>
      </c>
      <c r="T1061" s="9">
        <v>-0.43640000000000001</v>
      </c>
      <c r="U1061" s="9">
        <f t="shared" si="66"/>
        <v>-0.43640000000000001</v>
      </c>
      <c r="V1061" s="6" t="s">
        <v>119</v>
      </c>
      <c r="W1061" s="6" t="s">
        <v>383</v>
      </c>
    </row>
    <row r="1062" spans="1:23" x14ac:dyDescent="0.2">
      <c r="A1062" s="6" t="s">
        <v>106</v>
      </c>
      <c r="B1062" s="6" t="s">
        <v>120</v>
      </c>
      <c r="C1062" s="6" t="s">
        <v>443</v>
      </c>
      <c r="D1062" s="6" t="s">
        <v>77</v>
      </c>
      <c r="E1062" s="6" t="s">
        <v>121</v>
      </c>
      <c r="F1062" s="6" t="s">
        <v>122</v>
      </c>
      <c r="G1062" s="14">
        <v>1.0000000000000001E-5</v>
      </c>
      <c r="H1062" s="6" t="s">
        <v>110</v>
      </c>
      <c r="I1062" s="12" t="s">
        <v>123</v>
      </c>
      <c r="J1062" s="6" t="s">
        <v>124</v>
      </c>
      <c r="K1062" s="6" t="s">
        <v>125</v>
      </c>
      <c r="L1062" s="6" t="s">
        <v>126</v>
      </c>
      <c r="M1062" s="6" t="s">
        <v>127</v>
      </c>
      <c r="N1062" s="6" t="s">
        <v>150</v>
      </c>
      <c r="P1062" s="44" t="s">
        <v>386</v>
      </c>
      <c r="Q1062" s="9">
        <v>909712.38975309802</v>
      </c>
      <c r="R1062" s="9">
        <v>672043.30706177105</v>
      </c>
      <c r="S1062" s="8">
        <f>((R1062-Q1062)/Q1062)</f>
        <v>-0.26125738790457931</v>
      </c>
      <c r="U1062" s="9">
        <f t="shared" si="66"/>
        <v>-0.43685629740984189</v>
      </c>
      <c r="V1062" s="6" t="s">
        <v>119</v>
      </c>
      <c r="W1062" s="6" t="s">
        <v>383</v>
      </c>
    </row>
    <row r="1063" spans="1:23" x14ac:dyDescent="0.2">
      <c r="A1063" s="6" t="s">
        <v>229</v>
      </c>
      <c r="B1063" s="6">
        <v>2019</v>
      </c>
      <c r="C1063" s="6" t="s">
        <v>405</v>
      </c>
      <c r="D1063" s="6" t="s">
        <v>268</v>
      </c>
      <c r="E1063" s="6" t="s">
        <v>52</v>
      </c>
      <c r="F1063" s="6" t="s">
        <v>142</v>
      </c>
      <c r="G1063" s="6" t="s">
        <v>252</v>
      </c>
      <c r="H1063" t="s">
        <v>110</v>
      </c>
      <c r="I1063" t="s">
        <v>111</v>
      </c>
      <c r="J1063" t="s">
        <v>133</v>
      </c>
      <c r="K1063" t="s">
        <v>146</v>
      </c>
      <c r="L1063" t="s">
        <v>147</v>
      </c>
      <c r="M1063" t="s">
        <v>191</v>
      </c>
      <c r="N1063" s="6" t="s">
        <v>228</v>
      </c>
      <c r="P1063" s="44" t="s">
        <v>386</v>
      </c>
      <c r="T1063" s="9">
        <v>-0.439</v>
      </c>
      <c r="U1063" s="9">
        <f t="shared" si="66"/>
        <v>-0.439</v>
      </c>
      <c r="V1063" s="6" t="s">
        <v>119</v>
      </c>
      <c r="W1063" s="6" t="s">
        <v>383</v>
      </c>
    </row>
    <row r="1064" spans="1:23" x14ac:dyDescent="0.2">
      <c r="A1064" s="6" t="s">
        <v>106</v>
      </c>
      <c r="B1064" s="6" t="s">
        <v>107</v>
      </c>
      <c r="C1064" s="6" t="s">
        <v>485</v>
      </c>
      <c r="D1064" s="6" t="s">
        <v>69</v>
      </c>
      <c r="E1064" s="6" t="s">
        <v>52</v>
      </c>
      <c r="F1064" s="6" t="s">
        <v>142</v>
      </c>
      <c r="G1064" s="6" t="s">
        <v>129</v>
      </c>
      <c r="H1064" t="s">
        <v>110</v>
      </c>
      <c r="I1064" t="s">
        <v>111</v>
      </c>
      <c r="J1064" t="s">
        <v>133</v>
      </c>
      <c r="K1064" t="s">
        <v>146</v>
      </c>
      <c r="L1064" t="s">
        <v>147</v>
      </c>
      <c r="M1064" t="s">
        <v>191</v>
      </c>
      <c r="P1064" s="44" t="s">
        <v>386</v>
      </c>
      <c r="Q1064" s="9">
        <v>29.379652605459</v>
      </c>
      <c r="R1064" s="9">
        <v>21.637717121588</v>
      </c>
      <c r="S1064" s="8">
        <f t="shared" ref="S1064:S1071" si="68">((R1064-Q1064)/Q1064)</f>
        <v>-0.2635135135135151</v>
      </c>
      <c r="U1064" s="9">
        <f t="shared" si="66"/>
        <v>-0.44126904085202662</v>
      </c>
      <c r="V1064" s="6" t="s">
        <v>116</v>
      </c>
      <c r="W1064" s="6" t="s">
        <v>383</v>
      </c>
    </row>
    <row r="1065" spans="1:23" x14ac:dyDescent="0.2">
      <c r="A1065" s="6" t="s">
        <v>106</v>
      </c>
      <c r="B1065" s="6" t="s">
        <v>107</v>
      </c>
      <c r="C1065" s="6" t="s">
        <v>490</v>
      </c>
      <c r="D1065" s="6" t="s">
        <v>69</v>
      </c>
      <c r="E1065" s="6" t="s">
        <v>52</v>
      </c>
      <c r="F1065" s="6" t="s">
        <v>108</v>
      </c>
      <c r="G1065" s="6" t="s">
        <v>109</v>
      </c>
      <c r="H1065" s="6" t="s">
        <v>110</v>
      </c>
      <c r="I1065" s="12" t="s">
        <v>123</v>
      </c>
      <c r="J1065" s="6" t="s">
        <v>124</v>
      </c>
      <c r="K1065" s="6" t="s">
        <v>125</v>
      </c>
      <c r="L1065" s="6" t="s">
        <v>126</v>
      </c>
      <c r="M1065" s="6" t="s">
        <v>127</v>
      </c>
      <c r="N1065" s="6" t="s">
        <v>155</v>
      </c>
      <c r="P1065" s="44" t="s">
        <v>386</v>
      </c>
      <c r="Q1065" s="9">
        <v>10198067.6261143</v>
      </c>
      <c r="R1065" s="9">
        <v>7509981.0572758401</v>
      </c>
      <c r="S1065" s="8">
        <f t="shared" si="68"/>
        <v>-0.26358783520468598</v>
      </c>
      <c r="U1065" s="9">
        <f t="shared" si="66"/>
        <v>-0.44141463611790638</v>
      </c>
      <c r="V1065" s="6" t="s">
        <v>119</v>
      </c>
      <c r="W1065" s="6" t="s">
        <v>383</v>
      </c>
    </row>
    <row r="1066" spans="1:23" x14ac:dyDescent="0.2">
      <c r="A1066" s="6" t="s">
        <v>143</v>
      </c>
      <c r="B1066" s="6">
        <v>2018</v>
      </c>
      <c r="C1066" s="6" t="s">
        <v>426</v>
      </c>
      <c r="D1066" s="6" t="s">
        <v>74</v>
      </c>
      <c r="E1066" s="6" t="s">
        <v>50</v>
      </c>
      <c r="F1066" s="6" t="s">
        <v>144</v>
      </c>
      <c r="G1066" s="6" t="s">
        <v>145</v>
      </c>
      <c r="H1066" s="6" t="s">
        <v>110</v>
      </c>
      <c r="I1066" s="12" t="s">
        <v>123</v>
      </c>
      <c r="J1066" s="6" t="s">
        <v>124</v>
      </c>
      <c r="K1066" s="6" t="s">
        <v>125</v>
      </c>
      <c r="L1066" s="6" t="s">
        <v>126</v>
      </c>
      <c r="M1066" s="6" t="s">
        <v>127</v>
      </c>
      <c r="N1066" s="6" t="s">
        <v>155</v>
      </c>
      <c r="P1066" s="44" t="s">
        <v>386</v>
      </c>
      <c r="Q1066" s="9">
        <v>0.57632835820895501</v>
      </c>
      <c r="R1066" s="9">
        <v>0.42358208955223797</v>
      </c>
      <c r="S1066" s="8">
        <f t="shared" si="68"/>
        <v>-0.26503340757238425</v>
      </c>
      <c r="T1066" s="8"/>
      <c r="U1066" s="9">
        <f t="shared" si="66"/>
        <v>-0.4442494204953335</v>
      </c>
      <c r="V1066" s="6" t="s">
        <v>116</v>
      </c>
      <c r="W1066" s="6" t="s">
        <v>383</v>
      </c>
    </row>
    <row r="1067" spans="1:23" x14ac:dyDescent="0.2">
      <c r="A1067" s="6" t="s">
        <v>106</v>
      </c>
      <c r="B1067" s="6" t="s">
        <v>120</v>
      </c>
      <c r="C1067" s="6" t="s">
        <v>434</v>
      </c>
      <c r="D1067" s="6" t="s">
        <v>77</v>
      </c>
      <c r="E1067" s="6" t="s">
        <v>121</v>
      </c>
      <c r="F1067" s="6" t="s">
        <v>122</v>
      </c>
      <c r="G1067" s="11">
        <v>1E-3</v>
      </c>
      <c r="H1067" t="s">
        <v>110</v>
      </c>
      <c r="I1067" t="s">
        <v>163</v>
      </c>
      <c r="J1067" t="s">
        <v>163</v>
      </c>
      <c r="K1067" t="s">
        <v>164</v>
      </c>
      <c r="L1067" t="s">
        <v>165</v>
      </c>
      <c r="M1067" t="s">
        <v>166</v>
      </c>
      <c r="P1067" s="44" t="s">
        <v>386</v>
      </c>
      <c r="Q1067" s="9">
        <v>2610319.4321516799</v>
      </c>
      <c r="R1067" s="9">
        <v>1915474.38156965</v>
      </c>
      <c r="S1067" s="8">
        <f t="shared" si="68"/>
        <v>-0.26619157871007026</v>
      </c>
      <c r="U1067" s="9">
        <f t="shared" si="66"/>
        <v>-0.44652463363218836</v>
      </c>
      <c r="V1067" s="6" t="s">
        <v>119</v>
      </c>
      <c r="W1067" s="6" t="s">
        <v>383</v>
      </c>
    </row>
    <row r="1068" spans="1:23" x14ac:dyDescent="0.2">
      <c r="A1068" s="6" t="s">
        <v>106</v>
      </c>
      <c r="B1068" s="6">
        <v>2018</v>
      </c>
      <c r="C1068" s="6" t="s">
        <v>493</v>
      </c>
      <c r="D1068" s="6" t="s">
        <v>69</v>
      </c>
      <c r="E1068" s="6" t="s">
        <v>52</v>
      </c>
      <c r="F1068" s="6" t="s">
        <v>108</v>
      </c>
      <c r="G1068" s="6" t="s">
        <v>193</v>
      </c>
      <c r="H1068" t="s">
        <v>110</v>
      </c>
      <c r="I1068" t="s">
        <v>163</v>
      </c>
      <c r="J1068" t="s">
        <v>163</v>
      </c>
      <c r="K1068" t="s">
        <v>164</v>
      </c>
      <c r="L1068" t="s">
        <v>165</v>
      </c>
      <c r="M1068" t="s">
        <v>166</v>
      </c>
      <c r="N1068"/>
      <c r="O1068"/>
      <c r="P1068" s="44" t="s">
        <v>386</v>
      </c>
      <c r="Q1068" s="9">
        <v>3139158.57605178</v>
      </c>
      <c r="R1068" s="9">
        <v>2297734.62783171</v>
      </c>
      <c r="S1068" s="8">
        <f t="shared" si="68"/>
        <v>-0.26804123711340372</v>
      </c>
      <c r="U1068" s="9">
        <f t="shared" si="66"/>
        <v>-0.45016572268244903</v>
      </c>
      <c r="V1068" s="6" t="s">
        <v>119</v>
      </c>
      <c r="W1068" s="6" t="s">
        <v>383</v>
      </c>
    </row>
    <row r="1069" spans="1:23" x14ac:dyDescent="0.2">
      <c r="A1069" s="6" t="s">
        <v>106</v>
      </c>
      <c r="B1069" s="6" t="s">
        <v>120</v>
      </c>
      <c r="C1069" s="6" t="s">
        <v>441</v>
      </c>
      <c r="D1069" s="6" t="s">
        <v>77</v>
      </c>
      <c r="E1069" s="6" t="s">
        <v>121</v>
      </c>
      <c r="F1069" s="6" t="s">
        <v>122</v>
      </c>
      <c r="G1069" s="11">
        <v>1E-3</v>
      </c>
      <c r="H1069" t="s">
        <v>110</v>
      </c>
      <c r="I1069" t="s">
        <v>111</v>
      </c>
      <c r="J1069" t="s">
        <v>133</v>
      </c>
      <c r="K1069" t="s">
        <v>146</v>
      </c>
      <c r="L1069" t="s">
        <v>147</v>
      </c>
      <c r="M1069" t="s">
        <v>191</v>
      </c>
      <c r="P1069" s="44" t="s">
        <v>386</v>
      </c>
      <c r="Q1069" s="9">
        <v>1789087.4899232101</v>
      </c>
      <c r="R1069" s="9">
        <v>1305537.8690230199</v>
      </c>
      <c r="S1069" s="8">
        <f t="shared" si="68"/>
        <v>-0.27027723553136285</v>
      </c>
      <c r="U1069" s="9">
        <f t="shared" si="66"/>
        <v>-0.45457963403722207</v>
      </c>
      <c r="V1069" s="6" t="s">
        <v>119</v>
      </c>
      <c r="W1069" s="6" t="s">
        <v>383</v>
      </c>
    </row>
    <row r="1070" spans="1:23" x14ac:dyDescent="0.2">
      <c r="A1070" s="6" t="s">
        <v>106</v>
      </c>
      <c r="B1070" s="6" t="s">
        <v>120</v>
      </c>
      <c r="C1070" s="6" t="s">
        <v>462</v>
      </c>
      <c r="D1070" s="6" t="s">
        <v>77</v>
      </c>
      <c r="E1070" s="6" t="s">
        <v>121</v>
      </c>
      <c r="F1070" s="6" t="s">
        <v>138</v>
      </c>
      <c r="G1070" s="13">
        <v>1.0000000000000001E-5</v>
      </c>
      <c r="H1070" t="s">
        <v>110</v>
      </c>
      <c r="I1070" t="s">
        <v>111</v>
      </c>
      <c r="J1070" t="s">
        <v>204</v>
      </c>
      <c r="K1070" t="s">
        <v>205</v>
      </c>
      <c r="L1070" t="s">
        <v>206</v>
      </c>
      <c r="M1070" t="s">
        <v>215</v>
      </c>
      <c r="P1070" s="44" t="s">
        <v>386</v>
      </c>
      <c r="Q1070" s="9">
        <v>1855236.69445552</v>
      </c>
      <c r="R1070" s="9">
        <v>1353201.09712594</v>
      </c>
      <c r="S1070" s="8">
        <f t="shared" si="68"/>
        <v>-0.27060460739588743</v>
      </c>
      <c r="U1070" s="9">
        <f t="shared" si="66"/>
        <v>-0.45522700830381152</v>
      </c>
      <c r="V1070" s="6" t="s">
        <v>119</v>
      </c>
      <c r="W1070" s="6" t="s">
        <v>383</v>
      </c>
    </row>
    <row r="1071" spans="1:23" x14ac:dyDescent="0.2">
      <c r="A1071" s="6" t="s">
        <v>106</v>
      </c>
      <c r="B1071" s="6">
        <v>2018</v>
      </c>
      <c r="C1071" s="6" t="s">
        <v>492</v>
      </c>
      <c r="D1071" s="6" t="s">
        <v>69</v>
      </c>
      <c r="E1071" s="6" t="s">
        <v>52</v>
      </c>
      <c r="F1071" s="6" t="s">
        <v>108</v>
      </c>
      <c r="G1071" s="6" t="s">
        <v>227</v>
      </c>
      <c r="H1071" t="s">
        <v>110</v>
      </c>
      <c r="I1071" t="s">
        <v>123</v>
      </c>
      <c r="J1071" t="s">
        <v>124</v>
      </c>
      <c r="K1071" t="s">
        <v>125</v>
      </c>
      <c r="L1071" t="s">
        <v>126</v>
      </c>
      <c r="M1071" t="s">
        <v>127</v>
      </c>
      <c r="N1071" s="6" t="s">
        <v>150</v>
      </c>
      <c r="P1071" s="44" t="s">
        <v>386</v>
      </c>
      <c r="Q1071" s="9">
        <v>0.194070080862533</v>
      </c>
      <c r="R1071" s="9">
        <v>0.14150943396226401</v>
      </c>
      <c r="S1071" s="8">
        <f t="shared" si="68"/>
        <v>-0.27083333333333143</v>
      </c>
      <c r="U1071" s="9">
        <f t="shared" si="66"/>
        <v>-0.45567948377618606</v>
      </c>
      <c r="V1071" s="6" t="s">
        <v>116</v>
      </c>
      <c r="W1071" s="6" t="s">
        <v>383</v>
      </c>
    </row>
    <row r="1072" spans="1:23" x14ac:dyDescent="0.2">
      <c r="A1072" s="6" t="s">
        <v>231</v>
      </c>
      <c r="B1072" s="6">
        <v>2019</v>
      </c>
      <c r="C1072" s="6" t="s">
        <v>431</v>
      </c>
      <c r="D1072" s="6" t="s">
        <v>74</v>
      </c>
      <c r="E1072" s="6" t="s">
        <v>50</v>
      </c>
      <c r="F1072" s="6" t="s">
        <v>232</v>
      </c>
      <c r="G1072" s="6" t="s">
        <v>240</v>
      </c>
      <c r="H1072" t="s">
        <v>110</v>
      </c>
      <c r="I1072" t="s">
        <v>123</v>
      </c>
      <c r="J1072" t="s">
        <v>124</v>
      </c>
      <c r="K1072" t="s">
        <v>125</v>
      </c>
      <c r="L1072" t="s">
        <v>126</v>
      </c>
      <c r="M1072" t="s">
        <v>127</v>
      </c>
      <c r="N1072" s="6" t="s">
        <v>155</v>
      </c>
      <c r="P1072" s="44" t="s">
        <v>386</v>
      </c>
      <c r="T1072" s="9">
        <v>-0.46189999999999998</v>
      </c>
      <c r="U1072" s="9">
        <f t="shared" si="66"/>
        <v>-0.46189999999999998</v>
      </c>
      <c r="V1072" s="6" t="s">
        <v>119</v>
      </c>
      <c r="W1072" s="6" t="s">
        <v>383</v>
      </c>
    </row>
    <row r="1073" spans="1:23" x14ac:dyDescent="0.2">
      <c r="A1073" s="6" t="s">
        <v>106</v>
      </c>
      <c r="B1073" s="6" t="s">
        <v>120</v>
      </c>
      <c r="C1073" s="6" t="s">
        <v>444</v>
      </c>
      <c r="D1073" s="6" t="s">
        <v>77</v>
      </c>
      <c r="E1073" s="6" t="s">
        <v>121</v>
      </c>
      <c r="F1073" s="6" t="s">
        <v>122</v>
      </c>
      <c r="G1073" s="11">
        <v>1E-3</v>
      </c>
      <c r="H1073" s="6" t="s">
        <v>110</v>
      </c>
      <c r="I1073" s="12" t="s">
        <v>123</v>
      </c>
      <c r="J1073" s="6" t="s">
        <v>124</v>
      </c>
      <c r="K1073" s="6" t="s">
        <v>125</v>
      </c>
      <c r="L1073" s="6" t="s">
        <v>126</v>
      </c>
      <c r="M1073" s="6" t="s">
        <v>127</v>
      </c>
      <c r="N1073" s="6" t="s">
        <v>150</v>
      </c>
      <c r="P1073" s="44" t="s">
        <v>386</v>
      </c>
      <c r="Q1073" s="9">
        <v>640186.19727054797</v>
      </c>
      <c r="R1073" s="9">
        <v>464158.883361277</v>
      </c>
      <c r="S1073" s="8">
        <f>((R1073-Q1073)/Q1073)</f>
        <v>-0.27496268220053544</v>
      </c>
      <c r="U1073" s="9">
        <f t="shared" si="66"/>
        <v>-0.46387284207886659</v>
      </c>
      <c r="V1073" s="6" t="s">
        <v>119</v>
      </c>
      <c r="W1073" s="6" t="s">
        <v>383</v>
      </c>
    </row>
    <row r="1074" spans="1:23" x14ac:dyDescent="0.2">
      <c r="A1074" s="6" t="s">
        <v>106</v>
      </c>
      <c r="B1074" s="6">
        <v>2018</v>
      </c>
      <c r="C1074" s="6" t="s">
        <v>492</v>
      </c>
      <c r="D1074" s="6" t="s">
        <v>69</v>
      </c>
      <c r="E1074" s="6" t="s">
        <v>52</v>
      </c>
      <c r="F1074" s="6" t="s">
        <v>108</v>
      </c>
      <c r="G1074" s="6" t="s">
        <v>227</v>
      </c>
      <c r="H1074" t="s">
        <v>110</v>
      </c>
      <c r="I1074" t="s">
        <v>111</v>
      </c>
      <c r="J1074" t="s">
        <v>133</v>
      </c>
      <c r="K1074" t="s">
        <v>146</v>
      </c>
      <c r="L1074" t="s">
        <v>147</v>
      </c>
      <c r="M1074" t="s">
        <v>148</v>
      </c>
      <c r="N1074" s="6" t="s">
        <v>199</v>
      </c>
      <c r="P1074" s="44" t="s">
        <v>385</v>
      </c>
      <c r="Q1074" s="9">
        <v>6.4516129032257896E-2</v>
      </c>
      <c r="R1074" s="9">
        <v>4.6774193548387001E-2</v>
      </c>
      <c r="S1074" s="8">
        <f>((R1074-Q1074)/Q1074)</f>
        <v>-0.27499999999999958</v>
      </c>
      <c r="U1074" s="9">
        <f t="shared" si="66"/>
        <v>-0.46394709975978943</v>
      </c>
      <c r="V1074" s="6" t="s">
        <v>116</v>
      </c>
      <c r="W1074" s="6" t="s">
        <v>383</v>
      </c>
    </row>
    <row r="1075" spans="1:23" x14ac:dyDescent="0.2">
      <c r="A1075" s="6" t="s">
        <v>231</v>
      </c>
      <c r="B1075" s="6">
        <v>2019</v>
      </c>
      <c r="C1075" s="6" t="s">
        <v>508</v>
      </c>
      <c r="D1075" s="6" t="s">
        <v>68</v>
      </c>
      <c r="E1075" s="6" t="s">
        <v>50</v>
      </c>
      <c r="F1075" s="6" t="s">
        <v>232</v>
      </c>
      <c r="G1075" s="6" t="s">
        <v>249</v>
      </c>
      <c r="H1075" t="s">
        <v>110</v>
      </c>
      <c r="I1075" t="s">
        <v>163</v>
      </c>
      <c r="J1075" t="s">
        <v>163</v>
      </c>
      <c r="K1075" t="s">
        <v>164</v>
      </c>
      <c r="L1075" t="s">
        <v>165</v>
      </c>
      <c r="M1075" t="s">
        <v>166</v>
      </c>
      <c r="N1075"/>
      <c r="O1075"/>
      <c r="P1075" s="44" t="s">
        <v>386</v>
      </c>
      <c r="T1075" s="9">
        <v>-0.46610000000000001</v>
      </c>
      <c r="U1075" s="9">
        <f t="shared" si="66"/>
        <v>-0.46610000000000001</v>
      </c>
      <c r="V1075" s="6" t="s">
        <v>119</v>
      </c>
      <c r="W1075" s="6" t="s">
        <v>383</v>
      </c>
    </row>
    <row r="1076" spans="1:23" x14ac:dyDescent="0.2">
      <c r="A1076" s="6" t="s">
        <v>106</v>
      </c>
      <c r="B1076" s="6">
        <v>2018</v>
      </c>
      <c r="C1076" s="6" t="s">
        <v>415</v>
      </c>
      <c r="D1076" s="6" t="s">
        <v>69</v>
      </c>
      <c r="E1076" s="6" t="s">
        <v>52</v>
      </c>
      <c r="F1076" s="6" t="s">
        <v>216</v>
      </c>
      <c r="G1076" s="6" t="s">
        <v>217</v>
      </c>
      <c r="H1076" t="s">
        <v>110</v>
      </c>
      <c r="I1076" t="s">
        <v>123</v>
      </c>
      <c r="J1076" t="s">
        <v>124</v>
      </c>
      <c r="K1076" t="s">
        <v>125</v>
      </c>
      <c r="L1076" t="s">
        <v>126</v>
      </c>
      <c r="M1076" t="s">
        <v>127</v>
      </c>
      <c r="N1076" s="6" t="s">
        <v>155</v>
      </c>
      <c r="P1076" s="44" t="s">
        <v>386</v>
      </c>
      <c r="Q1076" s="9">
        <v>26865671</v>
      </c>
      <c r="R1076" s="9">
        <v>19402985</v>
      </c>
      <c r="S1076" s="8">
        <f t="shared" ref="S1076:S1086" si="69">((R1076-Q1076)/Q1076)</f>
        <v>-0.27777776330246878</v>
      </c>
      <c r="U1076" s="9">
        <f t="shared" si="66"/>
        <v>-0.46948525438566546</v>
      </c>
      <c r="V1076" s="6" t="s">
        <v>119</v>
      </c>
      <c r="W1076" s="6" t="s">
        <v>383</v>
      </c>
    </row>
    <row r="1077" spans="1:23" x14ac:dyDescent="0.2">
      <c r="A1077" s="6" t="s">
        <v>185</v>
      </c>
      <c r="B1077" s="6">
        <v>2020</v>
      </c>
      <c r="C1077" s="6" t="s">
        <v>497</v>
      </c>
      <c r="D1077" s="6" t="s">
        <v>54</v>
      </c>
      <c r="E1077" s="6" t="s">
        <v>55</v>
      </c>
      <c r="F1077" s="6" t="s">
        <v>186</v>
      </c>
      <c r="G1077" s="6" t="s">
        <v>219</v>
      </c>
      <c r="H1077" s="6" t="s">
        <v>110</v>
      </c>
      <c r="I1077" s="6" t="s">
        <v>111</v>
      </c>
      <c r="J1077" s="6" t="s">
        <v>112</v>
      </c>
      <c r="K1077" s="6" t="s">
        <v>113</v>
      </c>
      <c r="P1077" s="44" t="s">
        <v>385</v>
      </c>
      <c r="Q1077" s="9">
        <v>3.81760339342524</v>
      </c>
      <c r="R1077" s="9">
        <v>2.7571580063626602</v>
      </c>
      <c r="S1077" s="8">
        <f t="shared" si="69"/>
        <v>-0.27777777777778123</v>
      </c>
      <c r="U1077" s="9">
        <f t="shared" si="66"/>
        <v>-0.46948528330122707</v>
      </c>
      <c r="V1077" s="6" t="s">
        <v>116</v>
      </c>
      <c r="W1077" s="6" t="s">
        <v>383</v>
      </c>
    </row>
    <row r="1078" spans="1:23" x14ac:dyDescent="0.2">
      <c r="A1078" s="6" t="s">
        <v>106</v>
      </c>
      <c r="B1078" s="6" t="s">
        <v>107</v>
      </c>
      <c r="C1078" s="6" t="s">
        <v>490</v>
      </c>
      <c r="D1078" s="6" t="s">
        <v>69</v>
      </c>
      <c r="E1078" s="6" t="s">
        <v>52</v>
      </c>
      <c r="F1078" s="6" t="s">
        <v>108</v>
      </c>
      <c r="G1078" s="6" t="s">
        <v>118</v>
      </c>
      <c r="H1078" s="6" t="s">
        <v>110</v>
      </c>
      <c r="I1078" s="12" t="s">
        <v>123</v>
      </c>
      <c r="J1078" s="6" t="s">
        <v>124</v>
      </c>
      <c r="K1078" s="6" t="s">
        <v>125</v>
      </c>
      <c r="L1078" s="6" t="s">
        <v>126</v>
      </c>
      <c r="M1078" s="6" t="s">
        <v>127</v>
      </c>
      <c r="N1078" s="6" t="s">
        <v>155</v>
      </c>
      <c r="P1078" s="44" t="s">
        <v>386</v>
      </c>
      <c r="Q1078" s="9">
        <v>10198067.6261143</v>
      </c>
      <c r="R1078" s="9">
        <v>7335291.4893791396</v>
      </c>
      <c r="S1078" s="8">
        <f t="shared" si="69"/>
        <v>-0.28071750861941913</v>
      </c>
      <c r="U1078" s="9">
        <f t="shared" si="66"/>
        <v>-0.47536960812697238</v>
      </c>
      <c r="V1078" s="6" t="s">
        <v>119</v>
      </c>
      <c r="W1078" s="6" t="s">
        <v>383</v>
      </c>
    </row>
    <row r="1079" spans="1:23" x14ac:dyDescent="0.2">
      <c r="A1079" s="6" t="s">
        <v>196</v>
      </c>
      <c r="B1079" s="6">
        <v>2019</v>
      </c>
      <c r="C1079" s="6" t="s">
        <v>419</v>
      </c>
      <c r="D1079" s="6" t="s">
        <v>79</v>
      </c>
      <c r="E1079" s="6" t="s">
        <v>50</v>
      </c>
      <c r="F1079" s="16" t="s">
        <v>208</v>
      </c>
      <c r="G1079" s="6" t="s">
        <v>198</v>
      </c>
      <c r="H1079" s="6" t="s">
        <v>110</v>
      </c>
      <c r="I1079" s="12" t="s">
        <v>123</v>
      </c>
      <c r="J1079" s="6" t="s">
        <v>124</v>
      </c>
      <c r="K1079" s="6" t="s">
        <v>125</v>
      </c>
      <c r="L1079" s="6" t="s">
        <v>126</v>
      </c>
      <c r="M1079" s="6" t="s">
        <v>127</v>
      </c>
      <c r="N1079" s="6" t="s">
        <v>155</v>
      </c>
      <c r="P1079" s="44" t="s">
        <v>386</v>
      </c>
      <c r="Q1079" s="9">
        <v>84501347.708894804</v>
      </c>
      <c r="R1079" s="9">
        <v>60646900.269541703</v>
      </c>
      <c r="S1079" s="8">
        <f t="shared" si="69"/>
        <v>-0.2822966507177036</v>
      </c>
      <c r="U1079" s="9">
        <f t="shared" si="66"/>
        <v>-0.47854044158500236</v>
      </c>
      <c r="V1079" s="6" t="s">
        <v>119</v>
      </c>
      <c r="W1079" s="6" t="s">
        <v>383</v>
      </c>
    </row>
    <row r="1080" spans="1:23" x14ac:dyDescent="0.2">
      <c r="A1080" s="6" t="s">
        <v>106</v>
      </c>
      <c r="B1080" s="6" t="s">
        <v>107</v>
      </c>
      <c r="C1080" s="6" t="s">
        <v>489</v>
      </c>
      <c r="D1080" s="6" t="s">
        <v>69</v>
      </c>
      <c r="E1080" s="6" t="s">
        <v>52</v>
      </c>
      <c r="F1080" s="6" t="s">
        <v>142</v>
      </c>
      <c r="G1080" s="6" t="s">
        <v>109</v>
      </c>
      <c r="H1080" s="6" t="s">
        <v>110</v>
      </c>
      <c r="I1080" s="12" t="s">
        <v>123</v>
      </c>
      <c r="J1080" s="6" t="s">
        <v>124</v>
      </c>
      <c r="K1080" s="6" t="s">
        <v>125</v>
      </c>
      <c r="L1080" s="6" t="s">
        <v>126</v>
      </c>
      <c r="M1080" s="6" t="s">
        <v>127</v>
      </c>
      <c r="N1080" s="6" t="s">
        <v>155</v>
      </c>
      <c r="P1080" s="44" t="s">
        <v>386</v>
      </c>
      <c r="Q1080" s="9">
        <v>36.015325670498001</v>
      </c>
      <c r="R1080" s="9">
        <v>25.7982120051085</v>
      </c>
      <c r="S1080" s="8">
        <f t="shared" si="69"/>
        <v>-0.28368794326241126</v>
      </c>
      <c r="U1080" s="9">
        <f t="shared" si="66"/>
        <v>-0.48133986964699871</v>
      </c>
      <c r="V1080" s="6" t="s">
        <v>116</v>
      </c>
      <c r="W1080" s="6" t="s">
        <v>383</v>
      </c>
    </row>
    <row r="1081" spans="1:23" x14ac:dyDescent="0.2">
      <c r="A1081" s="6" t="s">
        <v>196</v>
      </c>
      <c r="B1081" s="6">
        <v>2019</v>
      </c>
      <c r="C1081" s="6" t="s">
        <v>414</v>
      </c>
      <c r="D1081" s="6" t="s">
        <v>79</v>
      </c>
      <c r="E1081" s="6" t="s">
        <v>50</v>
      </c>
      <c r="F1081" s="16" t="s">
        <v>208</v>
      </c>
      <c r="G1081" s="6" t="s">
        <v>261</v>
      </c>
      <c r="H1081" t="s">
        <v>110</v>
      </c>
      <c r="I1081" t="s">
        <v>111</v>
      </c>
      <c r="J1081" t="s">
        <v>112</v>
      </c>
      <c r="K1081" t="s">
        <v>113</v>
      </c>
      <c r="L1081" t="s">
        <v>114</v>
      </c>
      <c r="M1081" t="s">
        <v>282</v>
      </c>
      <c r="N1081" s="6" t="s">
        <v>283</v>
      </c>
      <c r="P1081" s="44" t="s">
        <v>385</v>
      </c>
      <c r="Q1081" s="9">
        <v>25283950.617283899</v>
      </c>
      <c r="R1081" s="9">
        <v>18074074.074074</v>
      </c>
      <c r="S1081" s="8">
        <f t="shared" si="69"/>
        <v>-0.2851562500000015</v>
      </c>
      <c r="U1081" s="9">
        <f t="shared" si="66"/>
        <v>-0.48430016171596046</v>
      </c>
      <c r="V1081" s="6" t="s">
        <v>119</v>
      </c>
      <c r="W1081" s="6" t="s">
        <v>383</v>
      </c>
    </row>
    <row r="1082" spans="1:23" x14ac:dyDescent="0.2">
      <c r="A1082" s="6" t="s">
        <v>106</v>
      </c>
      <c r="B1082" s="6" t="s">
        <v>107</v>
      </c>
      <c r="C1082" s="6" t="s">
        <v>469</v>
      </c>
      <c r="D1082" s="6" t="s">
        <v>69</v>
      </c>
      <c r="E1082" s="6" t="s">
        <v>52</v>
      </c>
      <c r="F1082" s="6" t="s">
        <v>194</v>
      </c>
      <c r="G1082" s="6" t="s">
        <v>129</v>
      </c>
      <c r="H1082" s="6" t="s">
        <v>110</v>
      </c>
      <c r="I1082" s="6" t="s">
        <v>111</v>
      </c>
      <c r="J1082" s="6" t="s">
        <v>112</v>
      </c>
      <c r="K1082" s="6" t="s">
        <v>113</v>
      </c>
      <c r="L1082" s="6" t="s">
        <v>114</v>
      </c>
      <c r="M1082" s="6" t="s">
        <v>115</v>
      </c>
      <c r="P1082" s="44" t="s">
        <v>385</v>
      </c>
      <c r="Q1082" s="9">
        <v>989795.91481616104</v>
      </c>
      <c r="R1082" s="9">
        <v>705589.87232781202</v>
      </c>
      <c r="S1082" s="8">
        <f t="shared" si="69"/>
        <v>-0.28713600271944528</v>
      </c>
      <c r="U1082" s="9">
        <f t="shared" si="66"/>
        <v>-0.48830123443778289</v>
      </c>
      <c r="V1082" s="6" t="s">
        <v>119</v>
      </c>
      <c r="W1082" s="6" t="s">
        <v>383</v>
      </c>
    </row>
    <row r="1083" spans="1:23" x14ac:dyDescent="0.2">
      <c r="A1083" s="6" t="s">
        <v>106</v>
      </c>
      <c r="B1083" s="6" t="s">
        <v>107</v>
      </c>
      <c r="C1083" s="6" t="s">
        <v>486</v>
      </c>
      <c r="D1083" s="6" t="s">
        <v>69</v>
      </c>
      <c r="E1083" s="6" t="s">
        <v>52</v>
      </c>
      <c r="F1083" s="6" t="s">
        <v>142</v>
      </c>
      <c r="G1083" s="6" t="s">
        <v>130</v>
      </c>
      <c r="H1083" t="s">
        <v>110</v>
      </c>
      <c r="I1083" t="s">
        <v>111</v>
      </c>
      <c r="J1083" t="s">
        <v>133</v>
      </c>
      <c r="K1083" t="s">
        <v>146</v>
      </c>
      <c r="L1083" t="s">
        <v>147</v>
      </c>
      <c r="M1083" t="s">
        <v>191</v>
      </c>
      <c r="P1083" s="44" t="s">
        <v>386</v>
      </c>
      <c r="Q1083" s="9">
        <v>7442258.4040411804</v>
      </c>
      <c r="R1083" s="9">
        <v>5297577.6193089196</v>
      </c>
      <c r="S1083" s="8">
        <f t="shared" si="69"/>
        <v>-0.28817607079696256</v>
      </c>
      <c r="U1083" s="9">
        <f t="shared" si="66"/>
        <v>-0.49040766251412254</v>
      </c>
      <c r="V1083" s="6" t="s">
        <v>119</v>
      </c>
      <c r="W1083" s="6" t="s">
        <v>383</v>
      </c>
    </row>
    <row r="1084" spans="1:23" x14ac:dyDescent="0.2">
      <c r="A1084" s="6" t="s">
        <v>106</v>
      </c>
      <c r="B1084" s="6">
        <v>2018</v>
      </c>
      <c r="C1084" s="6" t="s">
        <v>418</v>
      </c>
      <c r="D1084" s="6" t="s">
        <v>69</v>
      </c>
      <c r="E1084" s="6" t="s">
        <v>52</v>
      </c>
      <c r="F1084" s="6" t="s">
        <v>216</v>
      </c>
      <c r="G1084" s="6" t="s">
        <v>217</v>
      </c>
      <c r="H1084" t="s">
        <v>110</v>
      </c>
      <c r="I1084" t="s">
        <v>111</v>
      </c>
      <c r="J1084" t="s">
        <v>133</v>
      </c>
      <c r="K1084" t="s">
        <v>146</v>
      </c>
      <c r="L1084" t="s">
        <v>147</v>
      </c>
      <c r="M1084" t="s">
        <v>148</v>
      </c>
      <c r="N1084" s="6" t="s">
        <v>199</v>
      </c>
      <c r="P1084" s="44" t="s">
        <v>385</v>
      </c>
      <c r="Q1084" s="9">
        <v>3.53</v>
      </c>
      <c r="R1084" s="9">
        <v>2.5099999999999998</v>
      </c>
      <c r="S1084" s="8">
        <f t="shared" si="69"/>
        <v>-0.28895184135977336</v>
      </c>
      <c r="U1084" s="9">
        <f t="shared" si="66"/>
        <v>-0.49198081932040832</v>
      </c>
      <c r="V1084" s="6" t="s">
        <v>116</v>
      </c>
      <c r="W1084" s="6" t="s">
        <v>383</v>
      </c>
    </row>
    <row r="1085" spans="1:23" x14ac:dyDescent="0.2">
      <c r="A1085" s="6" t="s">
        <v>106</v>
      </c>
      <c r="B1085" s="6" t="s">
        <v>107</v>
      </c>
      <c r="C1085" s="6" t="s">
        <v>479</v>
      </c>
      <c r="D1085" s="6" t="s">
        <v>69</v>
      </c>
      <c r="E1085" s="6" t="s">
        <v>52</v>
      </c>
      <c r="F1085" s="6" t="s">
        <v>117</v>
      </c>
      <c r="G1085" s="6" t="s">
        <v>129</v>
      </c>
      <c r="H1085" t="s">
        <v>110</v>
      </c>
      <c r="I1085" t="s">
        <v>163</v>
      </c>
      <c r="J1085" t="s">
        <v>163</v>
      </c>
      <c r="K1085" t="s">
        <v>164</v>
      </c>
      <c r="L1085" t="s">
        <v>165</v>
      </c>
      <c r="M1085" t="s">
        <v>166</v>
      </c>
      <c r="P1085" s="44" t="s">
        <v>386</v>
      </c>
      <c r="Q1085" s="9">
        <v>1.91616766467066</v>
      </c>
      <c r="R1085" s="9">
        <v>1.3622754491017901</v>
      </c>
      <c r="S1085" s="8">
        <f t="shared" si="69"/>
        <v>-0.28906250000000377</v>
      </c>
      <c r="U1085" s="9">
        <f t="shared" si="66"/>
        <v>-0.49220535980131136</v>
      </c>
      <c r="V1085" s="6" t="s">
        <v>116</v>
      </c>
      <c r="W1085" s="6" t="s">
        <v>383</v>
      </c>
    </row>
    <row r="1086" spans="1:23" x14ac:dyDescent="0.2">
      <c r="A1086" s="6" t="s">
        <v>106</v>
      </c>
      <c r="B1086" s="6" t="s">
        <v>120</v>
      </c>
      <c r="C1086" s="6" t="s">
        <v>452</v>
      </c>
      <c r="D1086" s="6" t="s">
        <v>77</v>
      </c>
      <c r="E1086" s="6" t="s">
        <v>121</v>
      </c>
      <c r="F1086" s="6" t="s">
        <v>122</v>
      </c>
      <c r="G1086" s="14">
        <v>1.0000000000000001E-5</v>
      </c>
      <c r="H1086" t="s">
        <v>110</v>
      </c>
      <c r="I1086" t="s">
        <v>111</v>
      </c>
      <c r="J1086" t="s">
        <v>204</v>
      </c>
      <c r="K1086" t="s">
        <v>205</v>
      </c>
      <c r="L1086" t="s">
        <v>206</v>
      </c>
      <c r="M1086" t="s">
        <v>215</v>
      </c>
      <c r="P1086" s="44" t="s">
        <v>386</v>
      </c>
      <c r="Q1086" s="9">
        <v>3754344.8488930999</v>
      </c>
      <c r="R1086" s="9">
        <v>2663580.5719733699</v>
      </c>
      <c r="S1086" s="8">
        <f t="shared" si="69"/>
        <v>-0.29053385366059858</v>
      </c>
      <c r="U1086" s="9">
        <f t="shared" si="66"/>
        <v>-0.49519425016955043</v>
      </c>
      <c r="V1086" s="6" t="s">
        <v>119</v>
      </c>
      <c r="W1086" s="6" t="s">
        <v>383</v>
      </c>
    </row>
    <row r="1087" spans="1:23" x14ac:dyDescent="0.2">
      <c r="A1087" s="6" t="s">
        <v>231</v>
      </c>
      <c r="B1087" s="6">
        <v>2019</v>
      </c>
      <c r="C1087" s="6" t="s">
        <v>419</v>
      </c>
      <c r="D1087" s="6" t="s">
        <v>74</v>
      </c>
      <c r="E1087" s="6" t="s">
        <v>50</v>
      </c>
      <c r="F1087" s="6" t="s">
        <v>232</v>
      </c>
      <c r="G1087" s="6" t="s">
        <v>240</v>
      </c>
      <c r="H1087" t="s">
        <v>110</v>
      </c>
      <c r="I1087" t="s">
        <v>123</v>
      </c>
      <c r="J1087" t="s">
        <v>124</v>
      </c>
      <c r="K1087" t="s">
        <v>125</v>
      </c>
      <c r="L1087" t="s">
        <v>126</v>
      </c>
      <c r="M1087" t="s">
        <v>127</v>
      </c>
      <c r="P1087" s="44" t="s">
        <v>386</v>
      </c>
      <c r="T1087" s="9">
        <v>-0.5</v>
      </c>
      <c r="U1087" s="9">
        <f t="shared" si="66"/>
        <v>-0.5</v>
      </c>
      <c r="V1087" s="6" t="s">
        <v>119</v>
      </c>
      <c r="W1087" s="6" t="s">
        <v>383</v>
      </c>
    </row>
    <row r="1088" spans="1:23" x14ac:dyDescent="0.2">
      <c r="A1088" s="6" t="s">
        <v>196</v>
      </c>
      <c r="B1088" s="6">
        <v>2019</v>
      </c>
      <c r="C1088" s="6" t="s">
        <v>413</v>
      </c>
      <c r="D1088" s="6" t="s">
        <v>79</v>
      </c>
      <c r="E1088" s="6" t="s">
        <v>50</v>
      </c>
      <c r="F1088" s="6" t="s">
        <v>197</v>
      </c>
      <c r="G1088" s="6" t="s">
        <v>198</v>
      </c>
      <c r="H1088" t="s">
        <v>110</v>
      </c>
      <c r="I1088" t="s">
        <v>163</v>
      </c>
      <c r="J1088" t="s">
        <v>163</v>
      </c>
      <c r="K1088" t="s">
        <v>164</v>
      </c>
      <c r="L1088" t="s">
        <v>165</v>
      </c>
      <c r="M1088" t="s">
        <v>166</v>
      </c>
      <c r="P1088" s="44" t="s">
        <v>386</v>
      </c>
      <c r="Q1088" s="9">
        <v>11158536.5853658</v>
      </c>
      <c r="R1088" s="9">
        <v>7865853.6585365804</v>
      </c>
      <c r="S1088" s="8">
        <f>((R1088-Q1088)/Q1088)</f>
        <v>-0.29508196721311181</v>
      </c>
      <c r="U1088" s="9">
        <f t="shared" si="66"/>
        <v>-0.50447258286078245</v>
      </c>
      <c r="V1088" s="6" t="s">
        <v>119</v>
      </c>
      <c r="W1088" s="6" t="s">
        <v>383</v>
      </c>
    </row>
    <row r="1089" spans="1:23" x14ac:dyDescent="0.2">
      <c r="A1089" s="6" t="s">
        <v>176</v>
      </c>
      <c r="B1089" s="6">
        <v>2018</v>
      </c>
      <c r="C1089" s="6" t="s">
        <v>408</v>
      </c>
      <c r="D1089" s="6" t="s">
        <v>69</v>
      </c>
      <c r="E1089" s="6" t="s">
        <v>52</v>
      </c>
      <c r="F1089" s="6" t="s">
        <v>177</v>
      </c>
      <c r="G1089" s="6" t="s">
        <v>178</v>
      </c>
      <c r="H1089" s="6" t="s">
        <v>110</v>
      </c>
      <c r="I1089" s="6" t="s">
        <v>111</v>
      </c>
      <c r="J1089" s="6" t="s">
        <v>112</v>
      </c>
      <c r="P1089" s="44" t="s">
        <v>385</v>
      </c>
      <c r="Q1089" s="9">
        <v>14</v>
      </c>
      <c r="R1089" s="7">
        <v>9.8391674550615207</v>
      </c>
      <c r="S1089" s="8">
        <f>((R1089-Q1089)/Q1089)</f>
        <v>-0.2972023246384628</v>
      </c>
      <c r="U1089" s="9">
        <f t="shared" si="66"/>
        <v>-0.50881867552446658</v>
      </c>
      <c r="V1089" s="6" t="s">
        <v>116</v>
      </c>
      <c r="W1089" s="6" t="s">
        <v>383</v>
      </c>
    </row>
    <row r="1090" spans="1:23" x14ac:dyDescent="0.2">
      <c r="A1090" s="6" t="s">
        <v>106</v>
      </c>
      <c r="B1090" s="6" t="s">
        <v>120</v>
      </c>
      <c r="C1090" s="6" t="s">
        <v>459</v>
      </c>
      <c r="D1090" s="6" t="s">
        <v>77</v>
      </c>
      <c r="E1090" s="6" t="s">
        <v>121</v>
      </c>
      <c r="F1090" s="6" t="s">
        <v>138</v>
      </c>
      <c r="G1090" s="13">
        <v>1.0000000000000001E-5</v>
      </c>
      <c r="H1090" t="s">
        <v>110</v>
      </c>
      <c r="I1090" t="s">
        <v>111</v>
      </c>
      <c r="J1090" t="s">
        <v>133</v>
      </c>
      <c r="K1090" t="s">
        <v>146</v>
      </c>
      <c r="L1090" t="s">
        <v>147</v>
      </c>
      <c r="M1090" t="s">
        <v>191</v>
      </c>
      <c r="P1090" s="44" t="s">
        <v>386</v>
      </c>
      <c r="Q1090" s="9">
        <v>4919418.4810958197</v>
      </c>
      <c r="R1090" s="9">
        <v>3450409.5924034999</v>
      </c>
      <c r="S1090" s="8">
        <f>((R1090-Q1090)/Q1090)</f>
        <v>-0.29861433710861945</v>
      </c>
      <c r="U1090" s="9">
        <f t="shared" si="66"/>
        <v>-0.51172015429793061</v>
      </c>
      <c r="V1090" s="6" t="s">
        <v>119</v>
      </c>
      <c r="W1090" s="6" t="s">
        <v>383</v>
      </c>
    </row>
    <row r="1091" spans="1:23" x14ac:dyDescent="0.2">
      <c r="A1091" s="6" t="s">
        <v>231</v>
      </c>
      <c r="B1091" s="6">
        <v>2019</v>
      </c>
      <c r="C1091" s="6" t="s">
        <v>431</v>
      </c>
      <c r="D1091" s="6" t="s">
        <v>68</v>
      </c>
      <c r="E1091" s="6" t="s">
        <v>50</v>
      </c>
      <c r="F1091" s="6" t="s">
        <v>232</v>
      </c>
      <c r="G1091" s="6" t="s">
        <v>249</v>
      </c>
      <c r="H1091" t="s">
        <v>110</v>
      </c>
      <c r="I1091" t="s">
        <v>123</v>
      </c>
      <c r="J1091" t="s">
        <v>124</v>
      </c>
      <c r="K1091" t="s">
        <v>125</v>
      </c>
      <c r="L1091" t="s">
        <v>126</v>
      </c>
      <c r="M1091" t="s">
        <v>127</v>
      </c>
      <c r="N1091" s="6" t="s">
        <v>155</v>
      </c>
      <c r="P1091" s="44" t="s">
        <v>386</v>
      </c>
      <c r="T1091" s="9">
        <v>-0.51270000000000004</v>
      </c>
      <c r="U1091" s="9">
        <f t="shared" si="66"/>
        <v>-0.51270000000000004</v>
      </c>
      <c r="V1091" s="6" t="s">
        <v>119</v>
      </c>
      <c r="W1091" s="6" t="s">
        <v>383</v>
      </c>
    </row>
    <row r="1092" spans="1:23" x14ac:dyDescent="0.2">
      <c r="A1092" s="6" t="s">
        <v>196</v>
      </c>
      <c r="B1092" s="6">
        <v>2019</v>
      </c>
      <c r="C1092" s="6" t="s">
        <v>418</v>
      </c>
      <c r="D1092" s="6" t="s">
        <v>79</v>
      </c>
      <c r="E1092" s="6" t="s">
        <v>50</v>
      </c>
      <c r="F1092" s="16" t="s">
        <v>208</v>
      </c>
      <c r="G1092" s="6" t="s">
        <v>198</v>
      </c>
      <c r="H1092" s="6" t="s">
        <v>110</v>
      </c>
      <c r="I1092" s="12" t="s">
        <v>123</v>
      </c>
      <c r="J1092" s="6" t="s">
        <v>124</v>
      </c>
      <c r="K1092" s="6" t="s">
        <v>125</v>
      </c>
      <c r="L1092" s="6" t="s">
        <v>126</v>
      </c>
      <c r="M1092" s="6" t="s">
        <v>127</v>
      </c>
      <c r="N1092" s="6" t="s">
        <v>150</v>
      </c>
      <c r="P1092" s="44" t="s">
        <v>386</v>
      </c>
      <c r="Q1092" s="9">
        <v>81072386.058981195</v>
      </c>
      <c r="R1092" s="9">
        <v>56621983.914209098</v>
      </c>
      <c r="S1092" s="8">
        <f>((R1092-Q1092)/Q1092)</f>
        <v>-0.30158730158730146</v>
      </c>
      <c r="U1092" s="9">
        <f t="shared" si="66"/>
        <v>-0.51784830486261912</v>
      </c>
      <c r="V1092" s="6" t="s">
        <v>119</v>
      </c>
      <c r="W1092" s="6" t="s">
        <v>383</v>
      </c>
    </row>
    <row r="1093" spans="1:23" x14ac:dyDescent="0.2">
      <c r="A1093" s="6" t="s">
        <v>106</v>
      </c>
      <c r="B1093" s="6" t="s">
        <v>120</v>
      </c>
      <c r="C1093" s="6" t="s">
        <v>433</v>
      </c>
      <c r="D1093" s="6" t="s">
        <v>77</v>
      </c>
      <c r="E1093" s="6" t="s">
        <v>121</v>
      </c>
      <c r="F1093" s="6" t="s">
        <v>122</v>
      </c>
      <c r="G1093" s="11">
        <v>1E-3</v>
      </c>
      <c r="H1093" t="s">
        <v>110</v>
      </c>
      <c r="I1093" t="s">
        <v>111</v>
      </c>
      <c r="J1093" t="s">
        <v>112</v>
      </c>
      <c r="K1093" t="s">
        <v>139</v>
      </c>
      <c r="L1093" t="s">
        <v>140</v>
      </c>
      <c r="M1093" s="6" t="s">
        <v>141</v>
      </c>
      <c r="P1093" s="44" t="s">
        <v>385</v>
      </c>
      <c r="Q1093" s="9">
        <v>8130408.3678879598</v>
      </c>
      <c r="R1093" s="9">
        <v>5659903.00645772</v>
      </c>
      <c r="S1093" s="8">
        <f>((R1093-Q1093)/Q1093)</f>
        <v>-0.30385993539854683</v>
      </c>
      <c r="U1093" s="9">
        <f t="shared" si="66"/>
        <v>-0.52255048683622218</v>
      </c>
      <c r="V1093" s="6" t="s">
        <v>119</v>
      </c>
      <c r="W1093" s="6" t="s">
        <v>383</v>
      </c>
    </row>
    <row r="1094" spans="1:23" x14ac:dyDescent="0.2">
      <c r="A1094" s="6" t="s">
        <v>106</v>
      </c>
      <c r="B1094" s="6" t="s">
        <v>107</v>
      </c>
      <c r="C1094" s="6" t="s">
        <v>425</v>
      </c>
      <c r="D1094" s="6" t="s">
        <v>69</v>
      </c>
      <c r="E1094" s="6" t="s">
        <v>52</v>
      </c>
      <c r="F1094" s="6" t="s">
        <v>194</v>
      </c>
      <c r="G1094" s="6" t="s">
        <v>129</v>
      </c>
      <c r="H1094" t="s">
        <v>110</v>
      </c>
      <c r="I1094" t="s">
        <v>111</v>
      </c>
      <c r="J1094" t="s">
        <v>133</v>
      </c>
      <c r="K1094" t="s">
        <v>146</v>
      </c>
      <c r="L1094" t="s">
        <v>147</v>
      </c>
      <c r="M1094" t="s">
        <v>191</v>
      </c>
      <c r="P1094" s="44" t="s">
        <v>386</v>
      </c>
      <c r="Q1094" s="9">
        <v>28.75</v>
      </c>
      <c r="R1094" s="9">
        <v>20</v>
      </c>
      <c r="S1094" s="8">
        <f>((R1094-Q1094)/Q1094)</f>
        <v>-0.30434782608695654</v>
      </c>
      <c r="U1094" s="9">
        <f t="shared" si="66"/>
        <v>-0.52356195605701294</v>
      </c>
      <c r="V1094" s="6" t="s">
        <v>116</v>
      </c>
      <c r="W1094" s="6" t="s">
        <v>383</v>
      </c>
    </row>
    <row r="1095" spans="1:23" x14ac:dyDescent="0.2">
      <c r="A1095" s="6" t="s">
        <v>167</v>
      </c>
      <c r="B1095" s="6">
        <v>2018</v>
      </c>
      <c r="C1095" s="6" t="s">
        <v>411</v>
      </c>
      <c r="D1095" s="6" t="s">
        <v>80</v>
      </c>
      <c r="E1095" s="6" t="s">
        <v>50</v>
      </c>
      <c r="F1095" s="45" t="s">
        <v>390</v>
      </c>
      <c r="G1095" s="6" t="s">
        <v>168</v>
      </c>
      <c r="H1095" s="6" t="s">
        <v>110</v>
      </c>
      <c r="I1095" s="12" t="s">
        <v>123</v>
      </c>
      <c r="J1095" s="6" t="s">
        <v>124</v>
      </c>
      <c r="K1095" s="6" t="s">
        <v>125</v>
      </c>
      <c r="L1095" s="6" t="s">
        <v>126</v>
      </c>
      <c r="M1095" s="6" t="s">
        <v>127</v>
      </c>
      <c r="N1095" s="6" t="s">
        <v>150</v>
      </c>
      <c r="P1095" s="44" t="s">
        <v>386</v>
      </c>
      <c r="R1095" s="8"/>
      <c r="T1095" s="15">
        <v>-0.52780945099999999</v>
      </c>
      <c r="U1095" s="9">
        <f t="shared" si="66"/>
        <v>-0.52780945099999999</v>
      </c>
      <c r="V1095" s="6" t="s">
        <v>116</v>
      </c>
      <c r="W1095" s="6" t="s">
        <v>383</v>
      </c>
    </row>
    <row r="1096" spans="1:23" x14ac:dyDescent="0.2">
      <c r="A1096" s="6" t="s">
        <v>106</v>
      </c>
      <c r="B1096" s="6">
        <v>2018</v>
      </c>
      <c r="C1096" s="6" t="s">
        <v>493</v>
      </c>
      <c r="D1096" s="6" t="s">
        <v>69</v>
      </c>
      <c r="E1096" s="6" t="s">
        <v>52</v>
      </c>
      <c r="F1096" s="6" t="s">
        <v>108</v>
      </c>
      <c r="G1096" s="6" t="s">
        <v>193</v>
      </c>
      <c r="H1096" t="s">
        <v>110</v>
      </c>
      <c r="I1096" t="s">
        <v>163</v>
      </c>
      <c r="J1096" t="s">
        <v>163</v>
      </c>
      <c r="K1096" t="s">
        <v>164</v>
      </c>
      <c r="L1096" t="s">
        <v>165</v>
      </c>
      <c r="M1096" t="s">
        <v>166</v>
      </c>
      <c r="N1096"/>
      <c r="O1096"/>
      <c r="P1096" s="44" t="s">
        <v>386</v>
      </c>
      <c r="Q1096" s="9">
        <v>2847896.4401294398</v>
      </c>
      <c r="R1096" s="9">
        <v>1974110.0323624499</v>
      </c>
      <c r="S1096" s="8">
        <f>((R1096-Q1096)/Q1096)</f>
        <v>-0.30681818181818277</v>
      </c>
      <c r="U1096" s="9">
        <f t="shared" si="66"/>
        <v>-0.52869428107441296</v>
      </c>
      <c r="V1096" s="6" t="s">
        <v>119</v>
      </c>
      <c r="W1096" s="6" t="s">
        <v>383</v>
      </c>
    </row>
    <row r="1097" spans="1:23" x14ac:dyDescent="0.2">
      <c r="A1097" s="6" t="s">
        <v>106</v>
      </c>
      <c r="B1097" s="6" t="s">
        <v>120</v>
      </c>
      <c r="C1097" s="6" t="s">
        <v>445</v>
      </c>
      <c r="D1097" s="6" t="s">
        <v>77</v>
      </c>
      <c r="E1097" s="6" t="s">
        <v>121</v>
      </c>
      <c r="F1097" s="6" t="s">
        <v>122</v>
      </c>
      <c r="G1097" s="14">
        <v>1.0000000000000001E-5</v>
      </c>
      <c r="H1097" s="6" t="s">
        <v>110</v>
      </c>
      <c r="I1097" s="12" t="s">
        <v>123</v>
      </c>
      <c r="J1097" s="6" t="s">
        <v>124</v>
      </c>
      <c r="K1097" s="6" t="s">
        <v>125</v>
      </c>
      <c r="L1097" s="6" t="s">
        <v>126</v>
      </c>
      <c r="M1097" s="6" t="s">
        <v>127</v>
      </c>
      <c r="N1097" s="6" t="s">
        <v>155</v>
      </c>
      <c r="P1097" s="44" t="s">
        <v>386</v>
      </c>
      <c r="Q1097" s="9">
        <v>18437103.058867201</v>
      </c>
      <c r="R1097" s="9">
        <v>12755358.9101486</v>
      </c>
      <c r="S1097" s="8">
        <f>((R1097-Q1097)/Q1097)</f>
        <v>-0.30816902908106292</v>
      </c>
      <c r="U1097" s="9">
        <f t="shared" si="66"/>
        <v>-0.53150849518197674</v>
      </c>
      <c r="V1097" s="6" t="s">
        <v>119</v>
      </c>
      <c r="W1097" s="6" t="s">
        <v>383</v>
      </c>
    </row>
    <row r="1098" spans="1:23" x14ac:dyDescent="0.2">
      <c r="A1098" s="6" t="s">
        <v>106</v>
      </c>
      <c r="B1098" s="6" t="s">
        <v>107</v>
      </c>
      <c r="C1098" s="6" t="s">
        <v>425</v>
      </c>
      <c r="D1098" s="6" t="s">
        <v>69</v>
      </c>
      <c r="E1098" s="6" t="s">
        <v>52</v>
      </c>
      <c r="F1098" s="6" t="s">
        <v>142</v>
      </c>
      <c r="G1098" s="6" t="s">
        <v>131</v>
      </c>
      <c r="H1098" t="s">
        <v>110</v>
      </c>
      <c r="I1098" t="s">
        <v>111</v>
      </c>
      <c r="J1098" t="s">
        <v>133</v>
      </c>
      <c r="K1098" t="s">
        <v>146</v>
      </c>
      <c r="L1098" t="s">
        <v>147</v>
      </c>
      <c r="M1098" t="s">
        <v>191</v>
      </c>
      <c r="P1098" s="44" t="s">
        <v>386</v>
      </c>
      <c r="Q1098" s="9">
        <v>24.615384615384599</v>
      </c>
      <c r="R1098" s="9">
        <v>17.019230769230699</v>
      </c>
      <c r="S1098" s="8">
        <f>((R1098-Q1098)/Q1098)</f>
        <v>-0.30859375000000239</v>
      </c>
      <c r="U1098" s="9">
        <f t="shared" si="66"/>
        <v>-0.53239444991700768</v>
      </c>
      <c r="V1098" s="6" t="s">
        <v>116</v>
      </c>
      <c r="W1098" s="6" t="s">
        <v>383</v>
      </c>
    </row>
    <row r="1099" spans="1:23" x14ac:dyDescent="0.2">
      <c r="A1099" s="6" t="s">
        <v>185</v>
      </c>
      <c r="B1099" s="6">
        <v>2020</v>
      </c>
      <c r="C1099" s="6" t="s">
        <v>506</v>
      </c>
      <c r="D1099" s="6" t="s">
        <v>54</v>
      </c>
      <c r="E1099" s="6" t="s">
        <v>55</v>
      </c>
      <c r="F1099" s="6" t="s">
        <v>186</v>
      </c>
      <c r="G1099" s="6" t="s">
        <v>219</v>
      </c>
      <c r="H1099" s="6" t="s">
        <v>110</v>
      </c>
      <c r="I1099" s="6" t="s">
        <v>111</v>
      </c>
      <c r="J1099" s="6" t="s">
        <v>112</v>
      </c>
      <c r="K1099" s="6" t="s">
        <v>139</v>
      </c>
      <c r="P1099" s="44" t="s">
        <v>385</v>
      </c>
      <c r="Q1099" s="9">
        <v>54.6456692913385</v>
      </c>
      <c r="R1099" s="9">
        <v>37.716535433070803</v>
      </c>
      <c r="S1099" s="8">
        <f>((R1099-Q1099)/Q1099)</f>
        <v>-0.30979827089337186</v>
      </c>
      <c r="U1099" s="9">
        <f t="shared" si="66"/>
        <v>-0.5349100068420809</v>
      </c>
      <c r="V1099" s="6" t="s">
        <v>116</v>
      </c>
      <c r="W1099" s="6" t="s">
        <v>383</v>
      </c>
    </row>
    <row r="1100" spans="1:23" x14ac:dyDescent="0.2">
      <c r="A1100" s="6" t="s">
        <v>106</v>
      </c>
      <c r="B1100" s="6" t="s">
        <v>120</v>
      </c>
      <c r="C1100" s="6" t="s">
        <v>428</v>
      </c>
      <c r="D1100" s="6" t="s">
        <v>77</v>
      </c>
      <c r="E1100" s="6" t="s">
        <v>121</v>
      </c>
      <c r="F1100" s="6" t="s">
        <v>144</v>
      </c>
      <c r="G1100" s="11">
        <v>1E-3</v>
      </c>
      <c r="H1100" t="s">
        <v>110</v>
      </c>
      <c r="I1100" t="s">
        <v>163</v>
      </c>
      <c r="J1100" t="s">
        <v>163</v>
      </c>
      <c r="K1100" t="s">
        <v>164</v>
      </c>
      <c r="L1100" t="s">
        <v>165</v>
      </c>
      <c r="M1100" t="s">
        <v>166</v>
      </c>
      <c r="P1100" s="44" t="s">
        <v>386</v>
      </c>
      <c r="Q1100" s="9">
        <v>4247300.3942472199</v>
      </c>
      <c r="R1100" s="9">
        <v>2923726.0861100899</v>
      </c>
      <c r="S1100" s="8">
        <f>((R1100-Q1100)/Q1100)</f>
        <v>-0.3116271949895168</v>
      </c>
      <c r="U1100" s="9">
        <f t="shared" si="66"/>
        <v>-0.53873799177347781</v>
      </c>
      <c r="V1100" s="6" t="s">
        <v>119</v>
      </c>
      <c r="W1100" s="6" t="s">
        <v>383</v>
      </c>
    </row>
    <row r="1101" spans="1:23" x14ac:dyDescent="0.2">
      <c r="A1101" s="6" t="s">
        <v>231</v>
      </c>
      <c r="B1101" s="6">
        <v>2019</v>
      </c>
      <c r="C1101" s="6" t="s">
        <v>508</v>
      </c>
      <c r="D1101" s="6" t="s">
        <v>80</v>
      </c>
      <c r="E1101" s="6" t="s">
        <v>50</v>
      </c>
      <c r="F1101" s="6" t="s">
        <v>232</v>
      </c>
      <c r="G1101" s="6" t="s">
        <v>233</v>
      </c>
      <c r="H1101" t="s">
        <v>110</v>
      </c>
      <c r="I1101" t="s">
        <v>163</v>
      </c>
      <c r="J1101" t="s">
        <v>163</v>
      </c>
      <c r="K1101" t="s">
        <v>164</v>
      </c>
      <c r="L1101" t="s">
        <v>165</v>
      </c>
      <c r="M1101" t="s">
        <v>166</v>
      </c>
      <c r="N1101"/>
      <c r="O1101"/>
      <c r="P1101" s="44" t="s">
        <v>386</v>
      </c>
      <c r="T1101" s="9">
        <v>-0.54239999999999999</v>
      </c>
      <c r="U1101" s="9">
        <f t="shared" si="66"/>
        <v>-0.54239999999999999</v>
      </c>
      <c r="V1101" s="6" t="s">
        <v>119</v>
      </c>
      <c r="W1101" s="6" t="s">
        <v>383</v>
      </c>
    </row>
    <row r="1102" spans="1:23" x14ac:dyDescent="0.2">
      <c r="A1102" s="6" t="s">
        <v>106</v>
      </c>
      <c r="B1102" s="6">
        <v>2018</v>
      </c>
      <c r="C1102" s="6" t="s">
        <v>444</v>
      </c>
      <c r="D1102" s="6" t="s">
        <v>69</v>
      </c>
      <c r="E1102" s="6" t="s">
        <v>52</v>
      </c>
      <c r="F1102" s="6" t="s">
        <v>108</v>
      </c>
      <c r="G1102" s="6" t="s">
        <v>239</v>
      </c>
      <c r="H1102" t="s">
        <v>110</v>
      </c>
      <c r="I1102" t="s">
        <v>123</v>
      </c>
      <c r="J1102" t="s">
        <v>124</v>
      </c>
      <c r="K1102" t="s">
        <v>125</v>
      </c>
      <c r="L1102" t="s">
        <v>126</v>
      </c>
      <c r="M1102" t="s">
        <v>127</v>
      </c>
      <c r="N1102" s="6" t="s">
        <v>150</v>
      </c>
      <c r="P1102" s="44" t="s">
        <v>386</v>
      </c>
      <c r="Q1102" s="9">
        <v>119531</v>
      </c>
      <c r="R1102" s="9">
        <v>82031</v>
      </c>
      <c r="S1102" s="8">
        <f>((R1102-Q1102)/Q1102)</f>
        <v>-0.3137261463553388</v>
      </c>
      <c r="U1102" s="9">
        <f t="shared" si="66"/>
        <v>-0.54314370441356741</v>
      </c>
      <c r="V1102" s="6" t="s">
        <v>119</v>
      </c>
      <c r="W1102" s="6" t="s">
        <v>383</v>
      </c>
    </row>
    <row r="1103" spans="1:23" x14ac:dyDescent="0.2">
      <c r="A1103" s="6" t="s">
        <v>231</v>
      </c>
      <c r="B1103" s="6">
        <v>2019</v>
      </c>
      <c r="C1103" s="6" t="s">
        <v>419</v>
      </c>
      <c r="D1103" s="6" t="s">
        <v>67</v>
      </c>
      <c r="E1103" s="6" t="s">
        <v>50</v>
      </c>
      <c r="F1103" s="6" t="s">
        <v>232</v>
      </c>
      <c r="G1103" s="6" t="s">
        <v>241</v>
      </c>
      <c r="H1103" t="s">
        <v>110</v>
      </c>
      <c r="I1103" t="s">
        <v>123</v>
      </c>
      <c r="J1103" t="s">
        <v>124</v>
      </c>
      <c r="K1103" t="s">
        <v>125</v>
      </c>
      <c r="L1103" t="s">
        <v>126</v>
      </c>
      <c r="M1103" t="s">
        <v>127</v>
      </c>
      <c r="P1103" s="44" t="s">
        <v>386</v>
      </c>
      <c r="T1103" s="9">
        <v>-0.54449999999999998</v>
      </c>
      <c r="U1103" s="9">
        <f t="shared" si="66"/>
        <v>-0.54449999999999998</v>
      </c>
      <c r="V1103" s="6" t="s">
        <v>119</v>
      </c>
      <c r="W1103" s="6" t="s">
        <v>383</v>
      </c>
    </row>
    <row r="1104" spans="1:23" x14ac:dyDescent="0.2">
      <c r="A1104" s="6" t="s">
        <v>151</v>
      </c>
      <c r="B1104" s="6">
        <v>2017</v>
      </c>
      <c r="C1104" s="6" t="s">
        <v>405</v>
      </c>
      <c r="D1104" s="6" t="s">
        <v>152</v>
      </c>
      <c r="E1104" s="6" t="s">
        <v>55</v>
      </c>
      <c r="F1104" s="6" t="s">
        <v>153</v>
      </c>
      <c r="G1104" s="6" t="s">
        <v>238</v>
      </c>
      <c r="H1104" t="s">
        <v>110</v>
      </c>
      <c r="I1104" t="s">
        <v>123</v>
      </c>
      <c r="J1104" t="s">
        <v>124</v>
      </c>
      <c r="K1104" t="s">
        <v>125</v>
      </c>
      <c r="L1104" t="s">
        <v>126</v>
      </c>
      <c r="M1104" t="s">
        <v>127</v>
      </c>
      <c r="N1104" s="6" t="s">
        <v>150</v>
      </c>
      <c r="P1104" s="44" t="s">
        <v>386</v>
      </c>
      <c r="Q1104" s="9">
        <v>20.936</v>
      </c>
      <c r="R1104" s="9">
        <v>14.316000000000003</v>
      </c>
      <c r="S1104" s="8">
        <f>((R1104-Q1104)/Q1104)</f>
        <v>-0.31620175773786768</v>
      </c>
      <c r="U1104" s="9">
        <f t="shared" si="66"/>
        <v>-0.54835738063165029</v>
      </c>
      <c r="V1104" s="6" t="s">
        <v>116</v>
      </c>
      <c r="W1104" s="6" t="s">
        <v>383</v>
      </c>
    </row>
    <row r="1105" spans="1:23" x14ac:dyDescent="0.2">
      <c r="A1105" s="6" t="s">
        <v>143</v>
      </c>
      <c r="B1105" s="6">
        <v>2018</v>
      </c>
      <c r="C1105" s="6" t="s">
        <v>425</v>
      </c>
      <c r="D1105" s="6" t="s">
        <v>74</v>
      </c>
      <c r="E1105" s="6" t="s">
        <v>50</v>
      </c>
      <c r="F1105" s="6" t="s">
        <v>144</v>
      </c>
      <c r="G1105" s="6" t="s">
        <v>145</v>
      </c>
      <c r="H1105" t="s">
        <v>110</v>
      </c>
      <c r="I1105" t="s">
        <v>111</v>
      </c>
      <c r="J1105" t="s">
        <v>204</v>
      </c>
      <c r="K1105" t="s">
        <v>205</v>
      </c>
      <c r="L1105" t="s">
        <v>206</v>
      </c>
      <c r="M1105" t="s">
        <v>215</v>
      </c>
      <c r="P1105" s="44" t="s">
        <v>386</v>
      </c>
      <c r="Q1105" s="9">
        <v>2891859.0522478698</v>
      </c>
      <c r="R1105" s="9">
        <v>1968408.2624544301</v>
      </c>
      <c r="S1105" s="8">
        <f>((R1105-Q1105)/Q1105)</f>
        <v>-0.31932773109243778</v>
      </c>
      <c r="U1105" s="9">
        <f t="shared" ref="U1105:U1168" si="70">IF(T1105="",(LOG((R1105/Q1105),2)),T1105)</f>
        <v>-0.55496776042332041</v>
      </c>
      <c r="V1105" s="6" t="s">
        <v>119</v>
      </c>
      <c r="W1105" s="6" t="s">
        <v>383</v>
      </c>
    </row>
    <row r="1106" spans="1:23" x14ac:dyDescent="0.2">
      <c r="A1106" s="6" t="s">
        <v>106</v>
      </c>
      <c r="B1106" s="6" t="s">
        <v>120</v>
      </c>
      <c r="C1106" s="6" t="s">
        <v>450</v>
      </c>
      <c r="D1106" s="6" t="s">
        <v>77</v>
      </c>
      <c r="E1106" s="6" t="s">
        <v>121</v>
      </c>
      <c r="F1106" s="6" t="s">
        <v>122</v>
      </c>
      <c r="G1106" s="11">
        <v>1E-3</v>
      </c>
      <c r="H1106" s="6" t="s">
        <v>110</v>
      </c>
      <c r="I1106" s="12" t="s">
        <v>123</v>
      </c>
      <c r="J1106" s="6" t="s">
        <v>124</v>
      </c>
      <c r="K1106" s="6" t="s">
        <v>125</v>
      </c>
      <c r="L1106" s="6" t="s">
        <v>126</v>
      </c>
      <c r="M1106" s="6" t="s">
        <v>127</v>
      </c>
      <c r="N1106" s="6" t="s">
        <v>150</v>
      </c>
      <c r="O1106" s="6" t="s">
        <v>184</v>
      </c>
      <c r="P1106" s="44" t="s">
        <v>386</v>
      </c>
      <c r="Q1106" s="9">
        <v>117404.950873182</v>
      </c>
      <c r="R1106" s="9">
        <v>79880.178080156998</v>
      </c>
      <c r="S1106" s="8">
        <f>((R1106-Q1106)/Q1106)</f>
        <v>-0.31961831689328291</v>
      </c>
      <c r="U1106" s="9">
        <f t="shared" si="70"/>
        <v>-0.55558379287314574</v>
      </c>
      <c r="V1106" s="6" t="s">
        <v>119</v>
      </c>
      <c r="W1106" s="6" t="s">
        <v>383</v>
      </c>
    </row>
    <row r="1107" spans="1:23" x14ac:dyDescent="0.2">
      <c r="A1107" s="6" t="s">
        <v>231</v>
      </c>
      <c r="B1107" s="6">
        <v>2019</v>
      </c>
      <c r="C1107" s="6" t="s">
        <v>431</v>
      </c>
      <c r="D1107" s="6" t="s">
        <v>67</v>
      </c>
      <c r="E1107" s="6" t="s">
        <v>50</v>
      </c>
      <c r="F1107" s="6" t="s">
        <v>232</v>
      </c>
      <c r="G1107" s="6" t="s">
        <v>241</v>
      </c>
      <c r="H1107" t="s">
        <v>110</v>
      </c>
      <c r="I1107" t="s">
        <v>123</v>
      </c>
      <c r="J1107" t="s">
        <v>124</v>
      </c>
      <c r="K1107" t="s">
        <v>125</v>
      </c>
      <c r="L1107" t="s">
        <v>126</v>
      </c>
      <c r="M1107" t="s">
        <v>127</v>
      </c>
      <c r="N1107" s="6" t="s">
        <v>155</v>
      </c>
      <c r="P1107" s="44" t="s">
        <v>386</v>
      </c>
      <c r="T1107" s="9">
        <v>-0.55720000000000003</v>
      </c>
      <c r="U1107" s="9">
        <f t="shared" si="70"/>
        <v>-0.55720000000000003</v>
      </c>
      <c r="V1107" s="6" t="s">
        <v>119</v>
      </c>
      <c r="W1107" s="6" t="s">
        <v>383</v>
      </c>
    </row>
    <row r="1108" spans="1:23" x14ac:dyDescent="0.2">
      <c r="A1108" s="6" t="s">
        <v>106</v>
      </c>
      <c r="B1108" s="6" t="s">
        <v>107</v>
      </c>
      <c r="C1108" s="6" t="s">
        <v>470</v>
      </c>
      <c r="D1108" s="6" t="s">
        <v>69</v>
      </c>
      <c r="E1108" s="6" t="s">
        <v>52</v>
      </c>
      <c r="F1108" s="6" t="s">
        <v>108</v>
      </c>
      <c r="G1108" s="6" t="s">
        <v>118</v>
      </c>
      <c r="H1108" t="s">
        <v>110</v>
      </c>
      <c r="I1108" t="s">
        <v>111</v>
      </c>
      <c r="J1108" t="s">
        <v>133</v>
      </c>
      <c r="K1108" t="s">
        <v>146</v>
      </c>
      <c r="L1108" t="s">
        <v>147</v>
      </c>
      <c r="M1108" t="s">
        <v>148</v>
      </c>
      <c r="P1108" s="44" t="s">
        <v>385</v>
      </c>
      <c r="Q1108" s="9">
        <v>12.730627306273</v>
      </c>
      <c r="R1108" s="9">
        <v>8.6346863468634893</v>
      </c>
      <c r="S1108" s="8">
        <f>((R1108-Q1108)/Q1108)</f>
        <v>-0.32173913043477764</v>
      </c>
      <c r="U1108" s="9">
        <f t="shared" si="70"/>
        <v>-0.56008783208211632</v>
      </c>
      <c r="V1108" s="6" t="s">
        <v>116</v>
      </c>
      <c r="W1108" s="6" t="s">
        <v>383</v>
      </c>
    </row>
    <row r="1109" spans="1:23" x14ac:dyDescent="0.2">
      <c r="A1109" s="6" t="s">
        <v>231</v>
      </c>
      <c r="B1109" s="6">
        <v>2019</v>
      </c>
      <c r="C1109" s="6" t="s">
        <v>431</v>
      </c>
      <c r="D1109" s="6" t="s">
        <v>68</v>
      </c>
      <c r="E1109" s="6" t="s">
        <v>50</v>
      </c>
      <c r="F1109" s="6" t="s">
        <v>232</v>
      </c>
      <c r="G1109" s="6" t="s">
        <v>249</v>
      </c>
      <c r="H1109" t="s">
        <v>110</v>
      </c>
      <c r="I1109" t="s">
        <v>123</v>
      </c>
      <c r="J1109" t="s">
        <v>124</v>
      </c>
      <c r="K1109" t="s">
        <v>125</v>
      </c>
      <c r="L1109" t="s">
        <v>126</v>
      </c>
      <c r="M1109" t="s">
        <v>127</v>
      </c>
      <c r="N1109" s="6" t="s">
        <v>155</v>
      </c>
      <c r="P1109" s="44" t="s">
        <v>386</v>
      </c>
      <c r="T1109" s="9">
        <v>-0.56359999999999999</v>
      </c>
      <c r="U1109" s="9">
        <f t="shared" si="70"/>
        <v>-0.56359999999999999</v>
      </c>
      <c r="V1109" s="6" t="s">
        <v>119</v>
      </c>
      <c r="W1109" s="6" t="s">
        <v>383</v>
      </c>
    </row>
    <row r="1110" spans="1:23" x14ac:dyDescent="0.2">
      <c r="A1110" s="6" t="s">
        <v>106</v>
      </c>
      <c r="B1110" s="6" t="s">
        <v>107</v>
      </c>
      <c r="C1110" s="6" t="s">
        <v>466</v>
      </c>
      <c r="D1110" s="6" t="s">
        <v>69</v>
      </c>
      <c r="E1110" s="6" t="s">
        <v>52</v>
      </c>
      <c r="F1110" s="6" t="s">
        <v>108</v>
      </c>
      <c r="G1110" s="6" t="s">
        <v>118</v>
      </c>
      <c r="H1110" t="s">
        <v>110</v>
      </c>
      <c r="I1110" t="s">
        <v>163</v>
      </c>
      <c r="J1110" t="s">
        <v>163</v>
      </c>
      <c r="K1110" t="s">
        <v>164</v>
      </c>
      <c r="L1110" t="s">
        <v>165</v>
      </c>
      <c r="M1110" t="s">
        <v>166</v>
      </c>
      <c r="P1110" s="44" t="s">
        <v>386</v>
      </c>
      <c r="Q1110" s="9">
        <v>0.96855345911949497</v>
      </c>
      <c r="R1110" s="9">
        <v>0.65408805031446504</v>
      </c>
      <c r="S1110" s="8">
        <f>((R1110-Q1110)/Q1110)</f>
        <v>-0.32467532467532373</v>
      </c>
      <c r="U1110" s="9">
        <f t="shared" si="70"/>
        <v>-0.56634682255380731</v>
      </c>
      <c r="V1110" s="6" t="s">
        <v>116</v>
      </c>
      <c r="W1110" s="6" t="s">
        <v>383</v>
      </c>
    </row>
    <row r="1111" spans="1:23" x14ac:dyDescent="0.2">
      <c r="A1111" s="6" t="s">
        <v>196</v>
      </c>
      <c r="B1111" s="6">
        <v>2019</v>
      </c>
      <c r="C1111" s="6" t="s">
        <v>417</v>
      </c>
      <c r="D1111" s="6" t="s">
        <v>79</v>
      </c>
      <c r="E1111" s="6" t="s">
        <v>50</v>
      </c>
      <c r="F1111" s="6" t="s">
        <v>197</v>
      </c>
      <c r="G1111" s="6" t="s">
        <v>198</v>
      </c>
      <c r="H1111" s="6" t="s">
        <v>110</v>
      </c>
      <c r="I1111" s="12" t="s">
        <v>123</v>
      </c>
      <c r="J1111" s="6" t="s">
        <v>124</v>
      </c>
      <c r="K1111" s="6" t="s">
        <v>125</v>
      </c>
      <c r="L1111" s="6" t="s">
        <v>126</v>
      </c>
      <c r="M1111" s="6" t="s">
        <v>127</v>
      </c>
      <c r="N1111" s="6" t="s">
        <v>155</v>
      </c>
      <c r="O1111" s="6" t="s">
        <v>218</v>
      </c>
      <c r="P1111" s="44" t="s">
        <v>386</v>
      </c>
      <c r="Q1111" s="9">
        <v>21505376.344085999</v>
      </c>
      <c r="R1111" s="9">
        <v>14516129.032258</v>
      </c>
      <c r="S1111" s="8">
        <f>((R1111-Q1111)/Q1111)</f>
        <v>-0.32500000000000229</v>
      </c>
      <c r="U1111" s="9">
        <f t="shared" si="70"/>
        <v>-0.56704059272389873</v>
      </c>
      <c r="V1111" s="6" t="s">
        <v>119</v>
      </c>
      <c r="W1111" s="6" t="s">
        <v>383</v>
      </c>
    </row>
    <row r="1112" spans="1:23" x14ac:dyDescent="0.2">
      <c r="A1112" s="6" t="s">
        <v>200</v>
      </c>
      <c r="B1112" s="6">
        <v>2020</v>
      </c>
      <c r="C1112" s="6" t="s">
        <v>507</v>
      </c>
      <c r="D1112" s="6" t="s">
        <v>74</v>
      </c>
      <c r="E1112" s="6" t="s">
        <v>50</v>
      </c>
      <c r="F1112" s="6" t="s">
        <v>177</v>
      </c>
      <c r="G1112" s="6" t="s">
        <v>201</v>
      </c>
      <c r="H1112" s="6" t="s">
        <v>110</v>
      </c>
      <c r="I1112" s="12" t="s">
        <v>123</v>
      </c>
      <c r="J1112" s="6" t="s">
        <v>124</v>
      </c>
      <c r="K1112" s="6" t="s">
        <v>125</v>
      </c>
      <c r="L1112" s="6" t="s">
        <v>126</v>
      </c>
      <c r="M1112" s="6" t="s">
        <v>127</v>
      </c>
      <c r="P1112" s="44" t="s">
        <v>386</v>
      </c>
      <c r="Q1112" s="9">
        <v>16.085271317829502</v>
      </c>
      <c r="R1112" s="9">
        <v>10.852713178294499</v>
      </c>
      <c r="S1112" s="8">
        <f>((R1112-Q1112)/Q1112)</f>
        <v>-0.32530120481928365</v>
      </c>
      <c r="U1112" s="9">
        <f t="shared" si="70"/>
        <v>-0.56768450928933456</v>
      </c>
      <c r="V1112" s="6" t="s">
        <v>116</v>
      </c>
      <c r="W1112" s="6" t="s">
        <v>383</v>
      </c>
    </row>
    <row r="1113" spans="1:23" x14ac:dyDescent="0.2">
      <c r="A1113" s="6" t="s">
        <v>231</v>
      </c>
      <c r="B1113" s="6">
        <v>2019</v>
      </c>
      <c r="C1113" s="6" t="s">
        <v>419</v>
      </c>
      <c r="D1113" s="6" t="s">
        <v>68</v>
      </c>
      <c r="E1113" s="6" t="s">
        <v>50</v>
      </c>
      <c r="F1113" s="6" t="s">
        <v>232</v>
      </c>
      <c r="G1113" s="6" t="s">
        <v>249</v>
      </c>
      <c r="H1113" t="s">
        <v>110</v>
      </c>
      <c r="I1113" t="s">
        <v>123</v>
      </c>
      <c r="J1113" t="s">
        <v>124</v>
      </c>
      <c r="K1113" t="s">
        <v>125</v>
      </c>
      <c r="L1113" t="s">
        <v>126</v>
      </c>
      <c r="M1113" t="s">
        <v>127</v>
      </c>
      <c r="P1113" s="44" t="s">
        <v>386</v>
      </c>
      <c r="T1113" s="9">
        <v>-0.56989999999999996</v>
      </c>
      <c r="U1113" s="9">
        <f t="shared" si="70"/>
        <v>-0.56989999999999996</v>
      </c>
      <c r="V1113" s="6" t="s">
        <v>119</v>
      </c>
      <c r="W1113" s="6" t="s">
        <v>383</v>
      </c>
    </row>
    <row r="1114" spans="1:23" x14ac:dyDescent="0.2">
      <c r="A1114" s="6" t="s">
        <v>167</v>
      </c>
      <c r="B1114" s="6">
        <v>2018</v>
      </c>
      <c r="C1114" s="6" t="s">
        <v>411</v>
      </c>
      <c r="D1114" s="6" t="s">
        <v>80</v>
      </c>
      <c r="E1114" s="6" t="s">
        <v>50</v>
      </c>
      <c r="F1114" s="45" t="s">
        <v>390</v>
      </c>
      <c r="G1114" s="6" t="s">
        <v>168</v>
      </c>
      <c r="H1114" s="6" t="s">
        <v>110</v>
      </c>
      <c r="I1114" s="12" t="s">
        <v>123</v>
      </c>
      <c r="J1114" s="6" t="s">
        <v>124</v>
      </c>
      <c r="K1114" s="6" t="s">
        <v>125</v>
      </c>
      <c r="L1114" s="6" t="s">
        <v>126</v>
      </c>
      <c r="M1114" s="6" t="s">
        <v>127</v>
      </c>
      <c r="N1114" s="6" t="s">
        <v>155</v>
      </c>
      <c r="P1114" s="44" t="s">
        <v>386</v>
      </c>
      <c r="R1114" s="8"/>
      <c r="T1114" s="15">
        <v>-0.57175323899999997</v>
      </c>
      <c r="U1114" s="9">
        <f t="shared" si="70"/>
        <v>-0.57175323899999997</v>
      </c>
      <c r="V1114" s="6" t="s">
        <v>116</v>
      </c>
      <c r="W1114" s="6" t="s">
        <v>383</v>
      </c>
    </row>
    <row r="1115" spans="1:23" x14ac:dyDescent="0.2">
      <c r="A1115" s="6" t="s">
        <v>106</v>
      </c>
      <c r="B1115" s="6" t="s">
        <v>120</v>
      </c>
      <c r="C1115" s="6" t="s">
        <v>462</v>
      </c>
      <c r="D1115" s="6" t="s">
        <v>77</v>
      </c>
      <c r="E1115" s="6" t="s">
        <v>121</v>
      </c>
      <c r="F1115" s="6" t="s">
        <v>132</v>
      </c>
      <c r="G1115" s="13">
        <v>1.0000000000000001E-5</v>
      </c>
      <c r="H1115" t="s">
        <v>110</v>
      </c>
      <c r="I1115" t="s">
        <v>111</v>
      </c>
      <c r="J1115" t="s">
        <v>204</v>
      </c>
      <c r="K1115" t="s">
        <v>205</v>
      </c>
      <c r="L1115" t="s">
        <v>206</v>
      </c>
      <c r="M1115" t="s">
        <v>215</v>
      </c>
      <c r="P1115" s="44" t="s">
        <v>386</v>
      </c>
      <c r="Q1115" s="9">
        <v>3280575.2716536801</v>
      </c>
      <c r="R1115" s="9">
        <v>2205711.1549496399</v>
      </c>
      <c r="S1115" s="8">
        <f t="shared" ref="S1115:S1124" si="71">((R1115-Q1115)/Q1115)</f>
        <v>-0.32764500970045418</v>
      </c>
      <c r="U1115" s="9">
        <f t="shared" si="70"/>
        <v>-0.57270494593059484</v>
      </c>
      <c r="V1115" s="6" t="s">
        <v>119</v>
      </c>
      <c r="W1115" s="6" t="s">
        <v>383</v>
      </c>
    </row>
    <row r="1116" spans="1:23" x14ac:dyDescent="0.2">
      <c r="A1116" s="6" t="s">
        <v>106</v>
      </c>
      <c r="B1116" s="6" t="s">
        <v>107</v>
      </c>
      <c r="C1116" s="6" t="s">
        <v>488</v>
      </c>
      <c r="D1116" s="6" t="s">
        <v>69</v>
      </c>
      <c r="E1116" s="6" t="s">
        <v>52</v>
      </c>
      <c r="F1116" s="6" t="s">
        <v>117</v>
      </c>
      <c r="G1116" s="6" t="s">
        <v>129</v>
      </c>
      <c r="H1116" s="6" t="s">
        <v>110</v>
      </c>
      <c r="I1116" s="12" t="s">
        <v>123</v>
      </c>
      <c r="J1116" s="6" t="s">
        <v>124</v>
      </c>
      <c r="K1116" s="6" t="s">
        <v>125</v>
      </c>
      <c r="L1116" s="6" t="s">
        <v>126</v>
      </c>
      <c r="M1116" s="6" t="s">
        <v>127</v>
      </c>
      <c r="N1116" s="6" t="s">
        <v>150</v>
      </c>
      <c r="P1116" s="44" t="s">
        <v>386</v>
      </c>
      <c r="Q1116" s="9">
        <v>1098017.1844238599</v>
      </c>
      <c r="R1116" s="9">
        <v>737938.73016970395</v>
      </c>
      <c r="S1116" s="8">
        <f t="shared" si="71"/>
        <v>-0.32793517201927269</v>
      </c>
      <c r="U1116" s="9">
        <f t="shared" si="70"/>
        <v>-0.57332769150339924</v>
      </c>
      <c r="V1116" s="6" t="s">
        <v>119</v>
      </c>
      <c r="W1116" s="6" t="s">
        <v>383</v>
      </c>
    </row>
    <row r="1117" spans="1:23" x14ac:dyDescent="0.2">
      <c r="A1117" s="6" t="s">
        <v>106</v>
      </c>
      <c r="B1117" s="6" t="s">
        <v>107</v>
      </c>
      <c r="C1117" s="6" t="s">
        <v>488</v>
      </c>
      <c r="D1117" s="6" t="s">
        <v>69</v>
      </c>
      <c r="E1117" s="6" t="s">
        <v>52</v>
      </c>
      <c r="F1117" s="6" t="s">
        <v>108</v>
      </c>
      <c r="G1117" s="6" t="s">
        <v>129</v>
      </c>
      <c r="H1117" s="6" t="s">
        <v>110</v>
      </c>
      <c r="I1117" s="12" t="s">
        <v>123</v>
      </c>
      <c r="J1117" s="6" t="s">
        <v>124</v>
      </c>
      <c r="K1117" s="6" t="s">
        <v>125</v>
      </c>
      <c r="L1117" s="6" t="s">
        <v>126</v>
      </c>
      <c r="M1117" s="6" t="s">
        <v>127</v>
      </c>
      <c r="N1117" s="6" t="s">
        <v>150</v>
      </c>
      <c r="P1117" s="44" t="s">
        <v>386</v>
      </c>
      <c r="Q1117" s="9">
        <v>245959.12771301801</v>
      </c>
      <c r="R1117" s="9">
        <v>165300.47885673901</v>
      </c>
      <c r="S1117" s="8">
        <f t="shared" si="71"/>
        <v>-0.32793517201927341</v>
      </c>
      <c r="U1117" s="9">
        <f t="shared" si="70"/>
        <v>-0.5733276915034009</v>
      </c>
      <c r="V1117" s="6" t="s">
        <v>119</v>
      </c>
      <c r="W1117" s="6" t="s">
        <v>383</v>
      </c>
    </row>
    <row r="1118" spans="1:23" x14ac:dyDescent="0.2">
      <c r="A1118" s="6" t="s">
        <v>106</v>
      </c>
      <c r="B1118" s="6" t="s">
        <v>107</v>
      </c>
      <c r="C1118" s="6" t="s">
        <v>467</v>
      </c>
      <c r="D1118" s="6" t="s">
        <v>69</v>
      </c>
      <c r="E1118" s="6" t="s">
        <v>52</v>
      </c>
      <c r="F1118" s="6" t="s">
        <v>194</v>
      </c>
      <c r="G1118" s="6" t="s">
        <v>131</v>
      </c>
      <c r="H1118" t="s">
        <v>110</v>
      </c>
      <c r="I1118" t="s">
        <v>163</v>
      </c>
      <c r="J1118" t="s">
        <v>163</v>
      </c>
      <c r="K1118" t="s">
        <v>164</v>
      </c>
      <c r="L1118" t="s">
        <v>165</v>
      </c>
      <c r="M1118" t="s">
        <v>166</v>
      </c>
      <c r="P1118" s="44" t="s">
        <v>386</v>
      </c>
      <c r="Q1118" s="9">
        <v>884436.51913859998</v>
      </c>
      <c r="R1118" s="9">
        <v>593380.58627532795</v>
      </c>
      <c r="S1118" s="8">
        <f t="shared" si="71"/>
        <v>-0.329086290044589</v>
      </c>
      <c r="U1118" s="9">
        <f t="shared" si="70"/>
        <v>-0.57580086978047662</v>
      </c>
      <c r="V1118" s="6" t="s">
        <v>119</v>
      </c>
      <c r="W1118" s="6" t="s">
        <v>383</v>
      </c>
    </row>
    <row r="1119" spans="1:23" x14ac:dyDescent="0.2">
      <c r="A1119" s="6" t="s">
        <v>196</v>
      </c>
      <c r="B1119" s="6">
        <v>2019</v>
      </c>
      <c r="C1119" s="6" t="s">
        <v>418</v>
      </c>
      <c r="D1119" s="6" t="s">
        <v>79</v>
      </c>
      <c r="E1119" s="6" t="s">
        <v>50</v>
      </c>
      <c r="F1119" s="16" t="s">
        <v>208</v>
      </c>
      <c r="G1119" s="6" t="s">
        <v>209</v>
      </c>
      <c r="H1119" s="6" t="s">
        <v>110</v>
      </c>
      <c r="I1119" s="12" t="s">
        <v>123</v>
      </c>
      <c r="J1119" s="6" t="s">
        <v>124</v>
      </c>
      <c r="K1119" s="6" t="s">
        <v>125</v>
      </c>
      <c r="L1119" s="6" t="s">
        <v>126</v>
      </c>
      <c r="M1119" s="6" t="s">
        <v>127</v>
      </c>
      <c r="N1119" s="6" t="s">
        <v>150</v>
      </c>
      <c r="P1119" s="44" t="s">
        <v>386</v>
      </c>
      <c r="Q1119" s="9">
        <v>81072386.058981195</v>
      </c>
      <c r="R1119" s="9">
        <v>54369973.190348499</v>
      </c>
      <c r="S1119" s="8">
        <f t="shared" si="71"/>
        <v>-0.32936507936507936</v>
      </c>
      <c r="U1119" s="9">
        <f t="shared" si="70"/>
        <v>-0.57640048721773229</v>
      </c>
      <c r="V1119" s="6" t="s">
        <v>119</v>
      </c>
      <c r="W1119" s="6" t="s">
        <v>383</v>
      </c>
    </row>
    <row r="1120" spans="1:23" x14ac:dyDescent="0.2">
      <c r="A1120" s="6" t="s">
        <v>106</v>
      </c>
      <c r="B1120" s="6" t="s">
        <v>120</v>
      </c>
      <c r="C1120" s="6" t="s">
        <v>430</v>
      </c>
      <c r="D1120" s="6" t="s">
        <v>77</v>
      </c>
      <c r="E1120" s="6" t="s">
        <v>121</v>
      </c>
      <c r="F1120" s="6" t="s">
        <v>144</v>
      </c>
      <c r="G1120" s="11">
        <v>1E-3</v>
      </c>
      <c r="H1120" s="6" t="s">
        <v>110</v>
      </c>
      <c r="I1120" s="12" t="s">
        <v>123</v>
      </c>
      <c r="J1120" s="6" t="s">
        <v>124</v>
      </c>
      <c r="K1120" s="6" t="s">
        <v>125</v>
      </c>
      <c r="L1120" s="6" t="s">
        <v>126</v>
      </c>
      <c r="M1120" s="6" t="s">
        <v>127</v>
      </c>
      <c r="N1120" s="6" t="s">
        <v>155</v>
      </c>
      <c r="P1120" s="44" t="s">
        <v>386</v>
      </c>
      <c r="Q1120" s="9">
        <v>19406623.507658899</v>
      </c>
      <c r="R1120" s="9">
        <v>13006865.1235143</v>
      </c>
      <c r="S1120" s="8">
        <f t="shared" si="71"/>
        <v>-0.32977186276731291</v>
      </c>
      <c r="U1120" s="9">
        <f t="shared" si="70"/>
        <v>-0.57727584046380598</v>
      </c>
      <c r="V1120" s="6" t="s">
        <v>119</v>
      </c>
      <c r="W1120" s="6" t="s">
        <v>383</v>
      </c>
    </row>
    <row r="1121" spans="1:23" x14ac:dyDescent="0.2">
      <c r="A1121" s="6" t="s">
        <v>106</v>
      </c>
      <c r="B1121" s="6" t="s">
        <v>120</v>
      </c>
      <c r="C1121" s="6" t="s">
        <v>445</v>
      </c>
      <c r="D1121" s="6" t="s">
        <v>77</v>
      </c>
      <c r="E1121" s="6" t="s">
        <v>121</v>
      </c>
      <c r="F1121" s="6" t="s">
        <v>122</v>
      </c>
      <c r="G1121" s="11">
        <v>1E-3</v>
      </c>
      <c r="H1121" s="6" t="s">
        <v>110</v>
      </c>
      <c r="I1121" s="12" t="s">
        <v>123</v>
      </c>
      <c r="J1121" s="6" t="s">
        <v>124</v>
      </c>
      <c r="K1121" s="6" t="s">
        <v>125</v>
      </c>
      <c r="L1121" s="6" t="s">
        <v>126</v>
      </c>
      <c r="M1121" s="6" t="s">
        <v>127</v>
      </c>
      <c r="N1121" s="6" t="s">
        <v>155</v>
      </c>
      <c r="P1121" s="44" t="s">
        <v>386</v>
      </c>
      <c r="Q1121" s="9">
        <v>12424076.357226901</v>
      </c>
      <c r="R1121" s="9">
        <v>8317223.9902252899</v>
      </c>
      <c r="S1121" s="8">
        <f t="shared" si="71"/>
        <v>-0.33055595031116464</v>
      </c>
      <c r="U1121" s="9">
        <f t="shared" si="70"/>
        <v>-0.57896461082322315</v>
      </c>
      <c r="V1121" s="6" t="s">
        <v>119</v>
      </c>
      <c r="W1121" s="6" t="s">
        <v>383</v>
      </c>
    </row>
    <row r="1122" spans="1:23" x14ac:dyDescent="0.2">
      <c r="A1122" s="6" t="s">
        <v>106</v>
      </c>
      <c r="B1122" s="6" t="s">
        <v>107</v>
      </c>
      <c r="C1122" s="6" t="s">
        <v>464</v>
      </c>
      <c r="D1122" s="6" t="s">
        <v>69</v>
      </c>
      <c r="E1122" s="6" t="s">
        <v>52</v>
      </c>
      <c r="F1122" s="6" t="s">
        <v>108</v>
      </c>
      <c r="G1122" s="6" t="s">
        <v>129</v>
      </c>
      <c r="H1122" t="s">
        <v>110</v>
      </c>
      <c r="I1122" t="s">
        <v>111</v>
      </c>
      <c r="J1122" t="s">
        <v>112</v>
      </c>
      <c r="K1122" t="s">
        <v>139</v>
      </c>
      <c r="L1122" t="s">
        <v>140</v>
      </c>
      <c r="M1122" t="s">
        <v>141</v>
      </c>
      <c r="P1122" s="44" t="s">
        <v>385</v>
      </c>
      <c r="Q1122" s="9">
        <v>3471686.81892655</v>
      </c>
      <c r="R1122" s="9">
        <v>2316673.68128108</v>
      </c>
      <c r="S1122" s="8">
        <f t="shared" si="71"/>
        <v>-0.33269508394268166</v>
      </c>
      <c r="U1122" s="9">
        <f t="shared" si="70"/>
        <v>-0.58358196261534878</v>
      </c>
      <c r="V1122" s="6" t="s">
        <v>119</v>
      </c>
      <c r="W1122" s="6" t="s">
        <v>383</v>
      </c>
    </row>
    <row r="1123" spans="1:23" x14ac:dyDescent="0.2">
      <c r="A1123" s="6" t="s">
        <v>188</v>
      </c>
      <c r="B1123" s="6">
        <v>2019</v>
      </c>
      <c r="C1123" s="6" t="s">
        <v>511</v>
      </c>
      <c r="D1123" s="6" t="s">
        <v>189</v>
      </c>
      <c r="E1123" s="6" t="s">
        <v>50</v>
      </c>
      <c r="F1123" s="6" t="s">
        <v>195</v>
      </c>
      <c r="G1123" s="6" t="s">
        <v>190</v>
      </c>
      <c r="H1123" s="6" t="s">
        <v>110</v>
      </c>
      <c r="I1123" s="6" t="s">
        <v>111</v>
      </c>
      <c r="J1123" s="6" t="s">
        <v>133</v>
      </c>
      <c r="K1123" s="6" t="s">
        <v>134</v>
      </c>
      <c r="L1123" s="6" t="s">
        <v>135</v>
      </c>
      <c r="M1123" s="6" t="s">
        <v>284</v>
      </c>
      <c r="P1123" s="44" t="s">
        <v>385</v>
      </c>
      <c r="Q1123" s="9">
        <v>3.3149171270719924E-3</v>
      </c>
      <c r="R1123" s="9">
        <v>2.2099447513810322E-3</v>
      </c>
      <c r="S1123" s="8">
        <f t="shared" si="71"/>
        <v>-0.33333333333342263</v>
      </c>
      <c r="U1123" s="9">
        <f t="shared" si="70"/>
        <v>-0.58496250072134948</v>
      </c>
      <c r="V1123" s="6" t="s">
        <v>116</v>
      </c>
      <c r="W1123" s="6" t="s">
        <v>383</v>
      </c>
    </row>
    <row r="1124" spans="1:23" x14ac:dyDescent="0.2">
      <c r="A1124" s="6" t="s">
        <v>151</v>
      </c>
      <c r="B1124" s="6">
        <v>2017</v>
      </c>
      <c r="C1124" s="6" t="s">
        <v>405</v>
      </c>
      <c r="D1124" s="6" t="s">
        <v>152</v>
      </c>
      <c r="E1124" s="6" t="s">
        <v>55</v>
      </c>
      <c r="F1124" s="6" t="s">
        <v>153</v>
      </c>
      <c r="G1124" s="6" t="s">
        <v>238</v>
      </c>
      <c r="H1124" t="s">
        <v>110</v>
      </c>
      <c r="I1124" t="s">
        <v>111</v>
      </c>
      <c r="J1124" t="s">
        <v>204</v>
      </c>
      <c r="K1124" t="s">
        <v>205</v>
      </c>
      <c r="L1124" t="s">
        <v>206</v>
      </c>
      <c r="M1124" t="s">
        <v>215</v>
      </c>
      <c r="N1124" s="6" t="s">
        <v>225</v>
      </c>
      <c r="P1124" s="44" t="s">
        <v>386</v>
      </c>
      <c r="Q1124" s="9">
        <v>3.5160000000000027</v>
      </c>
      <c r="R1124" s="9">
        <v>2.3340000000000005</v>
      </c>
      <c r="S1124" s="8">
        <f t="shared" si="71"/>
        <v>-0.33617747440273071</v>
      </c>
      <c r="U1124" s="9">
        <f t="shared" si="70"/>
        <v>-0.59113050943605672</v>
      </c>
      <c r="V1124" s="6" t="s">
        <v>116</v>
      </c>
      <c r="W1124" s="6" t="s">
        <v>383</v>
      </c>
    </row>
    <row r="1125" spans="1:23" x14ac:dyDescent="0.2">
      <c r="A1125" s="6" t="s">
        <v>229</v>
      </c>
      <c r="B1125" s="6">
        <v>2019</v>
      </c>
      <c r="C1125" s="6" t="s">
        <v>405</v>
      </c>
      <c r="D1125" s="6" t="s">
        <v>69</v>
      </c>
      <c r="E1125" s="6" t="s">
        <v>52</v>
      </c>
      <c r="F1125" s="6" t="s">
        <v>142</v>
      </c>
      <c r="G1125" s="6" t="s">
        <v>230</v>
      </c>
      <c r="H1125" t="s">
        <v>110</v>
      </c>
      <c r="I1125" t="s">
        <v>111</v>
      </c>
      <c r="J1125" t="s">
        <v>133</v>
      </c>
      <c r="K1125" t="s">
        <v>146</v>
      </c>
      <c r="L1125" t="s">
        <v>147</v>
      </c>
      <c r="M1125" t="s">
        <v>191</v>
      </c>
      <c r="N1125" s="6" t="s">
        <v>228</v>
      </c>
      <c r="P1125" s="44" t="s">
        <v>386</v>
      </c>
      <c r="T1125" s="9">
        <v>-0.59350000000000003</v>
      </c>
      <c r="U1125" s="9">
        <f t="shared" si="70"/>
        <v>-0.59350000000000003</v>
      </c>
      <c r="V1125" s="6" t="s">
        <v>119</v>
      </c>
      <c r="W1125" s="6" t="s">
        <v>383</v>
      </c>
    </row>
    <row r="1126" spans="1:23" x14ac:dyDescent="0.2">
      <c r="A1126" s="6" t="s">
        <v>106</v>
      </c>
      <c r="B1126" s="6">
        <v>2018</v>
      </c>
      <c r="C1126" s="6" t="s">
        <v>492</v>
      </c>
      <c r="D1126" s="6" t="s">
        <v>69</v>
      </c>
      <c r="E1126" s="6" t="s">
        <v>52</v>
      </c>
      <c r="F1126" s="6" t="s">
        <v>108</v>
      </c>
      <c r="G1126" s="6" t="s">
        <v>227</v>
      </c>
      <c r="H1126" t="s">
        <v>110</v>
      </c>
      <c r="I1126" t="s">
        <v>111</v>
      </c>
      <c r="J1126" t="s">
        <v>133</v>
      </c>
      <c r="K1126" t="s">
        <v>146</v>
      </c>
      <c r="L1126" t="s">
        <v>147</v>
      </c>
      <c r="M1126" t="s">
        <v>148</v>
      </c>
      <c r="N1126" s="6" t="s">
        <v>199</v>
      </c>
      <c r="P1126" s="44" t="s">
        <v>385</v>
      </c>
      <c r="Q1126" s="9">
        <v>5.9677419354838702E-2</v>
      </c>
      <c r="R1126" s="9">
        <v>3.9516129032258103E-2</v>
      </c>
      <c r="S1126" s="8">
        <f t="shared" ref="S1126:S1132" si="72">((R1126-Q1126)/Q1126)</f>
        <v>-0.33783783783783711</v>
      </c>
      <c r="U1126" s="9">
        <f t="shared" si="70"/>
        <v>-0.5947435215137401</v>
      </c>
      <c r="V1126" s="6" t="s">
        <v>116</v>
      </c>
      <c r="W1126" s="6" t="s">
        <v>383</v>
      </c>
    </row>
    <row r="1127" spans="1:23" x14ac:dyDescent="0.2">
      <c r="A1127" s="6" t="s">
        <v>106</v>
      </c>
      <c r="B1127" s="6" t="s">
        <v>107</v>
      </c>
      <c r="C1127" s="6" t="s">
        <v>486</v>
      </c>
      <c r="D1127" s="6" t="s">
        <v>69</v>
      </c>
      <c r="E1127" s="6" t="s">
        <v>52</v>
      </c>
      <c r="F1127" s="6" t="s">
        <v>117</v>
      </c>
      <c r="G1127" s="6" t="s">
        <v>131</v>
      </c>
      <c r="H1127" t="s">
        <v>110</v>
      </c>
      <c r="I1127" t="s">
        <v>111</v>
      </c>
      <c r="J1127" t="s">
        <v>133</v>
      </c>
      <c r="K1127" t="s">
        <v>146</v>
      </c>
      <c r="L1127" t="s">
        <v>147</v>
      </c>
      <c r="M1127" t="s">
        <v>191</v>
      </c>
      <c r="P1127" s="44" t="s">
        <v>386</v>
      </c>
      <c r="Q1127" s="9">
        <v>14687895.6425537</v>
      </c>
      <c r="R1127" s="9">
        <v>9720703.9200752396</v>
      </c>
      <c r="S1127" s="8">
        <f t="shared" si="72"/>
        <v>-0.33818266709953582</v>
      </c>
      <c r="U1127" s="9">
        <f t="shared" si="70"/>
        <v>-0.59549501876714928</v>
      </c>
      <c r="V1127" s="6" t="s">
        <v>119</v>
      </c>
      <c r="W1127" s="6" t="s">
        <v>383</v>
      </c>
    </row>
    <row r="1128" spans="1:23" x14ac:dyDescent="0.2">
      <c r="A1128" s="6" t="s">
        <v>106</v>
      </c>
      <c r="B1128" s="6" t="s">
        <v>120</v>
      </c>
      <c r="C1128" s="6" t="s">
        <v>422</v>
      </c>
      <c r="D1128" s="6" t="s">
        <v>77</v>
      </c>
      <c r="E1128" s="6" t="s">
        <v>121</v>
      </c>
      <c r="F1128" s="6" t="s">
        <v>108</v>
      </c>
      <c r="G1128" s="6" t="s">
        <v>242</v>
      </c>
      <c r="H1128" t="s">
        <v>110</v>
      </c>
      <c r="I1128" t="s">
        <v>163</v>
      </c>
      <c r="J1128" t="s">
        <v>163</v>
      </c>
      <c r="K1128" t="s">
        <v>164</v>
      </c>
      <c r="L1128" t="s">
        <v>165</v>
      </c>
      <c r="M1128" t="s">
        <v>166</v>
      </c>
      <c r="P1128" s="44" t="s">
        <v>386</v>
      </c>
      <c r="Q1128" s="9">
        <v>3362877.4549330301</v>
      </c>
      <c r="R1128" s="9">
        <v>2222390.4022456198</v>
      </c>
      <c r="S1128" s="8">
        <f t="shared" si="72"/>
        <v>-0.33914023569738505</v>
      </c>
      <c r="U1128" s="9">
        <f t="shared" si="70"/>
        <v>-0.59758393330525361</v>
      </c>
      <c r="V1128" s="6" t="s">
        <v>119</v>
      </c>
      <c r="W1128" s="6" t="s">
        <v>383</v>
      </c>
    </row>
    <row r="1129" spans="1:23" x14ac:dyDescent="0.2">
      <c r="A1129" s="6" t="s">
        <v>106</v>
      </c>
      <c r="B1129" s="6" t="s">
        <v>107</v>
      </c>
      <c r="C1129" s="6" t="s">
        <v>483</v>
      </c>
      <c r="D1129" s="6" t="s">
        <v>69</v>
      </c>
      <c r="E1129" s="6" t="s">
        <v>52</v>
      </c>
      <c r="F1129" s="6" t="s">
        <v>108</v>
      </c>
      <c r="G1129" s="6" t="s">
        <v>131</v>
      </c>
      <c r="H1129" t="s">
        <v>110</v>
      </c>
      <c r="I1129" t="s">
        <v>111</v>
      </c>
      <c r="J1129" t="s">
        <v>133</v>
      </c>
      <c r="K1129" t="s">
        <v>146</v>
      </c>
      <c r="L1129" t="s">
        <v>147</v>
      </c>
      <c r="M1129" t="s">
        <v>148</v>
      </c>
      <c r="P1129" s="44" t="s">
        <v>385</v>
      </c>
      <c r="Q1129" s="9">
        <v>8.0286738351254598</v>
      </c>
      <c r="R1129" s="9">
        <v>5.3046594982078696</v>
      </c>
      <c r="S1129" s="8">
        <f t="shared" si="72"/>
        <v>-0.33928571428571719</v>
      </c>
      <c r="U1129" s="9">
        <f t="shared" si="70"/>
        <v>-0.59790155642866072</v>
      </c>
      <c r="V1129" s="6" t="s">
        <v>116</v>
      </c>
      <c r="W1129" s="6" t="s">
        <v>383</v>
      </c>
    </row>
    <row r="1130" spans="1:23" x14ac:dyDescent="0.2">
      <c r="A1130" s="6" t="s">
        <v>106</v>
      </c>
      <c r="B1130" s="6" t="s">
        <v>120</v>
      </c>
      <c r="C1130" s="6" t="s">
        <v>429</v>
      </c>
      <c r="D1130" s="6" t="s">
        <v>77</v>
      </c>
      <c r="E1130" s="6" t="s">
        <v>121</v>
      </c>
      <c r="F1130" s="6" t="s">
        <v>144</v>
      </c>
      <c r="G1130" s="11">
        <v>1E-3</v>
      </c>
      <c r="H1130" t="s">
        <v>110</v>
      </c>
      <c r="I1130" t="s">
        <v>111</v>
      </c>
      <c r="J1130" t="s">
        <v>133</v>
      </c>
      <c r="K1130" t="s">
        <v>146</v>
      </c>
      <c r="L1130" t="s">
        <v>147</v>
      </c>
      <c r="M1130" t="s">
        <v>191</v>
      </c>
      <c r="P1130" s="44" t="s">
        <v>386</v>
      </c>
      <c r="Q1130" s="9">
        <v>8750318.3314224891</v>
      </c>
      <c r="R1130" s="9">
        <v>5773057.1300465297</v>
      </c>
      <c r="S1130" s="8">
        <f t="shared" si="72"/>
        <v>-0.34024604461355212</v>
      </c>
      <c r="U1130" s="9">
        <f t="shared" si="70"/>
        <v>-0.59999999999999842</v>
      </c>
      <c r="V1130" s="6" t="s">
        <v>119</v>
      </c>
      <c r="W1130" s="6" t="s">
        <v>383</v>
      </c>
    </row>
    <row r="1131" spans="1:23" x14ac:dyDescent="0.2">
      <c r="A1131" s="6" t="s">
        <v>188</v>
      </c>
      <c r="B1131" s="6">
        <v>2019</v>
      </c>
      <c r="C1131" s="6" t="s">
        <v>511</v>
      </c>
      <c r="D1131" s="6" t="s">
        <v>49</v>
      </c>
      <c r="E1131" s="6" t="s">
        <v>50</v>
      </c>
      <c r="F1131" s="6" t="s">
        <v>142</v>
      </c>
      <c r="G1131" s="6" t="s">
        <v>190</v>
      </c>
      <c r="H1131" s="6" t="s">
        <v>110</v>
      </c>
      <c r="I1131" s="6" t="s">
        <v>111</v>
      </c>
      <c r="J1131" s="6" t="s">
        <v>112</v>
      </c>
      <c r="K1131" s="6" t="s">
        <v>113</v>
      </c>
      <c r="L1131" s="6" t="s">
        <v>114</v>
      </c>
      <c r="M1131" s="6" t="s">
        <v>115</v>
      </c>
      <c r="P1131" s="44" t="s">
        <v>385</v>
      </c>
      <c r="Q1131" s="9">
        <v>4.8618784530387038E-2</v>
      </c>
      <c r="R1131" s="9">
        <v>3.2044198895027964E-2</v>
      </c>
      <c r="S1131" s="8">
        <f t="shared" si="72"/>
        <v>-0.34090909090908794</v>
      </c>
      <c r="U1131" s="9">
        <f t="shared" si="70"/>
        <v>-0.60145062350971867</v>
      </c>
      <c r="V1131" s="6" t="s">
        <v>116</v>
      </c>
      <c r="W1131" s="6" t="s">
        <v>383</v>
      </c>
    </row>
    <row r="1132" spans="1:23" x14ac:dyDescent="0.2">
      <c r="A1132" s="6" t="s">
        <v>106</v>
      </c>
      <c r="B1132" s="6" t="s">
        <v>120</v>
      </c>
      <c r="C1132" s="6" t="s">
        <v>459</v>
      </c>
      <c r="D1132" s="6" t="s">
        <v>77</v>
      </c>
      <c r="E1132" s="6" t="s">
        <v>121</v>
      </c>
      <c r="F1132" s="6" t="s">
        <v>132</v>
      </c>
      <c r="G1132" s="11">
        <v>1E-3</v>
      </c>
      <c r="H1132" t="s">
        <v>110</v>
      </c>
      <c r="I1132" t="s">
        <v>111</v>
      </c>
      <c r="J1132" t="s">
        <v>133</v>
      </c>
      <c r="K1132" t="s">
        <v>146</v>
      </c>
      <c r="L1132" t="s">
        <v>147</v>
      </c>
      <c r="M1132" t="s">
        <v>191</v>
      </c>
      <c r="P1132" s="44" t="s">
        <v>386</v>
      </c>
      <c r="Q1132" s="9">
        <v>4192623.70166755</v>
      </c>
      <c r="R1132" s="9">
        <v>2755736.5205380102</v>
      </c>
      <c r="S1132" s="8">
        <f t="shared" si="72"/>
        <v>-0.34271789775887607</v>
      </c>
      <c r="U1132" s="9">
        <f t="shared" si="70"/>
        <v>-0.6054153938172625</v>
      </c>
      <c r="V1132" s="6" t="s">
        <v>119</v>
      </c>
      <c r="W1132" s="6" t="s">
        <v>383</v>
      </c>
    </row>
    <row r="1133" spans="1:23" x14ac:dyDescent="0.2">
      <c r="A1133" s="6" t="s">
        <v>231</v>
      </c>
      <c r="B1133" s="6">
        <v>2019</v>
      </c>
      <c r="C1133" s="6" t="s">
        <v>508</v>
      </c>
      <c r="D1133" s="6" t="s">
        <v>67</v>
      </c>
      <c r="E1133" s="6" t="s">
        <v>50</v>
      </c>
      <c r="F1133" s="6" t="s">
        <v>232</v>
      </c>
      <c r="G1133" s="6" t="s">
        <v>241</v>
      </c>
      <c r="H1133" t="s">
        <v>110</v>
      </c>
      <c r="I1133" t="s">
        <v>163</v>
      </c>
      <c r="J1133" t="s">
        <v>163</v>
      </c>
      <c r="K1133" t="s">
        <v>164</v>
      </c>
      <c r="L1133" t="s">
        <v>165</v>
      </c>
      <c r="M1133" t="s">
        <v>166</v>
      </c>
      <c r="N1133"/>
      <c r="O1133"/>
      <c r="P1133" s="44" t="s">
        <v>386</v>
      </c>
      <c r="T1133" s="9">
        <v>-0.61019999999999996</v>
      </c>
      <c r="U1133" s="9">
        <f t="shared" si="70"/>
        <v>-0.61019999999999996</v>
      </c>
      <c r="V1133" s="6" t="s">
        <v>119</v>
      </c>
      <c r="W1133" s="6" t="s">
        <v>383</v>
      </c>
    </row>
    <row r="1134" spans="1:23" x14ac:dyDescent="0.2">
      <c r="A1134" s="6" t="s">
        <v>231</v>
      </c>
      <c r="B1134" s="6">
        <v>2019</v>
      </c>
      <c r="C1134" s="6" t="s">
        <v>508</v>
      </c>
      <c r="D1134" s="6" t="s">
        <v>68</v>
      </c>
      <c r="E1134" s="6" t="s">
        <v>50</v>
      </c>
      <c r="F1134" s="6" t="s">
        <v>232</v>
      </c>
      <c r="G1134" s="6" t="s">
        <v>249</v>
      </c>
      <c r="H1134" t="s">
        <v>110</v>
      </c>
      <c r="I1134" t="s">
        <v>163</v>
      </c>
      <c r="J1134" t="s">
        <v>163</v>
      </c>
      <c r="K1134" t="s">
        <v>164</v>
      </c>
      <c r="L1134" t="s">
        <v>165</v>
      </c>
      <c r="M1134" t="s">
        <v>166</v>
      </c>
      <c r="N1134"/>
      <c r="O1134"/>
      <c r="P1134" s="44" t="s">
        <v>386</v>
      </c>
      <c r="T1134" s="9">
        <v>-0.61019999999999996</v>
      </c>
      <c r="U1134" s="9">
        <f t="shared" si="70"/>
        <v>-0.61019999999999996</v>
      </c>
      <c r="V1134" s="6" t="s">
        <v>119</v>
      </c>
      <c r="W1134" s="6" t="s">
        <v>383</v>
      </c>
    </row>
    <row r="1135" spans="1:23" x14ac:dyDescent="0.2">
      <c r="A1135" s="6" t="s">
        <v>106</v>
      </c>
      <c r="B1135" s="6" t="s">
        <v>107</v>
      </c>
      <c r="C1135" s="6" t="s">
        <v>487</v>
      </c>
      <c r="D1135" s="6" t="s">
        <v>69</v>
      </c>
      <c r="E1135" s="6" t="s">
        <v>52</v>
      </c>
      <c r="F1135" s="6" t="s">
        <v>117</v>
      </c>
      <c r="G1135" s="6" t="s">
        <v>131</v>
      </c>
      <c r="H1135" s="6" t="s">
        <v>110</v>
      </c>
      <c r="I1135" s="12" t="s">
        <v>123</v>
      </c>
      <c r="J1135" s="6" t="s">
        <v>124</v>
      </c>
      <c r="K1135" s="6" t="s">
        <v>125</v>
      </c>
      <c r="L1135" s="6" t="s">
        <v>126</v>
      </c>
      <c r="M1135" s="6" t="s">
        <v>127</v>
      </c>
      <c r="N1135" s="6" t="s">
        <v>150</v>
      </c>
      <c r="P1135" s="44" t="s">
        <v>386</v>
      </c>
      <c r="Q1135" s="9">
        <v>2.15798045602605</v>
      </c>
      <c r="R1135" s="9">
        <v>1.4128664495114001</v>
      </c>
      <c r="S1135" s="8">
        <f t="shared" ref="S1135:S1157" si="73">((R1135-Q1135)/Q1135)</f>
        <v>-0.34528301886792218</v>
      </c>
      <c r="U1135" s="9">
        <f t="shared" si="70"/>
        <v>-0.61105669687229558</v>
      </c>
      <c r="V1135" s="6" t="s">
        <v>116</v>
      </c>
      <c r="W1135" s="6" t="s">
        <v>383</v>
      </c>
    </row>
    <row r="1136" spans="1:23" x14ac:dyDescent="0.2">
      <c r="A1136" s="6" t="s">
        <v>106</v>
      </c>
      <c r="B1136" s="6" t="s">
        <v>120</v>
      </c>
      <c r="C1136" s="6" t="s">
        <v>459</v>
      </c>
      <c r="D1136" s="6" t="s">
        <v>77</v>
      </c>
      <c r="E1136" s="6" t="s">
        <v>121</v>
      </c>
      <c r="F1136" s="6" t="s">
        <v>138</v>
      </c>
      <c r="G1136" s="11">
        <v>1E-3</v>
      </c>
      <c r="H1136" t="s">
        <v>110</v>
      </c>
      <c r="I1136" t="s">
        <v>111</v>
      </c>
      <c r="J1136" t="s">
        <v>133</v>
      </c>
      <c r="K1136" t="s">
        <v>146</v>
      </c>
      <c r="L1136" t="s">
        <v>147</v>
      </c>
      <c r="M1136" t="s">
        <v>191</v>
      </c>
      <c r="P1136" s="44" t="s">
        <v>386</v>
      </c>
      <c r="Q1136" s="9">
        <v>4919418.4810958197</v>
      </c>
      <c r="R1136" s="9">
        <v>3217332.5562040498</v>
      </c>
      <c r="S1136" s="8">
        <f t="shared" si="73"/>
        <v>-0.34599331840389064</v>
      </c>
      <c r="U1136" s="9">
        <f t="shared" si="70"/>
        <v>-0.61262271993413975</v>
      </c>
      <c r="V1136" s="6" t="s">
        <v>119</v>
      </c>
      <c r="W1136" s="6" t="s">
        <v>383</v>
      </c>
    </row>
    <row r="1137" spans="1:23" x14ac:dyDescent="0.2">
      <c r="A1137" s="6" t="s">
        <v>196</v>
      </c>
      <c r="B1137" s="6">
        <v>2019</v>
      </c>
      <c r="C1137" s="6" t="s">
        <v>421</v>
      </c>
      <c r="D1137" s="6" t="s">
        <v>79</v>
      </c>
      <c r="E1137" s="6" t="s">
        <v>50</v>
      </c>
      <c r="F1137" s="16" t="s">
        <v>208</v>
      </c>
      <c r="G1137" s="6" t="s">
        <v>198</v>
      </c>
      <c r="H1137" s="6" t="s">
        <v>110</v>
      </c>
      <c r="I1137" s="6" t="s">
        <v>111</v>
      </c>
      <c r="J1137" s="6" t="s">
        <v>133</v>
      </c>
      <c r="K1137" s="6" t="s">
        <v>134</v>
      </c>
      <c r="L1137" s="6" t="s">
        <v>135</v>
      </c>
      <c r="P1137" s="44" t="s">
        <v>385</v>
      </c>
      <c r="Q1137" s="9">
        <v>8652037.6175548509</v>
      </c>
      <c r="R1137" s="9">
        <v>5642633.2288401397</v>
      </c>
      <c r="S1137" s="8">
        <f t="shared" si="73"/>
        <v>-0.34782608695651945</v>
      </c>
      <c r="U1137" s="9">
        <f t="shared" si="70"/>
        <v>-0.61667136044848947</v>
      </c>
      <c r="V1137" s="6" t="s">
        <v>119</v>
      </c>
      <c r="W1137" s="6" t="s">
        <v>383</v>
      </c>
    </row>
    <row r="1138" spans="1:23" x14ac:dyDescent="0.2">
      <c r="A1138" s="6" t="s">
        <v>106</v>
      </c>
      <c r="B1138" s="6" t="s">
        <v>107</v>
      </c>
      <c r="C1138" s="6" t="s">
        <v>467</v>
      </c>
      <c r="D1138" s="6" t="s">
        <v>69</v>
      </c>
      <c r="E1138" s="6" t="s">
        <v>52</v>
      </c>
      <c r="F1138" s="6" t="s">
        <v>108</v>
      </c>
      <c r="G1138" s="6" t="s">
        <v>131</v>
      </c>
      <c r="H1138" t="s">
        <v>110</v>
      </c>
      <c r="I1138" t="s">
        <v>163</v>
      </c>
      <c r="J1138" t="s">
        <v>163</v>
      </c>
      <c r="K1138" t="s">
        <v>164</v>
      </c>
      <c r="L1138" t="s">
        <v>165</v>
      </c>
      <c r="M1138" t="s">
        <v>166</v>
      </c>
      <c r="P1138" s="44" t="s">
        <v>386</v>
      </c>
      <c r="Q1138" s="9">
        <v>493552.47413947899</v>
      </c>
      <c r="R1138" s="9">
        <v>321119.49093648302</v>
      </c>
      <c r="S1138" s="8">
        <f t="shared" si="73"/>
        <v>-0.34937112513443919</v>
      </c>
      <c r="U1138" s="9">
        <f t="shared" si="70"/>
        <v>-0.62009324437896607</v>
      </c>
      <c r="V1138" s="6" t="s">
        <v>119</v>
      </c>
      <c r="W1138" s="6" t="s">
        <v>383</v>
      </c>
    </row>
    <row r="1139" spans="1:23" x14ac:dyDescent="0.2">
      <c r="A1139" s="6" t="s">
        <v>143</v>
      </c>
      <c r="B1139" s="6">
        <v>2018</v>
      </c>
      <c r="C1139" s="6" t="s">
        <v>426</v>
      </c>
      <c r="D1139" s="6" t="s">
        <v>74</v>
      </c>
      <c r="E1139" s="6" t="s">
        <v>50</v>
      </c>
      <c r="F1139" s="6" t="s">
        <v>144</v>
      </c>
      <c r="G1139" s="6" t="s">
        <v>145</v>
      </c>
      <c r="H1139" s="6" t="s">
        <v>110</v>
      </c>
      <c r="I1139" s="12" t="s">
        <v>123</v>
      </c>
      <c r="J1139" s="6" t="s">
        <v>124</v>
      </c>
      <c r="K1139" s="6" t="s">
        <v>125</v>
      </c>
      <c r="L1139" s="6" t="s">
        <v>126</v>
      </c>
      <c r="M1139" s="6" t="s">
        <v>127</v>
      </c>
      <c r="N1139" s="6" t="s">
        <v>150</v>
      </c>
      <c r="P1139" s="44" t="s">
        <v>386</v>
      </c>
      <c r="Q1139" s="9">
        <v>9.8113772455089801E-2</v>
      </c>
      <c r="R1139" s="9">
        <v>6.3817365269460996E-2</v>
      </c>
      <c r="S1139" s="8">
        <f t="shared" si="73"/>
        <v>-0.34955752212389452</v>
      </c>
      <c r="T1139" s="8"/>
      <c r="U1139" s="9">
        <f t="shared" si="70"/>
        <v>-0.62050661757882475</v>
      </c>
      <c r="V1139" s="6" t="s">
        <v>116</v>
      </c>
      <c r="W1139" s="6" t="s">
        <v>383</v>
      </c>
    </row>
    <row r="1140" spans="1:23" x14ac:dyDescent="0.2">
      <c r="A1140" s="6" t="s">
        <v>106</v>
      </c>
      <c r="B1140" s="6" t="s">
        <v>107</v>
      </c>
      <c r="C1140" s="6" t="s">
        <v>466</v>
      </c>
      <c r="D1140" s="6" t="s">
        <v>69</v>
      </c>
      <c r="E1140" s="6" t="s">
        <v>52</v>
      </c>
      <c r="F1140" s="6" t="s">
        <v>108</v>
      </c>
      <c r="G1140" s="6" t="s">
        <v>130</v>
      </c>
      <c r="H1140" t="s">
        <v>110</v>
      </c>
      <c r="I1140" t="s">
        <v>163</v>
      </c>
      <c r="J1140" t="s">
        <v>163</v>
      </c>
      <c r="K1140" t="s">
        <v>164</v>
      </c>
      <c r="L1140" t="s">
        <v>165</v>
      </c>
      <c r="M1140" t="s">
        <v>166</v>
      </c>
      <c r="P1140" s="44" t="s">
        <v>386</v>
      </c>
      <c r="Q1140" s="9">
        <v>0.96855345911949497</v>
      </c>
      <c r="R1140" s="9">
        <v>0.62893081761006098</v>
      </c>
      <c r="S1140" s="8">
        <f t="shared" si="73"/>
        <v>-0.35064935064935138</v>
      </c>
      <c r="U1140" s="9">
        <f t="shared" si="70"/>
        <v>-0.62293035092017823</v>
      </c>
      <c r="V1140" s="6" t="s">
        <v>116</v>
      </c>
      <c r="W1140" s="6" t="s">
        <v>383</v>
      </c>
    </row>
    <row r="1141" spans="1:23" x14ac:dyDescent="0.2">
      <c r="A1141" s="6" t="s">
        <v>106</v>
      </c>
      <c r="B1141" s="6" t="s">
        <v>107</v>
      </c>
      <c r="C1141" s="6" t="s">
        <v>465</v>
      </c>
      <c r="D1141" s="6" t="s">
        <v>69</v>
      </c>
      <c r="E1141" s="6" t="s">
        <v>52</v>
      </c>
      <c r="F1141" s="6" t="s">
        <v>108</v>
      </c>
      <c r="G1141" s="6" t="s">
        <v>118</v>
      </c>
      <c r="H1141" t="s">
        <v>110</v>
      </c>
      <c r="I1141" t="s">
        <v>111</v>
      </c>
      <c r="J1141" t="s">
        <v>112</v>
      </c>
      <c r="K1141" t="s">
        <v>139</v>
      </c>
      <c r="L1141" t="s">
        <v>140</v>
      </c>
      <c r="M1141" t="s">
        <v>141</v>
      </c>
      <c r="P1141" s="44" t="s">
        <v>385</v>
      </c>
      <c r="Q1141" s="9">
        <v>5.0863422291993601</v>
      </c>
      <c r="R1141" s="9">
        <v>3.2967032967032899</v>
      </c>
      <c r="S1141" s="8">
        <f t="shared" si="73"/>
        <v>-0.35185185185185169</v>
      </c>
      <c r="U1141" s="9">
        <f t="shared" si="70"/>
        <v>-0.62560448521850165</v>
      </c>
      <c r="V1141" s="6" t="s">
        <v>116</v>
      </c>
      <c r="W1141" s="6" t="s">
        <v>383</v>
      </c>
    </row>
    <row r="1142" spans="1:23" x14ac:dyDescent="0.2">
      <c r="A1142" s="6" t="s">
        <v>106</v>
      </c>
      <c r="B1142" s="6" t="s">
        <v>107</v>
      </c>
      <c r="C1142" s="6" t="s">
        <v>464</v>
      </c>
      <c r="D1142" s="6" t="s">
        <v>69</v>
      </c>
      <c r="E1142" s="6" t="s">
        <v>52</v>
      </c>
      <c r="F1142" s="6" t="s">
        <v>108</v>
      </c>
      <c r="G1142" s="6" t="s">
        <v>131</v>
      </c>
      <c r="H1142" t="s">
        <v>110</v>
      </c>
      <c r="I1142" t="s">
        <v>111</v>
      </c>
      <c r="J1142" t="s">
        <v>112</v>
      </c>
      <c r="K1142" t="s">
        <v>139</v>
      </c>
      <c r="L1142" t="s">
        <v>140</v>
      </c>
      <c r="M1142" t="s">
        <v>141</v>
      </c>
      <c r="P1142" s="44" t="s">
        <v>385</v>
      </c>
      <c r="Q1142" s="9">
        <v>3471686.81892655</v>
      </c>
      <c r="R1142" s="9">
        <v>2245697.99553977</v>
      </c>
      <c r="S1142" s="8">
        <f t="shared" si="73"/>
        <v>-0.35313923384536666</v>
      </c>
      <c r="U1142" s="9">
        <f t="shared" si="70"/>
        <v>-0.62847288281652602</v>
      </c>
      <c r="V1142" s="6" t="s">
        <v>119</v>
      </c>
      <c r="W1142" s="6" t="s">
        <v>383</v>
      </c>
    </row>
    <row r="1143" spans="1:23" x14ac:dyDescent="0.2">
      <c r="A1143" s="6" t="s">
        <v>106</v>
      </c>
      <c r="B1143" s="6" t="s">
        <v>107</v>
      </c>
      <c r="C1143" s="6" t="s">
        <v>464</v>
      </c>
      <c r="D1143" s="6" t="s">
        <v>69</v>
      </c>
      <c r="E1143" s="6" t="s">
        <v>52</v>
      </c>
      <c r="F1143" s="6" t="s">
        <v>108</v>
      </c>
      <c r="G1143" s="6" t="s">
        <v>118</v>
      </c>
      <c r="H1143" t="s">
        <v>110</v>
      </c>
      <c r="I1143" t="s">
        <v>111</v>
      </c>
      <c r="J1143" t="s">
        <v>112</v>
      </c>
      <c r="K1143" t="s">
        <v>139</v>
      </c>
      <c r="L1143" t="s">
        <v>140</v>
      </c>
      <c r="M1143" t="s">
        <v>141</v>
      </c>
      <c r="P1143" s="44" t="s">
        <v>385</v>
      </c>
      <c r="Q1143" s="9">
        <v>3471686.81892655</v>
      </c>
      <c r="R1143" s="9">
        <v>2245697.99553977</v>
      </c>
      <c r="S1143" s="8">
        <f t="shared" si="73"/>
        <v>-0.35313923384536666</v>
      </c>
      <c r="U1143" s="9">
        <f t="shared" si="70"/>
        <v>-0.62847288281652602</v>
      </c>
      <c r="V1143" s="6" t="s">
        <v>119</v>
      </c>
      <c r="W1143" s="6" t="s">
        <v>383</v>
      </c>
    </row>
    <row r="1144" spans="1:23" x14ac:dyDescent="0.2">
      <c r="A1144" s="6" t="s">
        <v>106</v>
      </c>
      <c r="B1144" s="6" t="s">
        <v>107</v>
      </c>
      <c r="C1144" s="6" t="s">
        <v>464</v>
      </c>
      <c r="D1144" s="6" t="s">
        <v>69</v>
      </c>
      <c r="E1144" s="6" t="s">
        <v>52</v>
      </c>
      <c r="F1144" s="6" t="s">
        <v>194</v>
      </c>
      <c r="G1144" s="6" t="s">
        <v>130</v>
      </c>
      <c r="H1144" t="s">
        <v>110</v>
      </c>
      <c r="I1144" t="s">
        <v>111</v>
      </c>
      <c r="J1144" t="s">
        <v>112</v>
      </c>
      <c r="K1144" t="s">
        <v>139</v>
      </c>
      <c r="L1144" t="s">
        <v>140</v>
      </c>
      <c r="M1144" t="s">
        <v>141</v>
      </c>
      <c r="P1144" s="44" t="s">
        <v>385</v>
      </c>
      <c r="Q1144" s="9">
        <v>3471686.81892655</v>
      </c>
      <c r="R1144" s="9">
        <v>2245697.9955397602</v>
      </c>
      <c r="S1144" s="8">
        <f t="shared" si="73"/>
        <v>-0.35313923384536944</v>
      </c>
      <c r="U1144" s="9">
        <f t="shared" si="70"/>
        <v>-0.62847288281653246</v>
      </c>
      <c r="V1144" s="6" t="s">
        <v>119</v>
      </c>
      <c r="W1144" s="6" t="s">
        <v>383</v>
      </c>
    </row>
    <row r="1145" spans="1:23" x14ac:dyDescent="0.2">
      <c r="A1145" s="6" t="s">
        <v>106</v>
      </c>
      <c r="B1145" s="6" t="s">
        <v>120</v>
      </c>
      <c r="C1145" s="6" t="s">
        <v>446</v>
      </c>
      <c r="D1145" s="6" t="s">
        <v>77</v>
      </c>
      <c r="E1145" s="6" t="s">
        <v>121</v>
      </c>
      <c r="F1145" s="6" t="s">
        <v>122</v>
      </c>
      <c r="G1145" s="11">
        <v>1E-3</v>
      </c>
      <c r="H1145" s="6" t="s">
        <v>110</v>
      </c>
      <c r="I1145" s="12" t="s">
        <v>123</v>
      </c>
      <c r="J1145" s="6" t="s">
        <v>124</v>
      </c>
      <c r="K1145" s="6" t="s">
        <v>125</v>
      </c>
      <c r="L1145" s="6" t="s">
        <v>126</v>
      </c>
      <c r="M1145" s="6" t="s">
        <v>127</v>
      </c>
      <c r="N1145" s="6" t="s">
        <v>155</v>
      </c>
      <c r="P1145" s="44" t="s">
        <v>386</v>
      </c>
      <c r="Q1145" s="9">
        <v>15792174.472389501</v>
      </c>
      <c r="R1145" s="9">
        <v>10146114.146056101</v>
      </c>
      <c r="S1145" s="8">
        <f t="shared" si="73"/>
        <v>-0.3575226664450028</v>
      </c>
      <c r="U1145" s="9">
        <f t="shared" si="70"/>
        <v>-0.63828253761529175</v>
      </c>
      <c r="V1145" s="6" t="s">
        <v>119</v>
      </c>
      <c r="W1145" s="6" t="s">
        <v>383</v>
      </c>
    </row>
    <row r="1146" spans="1:23" x14ac:dyDescent="0.2">
      <c r="A1146" s="6" t="s">
        <v>106</v>
      </c>
      <c r="B1146" s="6" t="s">
        <v>107</v>
      </c>
      <c r="C1146" s="6" t="s">
        <v>475</v>
      </c>
      <c r="D1146" s="6" t="s">
        <v>69</v>
      </c>
      <c r="E1146" s="6" t="s">
        <v>52</v>
      </c>
      <c r="F1146" s="6" t="s">
        <v>108</v>
      </c>
      <c r="G1146" s="6" t="s">
        <v>130</v>
      </c>
      <c r="H1146" s="6" t="s">
        <v>110</v>
      </c>
      <c r="I1146" s="12" t="s">
        <v>123</v>
      </c>
      <c r="J1146" s="6" t="s">
        <v>124</v>
      </c>
      <c r="K1146" s="6" t="s">
        <v>125</v>
      </c>
      <c r="L1146" s="6" t="s">
        <v>126</v>
      </c>
      <c r="M1146" s="6" t="s">
        <v>127</v>
      </c>
      <c r="N1146" s="6" t="s">
        <v>155</v>
      </c>
      <c r="P1146" s="44" t="s">
        <v>386</v>
      </c>
      <c r="Q1146" s="19">
        <v>30078825.180431001</v>
      </c>
      <c r="R1146" s="9">
        <v>19321515.599994801</v>
      </c>
      <c r="S1146" s="8">
        <f t="shared" si="73"/>
        <v>-0.35763729187916565</v>
      </c>
      <c r="U1146" s="9">
        <f t="shared" si="70"/>
        <v>-0.63853995416599252</v>
      </c>
      <c r="V1146" s="6" t="s">
        <v>119</v>
      </c>
      <c r="W1146" s="6" t="s">
        <v>383</v>
      </c>
    </row>
    <row r="1147" spans="1:23" x14ac:dyDescent="0.2">
      <c r="A1147" s="6" t="s">
        <v>106</v>
      </c>
      <c r="B1147" s="6" t="s">
        <v>107</v>
      </c>
      <c r="C1147" s="6" t="s">
        <v>452</v>
      </c>
      <c r="D1147" s="6" t="s">
        <v>69</v>
      </c>
      <c r="E1147" s="6" t="s">
        <v>52</v>
      </c>
      <c r="F1147" s="6" t="s">
        <v>108</v>
      </c>
      <c r="G1147" s="6" t="s">
        <v>131</v>
      </c>
      <c r="H1147" t="s">
        <v>110</v>
      </c>
      <c r="I1147" t="s">
        <v>111</v>
      </c>
      <c r="J1147" t="s">
        <v>204</v>
      </c>
      <c r="K1147" t="s">
        <v>205</v>
      </c>
      <c r="L1147" t="s">
        <v>206</v>
      </c>
      <c r="M1147" t="s">
        <v>215</v>
      </c>
      <c r="N1147" s="6" t="s">
        <v>225</v>
      </c>
      <c r="P1147" s="44" t="s">
        <v>386</v>
      </c>
      <c r="Q1147" s="9">
        <v>2687891.6905853101</v>
      </c>
      <c r="R1147" s="9">
        <v>1719072.2018585701</v>
      </c>
      <c r="S1147" s="8">
        <f t="shared" si="73"/>
        <v>-0.36043844032858768</v>
      </c>
      <c r="U1147" s="9">
        <f t="shared" si="70"/>
        <v>-0.6448448654781378</v>
      </c>
      <c r="V1147" s="6" t="s">
        <v>119</v>
      </c>
      <c r="W1147" s="6" t="s">
        <v>383</v>
      </c>
    </row>
    <row r="1148" spans="1:23" x14ac:dyDescent="0.2">
      <c r="A1148" s="6" t="s">
        <v>106</v>
      </c>
      <c r="B1148" s="6" t="s">
        <v>120</v>
      </c>
      <c r="C1148" s="6" t="s">
        <v>462</v>
      </c>
      <c r="D1148" s="6" t="s">
        <v>77</v>
      </c>
      <c r="E1148" s="6" t="s">
        <v>121</v>
      </c>
      <c r="F1148" s="6" t="s">
        <v>132</v>
      </c>
      <c r="G1148" s="11">
        <v>1E-3</v>
      </c>
      <c r="H1148" t="s">
        <v>110</v>
      </c>
      <c r="I1148" t="s">
        <v>111</v>
      </c>
      <c r="J1148" t="s">
        <v>204</v>
      </c>
      <c r="K1148" t="s">
        <v>205</v>
      </c>
      <c r="L1148" t="s">
        <v>206</v>
      </c>
      <c r="M1148" t="s">
        <v>215</v>
      </c>
      <c r="P1148" s="44" t="s">
        <v>386</v>
      </c>
      <c r="Q1148" s="49">
        <v>2635774.35</v>
      </c>
      <c r="R1148" s="9">
        <v>1684240.5554645699</v>
      </c>
      <c r="S1148" s="8">
        <f t="shared" si="73"/>
        <v>-0.3610073049445337</v>
      </c>
      <c r="U1148" s="9">
        <f t="shared" si="70"/>
        <v>-0.64612865646547168</v>
      </c>
      <c r="V1148" s="6" t="s">
        <v>119</v>
      </c>
      <c r="W1148" s="6" t="s">
        <v>383</v>
      </c>
    </row>
    <row r="1149" spans="1:23" x14ac:dyDescent="0.2">
      <c r="A1149" s="6" t="s">
        <v>188</v>
      </c>
      <c r="B1149" s="6">
        <v>2019</v>
      </c>
      <c r="C1149" s="6" t="s">
        <v>511</v>
      </c>
      <c r="D1149" s="6" t="s">
        <v>189</v>
      </c>
      <c r="E1149" s="6" t="s">
        <v>50</v>
      </c>
      <c r="F1149" s="6" t="s">
        <v>142</v>
      </c>
      <c r="G1149" s="6" t="s">
        <v>190</v>
      </c>
      <c r="H1149" t="s">
        <v>110</v>
      </c>
      <c r="I1149" t="s">
        <v>111</v>
      </c>
      <c r="J1149" t="s">
        <v>204</v>
      </c>
      <c r="K1149" t="s">
        <v>205</v>
      </c>
      <c r="L1149" t="s">
        <v>206</v>
      </c>
      <c r="M1149" t="s">
        <v>215</v>
      </c>
      <c r="P1149" s="44" t="s">
        <v>386</v>
      </c>
      <c r="Q1149" s="9">
        <v>0.20110497237569103</v>
      </c>
      <c r="R1149" s="9">
        <v>0.12817679558011097</v>
      </c>
      <c r="S1149" s="8">
        <f t="shared" si="73"/>
        <v>-0.36263736263736163</v>
      </c>
      <c r="U1149" s="9">
        <f t="shared" si="70"/>
        <v>-0.64981364507112183</v>
      </c>
      <c r="V1149" s="6" t="s">
        <v>116</v>
      </c>
      <c r="W1149" s="6" t="s">
        <v>383</v>
      </c>
    </row>
    <row r="1150" spans="1:23" x14ac:dyDescent="0.2">
      <c r="A1150" s="6" t="s">
        <v>106</v>
      </c>
      <c r="B1150" s="6" t="s">
        <v>120</v>
      </c>
      <c r="C1150" s="6" t="s">
        <v>462</v>
      </c>
      <c r="D1150" s="6" t="s">
        <v>77</v>
      </c>
      <c r="E1150" s="6" t="s">
        <v>121</v>
      </c>
      <c r="F1150" s="6" t="s">
        <v>138</v>
      </c>
      <c r="G1150" s="13">
        <v>1.0000000000000001E-5</v>
      </c>
      <c r="H1150" t="s">
        <v>110</v>
      </c>
      <c r="I1150" t="s">
        <v>111</v>
      </c>
      <c r="J1150" t="s">
        <v>204</v>
      </c>
      <c r="K1150" t="s">
        <v>205</v>
      </c>
      <c r="L1150" t="s">
        <v>206</v>
      </c>
      <c r="M1150" t="s">
        <v>215</v>
      </c>
      <c r="P1150" s="44" t="s">
        <v>386</v>
      </c>
      <c r="Q1150" s="9">
        <v>3280575.2716536801</v>
      </c>
      <c r="R1150" s="9">
        <v>2085622.1291880501</v>
      </c>
      <c r="S1150" s="8">
        <f t="shared" si="73"/>
        <v>-0.36425109729711375</v>
      </c>
      <c r="U1150" s="9">
        <f t="shared" si="70"/>
        <v>-0.65347102804900892</v>
      </c>
      <c r="V1150" s="6" t="s">
        <v>119</v>
      </c>
      <c r="W1150" s="6" t="s">
        <v>383</v>
      </c>
    </row>
    <row r="1151" spans="1:23" x14ac:dyDescent="0.2">
      <c r="A1151" s="6" t="s">
        <v>106</v>
      </c>
      <c r="B1151" s="6" t="s">
        <v>120</v>
      </c>
      <c r="C1151" s="6" t="s">
        <v>457</v>
      </c>
      <c r="D1151" s="6" t="s">
        <v>77</v>
      </c>
      <c r="E1151" s="6" t="s">
        <v>121</v>
      </c>
      <c r="F1151" s="6" t="s">
        <v>132</v>
      </c>
      <c r="G1151" s="11">
        <v>1E-3</v>
      </c>
      <c r="H1151" s="42" t="s">
        <v>110</v>
      </c>
      <c r="I1151" s="42" t="s">
        <v>163</v>
      </c>
      <c r="J1151" t="s">
        <v>163</v>
      </c>
      <c r="K1151" t="s">
        <v>164</v>
      </c>
      <c r="L1151" t="s">
        <v>165</v>
      </c>
      <c r="M1151" t="s">
        <v>166</v>
      </c>
      <c r="P1151" s="44" t="s">
        <v>386</v>
      </c>
      <c r="Q1151" s="9">
        <v>4387049.3918457599</v>
      </c>
      <c r="R1151" s="9">
        <v>2780285.89777879</v>
      </c>
      <c r="S1151" s="8">
        <f t="shared" si="73"/>
        <v>-0.36625151680614143</v>
      </c>
      <c r="T1151" s="43"/>
      <c r="U1151" s="9">
        <f t="shared" si="70"/>
        <v>-0.65801770569653917</v>
      </c>
      <c r="V1151" s="6" t="s">
        <v>119</v>
      </c>
      <c r="W1151" s="6" t="s">
        <v>383</v>
      </c>
    </row>
    <row r="1152" spans="1:23" x14ac:dyDescent="0.2">
      <c r="A1152" s="6" t="s">
        <v>106</v>
      </c>
      <c r="B1152" s="6" t="s">
        <v>120</v>
      </c>
      <c r="C1152" s="6" t="s">
        <v>422</v>
      </c>
      <c r="D1152" s="6" t="s">
        <v>69</v>
      </c>
      <c r="E1152" s="6" t="s">
        <v>52</v>
      </c>
      <c r="F1152" s="6" t="s">
        <v>108</v>
      </c>
      <c r="G1152" s="6" t="s">
        <v>242</v>
      </c>
      <c r="H1152" t="s">
        <v>110</v>
      </c>
      <c r="I1152" t="s">
        <v>163</v>
      </c>
      <c r="J1152" t="s">
        <v>163</v>
      </c>
      <c r="K1152" t="s">
        <v>164</v>
      </c>
      <c r="L1152" t="s">
        <v>165</v>
      </c>
      <c r="M1152" t="s">
        <v>166</v>
      </c>
      <c r="P1152" s="44" t="s">
        <v>386</v>
      </c>
      <c r="Q1152" s="9">
        <v>3362877.4549330301</v>
      </c>
      <c r="R1152" s="9">
        <v>2129541.7585165701</v>
      </c>
      <c r="S1152" s="8">
        <f t="shared" si="73"/>
        <v>-0.36675011591851814</v>
      </c>
      <c r="U1152" s="9">
        <f t="shared" si="70"/>
        <v>-0.65915318703973469</v>
      </c>
      <c r="V1152" s="6" t="s">
        <v>119</v>
      </c>
      <c r="W1152" s="6" t="s">
        <v>383</v>
      </c>
    </row>
    <row r="1153" spans="1:23" x14ac:dyDescent="0.2">
      <c r="A1153" s="6" t="s">
        <v>106</v>
      </c>
      <c r="B1153" s="6" t="s">
        <v>120</v>
      </c>
      <c r="C1153" s="6" t="s">
        <v>440</v>
      </c>
      <c r="D1153" s="6" t="s">
        <v>77</v>
      </c>
      <c r="E1153" s="6" t="s">
        <v>121</v>
      </c>
      <c r="F1153" s="6" t="s">
        <v>122</v>
      </c>
      <c r="G1153" s="11">
        <v>1E-3</v>
      </c>
      <c r="H1153" t="s">
        <v>110</v>
      </c>
      <c r="I1153" t="s">
        <v>111</v>
      </c>
      <c r="J1153" t="s">
        <v>133</v>
      </c>
      <c r="K1153" t="s">
        <v>146</v>
      </c>
      <c r="L1153" t="s">
        <v>147</v>
      </c>
      <c r="M1153" t="s">
        <v>191</v>
      </c>
      <c r="P1153" s="44" t="s">
        <v>386</v>
      </c>
      <c r="Q1153" s="9">
        <v>10763818.9985252</v>
      </c>
      <c r="R1153" s="9">
        <v>6812682.18303324</v>
      </c>
      <c r="S1153" s="8">
        <f t="shared" si="73"/>
        <v>-0.3670757391993793</v>
      </c>
      <c r="U1153" s="9">
        <f t="shared" si="70"/>
        <v>-0.65989522573125547</v>
      </c>
      <c r="V1153" s="6" t="s">
        <v>119</v>
      </c>
      <c r="W1153" s="6" t="s">
        <v>383</v>
      </c>
    </row>
    <row r="1154" spans="1:23" x14ac:dyDescent="0.2">
      <c r="A1154" s="6" t="s">
        <v>106</v>
      </c>
      <c r="B1154" s="6" t="s">
        <v>107</v>
      </c>
      <c r="C1154" s="6" t="s">
        <v>472</v>
      </c>
      <c r="D1154" s="6" t="s">
        <v>69</v>
      </c>
      <c r="E1154" s="6" t="s">
        <v>52</v>
      </c>
      <c r="F1154" s="6" t="s">
        <v>194</v>
      </c>
      <c r="G1154" s="6" t="s">
        <v>131</v>
      </c>
      <c r="H1154" t="s">
        <v>110</v>
      </c>
      <c r="I1154" t="s">
        <v>111</v>
      </c>
      <c r="J1154" t="s">
        <v>133</v>
      </c>
      <c r="K1154" t="s">
        <v>146</v>
      </c>
      <c r="L1154" t="s">
        <v>147</v>
      </c>
      <c r="M1154" t="s">
        <v>191</v>
      </c>
      <c r="P1154" s="44" t="s">
        <v>386</v>
      </c>
      <c r="Q1154" s="9">
        <v>10964781.961431799</v>
      </c>
      <c r="R1154" s="9">
        <v>6918309.70918936</v>
      </c>
      <c r="S1154" s="8">
        <f t="shared" si="73"/>
        <v>-0.36904265551980425</v>
      </c>
      <c r="U1154" s="9">
        <f t="shared" si="70"/>
        <v>-0.66438561897746695</v>
      </c>
      <c r="V1154" s="6" t="s">
        <v>119</v>
      </c>
      <c r="W1154" s="6" t="s">
        <v>383</v>
      </c>
    </row>
    <row r="1155" spans="1:23" x14ac:dyDescent="0.2">
      <c r="A1155" s="6" t="s">
        <v>106</v>
      </c>
      <c r="B1155" s="6" t="s">
        <v>107</v>
      </c>
      <c r="C1155" s="6" t="s">
        <v>472</v>
      </c>
      <c r="D1155" s="6" t="s">
        <v>69</v>
      </c>
      <c r="E1155" s="6" t="s">
        <v>52</v>
      </c>
      <c r="F1155" s="6" t="s">
        <v>108</v>
      </c>
      <c r="G1155" s="6" t="s">
        <v>118</v>
      </c>
      <c r="H1155" t="s">
        <v>110</v>
      </c>
      <c r="I1155" t="s">
        <v>111</v>
      </c>
      <c r="J1155" t="s">
        <v>133</v>
      </c>
      <c r="K1155" t="s">
        <v>146</v>
      </c>
      <c r="L1155" t="s">
        <v>147</v>
      </c>
      <c r="M1155" t="s">
        <v>191</v>
      </c>
      <c r="P1155" s="44" t="s">
        <v>386</v>
      </c>
      <c r="Q1155" s="9">
        <v>10964781.961431799</v>
      </c>
      <c r="R1155" s="9">
        <v>6918309.70918936</v>
      </c>
      <c r="S1155" s="8">
        <f t="shared" si="73"/>
        <v>-0.36904265551980425</v>
      </c>
      <c r="U1155" s="9">
        <f t="shared" si="70"/>
        <v>-0.66438561897746695</v>
      </c>
      <c r="V1155" s="6" t="s">
        <v>119</v>
      </c>
      <c r="W1155" s="6" t="s">
        <v>383</v>
      </c>
    </row>
    <row r="1156" spans="1:23" x14ac:dyDescent="0.2">
      <c r="A1156" s="6" t="s">
        <v>106</v>
      </c>
      <c r="B1156" s="6" t="s">
        <v>107</v>
      </c>
      <c r="C1156" s="6" t="s">
        <v>469</v>
      </c>
      <c r="D1156" s="6" t="s">
        <v>69</v>
      </c>
      <c r="E1156" s="6" t="s">
        <v>52</v>
      </c>
      <c r="F1156" s="6" t="s">
        <v>194</v>
      </c>
      <c r="G1156" s="6" t="s">
        <v>130</v>
      </c>
      <c r="H1156" s="6" t="s">
        <v>110</v>
      </c>
      <c r="I1156" s="6" t="s">
        <v>111</v>
      </c>
      <c r="J1156" s="6" t="s">
        <v>112</v>
      </c>
      <c r="K1156" s="6" t="s">
        <v>113</v>
      </c>
      <c r="L1156" s="6" t="s">
        <v>114</v>
      </c>
      <c r="M1156" s="6" t="s">
        <v>115</v>
      </c>
      <c r="P1156" s="44" t="s">
        <v>385</v>
      </c>
      <c r="Q1156" s="9">
        <v>989795.91481616104</v>
      </c>
      <c r="R1156" s="9">
        <v>623878.79221267405</v>
      </c>
      <c r="S1156" s="8">
        <f t="shared" si="73"/>
        <v>-0.36968946539999642</v>
      </c>
      <c r="U1156" s="9">
        <f t="shared" si="70"/>
        <v>-0.66586531968788953</v>
      </c>
      <c r="V1156" s="6" t="s">
        <v>119</v>
      </c>
      <c r="W1156" s="6" t="s">
        <v>383</v>
      </c>
    </row>
    <row r="1157" spans="1:23" x14ac:dyDescent="0.2">
      <c r="A1157" s="6" t="s">
        <v>106</v>
      </c>
      <c r="B1157" s="6" t="s">
        <v>120</v>
      </c>
      <c r="C1157" s="6" t="s">
        <v>456</v>
      </c>
      <c r="D1157" s="6" t="s">
        <v>77</v>
      </c>
      <c r="E1157" s="6" t="s">
        <v>121</v>
      </c>
      <c r="F1157" s="6" t="s">
        <v>132</v>
      </c>
      <c r="G1157" s="11">
        <v>1E-3</v>
      </c>
      <c r="H1157" t="s">
        <v>110</v>
      </c>
      <c r="I1157" t="s">
        <v>111</v>
      </c>
      <c r="J1157" t="s">
        <v>112</v>
      </c>
      <c r="K1157" t="s">
        <v>139</v>
      </c>
      <c r="L1157" t="s">
        <v>140</v>
      </c>
      <c r="M1157" t="s">
        <v>141</v>
      </c>
      <c r="P1157" s="44" t="s">
        <v>385</v>
      </c>
      <c r="Q1157" s="9">
        <v>1845810.2373095399</v>
      </c>
      <c r="R1157" s="9">
        <v>1160775.4154953901</v>
      </c>
      <c r="S1157" s="8">
        <f t="shared" si="73"/>
        <v>-0.37112960366535797</v>
      </c>
      <c r="U1157" s="9">
        <f t="shared" si="70"/>
        <v>-0.66916537163198853</v>
      </c>
      <c r="V1157" s="6" t="s">
        <v>119</v>
      </c>
      <c r="W1157" s="6" t="s">
        <v>383</v>
      </c>
    </row>
    <row r="1158" spans="1:23" x14ac:dyDescent="0.2">
      <c r="A1158" s="6" t="s">
        <v>231</v>
      </c>
      <c r="B1158" s="6">
        <v>2019</v>
      </c>
      <c r="C1158" s="6" t="s">
        <v>419</v>
      </c>
      <c r="D1158" s="6" t="s">
        <v>68</v>
      </c>
      <c r="E1158" s="6" t="s">
        <v>50</v>
      </c>
      <c r="F1158" s="6" t="s">
        <v>232</v>
      </c>
      <c r="G1158" s="6" t="s">
        <v>249</v>
      </c>
      <c r="H1158" t="s">
        <v>110</v>
      </c>
      <c r="I1158" t="s">
        <v>123</v>
      </c>
      <c r="J1158" t="s">
        <v>124</v>
      </c>
      <c r="K1158" t="s">
        <v>125</v>
      </c>
      <c r="L1158" t="s">
        <v>126</v>
      </c>
      <c r="M1158" t="s">
        <v>127</v>
      </c>
      <c r="P1158" s="44" t="s">
        <v>386</v>
      </c>
      <c r="T1158" s="9">
        <v>-0.67800000000000005</v>
      </c>
      <c r="U1158" s="9">
        <f t="shared" si="70"/>
        <v>-0.67800000000000005</v>
      </c>
      <c r="V1158" s="6" t="s">
        <v>119</v>
      </c>
      <c r="W1158" s="6" t="s">
        <v>383</v>
      </c>
    </row>
    <row r="1159" spans="1:23" x14ac:dyDescent="0.2">
      <c r="A1159" s="6" t="s">
        <v>185</v>
      </c>
      <c r="B1159" s="6">
        <v>2020</v>
      </c>
      <c r="C1159" s="6" t="s">
        <v>506</v>
      </c>
      <c r="D1159" s="6" t="s">
        <v>80</v>
      </c>
      <c r="E1159" s="6" t="s">
        <v>50</v>
      </c>
      <c r="F1159" s="6" t="s">
        <v>186</v>
      </c>
      <c r="G1159" s="6" t="s">
        <v>203</v>
      </c>
      <c r="H1159" s="6" t="s">
        <v>110</v>
      </c>
      <c r="I1159" s="6" t="s">
        <v>111</v>
      </c>
      <c r="J1159" s="6" t="s">
        <v>133</v>
      </c>
      <c r="K1159" s="6" t="s">
        <v>134</v>
      </c>
      <c r="P1159" s="44" t="s">
        <v>385</v>
      </c>
      <c r="Q1159" s="9">
        <v>0.96038415366081153</v>
      </c>
      <c r="R1159" s="9">
        <v>0.60024009603850459</v>
      </c>
      <c r="S1159" s="8">
        <f t="shared" ref="S1159:S1167" si="74">((R1159-Q1159)/Q1159)</f>
        <v>-0.37499999999948208</v>
      </c>
      <c r="U1159" s="9">
        <f t="shared" si="70"/>
        <v>-0.67807190511144222</v>
      </c>
      <c r="V1159" s="6" t="s">
        <v>116</v>
      </c>
      <c r="W1159" s="6" t="s">
        <v>383</v>
      </c>
    </row>
    <row r="1160" spans="1:23" x14ac:dyDescent="0.2">
      <c r="A1160" s="6" t="s">
        <v>106</v>
      </c>
      <c r="B1160" s="6">
        <v>2018</v>
      </c>
      <c r="C1160" s="6" t="s">
        <v>492</v>
      </c>
      <c r="D1160" s="6" t="s">
        <v>69</v>
      </c>
      <c r="E1160" s="6" t="s">
        <v>52</v>
      </c>
      <c r="F1160" s="6" t="s">
        <v>108</v>
      </c>
      <c r="G1160" s="6" t="s">
        <v>193</v>
      </c>
      <c r="H1160" t="s">
        <v>110</v>
      </c>
      <c r="I1160" t="s">
        <v>111</v>
      </c>
      <c r="J1160" t="s">
        <v>204</v>
      </c>
      <c r="K1160" t="s">
        <v>205</v>
      </c>
      <c r="L1160" t="s">
        <v>206</v>
      </c>
      <c r="M1160" t="s">
        <v>215</v>
      </c>
      <c r="N1160" s="6" t="s">
        <v>225</v>
      </c>
      <c r="P1160" s="44" t="s">
        <v>386</v>
      </c>
      <c r="Q1160" s="9">
        <v>8.6253369272237201E-2</v>
      </c>
      <c r="R1160" s="9">
        <v>5.3908355795148202E-2</v>
      </c>
      <c r="S1160" s="8">
        <f t="shared" si="74"/>
        <v>-0.37500000000000056</v>
      </c>
      <c r="U1160" s="9">
        <f t="shared" si="70"/>
        <v>-0.67807190511263904</v>
      </c>
      <c r="V1160" s="6" t="s">
        <v>116</v>
      </c>
      <c r="W1160" s="6" t="s">
        <v>383</v>
      </c>
    </row>
    <row r="1161" spans="1:23" x14ac:dyDescent="0.2">
      <c r="A1161" s="6" t="s">
        <v>143</v>
      </c>
      <c r="B1161" s="6">
        <v>2018</v>
      </c>
      <c r="C1161" s="6" t="s">
        <v>425</v>
      </c>
      <c r="D1161" s="6" t="s">
        <v>74</v>
      </c>
      <c r="E1161" s="6" t="s">
        <v>50</v>
      </c>
      <c r="F1161" s="6" t="s">
        <v>144</v>
      </c>
      <c r="G1161" s="6" t="s">
        <v>145</v>
      </c>
      <c r="H1161" t="s">
        <v>110</v>
      </c>
      <c r="I1161" t="s">
        <v>163</v>
      </c>
      <c r="J1161" t="s">
        <v>163</v>
      </c>
      <c r="K1161" t="s">
        <v>164</v>
      </c>
      <c r="L1161" t="s">
        <v>165</v>
      </c>
      <c r="M1161" t="s">
        <v>166</v>
      </c>
      <c r="P1161" s="44" t="s">
        <v>386</v>
      </c>
      <c r="Q1161" s="9">
        <v>11417624.521072799</v>
      </c>
      <c r="R1161" s="9">
        <v>7126436.7816091897</v>
      </c>
      <c r="S1161" s="8">
        <f t="shared" si="74"/>
        <v>-0.37583892617449727</v>
      </c>
      <c r="U1161" s="9">
        <f t="shared" si="70"/>
        <v>-0.68000970935413174</v>
      </c>
      <c r="V1161" s="6" t="s">
        <v>119</v>
      </c>
      <c r="W1161" s="6" t="s">
        <v>383</v>
      </c>
    </row>
    <row r="1162" spans="1:23" x14ac:dyDescent="0.2">
      <c r="A1162" s="6" t="s">
        <v>106</v>
      </c>
      <c r="B1162" s="6" t="s">
        <v>107</v>
      </c>
      <c r="C1162" s="6" t="s">
        <v>483</v>
      </c>
      <c r="D1162" s="6" t="s">
        <v>69</v>
      </c>
      <c r="E1162" s="6" t="s">
        <v>52</v>
      </c>
      <c r="F1162" s="6" t="s">
        <v>142</v>
      </c>
      <c r="G1162" s="6" t="s">
        <v>109</v>
      </c>
      <c r="H1162" t="s">
        <v>110</v>
      </c>
      <c r="I1162" t="s">
        <v>111</v>
      </c>
      <c r="J1162" t="s">
        <v>133</v>
      </c>
      <c r="K1162" t="s">
        <v>146</v>
      </c>
      <c r="L1162" t="s">
        <v>147</v>
      </c>
      <c r="M1162" t="s">
        <v>148</v>
      </c>
      <c r="P1162" s="44" t="s">
        <v>385</v>
      </c>
      <c r="Q1162" s="9">
        <v>6.4516129032258096</v>
      </c>
      <c r="R1162" s="9">
        <v>4.0143369175627104</v>
      </c>
      <c r="S1162" s="8">
        <f t="shared" si="74"/>
        <v>-0.37777777777778021</v>
      </c>
      <c r="U1162" s="9">
        <f t="shared" si="70"/>
        <v>-0.68449817427207627</v>
      </c>
      <c r="V1162" s="6" t="s">
        <v>116</v>
      </c>
      <c r="W1162" s="6" t="s">
        <v>383</v>
      </c>
    </row>
    <row r="1163" spans="1:23" x14ac:dyDescent="0.2">
      <c r="A1163" s="6" t="s">
        <v>106</v>
      </c>
      <c r="B1163" s="6" t="s">
        <v>120</v>
      </c>
      <c r="C1163" s="6" t="s">
        <v>435</v>
      </c>
      <c r="D1163" s="6" t="s">
        <v>77</v>
      </c>
      <c r="E1163" s="6" t="s">
        <v>121</v>
      </c>
      <c r="F1163" s="6" t="s">
        <v>122</v>
      </c>
      <c r="G1163" s="14">
        <v>1.0000000000000001E-5</v>
      </c>
      <c r="H1163" t="s">
        <v>110</v>
      </c>
      <c r="I1163" t="s">
        <v>163</v>
      </c>
      <c r="J1163" t="s">
        <v>163</v>
      </c>
      <c r="K1163" t="s">
        <v>164</v>
      </c>
      <c r="L1163" t="s">
        <v>165</v>
      </c>
      <c r="M1163" t="s">
        <v>166</v>
      </c>
      <c r="P1163" s="44" t="s">
        <v>386</v>
      </c>
      <c r="Q1163" s="9">
        <v>12206003.4513059</v>
      </c>
      <c r="R1163" s="9">
        <v>7546850.93272644</v>
      </c>
      <c r="S1163" s="8">
        <f t="shared" si="74"/>
        <v>-0.38170991325428349</v>
      </c>
      <c r="U1163" s="9">
        <f t="shared" si="70"/>
        <v>-0.69364422032161999</v>
      </c>
      <c r="V1163" s="6" t="s">
        <v>119</v>
      </c>
      <c r="W1163" s="6" t="s">
        <v>383</v>
      </c>
    </row>
    <row r="1164" spans="1:23" x14ac:dyDescent="0.2">
      <c r="A1164" s="6" t="s">
        <v>106</v>
      </c>
      <c r="B1164" s="6" t="s">
        <v>120</v>
      </c>
      <c r="C1164" s="6" t="s">
        <v>458</v>
      </c>
      <c r="D1164" s="6" t="s">
        <v>77</v>
      </c>
      <c r="E1164" s="6" t="s">
        <v>121</v>
      </c>
      <c r="F1164" s="6" t="s">
        <v>138</v>
      </c>
      <c r="G1164" s="13">
        <v>1.0000000000000001E-5</v>
      </c>
      <c r="H1164" t="s">
        <v>110</v>
      </c>
      <c r="I1164" t="s">
        <v>111</v>
      </c>
      <c r="J1164" t="s">
        <v>133</v>
      </c>
      <c r="K1164" t="s">
        <v>146</v>
      </c>
      <c r="L1164" t="s">
        <v>147</v>
      </c>
      <c r="M1164" t="s">
        <v>148</v>
      </c>
      <c r="P1164" s="44" t="s">
        <v>385</v>
      </c>
      <c r="Q1164" s="9">
        <v>1145047.5699382799</v>
      </c>
      <c r="R1164" s="9">
        <v>707413.270575737</v>
      </c>
      <c r="S1164" s="8">
        <f t="shared" si="74"/>
        <v>-0.38219748318939462</v>
      </c>
      <c r="U1164" s="9">
        <f t="shared" si="70"/>
        <v>-0.6947823466431079</v>
      </c>
      <c r="V1164" s="6" t="s">
        <v>119</v>
      </c>
      <c r="W1164" s="6" t="s">
        <v>383</v>
      </c>
    </row>
    <row r="1165" spans="1:23" x14ac:dyDescent="0.2">
      <c r="A1165" s="6" t="s">
        <v>106</v>
      </c>
      <c r="B1165" s="6" t="s">
        <v>120</v>
      </c>
      <c r="C1165" s="6" t="s">
        <v>440</v>
      </c>
      <c r="D1165" s="6" t="s">
        <v>77</v>
      </c>
      <c r="E1165" s="6" t="s">
        <v>121</v>
      </c>
      <c r="F1165" s="6" t="s">
        <v>122</v>
      </c>
      <c r="G1165" s="14">
        <v>1.0000000000000001E-5</v>
      </c>
      <c r="H1165" t="s">
        <v>110</v>
      </c>
      <c r="I1165" t="s">
        <v>111</v>
      </c>
      <c r="J1165" t="s">
        <v>133</v>
      </c>
      <c r="K1165" t="s">
        <v>146</v>
      </c>
      <c r="L1165" t="s">
        <v>147</v>
      </c>
      <c r="M1165" t="s">
        <v>191</v>
      </c>
      <c r="P1165" s="44" t="s">
        <v>386</v>
      </c>
      <c r="Q1165" s="9">
        <v>10763818.9985252</v>
      </c>
      <c r="R1165" s="9">
        <v>6635926.4333946398</v>
      </c>
      <c r="S1165" s="8">
        <f t="shared" si="74"/>
        <v>-0.38349702514471323</v>
      </c>
      <c r="U1165" s="9">
        <f t="shared" si="70"/>
        <v>-0.6978202387043172</v>
      </c>
      <c r="V1165" s="6" t="s">
        <v>119</v>
      </c>
      <c r="W1165" s="6" t="s">
        <v>383</v>
      </c>
    </row>
    <row r="1166" spans="1:23" x14ac:dyDescent="0.2">
      <c r="A1166" s="6" t="s">
        <v>106</v>
      </c>
      <c r="B1166" s="6" t="s">
        <v>107</v>
      </c>
      <c r="C1166" s="6" t="s">
        <v>486</v>
      </c>
      <c r="D1166" s="6" t="s">
        <v>69</v>
      </c>
      <c r="E1166" s="6" t="s">
        <v>52</v>
      </c>
      <c r="F1166" s="6" t="s">
        <v>142</v>
      </c>
      <c r="G1166" s="6" t="s">
        <v>118</v>
      </c>
      <c r="H1166" t="s">
        <v>110</v>
      </c>
      <c r="I1166" t="s">
        <v>111</v>
      </c>
      <c r="J1166" t="s">
        <v>133</v>
      </c>
      <c r="K1166" t="s">
        <v>146</v>
      </c>
      <c r="L1166" t="s">
        <v>147</v>
      </c>
      <c r="M1166" t="s">
        <v>191</v>
      </c>
      <c r="P1166" s="44" t="s">
        <v>386</v>
      </c>
      <c r="Q1166" s="9">
        <v>7442258.4040411804</v>
      </c>
      <c r="R1166" s="9">
        <v>4579398.4821165502</v>
      </c>
      <c r="S1166" s="8">
        <f t="shared" si="74"/>
        <v>-0.38467623219990377</v>
      </c>
      <c r="U1166" s="9">
        <f t="shared" si="70"/>
        <v>-0.70058237502018195</v>
      </c>
      <c r="V1166" s="6" t="s">
        <v>119</v>
      </c>
      <c r="W1166" s="6" t="s">
        <v>383</v>
      </c>
    </row>
    <row r="1167" spans="1:23" x14ac:dyDescent="0.2">
      <c r="A1167" s="6" t="s">
        <v>106</v>
      </c>
      <c r="B1167" s="6" t="s">
        <v>120</v>
      </c>
      <c r="C1167" s="6" t="s">
        <v>462</v>
      </c>
      <c r="D1167" s="6" t="s">
        <v>77</v>
      </c>
      <c r="E1167" s="6" t="s">
        <v>121</v>
      </c>
      <c r="F1167" s="6" t="s">
        <v>132</v>
      </c>
      <c r="G1167" s="13">
        <v>1.0000000000000001E-5</v>
      </c>
      <c r="H1167" t="s">
        <v>110</v>
      </c>
      <c r="I1167" t="s">
        <v>111</v>
      </c>
      <c r="J1167" t="s">
        <v>204</v>
      </c>
      <c r="K1167" t="s">
        <v>205</v>
      </c>
      <c r="L1167" t="s">
        <v>206</v>
      </c>
      <c r="M1167" t="s">
        <v>215</v>
      </c>
      <c r="P1167" s="44" t="s">
        <v>386</v>
      </c>
      <c r="Q1167" s="9">
        <v>5212966.5183432298</v>
      </c>
      <c r="R1167" s="9">
        <v>3198148.5862612398</v>
      </c>
      <c r="S1167" s="8">
        <f t="shared" si="74"/>
        <v>-0.38650122247904511</v>
      </c>
      <c r="U1167" s="9">
        <f t="shared" si="70"/>
        <v>-0.70486762576073581</v>
      </c>
      <c r="V1167" s="6" t="s">
        <v>119</v>
      </c>
      <c r="W1167" s="6" t="s">
        <v>383</v>
      </c>
    </row>
    <row r="1168" spans="1:23" x14ac:dyDescent="0.2">
      <c r="A1168" s="6" t="s">
        <v>229</v>
      </c>
      <c r="B1168" s="6">
        <v>2019</v>
      </c>
      <c r="C1168" s="6" t="s">
        <v>405</v>
      </c>
      <c r="D1168" s="6" t="s">
        <v>268</v>
      </c>
      <c r="E1168" s="6" t="s">
        <v>52</v>
      </c>
      <c r="F1168" s="6" t="s">
        <v>142</v>
      </c>
      <c r="G1168" s="6" t="s">
        <v>230</v>
      </c>
      <c r="H1168" t="s">
        <v>110</v>
      </c>
      <c r="I1168" t="s">
        <v>111</v>
      </c>
      <c r="J1168" t="s">
        <v>204</v>
      </c>
      <c r="K1168" t="s">
        <v>205</v>
      </c>
      <c r="L1168" t="s">
        <v>206</v>
      </c>
      <c r="M1168" t="s">
        <v>215</v>
      </c>
      <c r="N1168" s="6" t="s">
        <v>225</v>
      </c>
      <c r="P1168" s="44" t="s">
        <v>386</v>
      </c>
      <c r="T1168" s="9">
        <v>-0.72060000000000002</v>
      </c>
      <c r="U1168" s="9">
        <f t="shared" si="70"/>
        <v>-0.72060000000000002</v>
      </c>
      <c r="V1168" s="6" t="s">
        <v>119</v>
      </c>
      <c r="W1168" s="6" t="s">
        <v>383</v>
      </c>
    </row>
    <row r="1169" spans="1:27" x14ac:dyDescent="0.2">
      <c r="A1169" s="6" t="s">
        <v>106</v>
      </c>
      <c r="B1169" s="6">
        <v>2018</v>
      </c>
      <c r="C1169" s="6" t="s">
        <v>493</v>
      </c>
      <c r="D1169" s="6" t="s">
        <v>69</v>
      </c>
      <c r="E1169" s="6" t="s">
        <v>52</v>
      </c>
      <c r="F1169" s="6" t="s">
        <v>108</v>
      </c>
      <c r="G1169" s="6" t="s">
        <v>193</v>
      </c>
      <c r="H1169" t="s">
        <v>110</v>
      </c>
      <c r="I1169" t="s">
        <v>123</v>
      </c>
      <c r="J1169" t="s">
        <v>124</v>
      </c>
      <c r="K1169" t="s">
        <v>125</v>
      </c>
      <c r="L1169" t="s">
        <v>126</v>
      </c>
      <c r="M1169" t="s">
        <v>127</v>
      </c>
      <c r="N1169" s="6" t="s">
        <v>155</v>
      </c>
      <c r="P1169" s="44" t="s">
        <v>386</v>
      </c>
      <c r="Q1169" s="9">
        <v>7019867.5496688699</v>
      </c>
      <c r="R1169" s="9">
        <v>4238410.5960264802</v>
      </c>
      <c r="S1169" s="8">
        <f t="shared" ref="S1169:S1174" si="75">((R1169-Q1169)/Q1169)</f>
        <v>-0.39622641509434064</v>
      </c>
      <c r="U1169" s="9">
        <f t="shared" ref="U1169:U1232" si="76">IF(T1169="",(LOG((R1169/Q1169),2)),T1169)</f>
        <v>-0.72792045456320165</v>
      </c>
      <c r="V1169" s="6" t="s">
        <v>119</v>
      </c>
      <c r="W1169" s="6" t="s">
        <v>383</v>
      </c>
    </row>
    <row r="1170" spans="1:27" x14ac:dyDescent="0.2">
      <c r="A1170" s="6" t="s">
        <v>106</v>
      </c>
      <c r="B1170" s="6" t="s">
        <v>107</v>
      </c>
      <c r="C1170" s="6" t="s">
        <v>466</v>
      </c>
      <c r="D1170" s="6" t="s">
        <v>69</v>
      </c>
      <c r="E1170" s="6" t="s">
        <v>52</v>
      </c>
      <c r="F1170" s="6" t="s">
        <v>142</v>
      </c>
      <c r="G1170" s="6" t="s">
        <v>109</v>
      </c>
      <c r="H1170" t="s">
        <v>110</v>
      </c>
      <c r="I1170" t="s">
        <v>163</v>
      </c>
      <c r="J1170" t="s">
        <v>163</v>
      </c>
      <c r="K1170" t="s">
        <v>164</v>
      </c>
      <c r="L1170" t="s">
        <v>165</v>
      </c>
      <c r="M1170" t="s">
        <v>166</v>
      </c>
      <c r="P1170" s="44" t="s">
        <v>386</v>
      </c>
      <c r="Q1170" s="9">
        <v>0.72955974842767202</v>
      </c>
      <c r="R1170" s="9">
        <v>0.44025157232704298</v>
      </c>
      <c r="S1170" s="8">
        <f t="shared" si="75"/>
        <v>-0.39655172413793166</v>
      </c>
      <c r="U1170" s="9">
        <f t="shared" si="76"/>
        <v>-0.7286979781826074</v>
      </c>
      <c r="V1170" s="6" t="s">
        <v>116</v>
      </c>
      <c r="W1170" s="6" t="s">
        <v>383</v>
      </c>
    </row>
    <row r="1171" spans="1:27" x14ac:dyDescent="0.2">
      <c r="A1171" s="6" t="s">
        <v>188</v>
      </c>
      <c r="B1171" s="6">
        <v>2019</v>
      </c>
      <c r="C1171" s="6" t="s">
        <v>511</v>
      </c>
      <c r="D1171" s="6" t="s">
        <v>49</v>
      </c>
      <c r="E1171" s="6" t="s">
        <v>50</v>
      </c>
      <c r="F1171" s="6" t="s">
        <v>142</v>
      </c>
      <c r="G1171" s="6" t="s">
        <v>190</v>
      </c>
      <c r="H1171" t="s">
        <v>110</v>
      </c>
      <c r="I1171" t="s">
        <v>163</v>
      </c>
      <c r="J1171" t="s">
        <v>163</v>
      </c>
      <c r="K1171" t="s">
        <v>164</v>
      </c>
      <c r="L1171" t="s">
        <v>165</v>
      </c>
      <c r="M1171" t="s">
        <v>166</v>
      </c>
      <c r="P1171" s="44" t="s">
        <v>386</v>
      </c>
      <c r="Q1171" s="9">
        <v>5.5248618784530246E-3</v>
      </c>
      <c r="R1171" s="9">
        <v>3.3149171270719924E-3</v>
      </c>
      <c r="S1171" s="8">
        <f t="shared" si="75"/>
        <v>-0.39999999999996783</v>
      </c>
      <c r="U1171" s="9">
        <f t="shared" si="76"/>
        <v>-0.73696559416612883</v>
      </c>
      <c r="V1171" s="6" t="s">
        <v>116</v>
      </c>
      <c r="W1171" s="6" t="s">
        <v>383</v>
      </c>
    </row>
    <row r="1172" spans="1:27" x14ac:dyDescent="0.2">
      <c r="A1172" s="6" t="s">
        <v>106</v>
      </c>
      <c r="B1172" s="6">
        <v>2018</v>
      </c>
      <c r="C1172" s="6" t="s">
        <v>492</v>
      </c>
      <c r="D1172" s="6" t="s">
        <v>69</v>
      </c>
      <c r="E1172" s="6" t="s">
        <v>52</v>
      </c>
      <c r="F1172" s="6" t="s">
        <v>108</v>
      </c>
      <c r="G1172" s="6" t="s">
        <v>227</v>
      </c>
      <c r="H1172" t="s">
        <v>110</v>
      </c>
      <c r="I1172" t="s">
        <v>111</v>
      </c>
      <c r="J1172" t="s">
        <v>204</v>
      </c>
      <c r="K1172" t="s">
        <v>205</v>
      </c>
      <c r="L1172" t="s">
        <v>206</v>
      </c>
      <c r="M1172" t="s">
        <v>215</v>
      </c>
      <c r="N1172" s="6" t="s">
        <v>225</v>
      </c>
      <c r="P1172" s="44" t="s">
        <v>386</v>
      </c>
      <c r="Q1172" s="9">
        <v>8.6253369272237201E-2</v>
      </c>
      <c r="R1172" s="9">
        <v>5.1752021563342299E-2</v>
      </c>
      <c r="S1172" s="8">
        <f t="shared" si="75"/>
        <v>-0.40000000000000024</v>
      </c>
      <c r="U1172" s="9">
        <f t="shared" si="76"/>
        <v>-0.73696559416620677</v>
      </c>
      <c r="V1172" s="6" t="s">
        <v>116</v>
      </c>
      <c r="W1172" s="6" t="s">
        <v>383</v>
      </c>
    </row>
    <row r="1173" spans="1:27" x14ac:dyDescent="0.2">
      <c r="A1173" s="6" t="s">
        <v>106</v>
      </c>
      <c r="B1173" s="6" t="s">
        <v>107</v>
      </c>
      <c r="C1173" s="6" t="s">
        <v>483</v>
      </c>
      <c r="D1173" s="6" t="s">
        <v>69</v>
      </c>
      <c r="E1173" s="6" t="s">
        <v>52</v>
      </c>
      <c r="F1173" s="6" t="s">
        <v>142</v>
      </c>
      <c r="G1173" s="6" t="s">
        <v>131</v>
      </c>
      <c r="H1173" t="s">
        <v>110</v>
      </c>
      <c r="I1173" t="s">
        <v>111</v>
      </c>
      <c r="J1173" t="s">
        <v>133</v>
      </c>
      <c r="K1173" t="s">
        <v>146</v>
      </c>
      <c r="L1173" t="s">
        <v>147</v>
      </c>
      <c r="M1173" t="s">
        <v>148</v>
      </c>
      <c r="P1173" s="53" t="s">
        <v>385</v>
      </c>
      <c r="Q1173" s="9">
        <v>6.4516129032258096</v>
      </c>
      <c r="R1173" s="9">
        <v>3.87096774193548</v>
      </c>
      <c r="S1173" s="8">
        <f t="shared" si="75"/>
        <v>-0.40000000000000091</v>
      </c>
      <c r="U1173" s="9">
        <f t="shared" si="76"/>
        <v>-0.73696559416620833</v>
      </c>
      <c r="V1173" s="6" t="s">
        <v>116</v>
      </c>
      <c r="W1173" s="6" t="s">
        <v>383</v>
      </c>
      <c r="X1173" s="52"/>
      <c r="Y1173" s="52"/>
      <c r="Z1173" s="52"/>
      <c r="AA1173" s="52"/>
    </row>
    <row r="1174" spans="1:27" x14ac:dyDescent="0.2">
      <c r="A1174" s="6" t="s">
        <v>106</v>
      </c>
      <c r="B1174" s="6" t="s">
        <v>120</v>
      </c>
      <c r="C1174" s="6" t="s">
        <v>433</v>
      </c>
      <c r="D1174" s="6" t="s">
        <v>77</v>
      </c>
      <c r="E1174" s="6" t="s">
        <v>121</v>
      </c>
      <c r="F1174" s="6" t="s">
        <v>122</v>
      </c>
      <c r="G1174" s="11">
        <v>1E-3</v>
      </c>
      <c r="H1174" t="s">
        <v>110</v>
      </c>
      <c r="I1174" t="s">
        <v>111</v>
      </c>
      <c r="J1174" t="s">
        <v>112</v>
      </c>
      <c r="K1174" t="s">
        <v>139</v>
      </c>
      <c r="L1174" t="s">
        <v>140</v>
      </c>
      <c r="M1174" s="6" t="s">
        <v>141</v>
      </c>
      <c r="P1174" s="44" t="s">
        <v>385</v>
      </c>
      <c r="Q1174" s="9">
        <v>3203450.2042509201</v>
      </c>
      <c r="R1174" s="9">
        <v>1909408.6092480901</v>
      </c>
      <c r="S1174" s="8">
        <f t="shared" si="75"/>
        <v>-0.4039524614072853</v>
      </c>
      <c r="U1174" s="9">
        <f t="shared" si="76"/>
        <v>-0.74650069548030462</v>
      </c>
      <c r="V1174" s="6" t="s">
        <v>119</v>
      </c>
      <c r="W1174" s="6" t="s">
        <v>383</v>
      </c>
    </row>
    <row r="1175" spans="1:27" x14ac:dyDescent="0.2">
      <c r="A1175" s="6" t="s">
        <v>229</v>
      </c>
      <c r="B1175" s="6">
        <v>2019</v>
      </c>
      <c r="C1175" s="6" t="s">
        <v>405</v>
      </c>
      <c r="D1175" s="6" t="s">
        <v>69</v>
      </c>
      <c r="E1175" s="6" t="s">
        <v>52</v>
      </c>
      <c r="F1175" s="6" t="s">
        <v>142</v>
      </c>
      <c r="G1175" s="6" t="s">
        <v>230</v>
      </c>
      <c r="H1175" t="s">
        <v>110</v>
      </c>
      <c r="I1175" t="s">
        <v>111</v>
      </c>
      <c r="J1175" t="s">
        <v>133</v>
      </c>
      <c r="K1175" t="s">
        <v>146</v>
      </c>
      <c r="L1175" t="s">
        <v>147</v>
      </c>
      <c r="M1175" t="s">
        <v>191</v>
      </c>
      <c r="N1175" s="6" t="s">
        <v>228</v>
      </c>
      <c r="P1175" s="44" t="s">
        <v>386</v>
      </c>
      <c r="T1175" s="9">
        <v>-0.748</v>
      </c>
      <c r="U1175" s="9">
        <f t="shared" si="76"/>
        <v>-0.748</v>
      </c>
      <c r="V1175" s="6" t="s">
        <v>119</v>
      </c>
      <c r="W1175" s="6" t="s">
        <v>383</v>
      </c>
    </row>
    <row r="1176" spans="1:27" x14ac:dyDescent="0.2">
      <c r="A1176" s="6" t="s">
        <v>106</v>
      </c>
      <c r="B1176" s="6" t="s">
        <v>107</v>
      </c>
      <c r="C1176" s="6" t="s">
        <v>476</v>
      </c>
      <c r="D1176" s="6" t="s">
        <v>69</v>
      </c>
      <c r="E1176" s="6" t="s">
        <v>52</v>
      </c>
      <c r="F1176" s="6" t="s">
        <v>108</v>
      </c>
      <c r="G1176" s="6" t="s">
        <v>118</v>
      </c>
      <c r="H1176" t="s">
        <v>110</v>
      </c>
      <c r="I1176" t="s">
        <v>111</v>
      </c>
      <c r="J1176" t="s">
        <v>204</v>
      </c>
      <c r="K1176" t="s">
        <v>205</v>
      </c>
      <c r="L1176" t="s">
        <v>206</v>
      </c>
      <c r="M1176" t="s">
        <v>215</v>
      </c>
      <c r="N1176" s="6" t="s">
        <v>225</v>
      </c>
      <c r="P1176" s="44" t="s">
        <v>386</v>
      </c>
      <c r="Q1176" s="9">
        <v>8027961.1691173501</v>
      </c>
      <c r="R1176" s="9">
        <v>4760269.9186112499</v>
      </c>
      <c r="S1176" s="8">
        <f>((R1176-Q1176)/Q1176)</f>
        <v>-0.40703874641005183</v>
      </c>
      <c r="U1176" s="9">
        <f t="shared" si="76"/>
        <v>-0.75399025837903821</v>
      </c>
      <c r="V1176" s="6" t="s">
        <v>119</v>
      </c>
      <c r="W1176" s="6" t="s">
        <v>383</v>
      </c>
    </row>
    <row r="1177" spans="1:27" x14ac:dyDescent="0.2">
      <c r="A1177" s="6" t="s">
        <v>106</v>
      </c>
      <c r="B1177" s="6" t="s">
        <v>107</v>
      </c>
      <c r="C1177" s="6" t="s">
        <v>480</v>
      </c>
      <c r="D1177" s="6" t="s">
        <v>69</v>
      </c>
      <c r="E1177" s="6" t="s">
        <v>52</v>
      </c>
      <c r="F1177" s="6" t="s">
        <v>117</v>
      </c>
      <c r="G1177" s="6" t="s">
        <v>129</v>
      </c>
      <c r="H1177" t="s">
        <v>110</v>
      </c>
      <c r="I1177" t="s">
        <v>163</v>
      </c>
      <c r="J1177" t="s">
        <v>163</v>
      </c>
      <c r="K1177" t="s">
        <v>164</v>
      </c>
      <c r="L1177" t="s">
        <v>165</v>
      </c>
      <c r="M1177" t="s">
        <v>166</v>
      </c>
      <c r="P1177" s="44" t="s">
        <v>386</v>
      </c>
      <c r="Q1177" s="9">
        <v>1213482.76774914</v>
      </c>
      <c r="R1177" s="9">
        <v>711378.67194972897</v>
      </c>
      <c r="S1177" s="8">
        <f>((R1177-Q1177)/Q1177)</f>
        <v>-0.41377109683292151</v>
      </c>
      <c r="U1177" s="9">
        <f t="shared" si="76"/>
        <v>-0.77046399511672803</v>
      </c>
      <c r="V1177" s="6" t="s">
        <v>119</v>
      </c>
      <c r="W1177" s="6" t="s">
        <v>383</v>
      </c>
    </row>
    <row r="1178" spans="1:27" x14ac:dyDescent="0.2">
      <c r="A1178" s="6" t="s">
        <v>231</v>
      </c>
      <c r="B1178" s="6">
        <v>2019</v>
      </c>
      <c r="C1178" s="6" t="s">
        <v>431</v>
      </c>
      <c r="D1178" s="6" t="s">
        <v>67</v>
      </c>
      <c r="E1178" s="6" t="s">
        <v>50</v>
      </c>
      <c r="F1178" s="6" t="s">
        <v>232</v>
      </c>
      <c r="G1178" s="6" t="s">
        <v>241</v>
      </c>
      <c r="H1178" t="s">
        <v>110</v>
      </c>
      <c r="I1178" t="s">
        <v>123</v>
      </c>
      <c r="J1178" t="s">
        <v>124</v>
      </c>
      <c r="K1178" t="s">
        <v>125</v>
      </c>
      <c r="L1178" t="s">
        <v>126</v>
      </c>
      <c r="M1178" t="s">
        <v>127</v>
      </c>
      <c r="N1178" s="6" t="s">
        <v>155</v>
      </c>
      <c r="P1178" s="44" t="s">
        <v>386</v>
      </c>
      <c r="T1178" s="9">
        <v>-0.77969999999999995</v>
      </c>
      <c r="U1178" s="9">
        <f t="shared" si="76"/>
        <v>-0.77969999999999995</v>
      </c>
      <c r="V1178" s="6" t="s">
        <v>119</v>
      </c>
      <c r="W1178" s="6" t="s">
        <v>383</v>
      </c>
    </row>
    <row r="1179" spans="1:27" x14ac:dyDescent="0.2">
      <c r="A1179" s="6" t="s">
        <v>231</v>
      </c>
      <c r="B1179" s="6">
        <v>2019</v>
      </c>
      <c r="C1179" s="6" t="s">
        <v>419</v>
      </c>
      <c r="D1179" s="6" t="s">
        <v>80</v>
      </c>
      <c r="E1179" s="6" t="s">
        <v>50</v>
      </c>
      <c r="F1179" s="6" t="s">
        <v>232</v>
      </c>
      <c r="G1179" s="6" t="s">
        <v>233</v>
      </c>
      <c r="H1179" t="s">
        <v>110</v>
      </c>
      <c r="I1179" t="s">
        <v>123</v>
      </c>
      <c r="J1179" t="s">
        <v>124</v>
      </c>
      <c r="K1179" t="s">
        <v>125</v>
      </c>
      <c r="L1179" t="s">
        <v>126</v>
      </c>
      <c r="M1179" t="s">
        <v>127</v>
      </c>
      <c r="P1179" s="44" t="s">
        <v>386</v>
      </c>
      <c r="T1179" s="9">
        <v>-0.77969999999999995</v>
      </c>
      <c r="U1179" s="9">
        <f t="shared" si="76"/>
        <v>-0.77969999999999995</v>
      </c>
      <c r="V1179" s="6" t="s">
        <v>119</v>
      </c>
      <c r="W1179" s="6" t="s">
        <v>383</v>
      </c>
    </row>
    <row r="1180" spans="1:27" x14ac:dyDescent="0.2">
      <c r="A1180" s="6" t="s">
        <v>106</v>
      </c>
      <c r="B1180" s="6" t="s">
        <v>107</v>
      </c>
      <c r="C1180" s="6" t="s">
        <v>484</v>
      </c>
      <c r="D1180" s="6" t="s">
        <v>69</v>
      </c>
      <c r="E1180" s="6" t="s">
        <v>52</v>
      </c>
      <c r="F1180" s="6" t="s">
        <v>142</v>
      </c>
      <c r="G1180" s="6" t="s">
        <v>131</v>
      </c>
      <c r="H1180" t="s">
        <v>110</v>
      </c>
      <c r="I1180" t="s">
        <v>111</v>
      </c>
      <c r="J1180" t="s">
        <v>133</v>
      </c>
      <c r="K1180" t="s">
        <v>146</v>
      </c>
      <c r="L1180" t="s">
        <v>147</v>
      </c>
      <c r="M1180" t="s">
        <v>148</v>
      </c>
      <c r="P1180" s="44" t="s">
        <v>385</v>
      </c>
      <c r="Q1180" s="9">
        <v>2911815.2922240701</v>
      </c>
      <c r="R1180" s="9">
        <v>1693046.7170863801</v>
      </c>
      <c r="S1180" s="8">
        <f>((R1180-Q1180)/Q1180)</f>
        <v>-0.41855971372647877</v>
      </c>
      <c r="U1180" s="9">
        <f t="shared" si="76"/>
        <v>-0.78229705988815335</v>
      </c>
      <c r="V1180" s="6" t="s">
        <v>119</v>
      </c>
      <c r="W1180" s="6" t="s">
        <v>383</v>
      </c>
    </row>
    <row r="1181" spans="1:27" x14ac:dyDescent="0.2">
      <c r="A1181" s="6" t="s">
        <v>106</v>
      </c>
      <c r="B1181" s="6" t="s">
        <v>120</v>
      </c>
      <c r="C1181" s="6" t="s">
        <v>462</v>
      </c>
      <c r="D1181" s="6" t="s">
        <v>77</v>
      </c>
      <c r="E1181" s="6" t="s">
        <v>121</v>
      </c>
      <c r="F1181" s="6" t="s">
        <v>138</v>
      </c>
      <c r="G1181" s="11">
        <v>1E-3</v>
      </c>
      <c r="H1181" t="s">
        <v>110</v>
      </c>
      <c r="I1181" t="s">
        <v>111</v>
      </c>
      <c r="J1181" t="s">
        <v>204</v>
      </c>
      <c r="K1181" t="s">
        <v>205</v>
      </c>
      <c r="L1181" t="s">
        <v>206</v>
      </c>
      <c r="M1181" t="s">
        <v>215</v>
      </c>
      <c r="P1181" s="44" t="s">
        <v>386</v>
      </c>
      <c r="Q1181" s="49">
        <v>2635774.35</v>
      </c>
      <c r="R1181" s="9">
        <v>1521243.1717429501</v>
      </c>
      <c r="S1181" s="8">
        <f>((R1181-Q1181)/Q1181)</f>
        <v>-0.42284772148915173</v>
      </c>
      <c r="U1181" s="9">
        <f t="shared" si="76"/>
        <v>-0.79297607849895457</v>
      </c>
      <c r="V1181" s="6" t="s">
        <v>119</v>
      </c>
      <c r="W1181" s="6" t="s">
        <v>383</v>
      </c>
    </row>
    <row r="1182" spans="1:27" x14ac:dyDescent="0.2">
      <c r="A1182" s="6" t="s">
        <v>188</v>
      </c>
      <c r="B1182" s="6">
        <v>2019</v>
      </c>
      <c r="C1182" s="6" t="s">
        <v>511</v>
      </c>
      <c r="D1182" s="6" t="s">
        <v>189</v>
      </c>
      <c r="E1182" s="6" t="s">
        <v>50</v>
      </c>
      <c r="F1182" s="6" t="s">
        <v>195</v>
      </c>
      <c r="G1182" s="6" t="s">
        <v>190</v>
      </c>
      <c r="H1182" s="6" t="s">
        <v>110</v>
      </c>
      <c r="I1182" s="6" t="s">
        <v>111</v>
      </c>
      <c r="J1182" s="6" t="s">
        <v>112</v>
      </c>
      <c r="K1182" s="6" t="s">
        <v>113</v>
      </c>
      <c r="L1182" s="6" t="s">
        <v>114</v>
      </c>
      <c r="M1182" s="6" t="s">
        <v>115</v>
      </c>
      <c r="P1182" s="44" t="s">
        <v>385</v>
      </c>
      <c r="Q1182" s="9">
        <v>3.6464088397791028E-2</v>
      </c>
      <c r="R1182" s="9">
        <v>2.0994475138122026E-2</v>
      </c>
      <c r="S1182" s="8">
        <f>((R1182-Q1182)/Q1182)</f>
        <v>-0.42424242424242647</v>
      </c>
      <c r="U1182" s="9">
        <f t="shared" si="76"/>
        <v>-0.79646660591487339</v>
      </c>
      <c r="V1182" s="6" t="s">
        <v>116</v>
      </c>
      <c r="W1182" s="6" t="s">
        <v>383</v>
      </c>
    </row>
    <row r="1183" spans="1:27" x14ac:dyDescent="0.2">
      <c r="A1183" s="6" t="s">
        <v>231</v>
      </c>
      <c r="B1183" s="6">
        <v>2019</v>
      </c>
      <c r="C1183" s="6" t="s">
        <v>431</v>
      </c>
      <c r="D1183" s="6" t="s">
        <v>74</v>
      </c>
      <c r="E1183" s="6" t="s">
        <v>50</v>
      </c>
      <c r="F1183" s="6" t="s">
        <v>232</v>
      </c>
      <c r="G1183" s="6" t="s">
        <v>240</v>
      </c>
      <c r="H1183" t="s">
        <v>110</v>
      </c>
      <c r="I1183" t="s">
        <v>123</v>
      </c>
      <c r="J1183" t="s">
        <v>124</v>
      </c>
      <c r="K1183" t="s">
        <v>125</v>
      </c>
      <c r="L1183" t="s">
        <v>126</v>
      </c>
      <c r="M1183" t="s">
        <v>127</v>
      </c>
      <c r="N1183" s="6" t="s">
        <v>155</v>
      </c>
      <c r="P1183" s="44" t="s">
        <v>386</v>
      </c>
      <c r="T1183" s="9">
        <v>-0.79879999999999995</v>
      </c>
      <c r="U1183" s="9">
        <f t="shared" si="76"/>
        <v>-0.79879999999999995</v>
      </c>
      <c r="V1183" s="6" t="s">
        <v>119</v>
      </c>
      <c r="W1183" s="6" t="s">
        <v>383</v>
      </c>
    </row>
    <row r="1184" spans="1:27" x14ac:dyDescent="0.2">
      <c r="A1184" s="6" t="s">
        <v>106</v>
      </c>
      <c r="B1184" s="6" t="s">
        <v>120</v>
      </c>
      <c r="C1184" s="6" t="s">
        <v>452</v>
      </c>
      <c r="D1184" s="6" t="s">
        <v>77</v>
      </c>
      <c r="E1184" s="6" t="s">
        <v>121</v>
      </c>
      <c r="F1184" s="6" t="s">
        <v>122</v>
      </c>
      <c r="G1184" s="14">
        <v>1.0000000000000001E-5</v>
      </c>
      <c r="H1184" s="42" t="s">
        <v>110</v>
      </c>
      <c r="I1184" s="42" t="s">
        <v>111</v>
      </c>
      <c r="J1184" t="s">
        <v>204</v>
      </c>
      <c r="K1184" t="s">
        <v>205</v>
      </c>
      <c r="L1184" t="s">
        <v>206</v>
      </c>
      <c r="M1184" t="s">
        <v>215</v>
      </c>
      <c r="P1184" s="44" t="s">
        <v>386</v>
      </c>
      <c r="Q1184" s="9">
        <v>5406537.93614465</v>
      </c>
      <c r="R1184" s="9">
        <v>3095160.89532601</v>
      </c>
      <c r="S1184" s="8">
        <f>((R1184-Q1184)/Q1184)</f>
        <v>-0.42751518034604979</v>
      </c>
      <c r="T1184" s="43"/>
      <c r="U1184" s="9">
        <f t="shared" si="76"/>
        <v>-0.80469065652551397</v>
      </c>
      <c r="V1184" s="6" t="s">
        <v>119</v>
      </c>
      <c r="W1184" s="6" t="s">
        <v>383</v>
      </c>
    </row>
    <row r="1185" spans="1:23" x14ac:dyDescent="0.2">
      <c r="A1185" s="6" t="s">
        <v>106</v>
      </c>
      <c r="B1185" s="6" t="s">
        <v>120</v>
      </c>
      <c r="C1185" s="6" t="s">
        <v>455</v>
      </c>
      <c r="D1185" s="6" t="s">
        <v>77</v>
      </c>
      <c r="E1185" s="6" t="s">
        <v>121</v>
      </c>
      <c r="F1185" s="6" t="s">
        <v>224</v>
      </c>
      <c r="G1185" s="11">
        <v>5.0000000000000001E-4</v>
      </c>
      <c r="H1185" t="s">
        <v>110</v>
      </c>
      <c r="I1185" t="s">
        <v>111</v>
      </c>
      <c r="J1185" t="s">
        <v>204</v>
      </c>
      <c r="K1185" t="s">
        <v>205</v>
      </c>
      <c r="L1185" t="s">
        <v>206</v>
      </c>
      <c r="M1185" t="s">
        <v>215</v>
      </c>
      <c r="P1185" s="44" t="s">
        <v>386</v>
      </c>
      <c r="Q1185" s="9">
        <v>8728897.8179693893</v>
      </c>
      <c r="R1185" s="9">
        <v>4982152.0105336504</v>
      </c>
      <c r="S1185" s="8">
        <f>((R1185-Q1185)/Q1185)</f>
        <v>-0.42923469670164466</v>
      </c>
      <c r="U1185" s="9">
        <f t="shared" si="76"/>
        <v>-0.80903045853345668</v>
      </c>
      <c r="V1185" s="6" t="s">
        <v>119</v>
      </c>
      <c r="W1185" s="6" t="s">
        <v>383</v>
      </c>
    </row>
    <row r="1186" spans="1:23" x14ac:dyDescent="0.2">
      <c r="A1186" s="6" t="s">
        <v>106</v>
      </c>
      <c r="B1186" s="6" t="s">
        <v>120</v>
      </c>
      <c r="C1186" s="6" t="s">
        <v>450</v>
      </c>
      <c r="D1186" s="6" t="s">
        <v>77</v>
      </c>
      <c r="E1186" s="6" t="s">
        <v>121</v>
      </c>
      <c r="F1186" s="6" t="s">
        <v>122</v>
      </c>
      <c r="G1186" s="11">
        <v>1E-3</v>
      </c>
      <c r="H1186" s="6" t="s">
        <v>110</v>
      </c>
      <c r="I1186" s="12" t="s">
        <v>123</v>
      </c>
      <c r="J1186" s="6" t="s">
        <v>124</v>
      </c>
      <c r="K1186" s="6" t="s">
        <v>125</v>
      </c>
      <c r="L1186" s="6" t="s">
        <v>126</v>
      </c>
      <c r="M1186" s="6" t="s">
        <v>127</v>
      </c>
      <c r="N1186" s="6" t="s">
        <v>150</v>
      </c>
      <c r="O1186" s="6" t="s">
        <v>184</v>
      </c>
      <c r="P1186" s="44" t="s">
        <v>386</v>
      </c>
      <c r="Q1186" s="9">
        <v>57029.236976621702</v>
      </c>
      <c r="R1186" s="9">
        <v>32523.338701356799</v>
      </c>
      <c r="S1186" s="8">
        <f>((R1186-Q1186)/Q1186)</f>
        <v>-0.42970763023378228</v>
      </c>
      <c r="U1186" s="9">
        <f t="shared" si="76"/>
        <v>-0.81022636460667397</v>
      </c>
      <c r="V1186" s="6" t="s">
        <v>119</v>
      </c>
      <c r="W1186" s="6" t="s">
        <v>383</v>
      </c>
    </row>
    <row r="1187" spans="1:23" x14ac:dyDescent="0.2">
      <c r="A1187" s="6" t="s">
        <v>106</v>
      </c>
      <c r="B1187" s="6" t="s">
        <v>120</v>
      </c>
      <c r="C1187" s="6" t="s">
        <v>463</v>
      </c>
      <c r="D1187" s="6" t="s">
        <v>77</v>
      </c>
      <c r="E1187" s="6" t="s">
        <v>121</v>
      </c>
      <c r="F1187" s="6" t="s">
        <v>138</v>
      </c>
      <c r="G1187" s="13">
        <v>1.0000000000000001E-5</v>
      </c>
      <c r="H1187" s="6" t="s">
        <v>110</v>
      </c>
      <c r="I1187" s="6" t="s">
        <v>111</v>
      </c>
      <c r="J1187" s="6" t="s">
        <v>133</v>
      </c>
      <c r="K1187" s="6" t="s">
        <v>134</v>
      </c>
      <c r="L1187" s="6" t="s">
        <v>135</v>
      </c>
      <c r="P1187" s="44" t="s">
        <v>385</v>
      </c>
      <c r="Q1187" s="9">
        <v>103577.91763594899</v>
      </c>
      <c r="R1187" s="9">
        <v>59019.070630721901</v>
      </c>
      <c r="S1187" s="8">
        <f>((R1187-Q1187)/Q1187)</f>
        <v>-0.43019639728460773</v>
      </c>
      <c r="U1187" s="9">
        <f t="shared" si="76"/>
        <v>-0.81146335142286319</v>
      </c>
      <c r="V1187" s="6" t="s">
        <v>119</v>
      </c>
      <c r="W1187" s="6" t="s">
        <v>383</v>
      </c>
    </row>
    <row r="1188" spans="1:23" x14ac:dyDescent="0.2">
      <c r="A1188" s="6" t="s">
        <v>167</v>
      </c>
      <c r="B1188" s="6">
        <v>2018</v>
      </c>
      <c r="C1188" s="6" t="s">
        <v>411</v>
      </c>
      <c r="D1188" s="6" t="s">
        <v>80</v>
      </c>
      <c r="E1188" s="6" t="s">
        <v>50</v>
      </c>
      <c r="F1188" s="45" t="s">
        <v>390</v>
      </c>
      <c r="G1188" s="6" t="s">
        <v>168</v>
      </c>
      <c r="H1188" s="6" t="s">
        <v>110</v>
      </c>
      <c r="I1188" s="12" t="s">
        <v>111</v>
      </c>
      <c r="J1188" s="6" t="s">
        <v>133</v>
      </c>
      <c r="P1188" s="44" t="s">
        <v>386</v>
      </c>
      <c r="R1188" s="8"/>
      <c r="T1188" s="15">
        <v>-0.81200418600000002</v>
      </c>
      <c r="U1188" s="9">
        <f t="shared" si="76"/>
        <v>-0.81200418600000002</v>
      </c>
      <c r="V1188" s="6" t="s">
        <v>116</v>
      </c>
      <c r="W1188" s="6" t="s">
        <v>383</v>
      </c>
    </row>
    <row r="1189" spans="1:23" x14ac:dyDescent="0.2">
      <c r="A1189" s="6" t="s">
        <v>106</v>
      </c>
      <c r="B1189" s="6" t="s">
        <v>107</v>
      </c>
      <c r="C1189" s="6" t="s">
        <v>476</v>
      </c>
      <c r="D1189" s="6" t="s">
        <v>69</v>
      </c>
      <c r="E1189" s="6" t="s">
        <v>52</v>
      </c>
      <c r="F1189" s="6" t="s">
        <v>194</v>
      </c>
      <c r="G1189" s="6" t="s">
        <v>131</v>
      </c>
      <c r="H1189" t="s">
        <v>110</v>
      </c>
      <c r="I1189" t="s">
        <v>111</v>
      </c>
      <c r="J1189" t="s">
        <v>204</v>
      </c>
      <c r="K1189" t="s">
        <v>205</v>
      </c>
      <c r="L1189" t="s">
        <v>206</v>
      </c>
      <c r="M1189" t="s">
        <v>215</v>
      </c>
      <c r="N1189" s="6" t="s">
        <v>225</v>
      </c>
      <c r="P1189" s="44" t="s">
        <v>386</v>
      </c>
      <c r="Q1189" s="9">
        <v>7004783.82174554</v>
      </c>
      <c r="R1189" s="9">
        <v>3969028.4370655599</v>
      </c>
      <c r="S1189" s="8">
        <f>((R1189-Q1189)/Q1189)</f>
        <v>-0.43338316526711773</v>
      </c>
      <c r="U1189" s="9">
        <f t="shared" si="76"/>
        <v>-0.81955462867286943</v>
      </c>
      <c r="V1189" s="6" t="s">
        <v>119</v>
      </c>
      <c r="W1189" s="6" t="s">
        <v>383</v>
      </c>
    </row>
    <row r="1190" spans="1:23" x14ac:dyDescent="0.2">
      <c r="A1190" s="6" t="s">
        <v>106</v>
      </c>
      <c r="B1190" s="6">
        <v>2018</v>
      </c>
      <c r="C1190" s="6" t="s">
        <v>451</v>
      </c>
      <c r="D1190" s="6" t="s">
        <v>69</v>
      </c>
      <c r="E1190" s="6" t="s">
        <v>52</v>
      </c>
      <c r="F1190" s="6" t="s">
        <v>108</v>
      </c>
      <c r="G1190" s="6" t="s">
        <v>239</v>
      </c>
      <c r="H1190" t="s">
        <v>110</v>
      </c>
      <c r="I1190" t="s">
        <v>123</v>
      </c>
      <c r="J1190" t="s">
        <v>124</v>
      </c>
      <c r="K1190" t="s">
        <v>125</v>
      </c>
      <c r="L1190" t="s">
        <v>126</v>
      </c>
      <c r="M1190" t="s">
        <v>127</v>
      </c>
      <c r="N1190" s="6" t="s">
        <v>155</v>
      </c>
      <c r="P1190" s="44" t="s">
        <v>386</v>
      </c>
      <c r="Q1190" s="9">
        <v>9494163</v>
      </c>
      <c r="R1190" s="9">
        <v>5369649</v>
      </c>
      <c r="S1190" s="8">
        <f>((R1190-Q1190)/Q1190)</f>
        <v>-0.43442628907887931</v>
      </c>
      <c r="U1190" s="9">
        <f t="shared" si="76"/>
        <v>-0.82221303274072588</v>
      </c>
      <c r="V1190" s="6" t="s">
        <v>119</v>
      </c>
      <c r="W1190" s="6" t="s">
        <v>383</v>
      </c>
    </row>
    <row r="1191" spans="1:23" x14ac:dyDescent="0.2">
      <c r="A1191" s="6" t="s">
        <v>106</v>
      </c>
      <c r="B1191" s="6" t="s">
        <v>120</v>
      </c>
      <c r="C1191" s="6" t="s">
        <v>429</v>
      </c>
      <c r="D1191" s="6" t="s">
        <v>77</v>
      </c>
      <c r="E1191" s="6" t="s">
        <v>121</v>
      </c>
      <c r="F1191" s="6" t="s">
        <v>144</v>
      </c>
      <c r="G1191" s="11">
        <v>1E-3</v>
      </c>
      <c r="H1191" t="s">
        <v>110</v>
      </c>
      <c r="I1191" t="s">
        <v>111</v>
      </c>
      <c r="J1191" t="s">
        <v>133</v>
      </c>
      <c r="K1191" t="s">
        <v>146</v>
      </c>
      <c r="L1191" t="s">
        <v>147</v>
      </c>
      <c r="M1191" t="s">
        <v>191</v>
      </c>
      <c r="P1191" s="44" t="s">
        <v>386</v>
      </c>
      <c r="Q1191" s="9">
        <v>17321844.8644026</v>
      </c>
      <c r="R1191" s="9">
        <v>9796717.6779694799</v>
      </c>
      <c r="S1191" s="8">
        <f>((R1191-Q1191)/Q1191)</f>
        <v>-0.43442989158145012</v>
      </c>
      <c r="U1191" s="9">
        <f t="shared" si="76"/>
        <v>-0.82222222222221331</v>
      </c>
      <c r="V1191" s="6" t="s">
        <v>119</v>
      </c>
      <c r="W1191" s="6" t="s">
        <v>383</v>
      </c>
    </row>
    <row r="1192" spans="1:23" x14ac:dyDescent="0.2">
      <c r="A1192" s="6" t="s">
        <v>106</v>
      </c>
      <c r="B1192" s="6">
        <v>2018</v>
      </c>
      <c r="C1192" s="6" t="s">
        <v>496</v>
      </c>
      <c r="D1192" s="6" t="s">
        <v>69</v>
      </c>
      <c r="E1192" s="6" t="s">
        <v>52</v>
      </c>
      <c r="F1192" s="6" t="s">
        <v>108</v>
      </c>
      <c r="G1192" s="6" t="s">
        <v>227</v>
      </c>
      <c r="H1192" t="s">
        <v>110</v>
      </c>
      <c r="I1192" t="s">
        <v>123</v>
      </c>
      <c r="J1192" t="s">
        <v>124</v>
      </c>
      <c r="K1192" t="s">
        <v>125</v>
      </c>
      <c r="L1192" t="s">
        <v>126</v>
      </c>
      <c r="M1192" t="s">
        <v>127</v>
      </c>
      <c r="N1192" s="6" t="s">
        <v>150</v>
      </c>
      <c r="P1192" s="44" t="s">
        <v>386</v>
      </c>
      <c r="Q1192" s="9">
        <v>3084772.3704866502</v>
      </c>
      <c r="R1192" s="9">
        <v>1742543.1711146</v>
      </c>
      <c r="S1192" s="8">
        <f>((R1192-Q1192)/Q1192)</f>
        <v>-0.43511450381679267</v>
      </c>
      <c r="U1192" s="9">
        <f t="shared" si="76"/>
        <v>-0.82396963590849726</v>
      </c>
      <c r="V1192" s="6" t="s">
        <v>119</v>
      </c>
      <c r="W1192" s="6" t="s">
        <v>383</v>
      </c>
    </row>
    <row r="1193" spans="1:23" x14ac:dyDescent="0.2">
      <c r="A1193" s="6" t="s">
        <v>231</v>
      </c>
      <c r="B1193" s="6">
        <v>2019</v>
      </c>
      <c r="C1193" s="6" t="s">
        <v>419</v>
      </c>
      <c r="D1193" s="6" t="s">
        <v>74</v>
      </c>
      <c r="E1193" s="6" t="s">
        <v>50</v>
      </c>
      <c r="F1193" s="6" t="s">
        <v>232</v>
      </c>
      <c r="G1193" s="6" t="s">
        <v>240</v>
      </c>
      <c r="H1193" t="s">
        <v>110</v>
      </c>
      <c r="I1193" t="s">
        <v>123</v>
      </c>
      <c r="J1193" t="s">
        <v>124</v>
      </c>
      <c r="K1193" t="s">
        <v>125</v>
      </c>
      <c r="L1193" t="s">
        <v>126</v>
      </c>
      <c r="M1193" t="s">
        <v>127</v>
      </c>
      <c r="P1193" s="44" t="s">
        <v>386</v>
      </c>
      <c r="T1193" s="9">
        <v>-0.82420000000000004</v>
      </c>
      <c r="U1193" s="9">
        <f t="shared" si="76"/>
        <v>-0.82420000000000004</v>
      </c>
      <c r="V1193" s="6" t="s">
        <v>119</v>
      </c>
      <c r="W1193" s="6" t="s">
        <v>383</v>
      </c>
    </row>
    <row r="1194" spans="1:23" x14ac:dyDescent="0.2">
      <c r="A1194" s="6" t="s">
        <v>196</v>
      </c>
      <c r="B1194" s="6">
        <v>2019</v>
      </c>
      <c r="C1194" s="6" t="s">
        <v>417</v>
      </c>
      <c r="D1194" s="6" t="s">
        <v>79</v>
      </c>
      <c r="E1194" s="6" t="s">
        <v>50</v>
      </c>
      <c r="F1194" s="16" t="s">
        <v>208</v>
      </c>
      <c r="G1194" s="6" t="s">
        <v>261</v>
      </c>
      <c r="H1194" s="6" t="s">
        <v>110</v>
      </c>
      <c r="I1194" s="12" t="s">
        <v>123</v>
      </c>
      <c r="J1194" s="6" t="s">
        <v>124</v>
      </c>
      <c r="K1194" s="6" t="s">
        <v>125</v>
      </c>
      <c r="L1194" s="6" t="s">
        <v>126</v>
      </c>
      <c r="M1194" s="6" t="s">
        <v>127</v>
      </c>
      <c r="N1194" s="6" t="s">
        <v>155</v>
      </c>
      <c r="O1194" s="6" t="s">
        <v>218</v>
      </c>
      <c r="P1194" s="44" t="s">
        <v>386</v>
      </c>
      <c r="Q1194" s="9">
        <v>19086021.505376302</v>
      </c>
      <c r="R1194" s="9">
        <v>10752688.172042999</v>
      </c>
      <c r="S1194" s="8">
        <f t="shared" ref="S1194:S1203" si="77">((R1194-Q1194)/Q1194)</f>
        <v>-0.43661971830985852</v>
      </c>
      <c r="U1194" s="9">
        <f t="shared" si="76"/>
        <v>-0.82781902461731793</v>
      </c>
      <c r="V1194" s="6" t="s">
        <v>119</v>
      </c>
      <c r="W1194" s="6" t="s">
        <v>383</v>
      </c>
    </row>
    <row r="1195" spans="1:23" x14ac:dyDescent="0.2">
      <c r="A1195" s="6" t="s">
        <v>106</v>
      </c>
      <c r="B1195" s="6" t="s">
        <v>107</v>
      </c>
      <c r="C1195" s="6" t="s">
        <v>425</v>
      </c>
      <c r="D1195" s="6" t="s">
        <v>69</v>
      </c>
      <c r="E1195" s="6" t="s">
        <v>52</v>
      </c>
      <c r="F1195" s="6" t="s">
        <v>142</v>
      </c>
      <c r="G1195" s="6" t="s">
        <v>118</v>
      </c>
      <c r="H1195" t="s">
        <v>110</v>
      </c>
      <c r="I1195" t="s">
        <v>111</v>
      </c>
      <c r="J1195" t="s">
        <v>133</v>
      </c>
      <c r="K1195" t="s">
        <v>146</v>
      </c>
      <c r="L1195" t="s">
        <v>147</v>
      </c>
      <c r="M1195" t="s">
        <v>191</v>
      </c>
      <c r="P1195" s="44" t="s">
        <v>386</v>
      </c>
      <c r="Q1195" s="9">
        <v>24.615384615384599</v>
      </c>
      <c r="R1195" s="9">
        <v>13.846153846153801</v>
      </c>
      <c r="S1195" s="8">
        <f t="shared" si="77"/>
        <v>-0.4375000000000015</v>
      </c>
      <c r="U1195" s="9">
        <f t="shared" si="76"/>
        <v>-0.8300749985576914</v>
      </c>
      <c r="V1195" s="6" t="s">
        <v>116</v>
      </c>
      <c r="W1195" s="6" t="s">
        <v>383</v>
      </c>
    </row>
    <row r="1196" spans="1:23" x14ac:dyDescent="0.2">
      <c r="A1196" s="6" t="s">
        <v>106</v>
      </c>
      <c r="B1196" s="6" t="s">
        <v>120</v>
      </c>
      <c r="C1196" s="6" t="s">
        <v>460</v>
      </c>
      <c r="D1196" s="6" t="s">
        <v>77</v>
      </c>
      <c r="E1196" s="6" t="s">
        <v>121</v>
      </c>
      <c r="F1196" s="6" t="s">
        <v>132</v>
      </c>
      <c r="G1196" s="11">
        <v>1E-3</v>
      </c>
      <c r="H1196" s="47" t="s">
        <v>110</v>
      </c>
      <c r="I1196" s="48" t="s">
        <v>123</v>
      </c>
      <c r="J1196" s="6" t="s">
        <v>124</v>
      </c>
      <c r="K1196" s="6" t="s">
        <v>125</v>
      </c>
      <c r="L1196" s="6" t="s">
        <v>126</v>
      </c>
      <c r="M1196" s="6" t="s">
        <v>127</v>
      </c>
      <c r="N1196" s="6" t="s">
        <v>150</v>
      </c>
      <c r="P1196" s="44" t="s">
        <v>386</v>
      </c>
      <c r="Q1196" s="9">
        <v>1141804.16545099</v>
      </c>
      <c r="R1196" s="9">
        <v>640151.43374120502</v>
      </c>
      <c r="S1196" s="8">
        <f t="shared" si="77"/>
        <v>-0.43935093853125162</v>
      </c>
      <c r="T1196" s="43"/>
      <c r="U1196" s="9">
        <f t="shared" si="76"/>
        <v>-0.8348300971444631</v>
      </c>
      <c r="V1196" s="6" t="s">
        <v>119</v>
      </c>
      <c r="W1196" s="6" t="s">
        <v>383</v>
      </c>
    </row>
    <row r="1197" spans="1:23" x14ac:dyDescent="0.2">
      <c r="A1197" s="6" t="s">
        <v>106</v>
      </c>
      <c r="B1197" s="6" t="s">
        <v>107</v>
      </c>
      <c r="C1197" s="6" t="s">
        <v>472</v>
      </c>
      <c r="D1197" s="6" t="s">
        <v>69</v>
      </c>
      <c r="E1197" s="6" t="s">
        <v>52</v>
      </c>
      <c r="F1197" s="6" t="s">
        <v>194</v>
      </c>
      <c r="G1197" s="6" t="s">
        <v>129</v>
      </c>
      <c r="H1197" t="s">
        <v>110</v>
      </c>
      <c r="I1197" t="s">
        <v>111</v>
      </c>
      <c r="J1197" t="s">
        <v>133</v>
      </c>
      <c r="K1197" t="s">
        <v>146</v>
      </c>
      <c r="L1197" t="s">
        <v>147</v>
      </c>
      <c r="M1197" t="s">
        <v>191</v>
      </c>
      <c r="P1197" s="44" t="s">
        <v>386</v>
      </c>
      <c r="Q1197" s="9">
        <v>10964781.961431799</v>
      </c>
      <c r="R1197" s="9">
        <v>6118805.7575182198</v>
      </c>
      <c r="S1197" s="8">
        <f t="shared" si="77"/>
        <v>-0.44195828252300096</v>
      </c>
      <c r="U1197" s="9">
        <f t="shared" si="76"/>
        <v>-0.84155511737145849</v>
      </c>
      <c r="V1197" s="6" t="s">
        <v>119</v>
      </c>
      <c r="W1197" s="6" t="s">
        <v>383</v>
      </c>
    </row>
    <row r="1198" spans="1:23" x14ac:dyDescent="0.2">
      <c r="A1198" s="6" t="s">
        <v>185</v>
      </c>
      <c r="B1198" s="6">
        <v>2020</v>
      </c>
      <c r="C1198" s="6" t="s">
        <v>506</v>
      </c>
      <c r="D1198" s="6" t="s">
        <v>80</v>
      </c>
      <c r="E1198" s="6" t="s">
        <v>50</v>
      </c>
      <c r="F1198" s="6" t="s">
        <v>186</v>
      </c>
      <c r="G1198" s="6" t="s">
        <v>203</v>
      </c>
      <c r="H1198" s="6" t="s">
        <v>110</v>
      </c>
      <c r="I1198" s="6" t="s">
        <v>111</v>
      </c>
      <c r="J1198" s="6" t="s">
        <v>112</v>
      </c>
      <c r="K1198" s="6" t="s">
        <v>139</v>
      </c>
      <c r="P1198" s="44" t="s">
        <v>385</v>
      </c>
      <c r="Q1198" s="9">
        <v>54.6456692913385</v>
      </c>
      <c r="R1198" s="9">
        <v>30.492196878751432</v>
      </c>
      <c r="S1198" s="8">
        <f t="shared" si="77"/>
        <v>-0.44200158449547006</v>
      </c>
      <c r="U1198" s="9">
        <f t="shared" si="76"/>
        <v>-0.84166706951211578</v>
      </c>
      <c r="V1198" s="6" t="s">
        <v>116</v>
      </c>
      <c r="W1198" s="6" t="s">
        <v>383</v>
      </c>
    </row>
    <row r="1199" spans="1:23" x14ac:dyDescent="0.2">
      <c r="A1199" s="6" t="s">
        <v>106</v>
      </c>
      <c r="B1199" s="6" t="s">
        <v>107</v>
      </c>
      <c r="C1199" s="6" t="s">
        <v>479</v>
      </c>
      <c r="D1199" s="6" t="s">
        <v>69</v>
      </c>
      <c r="E1199" s="6" t="s">
        <v>52</v>
      </c>
      <c r="F1199" s="6" t="s">
        <v>117</v>
      </c>
      <c r="G1199" s="6" t="s">
        <v>109</v>
      </c>
      <c r="H1199" t="s">
        <v>110</v>
      </c>
      <c r="I1199" t="s">
        <v>163</v>
      </c>
      <c r="J1199" t="s">
        <v>163</v>
      </c>
      <c r="K1199" t="s">
        <v>164</v>
      </c>
      <c r="L1199" t="s">
        <v>165</v>
      </c>
      <c r="M1199" t="s">
        <v>166</v>
      </c>
      <c r="P1199" s="44" t="s">
        <v>386</v>
      </c>
      <c r="Q1199" s="9">
        <v>1.91616766467066</v>
      </c>
      <c r="R1199" s="9">
        <v>1.062874251497</v>
      </c>
      <c r="S1199" s="8">
        <f t="shared" si="77"/>
        <v>-0.4453125000000035</v>
      </c>
      <c r="U1199" s="9">
        <f t="shared" si="76"/>
        <v>-0.8502528804953271</v>
      </c>
      <c r="V1199" s="6" t="s">
        <v>116</v>
      </c>
      <c r="W1199" s="6" t="s">
        <v>383</v>
      </c>
    </row>
    <row r="1200" spans="1:23" x14ac:dyDescent="0.2">
      <c r="A1200" s="6" t="s">
        <v>106</v>
      </c>
      <c r="B1200" s="6" t="s">
        <v>107</v>
      </c>
      <c r="C1200" s="6" t="s">
        <v>464</v>
      </c>
      <c r="D1200" s="6" t="s">
        <v>69</v>
      </c>
      <c r="E1200" s="6" t="s">
        <v>52</v>
      </c>
      <c r="F1200" s="6" t="s">
        <v>194</v>
      </c>
      <c r="G1200" s="6" t="s">
        <v>129</v>
      </c>
      <c r="H1200" t="s">
        <v>110</v>
      </c>
      <c r="I1200" t="s">
        <v>111</v>
      </c>
      <c r="J1200" t="s">
        <v>112</v>
      </c>
      <c r="K1200" t="s">
        <v>139</v>
      </c>
      <c r="L1200" t="s">
        <v>140</v>
      </c>
      <c r="M1200" t="s">
        <v>141</v>
      </c>
      <c r="P1200" s="44" t="s">
        <v>385</v>
      </c>
      <c r="Q1200" s="9">
        <v>3471686.81892655</v>
      </c>
      <c r="R1200" s="9">
        <v>1922134.54398991</v>
      </c>
      <c r="S1200" s="8">
        <f t="shared" si="77"/>
        <v>-0.44633987907231892</v>
      </c>
      <c r="U1200" s="9">
        <f t="shared" si="76"/>
        <v>-0.852927483822427</v>
      </c>
      <c r="V1200" s="6" t="s">
        <v>119</v>
      </c>
      <c r="W1200" s="6" t="s">
        <v>383</v>
      </c>
    </row>
    <row r="1201" spans="1:23" x14ac:dyDescent="0.2">
      <c r="A1201" s="6" t="s">
        <v>106</v>
      </c>
      <c r="B1201" s="6" t="s">
        <v>107</v>
      </c>
      <c r="C1201" s="6" t="s">
        <v>426</v>
      </c>
      <c r="D1201" s="6" t="s">
        <v>69</v>
      </c>
      <c r="E1201" s="6" t="s">
        <v>52</v>
      </c>
      <c r="F1201" s="6" t="s">
        <v>108</v>
      </c>
      <c r="G1201" s="6" t="s">
        <v>118</v>
      </c>
      <c r="H1201" t="s">
        <v>110</v>
      </c>
      <c r="I1201" t="s">
        <v>111</v>
      </c>
      <c r="J1201" t="s">
        <v>204</v>
      </c>
      <c r="K1201" t="s">
        <v>205</v>
      </c>
      <c r="L1201" t="s">
        <v>206</v>
      </c>
      <c r="M1201" t="s">
        <v>215</v>
      </c>
      <c r="N1201" s="6" t="s">
        <v>225</v>
      </c>
      <c r="P1201" s="44" t="s">
        <v>386</v>
      </c>
      <c r="Q1201" s="9">
        <v>10.4510108864696</v>
      </c>
      <c r="R1201" s="9">
        <v>5.7853810264385599</v>
      </c>
      <c r="S1201" s="8">
        <f t="shared" si="77"/>
        <v>-0.44642857142856845</v>
      </c>
      <c r="U1201" s="9">
        <f t="shared" si="76"/>
        <v>-0.85315861167072105</v>
      </c>
      <c r="V1201" s="6" t="s">
        <v>116</v>
      </c>
      <c r="W1201" s="6" t="s">
        <v>383</v>
      </c>
    </row>
    <row r="1202" spans="1:23" x14ac:dyDescent="0.2">
      <c r="A1202" s="6" t="s">
        <v>196</v>
      </c>
      <c r="B1202" s="6">
        <v>2019</v>
      </c>
      <c r="C1202" s="6" t="s">
        <v>421</v>
      </c>
      <c r="D1202" s="6" t="s">
        <v>79</v>
      </c>
      <c r="E1202" s="6" t="s">
        <v>50</v>
      </c>
      <c r="F1202" s="6" t="s">
        <v>197</v>
      </c>
      <c r="G1202" s="6" t="s">
        <v>198</v>
      </c>
      <c r="H1202" s="6" t="s">
        <v>110</v>
      </c>
      <c r="I1202" s="6" t="s">
        <v>111</v>
      </c>
      <c r="J1202" s="6" t="s">
        <v>133</v>
      </c>
      <c r="K1202" s="6" t="s">
        <v>134</v>
      </c>
      <c r="L1202" s="6" t="s">
        <v>135</v>
      </c>
      <c r="P1202" s="44" t="s">
        <v>385</v>
      </c>
      <c r="Q1202" s="9">
        <v>13542319.749216201</v>
      </c>
      <c r="R1202" s="9">
        <v>7398119.1222570501</v>
      </c>
      <c r="S1202" s="8">
        <f t="shared" si="77"/>
        <v>-0.45370370370369989</v>
      </c>
      <c r="U1202" s="9">
        <f t="shared" si="76"/>
        <v>-0.87224445280161733</v>
      </c>
      <c r="V1202" s="6" t="s">
        <v>119</v>
      </c>
      <c r="W1202" s="6" t="s">
        <v>383</v>
      </c>
    </row>
    <row r="1203" spans="1:23" x14ac:dyDescent="0.2">
      <c r="A1203" s="6" t="s">
        <v>106</v>
      </c>
      <c r="B1203" s="6" t="s">
        <v>120</v>
      </c>
      <c r="C1203" s="6" t="s">
        <v>423</v>
      </c>
      <c r="D1203" s="6" t="s">
        <v>69</v>
      </c>
      <c r="E1203" s="6" t="s">
        <v>52</v>
      </c>
      <c r="F1203" s="6" t="s">
        <v>108</v>
      </c>
      <c r="G1203" s="6" t="s">
        <v>242</v>
      </c>
      <c r="H1203" t="s">
        <v>110</v>
      </c>
      <c r="I1203" t="s">
        <v>111</v>
      </c>
      <c r="J1203" t="s">
        <v>133</v>
      </c>
      <c r="K1203" t="s">
        <v>146</v>
      </c>
      <c r="L1203" t="s">
        <v>147</v>
      </c>
      <c r="M1203" t="s">
        <v>191</v>
      </c>
      <c r="P1203" s="44" t="s">
        <v>386</v>
      </c>
      <c r="Q1203" s="9">
        <v>5492251.8729818696</v>
      </c>
      <c r="R1203" s="9">
        <v>2991822.5338309999</v>
      </c>
      <c r="S1203" s="8">
        <f t="shared" si="77"/>
        <v>-0.45526487076298799</v>
      </c>
      <c r="U1203" s="9">
        <f t="shared" si="76"/>
        <v>-0.87637318724301594</v>
      </c>
      <c r="V1203" s="6" t="s">
        <v>119</v>
      </c>
      <c r="W1203" s="6" t="s">
        <v>383</v>
      </c>
    </row>
    <row r="1204" spans="1:23" x14ac:dyDescent="0.2">
      <c r="A1204" s="6" t="s">
        <v>231</v>
      </c>
      <c r="B1204" s="6">
        <v>2019</v>
      </c>
      <c r="C1204" s="6" t="s">
        <v>431</v>
      </c>
      <c r="D1204" s="6" t="s">
        <v>80</v>
      </c>
      <c r="E1204" s="6" t="s">
        <v>50</v>
      </c>
      <c r="F1204" s="6" t="s">
        <v>232</v>
      </c>
      <c r="G1204" s="6" t="s">
        <v>233</v>
      </c>
      <c r="H1204" t="s">
        <v>110</v>
      </c>
      <c r="I1204" t="s">
        <v>123</v>
      </c>
      <c r="J1204" t="s">
        <v>124</v>
      </c>
      <c r="K1204" t="s">
        <v>125</v>
      </c>
      <c r="L1204" t="s">
        <v>126</v>
      </c>
      <c r="M1204" t="s">
        <v>127</v>
      </c>
      <c r="N1204" s="6" t="s">
        <v>155</v>
      </c>
      <c r="P1204" s="44" t="s">
        <v>386</v>
      </c>
      <c r="T1204" s="9">
        <v>-0.88139999999999996</v>
      </c>
      <c r="U1204" s="9">
        <f t="shared" si="76"/>
        <v>-0.88139999999999996</v>
      </c>
      <c r="V1204" s="6" t="s">
        <v>119</v>
      </c>
      <c r="W1204" s="6" t="s">
        <v>383</v>
      </c>
    </row>
    <row r="1205" spans="1:23" x14ac:dyDescent="0.2">
      <c r="A1205" s="6" t="s">
        <v>106</v>
      </c>
      <c r="B1205" s="6" t="s">
        <v>107</v>
      </c>
      <c r="C1205" s="6" t="s">
        <v>481</v>
      </c>
      <c r="D1205" s="6" t="s">
        <v>69</v>
      </c>
      <c r="E1205" s="6" t="s">
        <v>52</v>
      </c>
      <c r="F1205" s="6" t="s">
        <v>117</v>
      </c>
      <c r="G1205" s="6" t="s">
        <v>129</v>
      </c>
      <c r="H1205" s="6" t="s">
        <v>110</v>
      </c>
      <c r="I1205" s="6" t="s">
        <v>111</v>
      </c>
      <c r="J1205" s="6" t="s">
        <v>112</v>
      </c>
      <c r="K1205" s="6" t="s">
        <v>113</v>
      </c>
      <c r="L1205" s="6" t="s">
        <v>114</v>
      </c>
      <c r="M1205" s="6" t="s">
        <v>115</v>
      </c>
      <c r="P1205" s="44" t="s">
        <v>385</v>
      </c>
      <c r="Q1205" s="9">
        <v>2.3529411764705799</v>
      </c>
      <c r="R1205" s="19">
        <v>1.2745098039215701</v>
      </c>
      <c r="S1205" s="8">
        <f>((R1205-Q1205)/Q1205)</f>
        <v>-0.45833333333333076</v>
      </c>
      <c r="U1205" s="9">
        <f t="shared" si="76"/>
        <v>-0.88452278258005734</v>
      </c>
      <c r="V1205" s="6" t="s">
        <v>116</v>
      </c>
      <c r="W1205" s="6" t="s">
        <v>383</v>
      </c>
    </row>
    <row r="1206" spans="1:23" x14ac:dyDescent="0.2">
      <c r="A1206" s="6" t="s">
        <v>106</v>
      </c>
      <c r="B1206" s="6" t="s">
        <v>107</v>
      </c>
      <c r="C1206" s="6" t="s">
        <v>485</v>
      </c>
      <c r="D1206" s="6" t="s">
        <v>69</v>
      </c>
      <c r="E1206" s="6" t="s">
        <v>52</v>
      </c>
      <c r="F1206" s="6" t="s">
        <v>117</v>
      </c>
      <c r="G1206" s="6" t="s">
        <v>130</v>
      </c>
      <c r="H1206" t="s">
        <v>110</v>
      </c>
      <c r="I1206" t="s">
        <v>111</v>
      </c>
      <c r="J1206" t="s">
        <v>133</v>
      </c>
      <c r="K1206" t="s">
        <v>146</v>
      </c>
      <c r="L1206" t="s">
        <v>147</v>
      </c>
      <c r="M1206" t="s">
        <v>191</v>
      </c>
      <c r="P1206" s="44" t="s">
        <v>386</v>
      </c>
      <c r="Q1206" s="9">
        <v>28.387096774193498</v>
      </c>
      <c r="R1206" s="9">
        <v>15.2853598014888</v>
      </c>
      <c r="S1206" s="8">
        <f>((R1206-Q1206)/Q1206)</f>
        <v>-0.46153846153846179</v>
      </c>
      <c r="U1206" s="9">
        <f t="shared" si="76"/>
        <v>-0.89308479608348867</v>
      </c>
      <c r="V1206" s="6" t="s">
        <v>116</v>
      </c>
      <c r="W1206" s="6" t="s">
        <v>383</v>
      </c>
    </row>
    <row r="1207" spans="1:23" x14ac:dyDescent="0.2">
      <c r="A1207" s="6" t="s">
        <v>106</v>
      </c>
      <c r="B1207" s="6" t="s">
        <v>107</v>
      </c>
      <c r="C1207" s="6" t="s">
        <v>425</v>
      </c>
      <c r="D1207" s="6" t="s">
        <v>69</v>
      </c>
      <c r="E1207" s="6" t="s">
        <v>52</v>
      </c>
      <c r="F1207" s="6" t="s">
        <v>194</v>
      </c>
      <c r="G1207" s="6" t="s">
        <v>109</v>
      </c>
      <c r="H1207" t="s">
        <v>110</v>
      </c>
      <c r="I1207" t="s">
        <v>111</v>
      </c>
      <c r="J1207" t="s">
        <v>133</v>
      </c>
      <c r="K1207" t="s">
        <v>146</v>
      </c>
      <c r="L1207" t="s">
        <v>147</v>
      </c>
      <c r="M1207" t="s">
        <v>191</v>
      </c>
      <c r="P1207" s="44" t="s">
        <v>386</v>
      </c>
      <c r="Q1207" s="9">
        <v>28.75</v>
      </c>
      <c r="R1207" s="9">
        <v>15.4807692307692</v>
      </c>
      <c r="S1207" s="8">
        <f>((R1207-Q1207)/Q1207)</f>
        <v>-0.46153846153846262</v>
      </c>
      <c r="U1207" s="9">
        <f t="shared" si="76"/>
        <v>-0.89308479608349078</v>
      </c>
      <c r="V1207" s="6" t="s">
        <v>116</v>
      </c>
      <c r="W1207" s="6" t="s">
        <v>383</v>
      </c>
    </row>
    <row r="1208" spans="1:23" x14ac:dyDescent="0.2">
      <c r="A1208" s="6" t="s">
        <v>167</v>
      </c>
      <c r="B1208" s="6">
        <v>2018</v>
      </c>
      <c r="C1208" s="6" t="s">
        <v>411</v>
      </c>
      <c r="D1208" s="6" t="s">
        <v>80</v>
      </c>
      <c r="E1208" s="6" t="s">
        <v>50</v>
      </c>
      <c r="F1208" s="45" t="s">
        <v>390</v>
      </c>
      <c r="G1208" s="6" t="s">
        <v>168</v>
      </c>
      <c r="H1208" s="6" t="s">
        <v>110</v>
      </c>
      <c r="I1208" s="12" t="s">
        <v>111</v>
      </c>
      <c r="J1208" s="6" t="s">
        <v>133</v>
      </c>
      <c r="K1208" s="6" t="s">
        <v>285</v>
      </c>
      <c r="P1208" s="44" t="s">
        <v>385</v>
      </c>
      <c r="R1208" s="8"/>
      <c r="T1208" s="15">
        <v>-0.89928297899999998</v>
      </c>
      <c r="U1208" s="9">
        <f t="shared" si="76"/>
        <v>-0.89928297899999998</v>
      </c>
      <c r="V1208" s="6" t="s">
        <v>116</v>
      </c>
      <c r="W1208" s="6" t="s">
        <v>383</v>
      </c>
    </row>
    <row r="1209" spans="1:23" x14ac:dyDescent="0.2">
      <c r="A1209" s="6" t="s">
        <v>106</v>
      </c>
      <c r="B1209" s="6">
        <v>2018</v>
      </c>
      <c r="C1209" s="6" t="s">
        <v>493</v>
      </c>
      <c r="D1209" s="6" t="s">
        <v>69</v>
      </c>
      <c r="E1209" s="6" t="s">
        <v>52</v>
      </c>
      <c r="F1209" s="6" t="s">
        <v>108</v>
      </c>
      <c r="G1209" s="6" t="s">
        <v>193</v>
      </c>
      <c r="H1209" t="s">
        <v>110</v>
      </c>
      <c r="I1209" t="s">
        <v>111</v>
      </c>
      <c r="J1209" t="s">
        <v>204</v>
      </c>
      <c r="K1209" t="s">
        <v>205</v>
      </c>
      <c r="L1209" t="s">
        <v>206</v>
      </c>
      <c r="M1209" t="s">
        <v>215</v>
      </c>
      <c r="N1209" s="6" t="s">
        <v>225</v>
      </c>
      <c r="P1209" s="44" t="s">
        <v>386</v>
      </c>
      <c r="Q1209" s="9">
        <v>906148.86731392203</v>
      </c>
      <c r="R1209" s="9">
        <v>485436.89320388698</v>
      </c>
      <c r="S1209" s="8">
        <f t="shared" ref="S1209:S1224" si="78">((R1209-Q1209)/Q1209)</f>
        <v>-0.46428571428571408</v>
      </c>
      <c r="U1209" s="9">
        <f t="shared" si="76"/>
        <v>-0.90046432644908514</v>
      </c>
      <c r="V1209" s="6" t="s">
        <v>119</v>
      </c>
      <c r="W1209" s="6" t="s">
        <v>383</v>
      </c>
    </row>
    <row r="1210" spans="1:23" x14ac:dyDescent="0.2">
      <c r="A1210" s="6" t="s">
        <v>106</v>
      </c>
      <c r="B1210" s="6" t="s">
        <v>107</v>
      </c>
      <c r="C1210" s="6" t="s">
        <v>473</v>
      </c>
      <c r="D1210" s="6" t="s">
        <v>69</v>
      </c>
      <c r="E1210" s="6" t="s">
        <v>52</v>
      </c>
      <c r="F1210" s="6" t="s">
        <v>142</v>
      </c>
      <c r="G1210" s="6" t="s">
        <v>131</v>
      </c>
      <c r="H1210" s="6" t="s">
        <v>110</v>
      </c>
      <c r="I1210" s="12" t="s">
        <v>123</v>
      </c>
      <c r="J1210" s="6" t="s">
        <v>124</v>
      </c>
      <c r="K1210" s="6" t="s">
        <v>125</v>
      </c>
      <c r="L1210" s="6" t="s">
        <v>126</v>
      </c>
      <c r="M1210" s="6" t="s">
        <v>127</v>
      </c>
      <c r="N1210" s="6" t="s">
        <v>150</v>
      </c>
      <c r="P1210" s="44" t="s">
        <v>386</v>
      </c>
      <c r="Q1210" s="9">
        <v>0.86956521739130499</v>
      </c>
      <c r="R1210" s="9">
        <v>0.46583850931677001</v>
      </c>
      <c r="S1210" s="8">
        <f t="shared" si="78"/>
        <v>-0.46428571428571486</v>
      </c>
      <c r="U1210" s="9">
        <f t="shared" si="76"/>
        <v>-0.90046432644908725</v>
      </c>
      <c r="V1210" s="6" t="s">
        <v>116</v>
      </c>
      <c r="W1210" s="6" t="s">
        <v>383</v>
      </c>
    </row>
    <row r="1211" spans="1:23" x14ac:dyDescent="0.2">
      <c r="A1211" s="6" t="s">
        <v>106</v>
      </c>
      <c r="B1211" s="6" t="s">
        <v>120</v>
      </c>
      <c r="C1211" s="6" t="s">
        <v>447</v>
      </c>
      <c r="D1211" s="6" t="s">
        <v>77</v>
      </c>
      <c r="E1211" s="6" t="s">
        <v>121</v>
      </c>
      <c r="F1211" s="6" t="s">
        <v>122</v>
      </c>
      <c r="G1211" s="11">
        <v>1E-3</v>
      </c>
      <c r="H1211" s="6" t="s">
        <v>110</v>
      </c>
      <c r="I1211" s="12" t="s">
        <v>123</v>
      </c>
      <c r="J1211" s="6" t="s">
        <v>124</v>
      </c>
      <c r="K1211" s="6" t="s">
        <v>125</v>
      </c>
      <c r="L1211" s="6" t="s">
        <v>126</v>
      </c>
      <c r="M1211" s="6" t="s">
        <v>127</v>
      </c>
      <c r="N1211" s="6" t="s">
        <v>155</v>
      </c>
      <c r="O1211" s="6" t="s">
        <v>175</v>
      </c>
      <c r="P1211" s="44" t="s">
        <v>386</v>
      </c>
      <c r="Q1211" s="9">
        <v>432106.89878251601</v>
      </c>
      <c r="R1211" s="9">
        <v>230338.82991497999</v>
      </c>
      <c r="S1211" s="8">
        <f t="shared" si="78"/>
        <v>-0.46694017021257517</v>
      </c>
      <c r="U1211" s="9">
        <f t="shared" si="76"/>
        <v>-0.90763062701840647</v>
      </c>
      <c r="V1211" s="6" t="s">
        <v>119</v>
      </c>
      <c r="W1211" s="6" t="s">
        <v>383</v>
      </c>
    </row>
    <row r="1212" spans="1:23" x14ac:dyDescent="0.2">
      <c r="A1212" s="6" t="s">
        <v>143</v>
      </c>
      <c r="B1212" s="6">
        <v>2018</v>
      </c>
      <c r="C1212" s="6" t="s">
        <v>426</v>
      </c>
      <c r="D1212" s="6" t="s">
        <v>74</v>
      </c>
      <c r="E1212" s="6" t="s">
        <v>50</v>
      </c>
      <c r="F1212" s="6" t="s">
        <v>144</v>
      </c>
      <c r="G1212" s="6" t="s">
        <v>145</v>
      </c>
      <c r="H1212" t="s">
        <v>110</v>
      </c>
      <c r="I1212" t="s">
        <v>111</v>
      </c>
      <c r="J1212" t="s">
        <v>204</v>
      </c>
      <c r="K1212" t="s">
        <v>205</v>
      </c>
      <c r="L1212" t="s">
        <v>206</v>
      </c>
      <c r="M1212" t="s">
        <v>215</v>
      </c>
      <c r="P1212" s="44" t="s">
        <v>386</v>
      </c>
      <c r="Q1212" s="9">
        <v>0.107659259259259</v>
      </c>
      <c r="R1212" s="9">
        <v>5.7333333333333299E-2</v>
      </c>
      <c r="S1212" s="8">
        <f t="shared" si="78"/>
        <v>-0.46745562130177415</v>
      </c>
      <c r="T1212" s="8"/>
      <c r="U1212" s="9">
        <f t="shared" si="76"/>
        <v>-0.90902633995250715</v>
      </c>
      <c r="V1212" s="6" t="s">
        <v>116</v>
      </c>
      <c r="W1212" s="6" t="s">
        <v>383</v>
      </c>
    </row>
    <row r="1213" spans="1:23" x14ac:dyDescent="0.2">
      <c r="A1213" s="6" t="s">
        <v>106</v>
      </c>
      <c r="B1213" s="6">
        <v>2018</v>
      </c>
      <c r="C1213" s="6" t="s">
        <v>493</v>
      </c>
      <c r="D1213" s="6" t="s">
        <v>69</v>
      </c>
      <c r="E1213" s="6" t="s">
        <v>52</v>
      </c>
      <c r="F1213" s="6" t="s">
        <v>108</v>
      </c>
      <c r="G1213" s="6" t="s">
        <v>193</v>
      </c>
      <c r="H1213" t="s">
        <v>110</v>
      </c>
      <c r="I1213" t="s">
        <v>123</v>
      </c>
      <c r="J1213" t="s">
        <v>124</v>
      </c>
      <c r="K1213" t="s">
        <v>125</v>
      </c>
      <c r="L1213" t="s">
        <v>126</v>
      </c>
      <c r="M1213" t="s">
        <v>127</v>
      </c>
      <c r="N1213" s="6" t="s">
        <v>150</v>
      </c>
      <c r="P1213" s="44" t="s">
        <v>386</v>
      </c>
      <c r="Q1213" s="9">
        <v>3738317.75700934</v>
      </c>
      <c r="R1213" s="9">
        <v>1981308.41121495</v>
      </c>
      <c r="S1213" s="8">
        <f t="shared" si="78"/>
        <v>-0.47000000000000003</v>
      </c>
      <c r="U1213" s="9">
        <f t="shared" si="76"/>
        <v>-0.91593573521152583</v>
      </c>
      <c r="V1213" s="6" t="s">
        <v>119</v>
      </c>
      <c r="W1213" s="6" t="s">
        <v>383</v>
      </c>
    </row>
    <row r="1214" spans="1:23" x14ac:dyDescent="0.2">
      <c r="A1214" s="6" t="s">
        <v>106</v>
      </c>
      <c r="B1214" s="6" t="s">
        <v>107</v>
      </c>
      <c r="C1214" s="6" t="s">
        <v>490</v>
      </c>
      <c r="D1214" s="6" t="s">
        <v>69</v>
      </c>
      <c r="E1214" s="6" t="s">
        <v>52</v>
      </c>
      <c r="F1214" s="6" t="s">
        <v>117</v>
      </c>
      <c r="G1214" s="6" t="s">
        <v>109</v>
      </c>
      <c r="H1214" s="6" t="s">
        <v>110</v>
      </c>
      <c r="I1214" s="12" t="s">
        <v>123</v>
      </c>
      <c r="J1214" s="6" t="s">
        <v>124</v>
      </c>
      <c r="K1214" s="6" t="s">
        <v>125</v>
      </c>
      <c r="L1214" s="6" t="s">
        <v>126</v>
      </c>
      <c r="M1214" s="6" t="s">
        <v>127</v>
      </c>
      <c r="N1214" s="6" t="s">
        <v>155</v>
      </c>
      <c r="P1214" s="44" t="s">
        <v>386</v>
      </c>
      <c r="Q1214" s="9">
        <v>18367688.878788099</v>
      </c>
      <c r="R1214" s="9">
        <v>9729151.30367551</v>
      </c>
      <c r="S1214" s="8">
        <f t="shared" si="78"/>
        <v>-0.47031162342306398</v>
      </c>
      <c r="U1214" s="9">
        <f t="shared" si="76"/>
        <v>-0.91678424424489058</v>
      </c>
      <c r="V1214" s="6" t="s">
        <v>119</v>
      </c>
      <c r="W1214" s="6" t="s">
        <v>383</v>
      </c>
    </row>
    <row r="1215" spans="1:23" x14ac:dyDescent="0.2">
      <c r="A1215" s="6" t="s">
        <v>106</v>
      </c>
      <c r="B1215" s="6" t="s">
        <v>120</v>
      </c>
      <c r="C1215" s="6" t="s">
        <v>442</v>
      </c>
      <c r="D1215" s="6" t="s">
        <v>77</v>
      </c>
      <c r="E1215" s="6" t="s">
        <v>121</v>
      </c>
      <c r="F1215" s="6" t="s">
        <v>122</v>
      </c>
      <c r="G1215" s="11">
        <v>1E-3</v>
      </c>
      <c r="H1215" s="6" t="s">
        <v>110</v>
      </c>
      <c r="I1215" s="12" t="s">
        <v>123</v>
      </c>
      <c r="J1215" s="6" t="s">
        <v>124</v>
      </c>
      <c r="K1215" s="6" t="s">
        <v>125</v>
      </c>
      <c r="L1215" s="6" t="s">
        <v>126</v>
      </c>
      <c r="M1215" s="6" t="s">
        <v>127</v>
      </c>
      <c r="N1215" s="6" t="s">
        <v>155</v>
      </c>
      <c r="O1215" s="6" t="s">
        <v>218</v>
      </c>
      <c r="P1215" s="44" t="s">
        <v>386</v>
      </c>
      <c r="Q1215" s="9">
        <v>1866552.34495369</v>
      </c>
      <c r="R1215" s="9">
        <v>986309.34193856595</v>
      </c>
      <c r="S1215" s="8">
        <f t="shared" si="78"/>
        <v>-0.471587633422069</v>
      </c>
      <c r="U1215" s="9">
        <f t="shared" si="76"/>
        <v>-0.92026386412419448</v>
      </c>
      <c r="V1215" s="6" t="s">
        <v>119</v>
      </c>
      <c r="W1215" s="6" t="s">
        <v>383</v>
      </c>
    </row>
    <row r="1216" spans="1:23" x14ac:dyDescent="0.2">
      <c r="A1216" s="6" t="s">
        <v>106</v>
      </c>
      <c r="B1216" s="6" t="s">
        <v>120</v>
      </c>
      <c r="C1216" s="6" t="s">
        <v>439</v>
      </c>
      <c r="D1216" s="6" t="s">
        <v>77</v>
      </c>
      <c r="E1216" s="6" t="s">
        <v>121</v>
      </c>
      <c r="F1216" s="6" t="s">
        <v>122</v>
      </c>
      <c r="G1216" s="11">
        <v>1E-3</v>
      </c>
      <c r="H1216" t="s">
        <v>110</v>
      </c>
      <c r="I1216" t="s">
        <v>123</v>
      </c>
      <c r="J1216" t="s">
        <v>124</v>
      </c>
      <c r="K1216" t="s">
        <v>125</v>
      </c>
      <c r="L1216" s="6" t="s">
        <v>136</v>
      </c>
      <c r="M1216" s="6" t="s">
        <v>137</v>
      </c>
      <c r="P1216" s="44" t="s">
        <v>385</v>
      </c>
      <c r="Q1216" s="9">
        <v>3885.1158498469199</v>
      </c>
      <c r="R1216" s="9">
        <v>2047.6620344722901</v>
      </c>
      <c r="S1216" s="8">
        <f t="shared" si="78"/>
        <v>-0.4729469818633667</v>
      </c>
      <c r="U1216" s="9">
        <f t="shared" si="76"/>
        <v>-0.92397999990244617</v>
      </c>
      <c r="V1216" s="6" t="s">
        <v>119</v>
      </c>
      <c r="W1216" s="6" t="s">
        <v>383</v>
      </c>
    </row>
    <row r="1217" spans="1:23" x14ac:dyDescent="0.2">
      <c r="A1217" s="6" t="s">
        <v>196</v>
      </c>
      <c r="B1217" s="6">
        <v>2019</v>
      </c>
      <c r="C1217" s="6" t="s">
        <v>417</v>
      </c>
      <c r="D1217" s="6" t="s">
        <v>79</v>
      </c>
      <c r="E1217" s="6" t="s">
        <v>50</v>
      </c>
      <c r="F1217" s="6" t="s">
        <v>197</v>
      </c>
      <c r="G1217" s="6" t="s">
        <v>209</v>
      </c>
      <c r="H1217" s="6" t="s">
        <v>110</v>
      </c>
      <c r="I1217" s="12" t="s">
        <v>123</v>
      </c>
      <c r="J1217" s="6" t="s">
        <v>124</v>
      </c>
      <c r="K1217" s="6" t="s">
        <v>125</v>
      </c>
      <c r="L1217" s="6" t="s">
        <v>126</v>
      </c>
      <c r="M1217" s="6" t="s">
        <v>127</v>
      </c>
      <c r="N1217" s="6" t="s">
        <v>155</v>
      </c>
      <c r="O1217" s="6" t="s">
        <v>218</v>
      </c>
      <c r="P1217" s="44" t="s">
        <v>386</v>
      </c>
      <c r="Q1217" s="9">
        <v>21505376.344085999</v>
      </c>
      <c r="R1217" s="9">
        <v>11290322.580645099</v>
      </c>
      <c r="S1217" s="8">
        <f t="shared" si="78"/>
        <v>-0.47500000000000231</v>
      </c>
      <c r="U1217" s="9">
        <f t="shared" si="76"/>
        <v>-0.92961067210860837</v>
      </c>
      <c r="V1217" s="6" t="s">
        <v>119</v>
      </c>
      <c r="W1217" s="6" t="s">
        <v>383</v>
      </c>
    </row>
    <row r="1218" spans="1:23" x14ac:dyDescent="0.2">
      <c r="A1218" s="6" t="s">
        <v>106</v>
      </c>
      <c r="B1218" s="6" t="s">
        <v>107</v>
      </c>
      <c r="C1218" s="6" t="s">
        <v>467</v>
      </c>
      <c r="D1218" s="6" t="s">
        <v>69</v>
      </c>
      <c r="E1218" s="6" t="s">
        <v>52</v>
      </c>
      <c r="F1218" s="6" t="s">
        <v>142</v>
      </c>
      <c r="G1218" s="6" t="s">
        <v>131</v>
      </c>
      <c r="H1218" t="s">
        <v>110</v>
      </c>
      <c r="I1218" t="s">
        <v>163</v>
      </c>
      <c r="J1218" t="s">
        <v>163</v>
      </c>
      <c r="K1218" t="s">
        <v>164</v>
      </c>
      <c r="L1218" t="s">
        <v>165</v>
      </c>
      <c r="M1218" t="s">
        <v>166</v>
      </c>
      <c r="P1218" s="44" t="s">
        <v>386</v>
      </c>
      <c r="Q1218" s="9">
        <v>190546.07179632399</v>
      </c>
      <c r="R1218" s="9">
        <v>100000</v>
      </c>
      <c r="S1218" s="8">
        <f t="shared" si="78"/>
        <v>-0.47519253975022541</v>
      </c>
      <c r="U1218" s="9">
        <f t="shared" si="76"/>
        <v>-0.93013986656845582</v>
      </c>
      <c r="V1218" s="6" t="s">
        <v>119</v>
      </c>
      <c r="W1218" s="6" t="s">
        <v>383</v>
      </c>
    </row>
    <row r="1219" spans="1:23" x14ac:dyDescent="0.2">
      <c r="A1219" s="6" t="s">
        <v>106</v>
      </c>
      <c r="B1219" s="6">
        <v>2018</v>
      </c>
      <c r="C1219" s="6" t="s">
        <v>500</v>
      </c>
      <c r="D1219" s="6" t="s">
        <v>69</v>
      </c>
      <c r="E1219" s="6" t="s">
        <v>52</v>
      </c>
      <c r="F1219" s="6" t="s">
        <v>108</v>
      </c>
      <c r="G1219" s="6" t="s">
        <v>227</v>
      </c>
      <c r="H1219" t="s">
        <v>110</v>
      </c>
      <c r="I1219" t="s">
        <v>123</v>
      </c>
      <c r="J1219" t="s">
        <v>124</v>
      </c>
      <c r="K1219" t="s">
        <v>125</v>
      </c>
      <c r="L1219" t="s">
        <v>126</v>
      </c>
      <c r="M1219" t="s">
        <v>127</v>
      </c>
      <c r="N1219" s="6" t="s">
        <v>155</v>
      </c>
      <c r="P1219" s="44" t="s">
        <v>386</v>
      </c>
      <c r="Q1219" s="9">
        <v>13858267.716535401</v>
      </c>
      <c r="R1219" s="9">
        <v>7244094.4881889699</v>
      </c>
      <c r="S1219" s="8">
        <f t="shared" si="78"/>
        <v>-0.47727272727272652</v>
      </c>
      <c r="U1219" s="9">
        <f t="shared" si="76"/>
        <v>-0.93586966258028226</v>
      </c>
      <c r="V1219" s="6" t="s">
        <v>119</v>
      </c>
      <c r="W1219" s="6" t="s">
        <v>383</v>
      </c>
    </row>
    <row r="1220" spans="1:23" x14ac:dyDescent="0.2">
      <c r="A1220" s="6" t="s">
        <v>143</v>
      </c>
      <c r="B1220" s="6">
        <v>2018</v>
      </c>
      <c r="C1220" s="6" t="s">
        <v>425</v>
      </c>
      <c r="D1220" s="6" t="s">
        <v>74</v>
      </c>
      <c r="E1220" s="6" t="s">
        <v>50</v>
      </c>
      <c r="F1220" s="6" t="s">
        <v>144</v>
      </c>
      <c r="G1220" s="6" t="s">
        <v>145</v>
      </c>
      <c r="H1220" t="s">
        <v>110</v>
      </c>
      <c r="I1220" t="s">
        <v>163</v>
      </c>
      <c r="J1220" t="s">
        <v>163</v>
      </c>
      <c r="K1220" t="s">
        <v>164</v>
      </c>
      <c r="L1220" t="s">
        <v>165</v>
      </c>
      <c r="M1220" t="s">
        <v>166</v>
      </c>
      <c r="P1220" s="44" t="s">
        <v>386</v>
      </c>
      <c r="Q1220" s="9">
        <v>8505747.1264367793</v>
      </c>
      <c r="R1220" s="9">
        <v>4444444.4444444403</v>
      </c>
      <c r="S1220" s="8">
        <f t="shared" si="78"/>
        <v>-0.47747747747747782</v>
      </c>
      <c r="U1220" s="9">
        <f t="shared" si="76"/>
        <v>-0.93643487122253488</v>
      </c>
      <c r="V1220" s="6" t="s">
        <v>119</v>
      </c>
      <c r="W1220" s="6" t="s">
        <v>383</v>
      </c>
    </row>
    <row r="1221" spans="1:23" x14ac:dyDescent="0.2">
      <c r="A1221" s="6" t="s">
        <v>196</v>
      </c>
      <c r="B1221" s="6">
        <v>2019</v>
      </c>
      <c r="C1221" s="6" t="s">
        <v>414</v>
      </c>
      <c r="D1221" s="6" t="s">
        <v>79</v>
      </c>
      <c r="E1221" s="6" t="s">
        <v>50</v>
      </c>
      <c r="F1221" s="6" t="s">
        <v>197</v>
      </c>
      <c r="G1221" s="6" t="s">
        <v>198</v>
      </c>
      <c r="H1221" t="s">
        <v>110</v>
      </c>
      <c r="I1221" t="s">
        <v>111</v>
      </c>
      <c r="J1221" t="s">
        <v>112</v>
      </c>
      <c r="K1221" t="s">
        <v>113</v>
      </c>
      <c r="L1221" t="s">
        <v>114</v>
      </c>
      <c r="M1221" t="s">
        <v>282</v>
      </c>
      <c r="N1221" s="6" t="s">
        <v>283</v>
      </c>
      <c r="P1221" s="44" t="s">
        <v>385</v>
      </c>
      <c r="Q1221" s="9">
        <v>18962962.962962899</v>
      </c>
      <c r="R1221" s="9">
        <v>9876543.2098765299</v>
      </c>
      <c r="S1221" s="8">
        <f t="shared" si="78"/>
        <v>-0.47916666666666563</v>
      </c>
      <c r="U1221" s="9">
        <f t="shared" si="76"/>
        <v>-0.9411063109464286</v>
      </c>
      <c r="V1221" s="6" t="s">
        <v>119</v>
      </c>
      <c r="W1221" s="6" t="s">
        <v>383</v>
      </c>
    </row>
    <row r="1222" spans="1:23" x14ac:dyDescent="0.2">
      <c r="A1222" s="6" t="s">
        <v>106</v>
      </c>
      <c r="B1222" s="6" t="s">
        <v>107</v>
      </c>
      <c r="C1222" s="6" t="s">
        <v>464</v>
      </c>
      <c r="D1222" s="6" t="s">
        <v>69</v>
      </c>
      <c r="E1222" s="6" t="s">
        <v>52</v>
      </c>
      <c r="F1222" s="6" t="s">
        <v>108</v>
      </c>
      <c r="G1222" s="6" t="s">
        <v>130</v>
      </c>
      <c r="H1222" t="s">
        <v>110</v>
      </c>
      <c r="I1222" t="s">
        <v>111</v>
      </c>
      <c r="J1222" t="s">
        <v>112</v>
      </c>
      <c r="K1222" t="s">
        <v>139</v>
      </c>
      <c r="L1222" t="s">
        <v>140</v>
      </c>
      <c r="M1222" t="s">
        <v>141</v>
      </c>
      <c r="P1222" s="44" t="s">
        <v>385</v>
      </c>
      <c r="Q1222" s="9">
        <v>3471686.81892655</v>
      </c>
      <c r="R1222" s="9">
        <v>1806162.2323898899</v>
      </c>
      <c r="S1222" s="8">
        <f t="shared" si="78"/>
        <v>-0.47974505576273219</v>
      </c>
      <c r="U1222" s="9">
        <f t="shared" si="76"/>
        <v>-0.94270932422479592</v>
      </c>
      <c r="V1222" s="6" t="s">
        <v>119</v>
      </c>
      <c r="W1222" s="6" t="s">
        <v>383</v>
      </c>
    </row>
    <row r="1223" spans="1:23" x14ac:dyDescent="0.2">
      <c r="A1223" s="6" t="s">
        <v>106</v>
      </c>
      <c r="B1223" s="6" t="s">
        <v>107</v>
      </c>
      <c r="C1223" s="6" t="s">
        <v>486</v>
      </c>
      <c r="D1223" s="6" t="s">
        <v>69</v>
      </c>
      <c r="E1223" s="6" t="s">
        <v>52</v>
      </c>
      <c r="F1223" s="6" t="s">
        <v>117</v>
      </c>
      <c r="G1223" s="6" t="s">
        <v>118</v>
      </c>
      <c r="H1223" t="s">
        <v>110</v>
      </c>
      <c r="I1223" t="s">
        <v>111</v>
      </c>
      <c r="J1223" t="s">
        <v>133</v>
      </c>
      <c r="K1223" t="s">
        <v>146</v>
      </c>
      <c r="L1223" t="s">
        <v>147</v>
      </c>
      <c r="M1223" t="s">
        <v>191</v>
      </c>
      <c r="P1223" s="44" t="s">
        <v>386</v>
      </c>
      <c r="Q1223" s="9">
        <v>14687895.6425537</v>
      </c>
      <c r="R1223" s="9">
        <v>7625170.5283210799</v>
      </c>
      <c r="S1223" s="8">
        <f t="shared" si="78"/>
        <v>-0.48085343783152484</v>
      </c>
      <c r="U1223" s="9">
        <f t="shared" si="76"/>
        <v>-0.94578620627724241</v>
      </c>
      <c r="V1223" s="6" t="s">
        <v>119</v>
      </c>
      <c r="W1223" s="6" t="s">
        <v>383</v>
      </c>
    </row>
    <row r="1224" spans="1:23" x14ac:dyDescent="0.2">
      <c r="A1224" s="6" t="s">
        <v>106</v>
      </c>
      <c r="B1224" s="6" t="s">
        <v>107</v>
      </c>
      <c r="C1224" s="6" t="s">
        <v>486</v>
      </c>
      <c r="D1224" s="6" t="s">
        <v>69</v>
      </c>
      <c r="E1224" s="6" t="s">
        <v>52</v>
      </c>
      <c r="F1224" s="6" t="s">
        <v>117</v>
      </c>
      <c r="G1224" s="6" t="s">
        <v>130</v>
      </c>
      <c r="H1224" t="s">
        <v>110</v>
      </c>
      <c r="I1224" t="s">
        <v>111</v>
      </c>
      <c r="J1224" t="s">
        <v>133</v>
      </c>
      <c r="K1224" t="s">
        <v>146</v>
      </c>
      <c r="L1224" t="s">
        <v>147</v>
      </c>
      <c r="M1224" t="s">
        <v>191</v>
      </c>
      <c r="P1224" s="44" t="s">
        <v>386</v>
      </c>
      <c r="Q1224" s="9">
        <v>14687895.6425537</v>
      </c>
      <c r="R1224" s="9">
        <v>7625170.5283210799</v>
      </c>
      <c r="S1224" s="8">
        <f t="shared" si="78"/>
        <v>-0.48085343783152484</v>
      </c>
      <c r="U1224" s="9">
        <f t="shared" si="76"/>
        <v>-0.94578620627724241</v>
      </c>
      <c r="V1224" s="6" t="s">
        <v>119</v>
      </c>
      <c r="W1224" s="6" t="s">
        <v>383</v>
      </c>
    </row>
    <row r="1225" spans="1:23" x14ac:dyDescent="0.2">
      <c r="A1225" s="6" t="s">
        <v>231</v>
      </c>
      <c r="B1225" s="6">
        <v>2019</v>
      </c>
      <c r="C1225" s="6" t="s">
        <v>419</v>
      </c>
      <c r="D1225" s="6" t="s">
        <v>67</v>
      </c>
      <c r="E1225" s="6" t="s">
        <v>50</v>
      </c>
      <c r="F1225" s="6" t="s">
        <v>232</v>
      </c>
      <c r="G1225" s="6" t="s">
        <v>241</v>
      </c>
      <c r="H1225" t="s">
        <v>110</v>
      </c>
      <c r="I1225" t="s">
        <v>123</v>
      </c>
      <c r="J1225" t="s">
        <v>124</v>
      </c>
      <c r="K1225" t="s">
        <v>125</v>
      </c>
      <c r="L1225" t="s">
        <v>126</v>
      </c>
      <c r="M1225" t="s">
        <v>127</v>
      </c>
      <c r="P1225" s="44" t="s">
        <v>386</v>
      </c>
      <c r="T1225" s="9">
        <v>-0.96399999999999997</v>
      </c>
      <c r="U1225" s="9">
        <f t="shared" si="76"/>
        <v>-0.96399999999999997</v>
      </c>
      <c r="V1225" s="6" t="s">
        <v>119</v>
      </c>
      <c r="W1225" s="6" t="s">
        <v>383</v>
      </c>
    </row>
    <row r="1226" spans="1:23" x14ac:dyDescent="0.2">
      <c r="A1226" s="6" t="s">
        <v>188</v>
      </c>
      <c r="B1226" s="6">
        <v>2019</v>
      </c>
      <c r="C1226" s="6" t="s">
        <v>511</v>
      </c>
      <c r="D1226" s="6" t="s">
        <v>189</v>
      </c>
      <c r="E1226" s="6" t="s">
        <v>50</v>
      </c>
      <c r="F1226" s="6" t="s">
        <v>142</v>
      </c>
      <c r="G1226" s="6" t="s">
        <v>190</v>
      </c>
      <c r="H1226" t="s">
        <v>110</v>
      </c>
      <c r="I1226" t="s">
        <v>111</v>
      </c>
      <c r="J1226" t="s">
        <v>112</v>
      </c>
      <c r="K1226" t="s">
        <v>139</v>
      </c>
      <c r="L1226" t="s">
        <v>140</v>
      </c>
      <c r="M1226" t="s">
        <v>141</v>
      </c>
      <c r="P1226" s="44" t="s">
        <v>385</v>
      </c>
      <c r="Q1226" s="9">
        <v>0.18563535911602191</v>
      </c>
      <c r="R1226" s="9">
        <v>9.5027624309391934E-2</v>
      </c>
      <c r="S1226" s="8">
        <f>((R1226-Q1226)/Q1226)</f>
        <v>-0.48809523809523936</v>
      </c>
      <c r="U1226" s="9">
        <f t="shared" si="76"/>
        <v>-0.9660526680766659</v>
      </c>
      <c r="V1226" s="6" t="s">
        <v>116</v>
      </c>
      <c r="W1226" s="6" t="s">
        <v>383</v>
      </c>
    </row>
    <row r="1227" spans="1:23" x14ac:dyDescent="0.2">
      <c r="A1227" s="6" t="s">
        <v>106</v>
      </c>
      <c r="B1227" s="6">
        <v>2018</v>
      </c>
      <c r="C1227" s="6" t="s">
        <v>501</v>
      </c>
      <c r="D1227" s="6" t="s">
        <v>69</v>
      </c>
      <c r="E1227" s="6" t="s">
        <v>52</v>
      </c>
      <c r="F1227" s="6" t="s">
        <v>108</v>
      </c>
      <c r="G1227" s="6" t="s">
        <v>193</v>
      </c>
      <c r="H1227" t="s">
        <v>110</v>
      </c>
      <c r="I1227" t="s">
        <v>123</v>
      </c>
      <c r="J1227" t="s">
        <v>124</v>
      </c>
      <c r="K1227" t="s">
        <v>125</v>
      </c>
      <c r="L1227" t="s">
        <v>126</v>
      </c>
      <c r="M1227" t="s">
        <v>127</v>
      </c>
      <c r="N1227" s="6" t="s">
        <v>155</v>
      </c>
      <c r="P1227" s="44" t="s">
        <v>386</v>
      </c>
      <c r="Q1227" s="9">
        <v>13858267.716535401</v>
      </c>
      <c r="R1227" s="9">
        <v>7086614.17322833</v>
      </c>
      <c r="S1227" s="8">
        <f>((R1227-Q1227)/Q1227)</f>
        <v>-0.48863636363636365</v>
      </c>
      <c r="U1227" s="9">
        <f t="shared" si="76"/>
        <v>-0.96757852230762253</v>
      </c>
      <c r="V1227" s="6" t="s">
        <v>119</v>
      </c>
      <c r="W1227" s="6" t="s">
        <v>383</v>
      </c>
    </row>
    <row r="1228" spans="1:23" x14ac:dyDescent="0.2">
      <c r="A1228" s="6" t="s">
        <v>106</v>
      </c>
      <c r="B1228" s="6">
        <v>2018</v>
      </c>
      <c r="C1228" s="6" t="s">
        <v>503</v>
      </c>
      <c r="D1228" s="6" t="s">
        <v>69</v>
      </c>
      <c r="E1228" s="6" t="s">
        <v>52</v>
      </c>
      <c r="F1228" s="6" t="s">
        <v>108</v>
      </c>
      <c r="G1228" s="6" t="s">
        <v>193</v>
      </c>
      <c r="H1228" t="s">
        <v>110</v>
      </c>
      <c r="I1228" t="s">
        <v>111</v>
      </c>
      <c r="J1228" t="s">
        <v>204</v>
      </c>
      <c r="K1228" t="s">
        <v>205</v>
      </c>
      <c r="L1228" t="s">
        <v>206</v>
      </c>
      <c r="M1228" t="s">
        <v>215</v>
      </c>
      <c r="N1228" s="6" t="s">
        <v>225</v>
      </c>
      <c r="P1228" s="44" t="s">
        <v>386</v>
      </c>
      <c r="Q1228" s="9">
        <v>2677824.2677824199</v>
      </c>
      <c r="R1228" s="9">
        <v>1366806.13668061</v>
      </c>
      <c r="S1228" s="8">
        <f>((R1228-Q1228)/Q1228)</f>
        <v>-0.48958333333333337</v>
      </c>
      <c r="U1228" s="9">
        <f t="shared" si="76"/>
        <v>-0.97025265660594817</v>
      </c>
      <c r="V1228" s="6" t="s">
        <v>119</v>
      </c>
      <c r="W1228" s="6" t="s">
        <v>383</v>
      </c>
    </row>
    <row r="1229" spans="1:23" x14ac:dyDescent="0.2">
      <c r="A1229" s="6" t="s">
        <v>106</v>
      </c>
      <c r="B1229" s="6" t="s">
        <v>107</v>
      </c>
      <c r="C1229" s="6" t="s">
        <v>480</v>
      </c>
      <c r="D1229" s="6" t="s">
        <v>69</v>
      </c>
      <c r="E1229" s="6" t="s">
        <v>52</v>
      </c>
      <c r="F1229" s="6" t="s">
        <v>142</v>
      </c>
      <c r="G1229" s="6" t="s">
        <v>118</v>
      </c>
      <c r="H1229" t="s">
        <v>110</v>
      </c>
      <c r="I1229" t="s">
        <v>163</v>
      </c>
      <c r="J1229" t="s">
        <v>163</v>
      </c>
      <c r="K1229" t="s">
        <v>164</v>
      </c>
      <c r="L1229" t="s">
        <v>165</v>
      </c>
      <c r="M1229" t="s">
        <v>166</v>
      </c>
      <c r="P1229" s="44" t="s">
        <v>386</v>
      </c>
      <c r="Q1229" s="9">
        <v>728089.67761648505</v>
      </c>
      <c r="R1229" s="9">
        <v>371319.62156053103</v>
      </c>
      <c r="S1229" s="8">
        <f>((R1229-Q1229)/Q1229)</f>
        <v>-0.49000839735003021</v>
      </c>
      <c r="U1229" s="9">
        <f t="shared" si="76"/>
        <v>-0.9714546025384917</v>
      </c>
      <c r="V1229" s="6" t="s">
        <v>119</v>
      </c>
      <c r="W1229" s="6" t="s">
        <v>383</v>
      </c>
    </row>
    <row r="1230" spans="1:23" x14ac:dyDescent="0.2">
      <c r="A1230" s="6" t="s">
        <v>229</v>
      </c>
      <c r="B1230" s="6">
        <v>2019</v>
      </c>
      <c r="C1230" s="6" t="s">
        <v>405</v>
      </c>
      <c r="D1230" s="6" t="s">
        <v>268</v>
      </c>
      <c r="E1230" s="6" t="s">
        <v>52</v>
      </c>
      <c r="F1230" s="6" t="s">
        <v>142</v>
      </c>
      <c r="G1230" s="6" t="s">
        <v>230</v>
      </c>
      <c r="H1230" t="s">
        <v>110</v>
      </c>
      <c r="I1230" t="s">
        <v>111</v>
      </c>
      <c r="J1230" t="s">
        <v>204</v>
      </c>
      <c r="K1230" t="s">
        <v>205</v>
      </c>
      <c r="L1230" t="s">
        <v>206</v>
      </c>
      <c r="M1230" t="s">
        <v>215</v>
      </c>
      <c r="N1230" s="6" t="s">
        <v>225</v>
      </c>
      <c r="P1230" s="44" t="s">
        <v>386</v>
      </c>
      <c r="T1230" s="9">
        <v>-0.97570000000000001</v>
      </c>
      <c r="U1230" s="9">
        <f t="shared" si="76"/>
        <v>-0.97570000000000001</v>
      </c>
      <c r="V1230" s="6" t="s">
        <v>119</v>
      </c>
      <c r="W1230" s="6" t="s">
        <v>383</v>
      </c>
    </row>
    <row r="1231" spans="1:23" x14ac:dyDescent="0.2">
      <c r="A1231" s="6" t="s">
        <v>196</v>
      </c>
      <c r="B1231" s="6">
        <v>2019</v>
      </c>
      <c r="C1231" s="6" t="s">
        <v>420</v>
      </c>
      <c r="D1231" s="6" t="s">
        <v>79</v>
      </c>
      <c r="E1231" s="6" t="s">
        <v>50</v>
      </c>
      <c r="F1231" s="6" t="s">
        <v>197</v>
      </c>
      <c r="G1231" s="6" t="s">
        <v>198</v>
      </c>
      <c r="H1231" t="s">
        <v>110</v>
      </c>
      <c r="I1231" t="s">
        <v>111</v>
      </c>
      <c r="J1231" t="s">
        <v>204</v>
      </c>
      <c r="K1231" t="s">
        <v>205</v>
      </c>
      <c r="L1231" t="s">
        <v>206</v>
      </c>
      <c r="M1231" t="s">
        <v>215</v>
      </c>
      <c r="N1231" s="6" t="s">
        <v>225</v>
      </c>
      <c r="P1231" s="44" t="s">
        <v>386</v>
      </c>
      <c r="Q1231" s="9">
        <v>15364583.3333333</v>
      </c>
      <c r="R1231" s="9">
        <v>7812499.9999999404</v>
      </c>
      <c r="S1231" s="8">
        <f>((R1231-Q1231)/Q1231)</f>
        <v>-0.49152542372881636</v>
      </c>
      <c r="U1231" s="9">
        <f t="shared" si="76"/>
        <v>-0.97575245375333064</v>
      </c>
      <c r="V1231" s="6" t="s">
        <v>119</v>
      </c>
      <c r="W1231" s="6" t="s">
        <v>383</v>
      </c>
    </row>
    <row r="1232" spans="1:23" x14ac:dyDescent="0.2">
      <c r="A1232" s="6" t="s">
        <v>106</v>
      </c>
      <c r="B1232" s="6" t="s">
        <v>120</v>
      </c>
      <c r="C1232" s="6" t="s">
        <v>431</v>
      </c>
      <c r="D1232" s="6" t="s">
        <v>77</v>
      </c>
      <c r="E1232" s="6" t="s">
        <v>121</v>
      </c>
      <c r="F1232" s="6" t="s">
        <v>144</v>
      </c>
      <c r="G1232" s="11">
        <v>1E-3</v>
      </c>
      <c r="H1232" t="s">
        <v>110</v>
      </c>
      <c r="I1232" t="s">
        <v>111</v>
      </c>
      <c r="J1232" t="s">
        <v>204</v>
      </c>
      <c r="K1232" t="s">
        <v>205</v>
      </c>
      <c r="L1232" t="s">
        <v>206</v>
      </c>
      <c r="M1232" t="s">
        <v>215</v>
      </c>
      <c r="P1232" s="44" t="s">
        <v>386</v>
      </c>
      <c r="Q1232" s="9">
        <v>1720365.4299698099</v>
      </c>
      <c r="R1232" s="9">
        <v>874235.96976671903</v>
      </c>
      <c r="S1232" s="8">
        <f>((R1232-Q1232)/Q1232)</f>
        <v>-0.4918312385630414</v>
      </c>
      <c r="U1232" s="9">
        <f t="shared" si="76"/>
        <v>-0.97662040329219024</v>
      </c>
      <c r="V1232" s="6" t="s">
        <v>119</v>
      </c>
      <c r="W1232" s="6" t="s">
        <v>383</v>
      </c>
    </row>
    <row r="1233" spans="1:24" x14ac:dyDescent="0.2">
      <c r="A1233" s="6" t="s">
        <v>106</v>
      </c>
      <c r="B1233" s="6" t="s">
        <v>107</v>
      </c>
      <c r="C1233" s="6" t="s">
        <v>488</v>
      </c>
      <c r="D1233" s="6" t="s">
        <v>69</v>
      </c>
      <c r="E1233" s="6" t="s">
        <v>52</v>
      </c>
      <c r="F1233" s="6" t="s">
        <v>142</v>
      </c>
      <c r="G1233" s="6" t="s">
        <v>118</v>
      </c>
      <c r="H1233" s="6" t="s">
        <v>110</v>
      </c>
      <c r="I1233" s="12" t="s">
        <v>123</v>
      </c>
      <c r="J1233" s="6" t="s">
        <v>124</v>
      </c>
      <c r="K1233" s="6" t="s">
        <v>125</v>
      </c>
      <c r="L1233" s="6" t="s">
        <v>126</v>
      </c>
      <c r="M1233" s="6" t="s">
        <v>127</v>
      </c>
      <c r="N1233" s="6" t="s">
        <v>150</v>
      </c>
      <c r="P1233" s="44" t="s">
        <v>386</v>
      </c>
      <c r="Q1233" s="9">
        <v>544553.56948447402</v>
      </c>
      <c r="R1233" s="9">
        <v>276454.94680364901</v>
      </c>
      <c r="S1233" s="8">
        <f>((R1233-Q1233)/Q1233)</f>
        <v>-0.49232736264061688</v>
      </c>
      <c r="U1233" s="9">
        <f t="shared" ref="U1233:U1296" si="79">IF(T1233="",(LOG((R1233/Q1233),2)),T1233)</f>
        <v>-0.97802959138816614</v>
      </c>
      <c r="V1233" s="6" t="s">
        <v>119</v>
      </c>
      <c r="W1233" s="6" t="s">
        <v>383</v>
      </c>
    </row>
    <row r="1234" spans="1:24" x14ac:dyDescent="0.2">
      <c r="A1234" s="6" t="s">
        <v>106</v>
      </c>
      <c r="B1234" s="6" t="s">
        <v>120</v>
      </c>
      <c r="C1234" s="6" t="s">
        <v>441</v>
      </c>
      <c r="D1234" s="6" t="s">
        <v>77</v>
      </c>
      <c r="E1234" s="6" t="s">
        <v>121</v>
      </c>
      <c r="F1234" s="6" t="s">
        <v>122</v>
      </c>
      <c r="G1234" s="11">
        <v>1E-3</v>
      </c>
      <c r="H1234" t="s">
        <v>110</v>
      </c>
      <c r="I1234" t="s">
        <v>111</v>
      </c>
      <c r="J1234" t="s">
        <v>133</v>
      </c>
      <c r="K1234" t="s">
        <v>146</v>
      </c>
      <c r="L1234" t="s">
        <v>147</v>
      </c>
      <c r="M1234" t="s">
        <v>191</v>
      </c>
      <c r="P1234" s="44" t="s">
        <v>386</v>
      </c>
      <c r="Q1234" s="9">
        <v>10929404.289145401</v>
      </c>
      <c r="R1234" s="9">
        <v>5544465.0361540401</v>
      </c>
      <c r="S1234" s="8">
        <f>((R1234-Q1234)/Q1234)</f>
        <v>-0.49270199093462425</v>
      </c>
      <c r="U1234" s="9">
        <f t="shared" si="79"/>
        <v>-0.97909459638784579</v>
      </c>
      <c r="V1234" s="6" t="s">
        <v>119</v>
      </c>
      <c r="W1234" s="6" t="s">
        <v>383</v>
      </c>
    </row>
    <row r="1235" spans="1:24" x14ac:dyDescent="0.2">
      <c r="A1235" s="6" t="s">
        <v>106</v>
      </c>
      <c r="B1235" s="6" t="s">
        <v>107</v>
      </c>
      <c r="C1235" s="6" t="s">
        <v>486</v>
      </c>
      <c r="D1235" s="6" t="s">
        <v>69</v>
      </c>
      <c r="E1235" s="6" t="s">
        <v>52</v>
      </c>
      <c r="F1235" s="6" t="s">
        <v>117</v>
      </c>
      <c r="G1235" s="6" t="s">
        <v>109</v>
      </c>
      <c r="H1235" t="s">
        <v>110</v>
      </c>
      <c r="I1235" t="s">
        <v>111</v>
      </c>
      <c r="J1235" t="s">
        <v>133</v>
      </c>
      <c r="K1235" t="s">
        <v>146</v>
      </c>
      <c r="L1235" t="s">
        <v>147</v>
      </c>
      <c r="M1235" t="s">
        <v>191</v>
      </c>
      <c r="P1235" s="44" t="s">
        <v>386</v>
      </c>
      <c r="Q1235" s="9">
        <v>14687895.6425537</v>
      </c>
      <c r="R1235" s="9">
        <v>7442258.4040411804</v>
      </c>
      <c r="S1235" s="8">
        <f>((R1235-Q1235)/Q1235)</f>
        <v>-0.49330669381395215</v>
      </c>
      <c r="U1235" s="9">
        <f t="shared" si="79"/>
        <v>-0.98081532502825375</v>
      </c>
      <c r="V1235" s="6" t="s">
        <v>119</v>
      </c>
      <c r="W1235" s="6" t="s">
        <v>383</v>
      </c>
    </row>
    <row r="1236" spans="1:24" x14ac:dyDescent="0.2">
      <c r="A1236" s="6" t="s">
        <v>231</v>
      </c>
      <c r="B1236" s="6">
        <v>2019</v>
      </c>
      <c r="C1236" s="6" t="s">
        <v>419</v>
      </c>
      <c r="D1236" s="6" t="s">
        <v>80</v>
      </c>
      <c r="E1236" s="6" t="s">
        <v>50</v>
      </c>
      <c r="F1236" s="6" t="s">
        <v>232</v>
      </c>
      <c r="G1236" s="6" t="s">
        <v>233</v>
      </c>
      <c r="H1236" t="s">
        <v>110</v>
      </c>
      <c r="I1236" t="s">
        <v>123</v>
      </c>
      <c r="J1236" t="s">
        <v>124</v>
      </c>
      <c r="K1236" t="s">
        <v>125</v>
      </c>
      <c r="L1236" t="s">
        <v>126</v>
      </c>
      <c r="M1236" t="s">
        <v>127</v>
      </c>
      <c r="P1236" s="44" t="s">
        <v>386</v>
      </c>
      <c r="T1236" s="9">
        <v>-0.98309999999999997</v>
      </c>
      <c r="U1236" s="9">
        <f t="shared" si="79"/>
        <v>-0.98309999999999997</v>
      </c>
      <c r="V1236" s="6" t="s">
        <v>119</v>
      </c>
      <c r="W1236" s="6" t="s">
        <v>383</v>
      </c>
    </row>
    <row r="1237" spans="1:24" x14ac:dyDescent="0.2">
      <c r="A1237" s="6" t="s">
        <v>106</v>
      </c>
      <c r="B1237" s="6" t="s">
        <v>107</v>
      </c>
      <c r="C1237" s="6" t="s">
        <v>471</v>
      </c>
      <c r="D1237" s="6" t="s">
        <v>69</v>
      </c>
      <c r="E1237" s="6" t="s">
        <v>52</v>
      </c>
      <c r="F1237" s="6" t="s">
        <v>108</v>
      </c>
      <c r="G1237" s="6" t="s">
        <v>131</v>
      </c>
      <c r="H1237" t="s">
        <v>110</v>
      </c>
      <c r="I1237" t="s">
        <v>111</v>
      </c>
      <c r="J1237" t="s">
        <v>133</v>
      </c>
      <c r="K1237" t="s">
        <v>146</v>
      </c>
      <c r="L1237" t="s">
        <v>147</v>
      </c>
      <c r="M1237" t="s">
        <v>148</v>
      </c>
      <c r="P1237" s="44" t="s">
        <v>385</v>
      </c>
      <c r="Q1237" s="9">
        <v>10103789.8555196</v>
      </c>
      <c r="R1237" s="9">
        <v>5111168.2738675</v>
      </c>
      <c r="S1237" s="8">
        <f>((R1237-Q1237)/Q1237)</f>
        <v>-0.49413355315626251</v>
      </c>
      <c r="U1237" s="9">
        <f t="shared" si="79"/>
        <v>-0.9831715437783155</v>
      </c>
      <c r="V1237" s="6" t="s">
        <v>119</v>
      </c>
      <c r="W1237" s="6" t="s">
        <v>383</v>
      </c>
    </row>
    <row r="1238" spans="1:24" x14ac:dyDescent="0.2">
      <c r="A1238" s="6" t="s">
        <v>106</v>
      </c>
      <c r="B1238" s="6" t="s">
        <v>107</v>
      </c>
      <c r="C1238" s="6" t="s">
        <v>426</v>
      </c>
      <c r="D1238" s="6" t="s">
        <v>69</v>
      </c>
      <c r="E1238" s="6" t="s">
        <v>52</v>
      </c>
      <c r="F1238" s="6" t="s">
        <v>142</v>
      </c>
      <c r="G1238" s="6" t="s">
        <v>118</v>
      </c>
      <c r="H1238" t="s">
        <v>110</v>
      </c>
      <c r="I1238" t="s">
        <v>111</v>
      </c>
      <c r="J1238" t="s">
        <v>204</v>
      </c>
      <c r="K1238" t="s">
        <v>205</v>
      </c>
      <c r="L1238" t="s">
        <v>206</v>
      </c>
      <c r="M1238" t="s">
        <v>215</v>
      </c>
      <c r="N1238" s="6" t="s">
        <v>225</v>
      </c>
      <c r="P1238" s="44" t="s">
        <v>386</v>
      </c>
      <c r="Q1238" s="9">
        <v>14.307931570761999</v>
      </c>
      <c r="R1238" s="9">
        <v>7.2161741835147701</v>
      </c>
      <c r="S1238" s="8">
        <f>((R1238-Q1238)/Q1238)</f>
        <v>-0.49565217391304189</v>
      </c>
      <c r="U1238" s="9">
        <f t="shared" si="79"/>
        <v>-0.98750905581679871</v>
      </c>
      <c r="V1238" s="6" t="s">
        <v>116</v>
      </c>
      <c r="W1238" s="6" t="s">
        <v>383</v>
      </c>
    </row>
    <row r="1239" spans="1:24" x14ac:dyDescent="0.2">
      <c r="A1239" s="6" t="s">
        <v>229</v>
      </c>
      <c r="B1239" s="6">
        <v>2019</v>
      </c>
      <c r="C1239" s="6" t="s">
        <v>405</v>
      </c>
      <c r="D1239" s="6" t="s">
        <v>69</v>
      </c>
      <c r="E1239" s="6" t="s">
        <v>52</v>
      </c>
      <c r="F1239" s="6" t="s">
        <v>142</v>
      </c>
      <c r="G1239" s="6" t="s">
        <v>252</v>
      </c>
      <c r="H1239" t="s">
        <v>110</v>
      </c>
      <c r="I1239" t="s">
        <v>111</v>
      </c>
      <c r="J1239" t="s">
        <v>133</v>
      </c>
      <c r="K1239" t="s">
        <v>146</v>
      </c>
      <c r="L1239" t="s">
        <v>147</v>
      </c>
      <c r="M1239" t="s">
        <v>191</v>
      </c>
      <c r="N1239" s="6" t="s">
        <v>228</v>
      </c>
      <c r="P1239" s="44" t="s">
        <v>386</v>
      </c>
      <c r="T1239" s="9">
        <v>-1</v>
      </c>
      <c r="U1239" s="9">
        <f t="shared" si="79"/>
        <v>-1</v>
      </c>
      <c r="V1239" s="6" t="s">
        <v>119</v>
      </c>
      <c r="W1239" s="6" t="s">
        <v>383</v>
      </c>
      <c r="X1239" s="15"/>
    </row>
    <row r="1240" spans="1:24" x14ac:dyDescent="0.2">
      <c r="A1240" s="6" t="s">
        <v>143</v>
      </c>
      <c r="B1240" s="6">
        <v>2018</v>
      </c>
      <c r="C1240" s="6" t="s">
        <v>425</v>
      </c>
      <c r="D1240" s="6" t="s">
        <v>74</v>
      </c>
      <c r="E1240" s="6" t="s">
        <v>50</v>
      </c>
      <c r="F1240" s="6" t="s">
        <v>144</v>
      </c>
      <c r="G1240" s="6" t="s">
        <v>145</v>
      </c>
      <c r="H1240" s="6" t="s">
        <v>110</v>
      </c>
      <c r="I1240" s="12" t="s">
        <v>123</v>
      </c>
      <c r="J1240" s="6" t="s">
        <v>124</v>
      </c>
      <c r="K1240" s="6" t="s">
        <v>125</v>
      </c>
      <c r="L1240" s="6" t="s">
        <v>126</v>
      </c>
      <c r="M1240" s="6" t="s">
        <v>127</v>
      </c>
      <c r="N1240" s="6" t="s">
        <v>150</v>
      </c>
      <c r="P1240" s="44" t="s">
        <v>386</v>
      </c>
      <c r="Q1240" s="9">
        <v>5104895.1048951</v>
      </c>
      <c r="R1240" s="9">
        <v>2552447.5524475402</v>
      </c>
      <c r="S1240" s="8">
        <f t="shared" ref="S1240:S1271" si="80">((R1240-Q1240)/Q1240)</f>
        <v>-0.50000000000000189</v>
      </c>
      <c r="U1240" s="9">
        <f t="shared" si="79"/>
        <v>-1.0000000000000056</v>
      </c>
      <c r="V1240" s="6" t="s">
        <v>119</v>
      </c>
      <c r="W1240" s="6" t="s">
        <v>383</v>
      </c>
    </row>
    <row r="1241" spans="1:24" x14ac:dyDescent="0.2">
      <c r="A1241" s="6" t="s">
        <v>176</v>
      </c>
      <c r="B1241" s="6">
        <v>2018</v>
      </c>
      <c r="C1241" s="6" t="s">
        <v>408</v>
      </c>
      <c r="D1241" s="6" t="s">
        <v>69</v>
      </c>
      <c r="E1241" s="6" t="s">
        <v>52</v>
      </c>
      <c r="F1241" s="6" t="s">
        <v>177</v>
      </c>
      <c r="G1241" s="6" t="s">
        <v>178</v>
      </c>
      <c r="H1241" s="6" t="s">
        <v>110</v>
      </c>
      <c r="I1241" s="6" t="s">
        <v>267</v>
      </c>
      <c r="P1241" s="44" t="s">
        <v>385</v>
      </c>
      <c r="Q1241" s="7">
        <v>3.4058656575213035</v>
      </c>
      <c r="R1241" s="7">
        <v>1.7029328287605949</v>
      </c>
      <c r="S1241" s="8">
        <f t="shared" si="80"/>
        <v>-0.50000000000001665</v>
      </c>
      <c r="U1241" s="9">
        <f t="shared" si="79"/>
        <v>-1.0000000000000482</v>
      </c>
      <c r="V1241" s="6" t="s">
        <v>116</v>
      </c>
      <c r="W1241" s="6" t="s">
        <v>383</v>
      </c>
    </row>
    <row r="1242" spans="1:24" x14ac:dyDescent="0.2">
      <c r="A1242" s="6" t="s">
        <v>176</v>
      </c>
      <c r="B1242" s="6">
        <v>2018</v>
      </c>
      <c r="C1242" s="6" t="s">
        <v>408</v>
      </c>
      <c r="D1242" s="6" t="s">
        <v>69</v>
      </c>
      <c r="E1242" s="6" t="s">
        <v>52</v>
      </c>
      <c r="F1242" s="6" t="s">
        <v>177</v>
      </c>
      <c r="G1242" s="6" t="s">
        <v>178</v>
      </c>
      <c r="H1242" s="6" t="s">
        <v>110</v>
      </c>
      <c r="I1242" s="6" t="s">
        <v>259</v>
      </c>
      <c r="J1242" s="6" t="s">
        <v>260</v>
      </c>
      <c r="P1242" s="44" t="s">
        <v>385</v>
      </c>
      <c r="Q1242" s="7">
        <v>1.513718070009503</v>
      </c>
      <c r="R1242" s="7">
        <v>0.75685903500469465</v>
      </c>
      <c r="S1242" s="8">
        <f t="shared" si="80"/>
        <v>-0.50000000000003753</v>
      </c>
      <c r="U1242" s="9">
        <f t="shared" si="79"/>
        <v>-1.0000000000001084</v>
      </c>
      <c r="V1242" s="6" t="s">
        <v>116</v>
      </c>
      <c r="W1242" s="6" t="s">
        <v>383</v>
      </c>
    </row>
    <row r="1243" spans="1:24" x14ac:dyDescent="0.2">
      <c r="A1243" s="6" t="s">
        <v>106</v>
      </c>
      <c r="B1243" s="6" t="s">
        <v>120</v>
      </c>
      <c r="C1243" s="6" t="s">
        <v>434</v>
      </c>
      <c r="D1243" s="6" t="s">
        <v>77</v>
      </c>
      <c r="E1243" s="6" t="s">
        <v>121</v>
      </c>
      <c r="F1243" s="6" t="s">
        <v>122</v>
      </c>
      <c r="G1243" s="11">
        <v>1E-3</v>
      </c>
      <c r="H1243" t="s">
        <v>110</v>
      </c>
      <c r="I1243" t="s">
        <v>163</v>
      </c>
      <c r="J1243" t="s">
        <v>163</v>
      </c>
      <c r="K1243" t="s">
        <v>164</v>
      </c>
      <c r="L1243" t="s">
        <v>165</v>
      </c>
      <c r="M1243" t="s">
        <v>166</v>
      </c>
      <c r="P1243" s="44" t="s">
        <v>386</v>
      </c>
      <c r="Q1243" s="9">
        <v>3535270.25164328</v>
      </c>
      <c r="R1243" s="9">
        <v>1767371.5010235701</v>
      </c>
      <c r="S1243" s="8">
        <f t="shared" si="80"/>
        <v>-0.50007456991384103</v>
      </c>
      <c r="U1243" s="9">
        <f t="shared" si="79"/>
        <v>-1.0002151793360996</v>
      </c>
      <c r="V1243" s="6" t="s">
        <v>119</v>
      </c>
      <c r="W1243" s="6" t="s">
        <v>383</v>
      </c>
    </row>
    <row r="1244" spans="1:24" x14ac:dyDescent="0.2">
      <c r="A1244" s="6" t="s">
        <v>106</v>
      </c>
      <c r="B1244" s="6" t="s">
        <v>120</v>
      </c>
      <c r="C1244" s="6" t="s">
        <v>459</v>
      </c>
      <c r="D1244" s="6" t="s">
        <v>77</v>
      </c>
      <c r="E1244" s="6" t="s">
        <v>121</v>
      </c>
      <c r="F1244" s="6" t="s">
        <v>138</v>
      </c>
      <c r="G1244" s="13">
        <v>1.0000000000000001E-5</v>
      </c>
      <c r="H1244" t="s">
        <v>110</v>
      </c>
      <c r="I1244" t="s">
        <v>111</v>
      </c>
      <c r="J1244" t="s">
        <v>133</v>
      </c>
      <c r="K1244" t="s">
        <v>146</v>
      </c>
      <c r="L1244" t="s">
        <v>147</v>
      </c>
      <c r="M1244" t="s">
        <v>191</v>
      </c>
      <c r="P1244" s="44" t="s">
        <v>386</v>
      </c>
      <c r="Q1244" s="9">
        <v>7013856.6289138095</v>
      </c>
      <c r="R1244" s="9">
        <v>3502511.0697911498</v>
      </c>
      <c r="S1244" s="8">
        <f t="shared" si="80"/>
        <v>-0.50062978827476246</v>
      </c>
      <c r="U1244" s="9">
        <f t="shared" si="79"/>
        <v>-1.0018183302452426</v>
      </c>
      <c r="V1244" s="6" t="s">
        <v>119</v>
      </c>
      <c r="W1244" s="6" t="s">
        <v>383</v>
      </c>
    </row>
    <row r="1245" spans="1:24" x14ac:dyDescent="0.2">
      <c r="A1245" s="6" t="s">
        <v>106</v>
      </c>
      <c r="B1245" s="6" t="s">
        <v>120</v>
      </c>
      <c r="C1245" s="6" t="s">
        <v>461</v>
      </c>
      <c r="D1245" s="6" t="s">
        <v>77</v>
      </c>
      <c r="E1245" s="6" t="s">
        <v>121</v>
      </c>
      <c r="F1245" s="6" t="s">
        <v>138</v>
      </c>
      <c r="G1245" s="13">
        <v>1.0000000000000001E-5</v>
      </c>
      <c r="H1245" s="6" t="s">
        <v>110</v>
      </c>
      <c r="I1245" s="12" t="s">
        <v>123</v>
      </c>
      <c r="J1245" s="6" t="s">
        <v>124</v>
      </c>
      <c r="K1245" s="6" t="s">
        <v>125</v>
      </c>
      <c r="L1245" s="6" t="s">
        <v>126</v>
      </c>
      <c r="M1245" s="6" t="s">
        <v>127</v>
      </c>
      <c r="N1245" s="6" t="s">
        <v>155</v>
      </c>
      <c r="P1245" s="44" t="s">
        <v>386</v>
      </c>
      <c r="Q1245" s="9">
        <v>10498963.163200401</v>
      </c>
      <c r="R1245" s="9">
        <v>5239135.3640241399</v>
      </c>
      <c r="S1245" s="8">
        <f t="shared" si="80"/>
        <v>-0.50098545136459993</v>
      </c>
      <c r="U1245" s="9">
        <f t="shared" si="79"/>
        <v>-1.0028462173244808</v>
      </c>
      <c r="V1245" s="6" t="s">
        <v>119</v>
      </c>
      <c r="W1245" s="6" t="s">
        <v>383</v>
      </c>
    </row>
    <row r="1246" spans="1:24" x14ac:dyDescent="0.2">
      <c r="A1246" s="6" t="s">
        <v>211</v>
      </c>
      <c r="B1246" s="6">
        <v>2019</v>
      </c>
      <c r="C1246" s="6" t="s">
        <v>405</v>
      </c>
      <c r="D1246" s="6" t="s">
        <v>212</v>
      </c>
      <c r="E1246" s="6" t="s">
        <v>50</v>
      </c>
      <c r="F1246" s="6" t="s">
        <v>213</v>
      </c>
      <c r="G1246" s="6" t="s">
        <v>214</v>
      </c>
      <c r="H1246" s="6" t="s">
        <v>110</v>
      </c>
      <c r="I1246" s="6" t="s">
        <v>111</v>
      </c>
      <c r="J1246" s="6" t="s">
        <v>133</v>
      </c>
      <c r="K1246" s="6" t="s">
        <v>134</v>
      </c>
      <c r="P1246" s="44" t="s">
        <v>385</v>
      </c>
      <c r="Q1246" s="9">
        <v>26.7</v>
      </c>
      <c r="R1246" s="9">
        <v>13.3</v>
      </c>
      <c r="S1246" s="8">
        <f t="shared" si="80"/>
        <v>-0.50187265917602997</v>
      </c>
      <c r="U1246" s="9">
        <f t="shared" si="79"/>
        <v>-1.0054134961863643</v>
      </c>
      <c r="V1246" s="6" t="s">
        <v>116</v>
      </c>
      <c r="W1246" s="6" t="s">
        <v>383</v>
      </c>
    </row>
    <row r="1247" spans="1:24" x14ac:dyDescent="0.2">
      <c r="A1247" s="6" t="s">
        <v>106</v>
      </c>
      <c r="B1247" s="6" t="s">
        <v>107</v>
      </c>
      <c r="C1247" s="6" t="s">
        <v>491</v>
      </c>
      <c r="D1247" s="6" t="s">
        <v>69</v>
      </c>
      <c r="E1247" s="6" t="s">
        <v>52</v>
      </c>
      <c r="F1247" s="6" t="s">
        <v>108</v>
      </c>
      <c r="G1247" s="6" t="s">
        <v>131</v>
      </c>
      <c r="H1247" t="s">
        <v>110</v>
      </c>
      <c r="I1247" t="s">
        <v>111</v>
      </c>
      <c r="J1247" t="s">
        <v>204</v>
      </c>
      <c r="K1247" t="s">
        <v>205</v>
      </c>
      <c r="L1247" t="s">
        <v>206</v>
      </c>
      <c r="M1247" t="s">
        <v>215</v>
      </c>
      <c r="N1247" s="6" t="s">
        <v>225</v>
      </c>
      <c r="P1247" s="44" t="s">
        <v>386</v>
      </c>
      <c r="Q1247" s="9">
        <v>10.469314079422301</v>
      </c>
      <c r="R1247" s="9">
        <v>5.1985559566786996</v>
      </c>
      <c r="S1247" s="8">
        <f t="shared" si="80"/>
        <v>-0.50344827586206509</v>
      </c>
      <c r="U1247" s="9">
        <f t="shared" si="79"/>
        <v>-1.009984088572611</v>
      </c>
      <c r="V1247" s="6" t="s">
        <v>116</v>
      </c>
      <c r="W1247" s="6" t="s">
        <v>383</v>
      </c>
    </row>
    <row r="1248" spans="1:24" x14ac:dyDescent="0.2">
      <c r="A1248" s="6" t="s">
        <v>196</v>
      </c>
      <c r="B1248" s="6">
        <v>2019</v>
      </c>
      <c r="C1248" s="6" t="s">
        <v>420</v>
      </c>
      <c r="D1248" s="6" t="s">
        <v>79</v>
      </c>
      <c r="E1248" s="6" t="s">
        <v>50</v>
      </c>
      <c r="F1248" s="16" t="s">
        <v>208</v>
      </c>
      <c r="G1248" s="6" t="s">
        <v>198</v>
      </c>
      <c r="H1248" t="s">
        <v>110</v>
      </c>
      <c r="I1248" t="s">
        <v>111</v>
      </c>
      <c r="J1248" t="s">
        <v>204</v>
      </c>
      <c r="K1248" t="s">
        <v>205</v>
      </c>
      <c r="L1248" t="s">
        <v>206</v>
      </c>
      <c r="M1248" t="s">
        <v>215</v>
      </c>
      <c r="N1248" s="6" t="s">
        <v>225</v>
      </c>
      <c r="P1248" s="44" t="s">
        <v>386</v>
      </c>
      <c r="Q1248" s="9">
        <v>24218749.999999899</v>
      </c>
      <c r="R1248" s="9">
        <v>11979166.666666601</v>
      </c>
      <c r="S1248" s="8">
        <f t="shared" si="80"/>
        <v>-0.50537634408602217</v>
      </c>
      <c r="U1248" s="9">
        <f t="shared" si="79"/>
        <v>-1.0155968550510206</v>
      </c>
      <c r="V1248" s="6" t="s">
        <v>119</v>
      </c>
      <c r="W1248" s="6" t="s">
        <v>383</v>
      </c>
    </row>
    <row r="1249" spans="1:23" x14ac:dyDescent="0.2">
      <c r="A1249" s="6" t="s">
        <v>106</v>
      </c>
      <c r="B1249" s="6" t="s">
        <v>120</v>
      </c>
      <c r="C1249" s="6" t="s">
        <v>460</v>
      </c>
      <c r="D1249" s="6" t="s">
        <v>77</v>
      </c>
      <c r="E1249" s="6" t="s">
        <v>121</v>
      </c>
      <c r="F1249" s="6" t="s">
        <v>132</v>
      </c>
      <c r="G1249" s="13">
        <v>1.0000000000000001E-5</v>
      </c>
      <c r="H1249" s="6" t="s">
        <v>110</v>
      </c>
      <c r="I1249" s="12" t="s">
        <v>123</v>
      </c>
      <c r="J1249" s="6" t="s">
        <v>124</v>
      </c>
      <c r="K1249" s="6" t="s">
        <v>125</v>
      </c>
      <c r="L1249" s="6" t="s">
        <v>126</v>
      </c>
      <c r="M1249" s="6" t="s">
        <v>127</v>
      </c>
      <c r="N1249" s="6" t="s">
        <v>150</v>
      </c>
      <c r="P1249" s="44" t="s">
        <v>386</v>
      </c>
      <c r="Q1249" s="9">
        <v>430039.01001112798</v>
      </c>
      <c r="R1249" s="9">
        <v>212434.54012302999</v>
      </c>
      <c r="S1249" s="8">
        <f t="shared" si="80"/>
        <v>-0.50601100091470097</v>
      </c>
      <c r="U1249" s="9">
        <f t="shared" si="79"/>
        <v>-1.0174491808948238</v>
      </c>
      <c r="V1249" s="6" t="s">
        <v>119</v>
      </c>
      <c r="W1249" s="6" t="s">
        <v>383</v>
      </c>
    </row>
    <row r="1250" spans="1:23" x14ac:dyDescent="0.2">
      <c r="A1250" s="6" t="s">
        <v>188</v>
      </c>
      <c r="B1250" s="6">
        <v>2019</v>
      </c>
      <c r="C1250" s="6" t="s">
        <v>511</v>
      </c>
      <c r="D1250" s="6" t="s">
        <v>49</v>
      </c>
      <c r="E1250" s="6" t="s">
        <v>50</v>
      </c>
      <c r="F1250" s="6" t="s">
        <v>195</v>
      </c>
      <c r="G1250" s="6" t="s">
        <v>190</v>
      </c>
      <c r="H1250" t="s">
        <v>110</v>
      </c>
      <c r="I1250" t="s">
        <v>111</v>
      </c>
      <c r="J1250" t="s">
        <v>133</v>
      </c>
      <c r="K1250" t="s">
        <v>146</v>
      </c>
      <c r="L1250" t="s">
        <v>147</v>
      </c>
      <c r="M1250" t="s">
        <v>191</v>
      </c>
      <c r="P1250" s="44" t="s">
        <v>386</v>
      </c>
      <c r="Q1250" s="9">
        <v>0.174585635359115</v>
      </c>
      <c r="R1250" s="9">
        <v>8.6187845303867194E-2</v>
      </c>
      <c r="S1250" s="8">
        <f t="shared" si="80"/>
        <v>-0.506329113924049</v>
      </c>
      <c r="U1250" s="9">
        <f t="shared" si="79"/>
        <v>-1.0183785293148497</v>
      </c>
      <c r="V1250" s="6" t="s">
        <v>116</v>
      </c>
      <c r="W1250" s="6" t="s">
        <v>383</v>
      </c>
    </row>
    <row r="1251" spans="1:23" x14ac:dyDescent="0.2">
      <c r="A1251" s="6" t="s">
        <v>106</v>
      </c>
      <c r="B1251" s="6" t="s">
        <v>107</v>
      </c>
      <c r="C1251" s="6" t="s">
        <v>478</v>
      </c>
      <c r="D1251" s="6" t="s">
        <v>69</v>
      </c>
      <c r="E1251" s="6" t="s">
        <v>52</v>
      </c>
      <c r="F1251" s="6" t="s">
        <v>142</v>
      </c>
      <c r="G1251" s="6" t="s">
        <v>118</v>
      </c>
      <c r="H1251" t="s">
        <v>110</v>
      </c>
      <c r="I1251" t="s">
        <v>111</v>
      </c>
      <c r="J1251" t="s">
        <v>112</v>
      </c>
      <c r="K1251" t="s">
        <v>139</v>
      </c>
      <c r="L1251" t="s">
        <v>140</v>
      </c>
      <c r="M1251" t="s">
        <v>141</v>
      </c>
      <c r="P1251" s="44" t="s">
        <v>385</v>
      </c>
      <c r="Q1251" s="9">
        <v>1873149.33321309</v>
      </c>
      <c r="R1251" s="9">
        <v>924545.84195255395</v>
      </c>
      <c r="S1251" s="8">
        <f t="shared" si="80"/>
        <v>-0.50642171152118309</v>
      </c>
      <c r="U1251" s="9">
        <f t="shared" si="79"/>
        <v>-1.0186491602720966</v>
      </c>
      <c r="V1251" s="6" t="s">
        <v>119</v>
      </c>
      <c r="W1251" s="6" t="s">
        <v>383</v>
      </c>
    </row>
    <row r="1252" spans="1:23" x14ac:dyDescent="0.2">
      <c r="A1252" s="6" t="s">
        <v>106</v>
      </c>
      <c r="B1252" s="6" t="s">
        <v>107</v>
      </c>
      <c r="C1252" s="6" t="s">
        <v>478</v>
      </c>
      <c r="D1252" s="6" t="s">
        <v>69</v>
      </c>
      <c r="E1252" s="6" t="s">
        <v>52</v>
      </c>
      <c r="F1252" s="6" t="s">
        <v>117</v>
      </c>
      <c r="G1252" s="6" t="s">
        <v>131</v>
      </c>
      <c r="H1252" t="s">
        <v>110</v>
      </c>
      <c r="I1252" t="s">
        <v>111</v>
      </c>
      <c r="J1252" t="s">
        <v>112</v>
      </c>
      <c r="K1252" t="s">
        <v>139</v>
      </c>
      <c r="L1252" t="s">
        <v>140</v>
      </c>
      <c r="M1252" t="s">
        <v>141</v>
      </c>
      <c r="P1252" s="44" t="s">
        <v>385</v>
      </c>
      <c r="Q1252" s="9">
        <v>2794713.5999592501</v>
      </c>
      <c r="R1252" s="9">
        <v>1379409.95545635</v>
      </c>
      <c r="S1252" s="8">
        <f t="shared" si="80"/>
        <v>-0.50642171152118653</v>
      </c>
      <c r="U1252" s="9">
        <f t="shared" si="79"/>
        <v>-1.0186491602721064</v>
      </c>
      <c r="V1252" s="6" t="s">
        <v>119</v>
      </c>
      <c r="W1252" s="6" t="s">
        <v>383</v>
      </c>
    </row>
    <row r="1253" spans="1:23" x14ac:dyDescent="0.2">
      <c r="A1253" s="6" t="s">
        <v>106</v>
      </c>
      <c r="B1253" s="6" t="s">
        <v>107</v>
      </c>
      <c r="C1253" s="6" t="s">
        <v>426</v>
      </c>
      <c r="D1253" s="6" t="s">
        <v>69</v>
      </c>
      <c r="E1253" s="6" t="s">
        <v>52</v>
      </c>
      <c r="F1253" s="6" t="s">
        <v>194</v>
      </c>
      <c r="G1253" s="6" t="s">
        <v>118</v>
      </c>
      <c r="H1253" t="s">
        <v>110</v>
      </c>
      <c r="I1253" t="s">
        <v>111</v>
      </c>
      <c r="J1253" t="s">
        <v>204</v>
      </c>
      <c r="K1253" t="s">
        <v>205</v>
      </c>
      <c r="L1253" t="s">
        <v>206</v>
      </c>
      <c r="M1253" t="s">
        <v>215</v>
      </c>
      <c r="N1253" s="6" t="s">
        <v>225</v>
      </c>
      <c r="P1253" s="44" t="s">
        <v>386</v>
      </c>
      <c r="Q1253" s="9">
        <v>13.499222395023301</v>
      </c>
      <c r="R1253" s="9">
        <v>6.6562986003110396</v>
      </c>
      <c r="S1253" s="8">
        <f t="shared" si="80"/>
        <v>-0.5069124423963125</v>
      </c>
      <c r="U1253" s="9">
        <f t="shared" si="79"/>
        <v>-1.0200842460433299</v>
      </c>
      <c r="V1253" s="6" t="s">
        <v>116</v>
      </c>
      <c r="W1253" s="6" t="s">
        <v>383</v>
      </c>
    </row>
    <row r="1254" spans="1:23" x14ac:dyDescent="0.2">
      <c r="A1254" s="6" t="s">
        <v>106</v>
      </c>
      <c r="B1254" s="6" t="s">
        <v>107</v>
      </c>
      <c r="C1254" s="6" t="s">
        <v>487</v>
      </c>
      <c r="D1254" s="6" t="s">
        <v>69</v>
      </c>
      <c r="E1254" s="6" t="s">
        <v>52</v>
      </c>
      <c r="F1254" s="6" t="s">
        <v>117</v>
      </c>
      <c r="G1254" s="6" t="s">
        <v>118</v>
      </c>
      <c r="H1254" s="6" t="s">
        <v>110</v>
      </c>
      <c r="I1254" s="12" t="s">
        <v>123</v>
      </c>
      <c r="J1254" s="6" t="s">
        <v>124</v>
      </c>
      <c r="K1254" s="6" t="s">
        <v>125</v>
      </c>
      <c r="L1254" s="6" t="s">
        <v>126</v>
      </c>
      <c r="M1254" s="6" t="s">
        <v>127</v>
      </c>
      <c r="N1254" s="6" t="s">
        <v>150</v>
      </c>
      <c r="P1254" s="44" t="s">
        <v>386</v>
      </c>
      <c r="Q1254" s="9">
        <v>2.15798045602605</v>
      </c>
      <c r="R1254" s="9">
        <v>1.04641693811074</v>
      </c>
      <c r="S1254" s="8">
        <f t="shared" si="80"/>
        <v>-0.51509433962264384</v>
      </c>
      <c r="U1254" s="9">
        <f t="shared" si="79"/>
        <v>-1.0442240002566905</v>
      </c>
      <c r="V1254" s="6" t="s">
        <v>116</v>
      </c>
      <c r="W1254" s="6" t="s">
        <v>383</v>
      </c>
    </row>
    <row r="1255" spans="1:23" x14ac:dyDescent="0.2">
      <c r="A1255" s="6" t="s">
        <v>106</v>
      </c>
      <c r="B1255" s="6" t="s">
        <v>107</v>
      </c>
      <c r="C1255" s="6" t="s">
        <v>466</v>
      </c>
      <c r="D1255" s="6" t="s">
        <v>69</v>
      </c>
      <c r="E1255" s="6" t="s">
        <v>52</v>
      </c>
      <c r="F1255" s="6" t="s">
        <v>108</v>
      </c>
      <c r="G1255" s="6" t="s">
        <v>131</v>
      </c>
      <c r="H1255" t="s">
        <v>110</v>
      </c>
      <c r="I1255" t="s">
        <v>163</v>
      </c>
      <c r="J1255" t="s">
        <v>163</v>
      </c>
      <c r="K1255" t="s">
        <v>164</v>
      </c>
      <c r="L1255" t="s">
        <v>165</v>
      </c>
      <c r="M1255" t="s">
        <v>166</v>
      </c>
      <c r="P1255" s="44" t="s">
        <v>386</v>
      </c>
      <c r="Q1255" s="9">
        <v>0.96855345911949497</v>
      </c>
      <c r="R1255" s="9">
        <v>0.46540880503144699</v>
      </c>
      <c r="S1255" s="8">
        <f t="shared" si="80"/>
        <v>-0.5194805194805181</v>
      </c>
      <c r="U1255" s="9">
        <f t="shared" si="79"/>
        <v>-1.0573331750659476</v>
      </c>
      <c r="V1255" s="6" t="s">
        <v>116</v>
      </c>
      <c r="W1255" s="6" t="s">
        <v>383</v>
      </c>
    </row>
    <row r="1256" spans="1:23" x14ac:dyDescent="0.2">
      <c r="A1256" s="6" t="s">
        <v>106</v>
      </c>
      <c r="B1256" s="6" t="s">
        <v>107</v>
      </c>
      <c r="C1256" s="6" t="s">
        <v>467</v>
      </c>
      <c r="D1256" s="6" t="s">
        <v>69</v>
      </c>
      <c r="E1256" s="6" t="s">
        <v>52</v>
      </c>
      <c r="F1256" s="6" t="s">
        <v>108</v>
      </c>
      <c r="G1256" s="6" t="s">
        <v>130</v>
      </c>
      <c r="H1256" t="s">
        <v>110</v>
      </c>
      <c r="I1256" t="s">
        <v>163</v>
      </c>
      <c r="J1256" t="s">
        <v>163</v>
      </c>
      <c r="K1256" t="s">
        <v>164</v>
      </c>
      <c r="L1256" t="s">
        <v>165</v>
      </c>
      <c r="M1256" t="s">
        <v>166</v>
      </c>
      <c r="P1256" s="44" t="s">
        <v>386</v>
      </c>
      <c r="Q1256" s="9">
        <v>493552.47413947899</v>
      </c>
      <c r="R1256" s="9">
        <v>236229.066263446</v>
      </c>
      <c r="S1256" s="8">
        <f t="shared" si="80"/>
        <v>-0.52136990767736047</v>
      </c>
      <c r="U1256" s="9">
        <f t="shared" si="79"/>
        <v>-1.0630169903639524</v>
      </c>
      <c r="V1256" s="6" t="s">
        <v>119</v>
      </c>
      <c r="W1256" s="6" t="s">
        <v>383</v>
      </c>
    </row>
    <row r="1257" spans="1:23" x14ac:dyDescent="0.2">
      <c r="A1257" s="6" t="s">
        <v>181</v>
      </c>
      <c r="B1257" s="6">
        <v>2016</v>
      </c>
      <c r="C1257" s="6" t="s">
        <v>412</v>
      </c>
      <c r="D1257" s="6" t="s">
        <v>64</v>
      </c>
      <c r="E1257" s="6" t="s">
        <v>55</v>
      </c>
      <c r="F1257" s="6" t="s">
        <v>182</v>
      </c>
      <c r="G1257" s="6" t="s">
        <v>183</v>
      </c>
      <c r="H1257" s="6" t="s">
        <v>110</v>
      </c>
      <c r="I1257" t="s">
        <v>123</v>
      </c>
      <c r="J1257" t="s">
        <v>124</v>
      </c>
      <c r="K1257" s="6" t="s">
        <v>125</v>
      </c>
      <c r="P1257" s="44" t="s">
        <v>386</v>
      </c>
      <c r="Q1257" s="9">
        <f>75.65-34.44</f>
        <v>41.210000000000008</v>
      </c>
      <c r="R1257" s="9">
        <f>67.99-48.4</f>
        <v>19.589999999999996</v>
      </c>
      <c r="S1257" s="8">
        <f t="shared" si="80"/>
        <v>-0.524629944188304</v>
      </c>
      <c r="U1257" s="9">
        <f t="shared" si="79"/>
        <v>-1.072877066012913</v>
      </c>
      <c r="V1257" s="6" t="s">
        <v>116</v>
      </c>
      <c r="W1257" s="6" t="s">
        <v>383</v>
      </c>
    </row>
    <row r="1258" spans="1:23" x14ac:dyDescent="0.2">
      <c r="A1258" s="6" t="s">
        <v>151</v>
      </c>
      <c r="B1258" s="6">
        <v>2017</v>
      </c>
      <c r="C1258" s="6" t="s">
        <v>405</v>
      </c>
      <c r="D1258" s="6" t="s">
        <v>152</v>
      </c>
      <c r="E1258" s="6" t="s">
        <v>55</v>
      </c>
      <c r="F1258" s="6" t="s">
        <v>153</v>
      </c>
      <c r="G1258" s="6" t="s">
        <v>238</v>
      </c>
      <c r="H1258" t="s">
        <v>110</v>
      </c>
      <c r="I1258" t="s">
        <v>123</v>
      </c>
      <c r="J1258" t="s">
        <v>124</v>
      </c>
      <c r="K1258" t="s">
        <v>125</v>
      </c>
      <c r="L1258" t="s">
        <v>126</v>
      </c>
      <c r="M1258" t="s">
        <v>127</v>
      </c>
      <c r="N1258" s="6" t="s">
        <v>127</v>
      </c>
      <c r="P1258" s="44" t="s">
        <v>386</v>
      </c>
      <c r="Q1258" s="9">
        <v>3.6339999999999946</v>
      </c>
      <c r="R1258" s="9">
        <v>1.7259999999999991</v>
      </c>
      <c r="S1258" s="8">
        <f t="shared" si="80"/>
        <v>-0.52504127682993895</v>
      </c>
      <c r="U1258" s="9">
        <f t="shared" si="79"/>
        <v>-1.0741259550551594</v>
      </c>
      <c r="V1258" s="6" t="s">
        <v>116</v>
      </c>
      <c r="W1258" s="6" t="s">
        <v>383</v>
      </c>
    </row>
    <row r="1259" spans="1:23" x14ac:dyDescent="0.2">
      <c r="A1259" s="6" t="s">
        <v>106</v>
      </c>
      <c r="B1259" s="6" t="s">
        <v>120</v>
      </c>
      <c r="C1259" s="6" t="s">
        <v>432</v>
      </c>
      <c r="D1259" s="6" t="s">
        <v>77</v>
      </c>
      <c r="E1259" s="6" t="s">
        <v>121</v>
      </c>
      <c r="F1259" s="6" t="s">
        <v>122</v>
      </c>
      <c r="G1259" s="14">
        <v>1.0000000000000001E-5</v>
      </c>
      <c r="H1259" t="s">
        <v>110</v>
      </c>
      <c r="I1259" t="s">
        <v>111</v>
      </c>
      <c r="J1259" t="s">
        <v>112</v>
      </c>
      <c r="K1259" t="s">
        <v>139</v>
      </c>
      <c r="L1259" t="s">
        <v>140</v>
      </c>
      <c r="M1259" t="s">
        <v>141</v>
      </c>
      <c r="N1259" s="6" t="s">
        <v>149</v>
      </c>
      <c r="P1259" s="44" t="s">
        <v>385</v>
      </c>
      <c r="Q1259" s="9">
        <v>210770.35344734599</v>
      </c>
      <c r="R1259" s="9">
        <v>99999.999999999302</v>
      </c>
      <c r="S1259" s="8">
        <f t="shared" si="80"/>
        <v>-0.52554997244913293</v>
      </c>
      <c r="U1259" s="9">
        <f t="shared" si="79"/>
        <v>-1.0756719545349522</v>
      </c>
      <c r="V1259" s="6" t="s">
        <v>119</v>
      </c>
      <c r="W1259" s="6" t="s">
        <v>383</v>
      </c>
    </row>
    <row r="1260" spans="1:23" x14ac:dyDescent="0.2">
      <c r="A1260" s="6" t="s">
        <v>196</v>
      </c>
      <c r="B1260" s="6">
        <v>2019</v>
      </c>
      <c r="C1260" s="6" t="s">
        <v>415</v>
      </c>
      <c r="D1260" s="6" t="s">
        <v>79</v>
      </c>
      <c r="E1260" s="6" t="s">
        <v>50</v>
      </c>
      <c r="F1260" s="16" t="s">
        <v>208</v>
      </c>
      <c r="G1260" s="6" t="s">
        <v>209</v>
      </c>
      <c r="H1260" t="s">
        <v>110</v>
      </c>
      <c r="I1260" t="s">
        <v>111</v>
      </c>
      <c r="J1260" t="s">
        <v>112</v>
      </c>
      <c r="K1260" t="s">
        <v>113</v>
      </c>
      <c r="L1260" t="s">
        <v>114</v>
      </c>
      <c r="M1260" s="6" t="s">
        <v>115</v>
      </c>
      <c r="N1260" s="6" t="s">
        <v>277</v>
      </c>
      <c r="P1260" s="44" t="s">
        <v>385</v>
      </c>
      <c r="Q1260" s="9">
        <v>52680965.147453003</v>
      </c>
      <c r="R1260" s="9">
        <v>24932975.871313602</v>
      </c>
      <c r="S1260" s="8">
        <f t="shared" si="80"/>
        <v>-0.52671755725190905</v>
      </c>
      <c r="U1260" s="9">
        <f t="shared" si="79"/>
        <v>-1.0792266911505772</v>
      </c>
      <c r="V1260" s="6" t="s">
        <v>119</v>
      </c>
      <c r="W1260" s="6" t="s">
        <v>383</v>
      </c>
    </row>
    <row r="1261" spans="1:23" x14ac:dyDescent="0.2">
      <c r="A1261" s="6" t="s">
        <v>106</v>
      </c>
      <c r="B1261" s="6" t="s">
        <v>120</v>
      </c>
      <c r="C1261" s="6" t="s">
        <v>459</v>
      </c>
      <c r="D1261" s="6" t="s">
        <v>77</v>
      </c>
      <c r="E1261" s="6" t="s">
        <v>121</v>
      </c>
      <c r="F1261" s="6" t="s">
        <v>132</v>
      </c>
      <c r="G1261" s="11">
        <v>1E-3</v>
      </c>
      <c r="H1261" t="s">
        <v>110</v>
      </c>
      <c r="I1261" t="s">
        <v>111</v>
      </c>
      <c r="J1261" t="s">
        <v>133</v>
      </c>
      <c r="K1261" t="s">
        <v>146</v>
      </c>
      <c r="L1261" t="s">
        <v>147</v>
      </c>
      <c r="M1261" t="s">
        <v>191</v>
      </c>
      <c r="P1261" s="44" t="s">
        <v>386</v>
      </c>
      <c r="Q1261" s="9">
        <v>7013856.6289138095</v>
      </c>
      <c r="R1261" s="9">
        <v>3282271.0255935802</v>
      </c>
      <c r="S1261" s="8">
        <f t="shared" si="80"/>
        <v>-0.53203049345736564</v>
      </c>
      <c r="U1261" s="9">
        <f t="shared" si="79"/>
        <v>-1.095513569764581</v>
      </c>
      <c r="V1261" s="6" t="s">
        <v>119</v>
      </c>
      <c r="W1261" s="6" t="s">
        <v>383</v>
      </c>
    </row>
    <row r="1262" spans="1:23" x14ac:dyDescent="0.2">
      <c r="A1262" s="6" t="s">
        <v>188</v>
      </c>
      <c r="B1262" s="6">
        <v>2019</v>
      </c>
      <c r="C1262" s="6" t="s">
        <v>511</v>
      </c>
      <c r="D1262" s="6" t="s">
        <v>49</v>
      </c>
      <c r="E1262" s="6" t="s">
        <v>50</v>
      </c>
      <c r="F1262" s="6" t="s">
        <v>195</v>
      </c>
      <c r="G1262" s="6" t="s">
        <v>190</v>
      </c>
      <c r="H1262" s="6" t="s">
        <v>110</v>
      </c>
      <c r="I1262" s="6" t="s">
        <v>111</v>
      </c>
      <c r="J1262" s="6" t="s">
        <v>112</v>
      </c>
      <c r="K1262" s="6" t="s">
        <v>113</v>
      </c>
      <c r="L1262" s="6" t="s">
        <v>114</v>
      </c>
      <c r="M1262" s="6" t="s">
        <v>192</v>
      </c>
      <c r="P1262" s="44" t="s">
        <v>385</v>
      </c>
      <c r="Q1262" s="9">
        <v>4.9723756906077998E-2</v>
      </c>
      <c r="R1262" s="9">
        <v>2.3204419889502059E-2</v>
      </c>
      <c r="S1262" s="8">
        <f t="shared" si="80"/>
        <v>-0.53333333333335353</v>
      </c>
      <c r="U1262" s="9">
        <f t="shared" si="79"/>
        <v>-1.0995356735509769</v>
      </c>
      <c r="V1262" s="6" t="s">
        <v>116</v>
      </c>
      <c r="W1262" s="6" t="s">
        <v>383</v>
      </c>
    </row>
    <row r="1263" spans="1:23" x14ac:dyDescent="0.2">
      <c r="A1263" s="6" t="s">
        <v>106</v>
      </c>
      <c r="B1263" s="6" t="s">
        <v>107</v>
      </c>
      <c r="C1263" s="6" t="s">
        <v>472</v>
      </c>
      <c r="D1263" s="6" t="s">
        <v>69</v>
      </c>
      <c r="E1263" s="6" t="s">
        <v>52</v>
      </c>
      <c r="F1263" s="6" t="s">
        <v>108</v>
      </c>
      <c r="G1263" s="6" t="s">
        <v>129</v>
      </c>
      <c r="H1263" t="s">
        <v>110</v>
      </c>
      <c r="I1263" t="s">
        <v>111</v>
      </c>
      <c r="J1263" t="s">
        <v>133</v>
      </c>
      <c r="K1263" t="s">
        <v>146</v>
      </c>
      <c r="L1263" t="s">
        <v>147</v>
      </c>
      <c r="M1263" t="s">
        <v>191</v>
      </c>
      <c r="P1263" s="44" t="s">
        <v>386</v>
      </c>
      <c r="Q1263" s="9">
        <v>10964781.961431799</v>
      </c>
      <c r="R1263" s="9">
        <v>5089400.9515180904</v>
      </c>
      <c r="S1263" s="8">
        <f t="shared" si="80"/>
        <v>-0.53584111663871992</v>
      </c>
      <c r="U1263" s="9">
        <f t="shared" si="79"/>
        <v>-1.1073093649624475</v>
      </c>
      <c r="V1263" s="6" t="s">
        <v>119</v>
      </c>
      <c r="W1263" s="6" t="s">
        <v>383</v>
      </c>
    </row>
    <row r="1264" spans="1:23" x14ac:dyDescent="0.2">
      <c r="A1264" s="6" t="s">
        <v>106</v>
      </c>
      <c r="B1264" s="6" t="s">
        <v>107</v>
      </c>
      <c r="C1264" s="6" t="s">
        <v>467</v>
      </c>
      <c r="D1264" s="6" t="s">
        <v>69</v>
      </c>
      <c r="E1264" s="6" t="s">
        <v>52</v>
      </c>
      <c r="F1264" s="6" t="s">
        <v>142</v>
      </c>
      <c r="G1264" s="6" t="s">
        <v>109</v>
      </c>
      <c r="H1264" t="s">
        <v>110</v>
      </c>
      <c r="I1264" t="s">
        <v>163</v>
      </c>
      <c r="J1264" t="s">
        <v>163</v>
      </c>
      <c r="K1264" t="s">
        <v>164</v>
      </c>
      <c r="L1264" t="s">
        <v>165</v>
      </c>
      <c r="M1264" t="s">
        <v>166</v>
      </c>
      <c r="P1264" s="44" t="s">
        <v>386</v>
      </c>
      <c r="Q1264" s="9">
        <v>190546.07179632399</v>
      </c>
      <c r="R1264" s="9">
        <v>88443.651913859998</v>
      </c>
      <c r="S1264" s="8">
        <f t="shared" si="80"/>
        <v>-0.53584111663872014</v>
      </c>
      <c r="U1264" s="9">
        <f t="shared" si="79"/>
        <v>-1.1073093649624481</v>
      </c>
      <c r="V1264" s="6" t="s">
        <v>119</v>
      </c>
      <c r="W1264" s="6" t="s">
        <v>383</v>
      </c>
    </row>
    <row r="1265" spans="1:23" x14ac:dyDescent="0.2">
      <c r="A1265" s="6" t="s">
        <v>106</v>
      </c>
      <c r="B1265" s="6" t="s">
        <v>107</v>
      </c>
      <c r="C1265" s="6" t="s">
        <v>467</v>
      </c>
      <c r="D1265" s="6" t="s">
        <v>69</v>
      </c>
      <c r="E1265" s="6" t="s">
        <v>52</v>
      </c>
      <c r="F1265" s="6" t="s">
        <v>108</v>
      </c>
      <c r="G1265" s="6" t="s">
        <v>129</v>
      </c>
      <c r="H1265" t="s">
        <v>110</v>
      </c>
      <c r="I1265" t="s">
        <v>163</v>
      </c>
      <c r="J1265" t="s">
        <v>163</v>
      </c>
      <c r="K1265" t="s">
        <v>164</v>
      </c>
      <c r="L1265" t="s">
        <v>165</v>
      </c>
      <c r="M1265" t="s">
        <v>166</v>
      </c>
      <c r="P1265" s="44" t="s">
        <v>386</v>
      </c>
      <c r="Q1265" s="9">
        <v>493552.47413947899</v>
      </c>
      <c r="R1265" s="19">
        <v>229086.76527677701</v>
      </c>
      <c r="S1265" s="8">
        <f t="shared" si="80"/>
        <v>-0.53584111663872125</v>
      </c>
      <c r="U1265" s="9">
        <f t="shared" si="79"/>
        <v>-1.1073093649624515</v>
      </c>
      <c r="V1265" s="6" t="s">
        <v>119</v>
      </c>
      <c r="W1265" s="6" t="s">
        <v>383</v>
      </c>
    </row>
    <row r="1266" spans="1:23" x14ac:dyDescent="0.2">
      <c r="A1266" s="6" t="s">
        <v>106</v>
      </c>
      <c r="B1266" s="6" t="s">
        <v>120</v>
      </c>
      <c r="C1266" s="6" t="s">
        <v>413</v>
      </c>
      <c r="D1266" s="6" t="s">
        <v>77</v>
      </c>
      <c r="E1266" s="6" t="s">
        <v>121</v>
      </c>
      <c r="F1266" s="6" t="s">
        <v>144</v>
      </c>
      <c r="G1266" s="11">
        <v>1E-3</v>
      </c>
      <c r="H1266" t="s">
        <v>110</v>
      </c>
      <c r="I1266" t="s">
        <v>111</v>
      </c>
      <c r="J1266" t="s">
        <v>204</v>
      </c>
      <c r="K1266" t="s">
        <v>205</v>
      </c>
      <c r="L1266" t="s">
        <v>206</v>
      </c>
      <c r="M1266" t="s">
        <v>215</v>
      </c>
      <c r="P1266" s="44" t="s">
        <v>386</v>
      </c>
      <c r="Q1266" s="9">
        <v>1275133.20632845</v>
      </c>
      <c r="R1266" s="9">
        <v>591864.40518630005</v>
      </c>
      <c r="S1266" s="8">
        <f t="shared" si="80"/>
        <v>-0.53584111663872158</v>
      </c>
      <c r="U1266" s="9">
        <f t="shared" si="79"/>
        <v>-1.1073093649624524</v>
      </c>
      <c r="V1266" s="6" t="s">
        <v>119</v>
      </c>
      <c r="W1266" s="6" t="s">
        <v>383</v>
      </c>
    </row>
    <row r="1267" spans="1:23" x14ac:dyDescent="0.2">
      <c r="A1267" s="6" t="s">
        <v>106</v>
      </c>
      <c r="B1267" s="6" t="s">
        <v>107</v>
      </c>
      <c r="C1267" s="6" t="s">
        <v>471</v>
      </c>
      <c r="D1267" s="6" t="s">
        <v>69</v>
      </c>
      <c r="E1267" s="6" t="s">
        <v>52</v>
      </c>
      <c r="F1267" s="6" t="s">
        <v>194</v>
      </c>
      <c r="G1267" s="6" t="s">
        <v>131</v>
      </c>
      <c r="H1267" t="s">
        <v>110</v>
      </c>
      <c r="I1267" t="s">
        <v>111</v>
      </c>
      <c r="J1267" t="s">
        <v>133</v>
      </c>
      <c r="K1267" t="s">
        <v>146</v>
      </c>
      <c r="L1267" t="s">
        <v>147</v>
      </c>
      <c r="M1267" t="s">
        <v>148</v>
      </c>
      <c r="P1267" s="44" t="s">
        <v>385</v>
      </c>
      <c r="Q1267" s="9">
        <v>1728495.1346595199</v>
      </c>
      <c r="R1267" s="9">
        <v>796792.598973118</v>
      </c>
      <c r="S1267" s="8">
        <f t="shared" si="80"/>
        <v>-0.53902525786971867</v>
      </c>
      <c r="U1267" s="9">
        <f t="shared" si="79"/>
        <v>-1.1172403906571915</v>
      </c>
      <c r="V1267" s="6" t="s">
        <v>119</v>
      </c>
      <c r="W1267" s="6" t="s">
        <v>383</v>
      </c>
    </row>
    <row r="1268" spans="1:23" x14ac:dyDescent="0.2">
      <c r="A1268" s="6" t="s">
        <v>106</v>
      </c>
      <c r="B1268" s="6">
        <v>2018</v>
      </c>
      <c r="C1268" s="6" t="s">
        <v>492</v>
      </c>
      <c r="D1268" s="6" t="s">
        <v>69</v>
      </c>
      <c r="E1268" s="6" t="s">
        <v>52</v>
      </c>
      <c r="F1268" s="6" t="s">
        <v>108</v>
      </c>
      <c r="G1268" s="6" t="s">
        <v>193</v>
      </c>
      <c r="H1268" t="s">
        <v>110</v>
      </c>
      <c r="I1268" t="s">
        <v>111</v>
      </c>
      <c r="J1268" t="s">
        <v>133</v>
      </c>
      <c r="K1268" t="s">
        <v>146</v>
      </c>
      <c r="L1268" t="s">
        <v>147</v>
      </c>
      <c r="M1268" t="s">
        <v>148</v>
      </c>
      <c r="N1268" s="6" t="s">
        <v>199</v>
      </c>
      <c r="P1268" s="44" t="s">
        <v>385</v>
      </c>
      <c r="Q1268" s="9">
        <v>5.9677419354838702E-2</v>
      </c>
      <c r="R1268" s="9">
        <v>2.7419354838709602E-2</v>
      </c>
      <c r="S1268" s="8">
        <f t="shared" si="80"/>
        <v>-0.54054054054054179</v>
      </c>
      <c r="U1268" s="9">
        <f t="shared" si="79"/>
        <v>-1.1219905243786141</v>
      </c>
      <c r="V1268" s="6" t="s">
        <v>116</v>
      </c>
      <c r="W1268" s="6" t="s">
        <v>383</v>
      </c>
    </row>
    <row r="1269" spans="1:23" x14ac:dyDescent="0.2">
      <c r="A1269" s="6" t="s">
        <v>106</v>
      </c>
      <c r="B1269" s="6" t="s">
        <v>107</v>
      </c>
      <c r="C1269" s="6" t="s">
        <v>491</v>
      </c>
      <c r="D1269" s="6" t="s">
        <v>69</v>
      </c>
      <c r="E1269" s="6" t="s">
        <v>52</v>
      </c>
      <c r="F1269" s="6" t="s">
        <v>108</v>
      </c>
      <c r="G1269" s="6" t="s">
        <v>118</v>
      </c>
      <c r="H1269" t="s">
        <v>110</v>
      </c>
      <c r="I1269" t="s">
        <v>111</v>
      </c>
      <c r="J1269" t="s">
        <v>204</v>
      </c>
      <c r="K1269" t="s">
        <v>205</v>
      </c>
      <c r="L1269" t="s">
        <v>206</v>
      </c>
      <c r="M1269" t="s">
        <v>215</v>
      </c>
      <c r="N1269" s="6" t="s">
        <v>225</v>
      </c>
      <c r="P1269" s="44" t="s">
        <v>386</v>
      </c>
      <c r="Q1269" s="9">
        <v>10.469314079422301</v>
      </c>
      <c r="R1269" s="9">
        <v>4.7653429602888098</v>
      </c>
      <c r="S1269" s="8">
        <f t="shared" si="80"/>
        <v>-0.54482758620689287</v>
      </c>
      <c r="U1269" s="9">
        <f t="shared" si="79"/>
        <v>-1.1355149706564696</v>
      </c>
      <c r="V1269" s="6" t="s">
        <v>116</v>
      </c>
      <c r="W1269" s="6" t="s">
        <v>383</v>
      </c>
    </row>
    <row r="1270" spans="1:23" x14ac:dyDescent="0.2">
      <c r="A1270" s="6" t="s">
        <v>106</v>
      </c>
      <c r="B1270" s="6" t="s">
        <v>120</v>
      </c>
      <c r="C1270" s="6" t="s">
        <v>432</v>
      </c>
      <c r="D1270" s="6" t="s">
        <v>77</v>
      </c>
      <c r="E1270" s="6" t="s">
        <v>121</v>
      </c>
      <c r="F1270" s="6" t="s">
        <v>122</v>
      </c>
      <c r="G1270" s="14">
        <v>1.0000000000000001E-5</v>
      </c>
      <c r="H1270" t="s">
        <v>110</v>
      </c>
      <c r="I1270" t="s">
        <v>111</v>
      </c>
      <c r="J1270" t="s">
        <v>112</v>
      </c>
      <c r="K1270" t="s">
        <v>139</v>
      </c>
      <c r="L1270" t="s">
        <v>140</v>
      </c>
      <c r="M1270" t="s">
        <v>141</v>
      </c>
      <c r="N1270" s="6" t="s">
        <v>149</v>
      </c>
      <c r="P1270" s="44" t="s">
        <v>385</v>
      </c>
      <c r="Q1270" s="9">
        <v>56543.274096281901</v>
      </c>
      <c r="R1270" s="9">
        <v>25675.789677965699</v>
      </c>
      <c r="S1270" s="8">
        <f t="shared" si="80"/>
        <v>-0.54590903890275333</v>
      </c>
      <c r="U1270" s="9">
        <f t="shared" si="79"/>
        <v>-1.1389467753899558</v>
      </c>
      <c r="V1270" s="6" t="s">
        <v>119</v>
      </c>
      <c r="W1270" s="6" t="s">
        <v>383</v>
      </c>
    </row>
    <row r="1271" spans="1:23" x14ac:dyDescent="0.2">
      <c r="A1271" s="6" t="s">
        <v>196</v>
      </c>
      <c r="B1271" s="6">
        <v>2019</v>
      </c>
      <c r="C1271" s="6" t="s">
        <v>420</v>
      </c>
      <c r="D1271" s="6" t="s">
        <v>79</v>
      </c>
      <c r="E1271" s="6" t="s">
        <v>50</v>
      </c>
      <c r="F1271" s="16" t="s">
        <v>208</v>
      </c>
      <c r="G1271" s="6" t="s">
        <v>261</v>
      </c>
      <c r="H1271" t="s">
        <v>110</v>
      </c>
      <c r="I1271" t="s">
        <v>111</v>
      </c>
      <c r="J1271" t="s">
        <v>204</v>
      </c>
      <c r="K1271" t="s">
        <v>205</v>
      </c>
      <c r="L1271" t="s">
        <v>206</v>
      </c>
      <c r="M1271" t="s">
        <v>215</v>
      </c>
      <c r="N1271" s="6" t="s">
        <v>225</v>
      </c>
      <c r="P1271" s="44" t="s">
        <v>386</v>
      </c>
      <c r="Q1271" s="9">
        <v>24218749.999999899</v>
      </c>
      <c r="R1271" s="9">
        <v>10937499.999999899</v>
      </c>
      <c r="S1271" s="8">
        <f t="shared" si="80"/>
        <v>-0.54838709677419584</v>
      </c>
      <c r="U1271" s="9">
        <f t="shared" si="79"/>
        <v>-1.1468413883292785</v>
      </c>
      <c r="V1271" s="6" t="s">
        <v>119</v>
      </c>
      <c r="W1271" s="6" t="s">
        <v>383</v>
      </c>
    </row>
    <row r="1272" spans="1:23" x14ac:dyDescent="0.2">
      <c r="A1272" s="6" t="s">
        <v>106</v>
      </c>
      <c r="B1272" s="6" t="s">
        <v>120</v>
      </c>
      <c r="C1272" s="6" t="s">
        <v>460</v>
      </c>
      <c r="D1272" s="6" t="s">
        <v>77</v>
      </c>
      <c r="E1272" s="6" t="s">
        <v>121</v>
      </c>
      <c r="F1272" s="6" t="s">
        <v>132</v>
      </c>
      <c r="G1272" s="13">
        <v>1.0000000000000001E-5</v>
      </c>
      <c r="H1272" s="6" t="s">
        <v>110</v>
      </c>
      <c r="I1272" s="12" t="s">
        <v>123</v>
      </c>
      <c r="J1272" s="6" t="s">
        <v>124</v>
      </c>
      <c r="K1272" s="6" t="s">
        <v>125</v>
      </c>
      <c r="L1272" s="6" t="s">
        <v>126</v>
      </c>
      <c r="M1272" s="6" t="s">
        <v>127</v>
      </c>
      <c r="N1272" s="6" t="s">
        <v>150</v>
      </c>
      <c r="P1272" s="44" t="s">
        <v>386</v>
      </c>
      <c r="Q1272" s="9">
        <v>1141804.16545099</v>
      </c>
      <c r="R1272" s="9">
        <v>515278.337356898</v>
      </c>
      <c r="S1272" s="8">
        <f t="shared" ref="S1272:S1303" si="81">((R1272-Q1272)/Q1272)</f>
        <v>-0.54871566162716412</v>
      </c>
      <c r="U1272" s="9">
        <f t="shared" si="79"/>
        <v>-1.1478913835736373</v>
      </c>
      <c r="V1272" s="6" t="s">
        <v>119</v>
      </c>
      <c r="W1272" s="6" t="s">
        <v>383</v>
      </c>
    </row>
    <row r="1273" spans="1:23" x14ac:dyDescent="0.2">
      <c r="A1273" s="6" t="s">
        <v>106</v>
      </c>
      <c r="B1273" s="6" t="s">
        <v>120</v>
      </c>
      <c r="C1273" s="6" t="s">
        <v>434</v>
      </c>
      <c r="D1273" s="6" t="s">
        <v>77</v>
      </c>
      <c r="E1273" s="6" t="s">
        <v>121</v>
      </c>
      <c r="F1273" s="6" t="s">
        <v>122</v>
      </c>
      <c r="G1273" s="11">
        <v>1E-3</v>
      </c>
      <c r="H1273" t="s">
        <v>110</v>
      </c>
      <c r="I1273" t="s">
        <v>163</v>
      </c>
      <c r="J1273" t="s">
        <v>163</v>
      </c>
      <c r="K1273" t="s">
        <v>164</v>
      </c>
      <c r="L1273" t="s">
        <v>165</v>
      </c>
      <c r="M1273" t="s">
        <v>166</v>
      </c>
      <c r="P1273" s="44" t="s">
        <v>386</v>
      </c>
      <c r="Q1273" s="9">
        <v>5253839.1654753201</v>
      </c>
      <c r="R1273" s="9">
        <v>2364177.7062579999</v>
      </c>
      <c r="S1273" s="8">
        <f t="shared" si="81"/>
        <v>-0.55000950128169557</v>
      </c>
      <c r="U1273" s="9">
        <f t="shared" si="79"/>
        <v>-1.1520335547710401</v>
      </c>
      <c r="V1273" s="6" t="s">
        <v>119</v>
      </c>
      <c r="W1273" s="6" t="s">
        <v>383</v>
      </c>
    </row>
    <row r="1274" spans="1:23" x14ac:dyDescent="0.2">
      <c r="A1274" s="6" t="s">
        <v>106</v>
      </c>
      <c r="B1274" s="6" t="s">
        <v>107</v>
      </c>
      <c r="C1274" s="6" t="s">
        <v>490</v>
      </c>
      <c r="D1274" s="6" t="s">
        <v>69</v>
      </c>
      <c r="E1274" s="6" t="s">
        <v>52</v>
      </c>
      <c r="F1274" s="6" t="s">
        <v>142</v>
      </c>
      <c r="G1274" s="6" t="s">
        <v>118</v>
      </c>
      <c r="H1274" s="6" t="s">
        <v>110</v>
      </c>
      <c r="I1274" s="12" t="s">
        <v>123</v>
      </c>
      <c r="J1274" s="6" t="s">
        <v>124</v>
      </c>
      <c r="K1274" s="6" t="s">
        <v>125</v>
      </c>
      <c r="L1274" s="6" t="s">
        <v>126</v>
      </c>
      <c r="M1274" s="6" t="s">
        <v>127</v>
      </c>
      <c r="N1274" s="6" t="s">
        <v>155</v>
      </c>
      <c r="P1274" s="44" t="s">
        <v>386</v>
      </c>
      <c r="Q1274" s="9">
        <v>11471632.163508501</v>
      </c>
      <c r="R1274" s="9">
        <v>5153418.35951526</v>
      </c>
      <c r="S1274" s="8">
        <f t="shared" si="81"/>
        <v>-0.55076851436115692</v>
      </c>
      <c r="U1274" s="9">
        <f t="shared" si="79"/>
        <v>-1.1544690483083737</v>
      </c>
      <c r="V1274" s="6" t="s">
        <v>119</v>
      </c>
      <c r="W1274" s="6" t="s">
        <v>383</v>
      </c>
    </row>
    <row r="1275" spans="1:23" x14ac:dyDescent="0.2">
      <c r="A1275" s="6" t="s">
        <v>106</v>
      </c>
      <c r="B1275" s="6" t="s">
        <v>107</v>
      </c>
      <c r="C1275" s="6" t="s">
        <v>478</v>
      </c>
      <c r="D1275" s="6" t="s">
        <v>69</v>
      </c>
      <c r="E1275" s="6" t="s">
        <v>52</v>
      </c>
      <c r="F1275" s="6" t="s">
        <v>117</v>
      </c>
      <c r="G1275" s="6" t="s">
        <v>118</v>
      </c>
      <c r="H1275" t="s">
        <v>110</v>
      </c>
      <c r="I1275" t="s">
        <v>111</v>
      </c>
      <c r="J1275" t="s">
        <v>112</v>
      </c>
      <c r="K1275" t="s">
        <v>139</v>
      </c>
      <c r="L1275" t="s">
        <v>140</v>
      </c>
      <c r="M1275" t="s">
        <v>141</v>
      </c>
      <c r="P1275" s="44" t="s">
        <v>385</v>
      </c>
      <c r="Q1275" s="9">
        <v>2794713.5999592501</v>
      </c>
      <c r="R1275" s="9">
        <v>1255473.34244476</v>
      </c>
      <c r="S1275" s="8">
        <f t="shared" si="81"/>
        <v>-0.5507685143611617</v>
      </c>
      <c r="U1275" s="9">
        <f t="shared" si="79"/>
        <v>-1.154469048308389</v>
      </c>
      <c r="V1275" s="6" t="s">
        <v>119</v>
      </c>
      <c r="W1275" s="6" t="s">
        <v>383</v>
      </c>
    </row>
    <row r="1276" spans="1:23" x14ac:dyDescent="0.2">
      <c r="A1276" s="6" t="s">
        <v>106</v>
      </c>
      <c r="B1276" s="6" t="s">
        <v>107</v>
      </c>
      <c r="C1276" s="6" t="s">
        <v>425</v>
      </c>
      <c r="D1276" s="6" t="s">
        <v>69</v>
      </c>
      <c r="E1276" s="6" t="s">
        <v>52</v>
      </c>
      <c r="F1276" s="6" t="s">
        <v>194</v>
      </c>
      <c r="G1276" s="6" t="s">
        <v>118</v>
      </c>
      <c r="H1276" t="s">
        <v>110</v>
      </c>
      <c r="I1276" t="s">
        <v>111</v>
      </c>
      <c r="J1276" t="s">
        <v>133</v>
      </c>
      <c r="K1276" t="s">
        <v>146</v>
      </c>
      <c r="L1276" t="s">
        <v>147</v>
      </c>
      <c r="M1276" t="s">
        <v>191</v>
      </c>
      <c r="P1276" s="44" t="s">
        <v>386</v>
      </c>
      <c r="Q1276" s="9">
        <v>28.75</v>
      </c>
      <c r="R1276" s="9">
        <v>12.8846153846153</v>
      </c>
      <c r="S1276" s="8">
        <f t="shared" si="81"/>
        <v>-0.55183946488294611</v>
      </c>
      <c r="U1276" s="9">
        <f t="shared" si="79"/>
        <v>-1.1579124837403421</v>
      </c>
      <c r="V1276" s="6" t="s">
        <v>116</v>
      </c>
      <c r="W1276" s="6" t="s">
        <v>383</v>
      </c>
    </row>
    <row r="1277" spans="1:23" x14ac:dyDescent="0.2">
      <c r="A1277" s="6" t="s">
        <v>106</v>
      </c>
      <c r="B1277" s="6" t="s">
        <v>107</v>
      </c>
      <c r="C1277" s="6" t="s">
        <v>426</v>
      </c>
      <c r="D1277" s="6" t="s">
        <v>69</v>
      </c>
      <c r="E1277" s="6" t="s">
        <v>52</v>
      </c>
      <c r="F1277" s="6" t="s">
        <v>108</v>
      </c>
      <c r="G1277" s="6" t="s">
        <v>109</v>
      </c>
      <c r="H1277" t="s">
        <v>110</v>
      </c>
      <c r="I1277" t="s">
        <v>111</v>
      </c>
      <c r="J1277" t="s">
        <v>204</v>
      </c>
      <c r="K1277" t="s">
        <v>205</v>
      </c>
      <c r="L1277" t="s">
        <v>206</v>
      </c>
      <c r="M1277" t="s">
        <v>215</v>
      </c>
      <c r="N1277" s="6" t="s">
        <v>225</v>
      </c>
      <c r="P1277" s="44" t="s">
        <v>386</v>
      </c>
      <c r="Q1277" s="9">
        <v>10.4510108864696</v>
      </c>
      <c r="R1277" s="9">
        <v>4.6656298600310997</v>
      </c>
      <c r="S1277" s="8">
        <f t="shared" si="81"/>
        <v>-0.55357142857142583</v>
      </c>
      <c r="U1277" s="9">
        <f t="shared" si="79"/>
        <v>-1.1634987322828707</v>
      </c>
      <c r="V1277" s="6" t="s">
        <v>116</v>
      </c>
      <c r="W1277" s="6" t="s">
        <v>383</v>
      </c>
    </row>
    <row r="1278" spans="1:23" x14ac:dyDescent="0.2">
      <c r="A1278" s="6" t="s">
        <v>106</v>
      </c>
      <c r="B1278" s="6">
        <v>2018</v>
      </c>
      <c r="C1278" s="6" t="s">
        <v>505</v>
      </c>
      <c r="D1278" s="6" t="s">
        <v>69</v>
      </c>
      <c r="E1278" s="6" t="s">
        <v>52</v>
      </c>
      <c r="F1278" s="6" t="s">
        <v>108</v>
      </c>
      <c r="G1278" s="6" t="s">
        <v>193</v>
      </c>
      <c r="H1278" t="s">
        <v>110</v>
      </c>
      <c r="I1278" t="s">
        <v>111</v>
      </c>
      <c r="J1278" t="s">
        <v>204</v>
      </c>
      <c r="K1278" t="s">
        <v>205</v>
      </c>
      <c r="L1278" t="s">
        <v>206</v>
      </c>
      <c r="M1278" t="s">
        <v>215</v>
      </c>
      <c r="N1278" s="6" t="s">
        <v>225</v>
      </c>
      <c r="P1278" s="44" t="s">
        <v>386</v>
      </c>
      <c r="Q1278" s="9">
        <v>6889818.6889818702</v>
      </c>
      <c r="R1278" s="9">
        <v>3040446.3040446299</v>
      </c>
      <c r="S1278" s="8">
        <f t="shared" si="81"/>
        <v>-0.55870445344129571</v>
      </c>
      <c r="U1278" s="9">
        <f t="shared" si="79"/>
        <v>-1.1801829068077518</v>
      </c>
      <c r="V1278" s="6" t="s">
        <v>119</v>
      </c>
      <c r="W1278" s="6" t="s">
        <v>383</v>
      </c>
    </row>
    <row r="1279" spans="1:23" x14ac:dyDescent="0.2">
      <c r="A1279" s="6" t="s">
        <v>196</v>
      </c>
      <c r="B1279" s="6">
        <v>2019</v>
      </c>
      <c r="C1279" s="6" t="s">
        <v>418</v>
      </c>
      <c r="D1279" s="6" t="s">
        <v>79</v>
      </c>
      <c r="E1279" s="6" t="s">
        <v>50</v>
      </c>
      <c r="F1279" s="6" t="s">
        <v>197</v>
      </c>
      <c r="G1279" s="6" t="s">
        <v>198</v>
      </c>
      <c r="H1279" s="6" t="s">
        <v>110</v>
      </c>
      <c r="I1279" s="12" t="s">
        <v>123</v>
      </c>
      <c r="J1279" s="6" t="s">
        <v>124</v>
      </c>
      <c r="K1279" s="6" t="s">
        <v>125</v>
      </c>
      <c r="L1279" s="6" t="s">
        <v>126</v>
      </c>
      <c r="M1279" s="6" t="s">
        <v>127</v>
      </c>
      <c r="N1279" s="6" t="s">
        <v>150</v>
      </c>
      <c r="P1279" s="44" t="s">
        <v>386</v>
      </c>
      <c r="Q1279" s="9">
        <v>40857908.847185001</v>
      </c>
      <c r="R1279" s="9">
        <v>18016085.7908847</v>
      </c>
      <c r="S1279" s="8">
        <f t="shared" si="81"/>
        <v>-0.55905511811023678</v>
      </c>
      <c r="U1279" s="9">
        <f t="shared" si="79"/>
        <v>-1.1813297647145637</v>
      </c>
      <c r="V1279" s="6" t="s">
        <v>119</v>
      </c>
      <c r="W1279" s="6" t="s">
        <v>383</v>
      </c>
    </row>
    <row r="1280" spans="1:23" x14ac:dyDescent="0.2">
      <c r="A1280" s="6" t="s">
        <v>196</v>
      </c>
      <c r="B1280" s="6">
        <v>2019</v>
      </c>
      <c r="C1280" s="6" t="s">
        <v>420</v>
      </c>
      <c r="D1280" s="6" t="s">
        <v>79</v>
      </c>
      <c r="E1280" s="6" t="s">
        <v>50</v>
      </c>
      <c r="F1280" s="6" t="s">
        <v>197</v>
      </c>
      <c r="G1280" s="6" t="s">
        <v>209</v>
      </c>
      <c r="H1280" t="s">
        <v>110</v>
      </c>
      <c r="I1280" t="s">
        <v>111</v>
      </c>
      <c r="J1280" t="s">
        <v>204</v>
      </c>
      <c r="K1280" t="s">
        <v>205</v>
      </c>
      <c r="L1280" t="s">
        <v>206</v>
      </c>
      <c r="M1280" t="s">
        <v>215</v>
      </c>
      <c r="N1280" s="6" t="s">
        <v>225</v>
      </c>
      <c r="P1280" s="44" t="s">
        <v>386</v>
      </c>
      <c r="Q1280" s="9">
        <v>15364583.3333333</v>
      </c>
      <c r="R1280" s="9">
        <v>6770833.3333333004</v>
      </c>
      <c r="S1280" s="8">
        <f t="shared" si="81"/>
        <v>-0.55932203389830626</v>
      </c>
      <c r="U1280" s="9">
        <f t="shared" si="79"/>
        <v>-1.1822033312207532</v>
      </c>
      <c r="V1280" s="6" t="s">
        <v>119</v>
      </c>
      <c r="W1280" s="6" t="s">
        <v>383</v>
      </c>
    </row>
    <row r="1281" spans="1:23" x14ac:dyDescent="0.2">
      <c r="A1281" s="6" t="s">
        <v>106</v>
      </c>
      <c r="B1281" s="6" t="s">
        <v>107</v>
      </c>
      <c r="C1281" s="6" t="s">
        <v>426</v>
      </c>
      <c r="D1281" s="6" t="s">
        <v>69</v>
      </c>
      <c r="E1281" s="6" t="s">
        <v>52</v>
      </c>
      <c r="F1281" s="6" t="s">
        <v>108</v>
      </c>
      <c r="G1281" s="6" t="s">
        <v>129</v>
      </c>
      <c r="H1281" t="s">
        <v>110</v>
      </c>
      <c r="I1281" t="s">
        <v>111</v>
      </c>
      <c r="J1281" t="s">
        <v>204</v>
      </c>
      <c r="K1281" t="s">
        <v>205</v>
      </c>
      <c r="L1281" t="s">
        <v>206</v>
      </c>
      <c r="M1281" t="s">
        <v>215</v>
      </c>
      <c r="N1281" s="6" t="s">
        <v>225</v>
      </c>
      <c r="P1281" s="44" t="s">
        <v>386</v>
      </c>
      <c r="Q1281" s="9">
        <v>10.4510108864696</v>
      </c>
      <c r="R1281" s="9">
        <v>4.6034214618973497</v>
      </c>
      <c r="S1281" s="8">
        <f t="shared" si="81"/>
        <v>-0.55952380952380709</v>
      </c>
      <c r="U1281" s="9">
        <f t="shared" si="79"/>
        <v>-1.1828640571498026</v>
      </c>
      <c r="V1281" s="6" t="s">
        <v>116</v>
      </c>
      <c r="W1281" s="6" t="s">
        <v>383</v>
      </c>
    </row>
    <row r="1282" spans="1:23" x14ac:dyDescent="0.2">
      <c r="A1282" s="6" t="s">
        <v>106</v>
      </c>
      <c r="B1282" s="6" t="s">
        <v>107</v>
      </c>
      <c r="C1282" s="6" t="s">
        <v>490</v>
      </c>
      <c r="D1282" s="6" t="s">
        <v>69</v>
      </c>
      <c r="E1282" s="6" t="s">
        <v>52</v>
      </c>
      <c r="F1282" s="6" t="s">
        <v>117</v>
      </c>
      <c r="G1282" s="6" t="s">
        <v>118</v>
      </c>
      <c r="H1282" s="6" t="s">
        <v>110</v>
      </c>
      <c r="I1282" s="12" t="s">
        <v>123</v>
      </c>
      <c r="J1282" s="6" t="s">
        <v>124</v>
      </c>
      <c r="K1282" s="6" t="s">
        <v>125</v>
      </c>
      <c r="L1282" s="6" t="s">
        <v>126</v>
      </c>
      <c r="M1282" s="6" t="s">
        <v>127</v>
      </c>
      <c r="N1282" s="6" t="s">
        <v>155</v>
      </c>
      <c r="P1282" s="44" t="s">
        <v>386</v>
      </c>
      <c r="Q1282" s="9">
        <v>18367688.878788099</v>
      </c>
      <c r="R1282" s="9">
        <v>8059409.7576938299</v>
      </c>
      <c r="S1282" s="8">
        <f t="shared" si="81"/>
        <v>-0.56121808187848665</v>
      </c>
      <c r="U1282" s="9">
        <f t="shared" si="79"/>
        <v>-1.1884240203174528</v>
      </c>
      <c r="V1282" s="6" t="s">
        <v>119</v>
      </c>
      <c r="W1282" s="6" t="s">
        <v>383</v>
      </c>
    </row>
    <row r="1283" spans="1:23" x14ac:dyDescent="0.2">
      <c r="A1283" s="6" t="s">
        <v>106</v>
      </c>
      <c r="B1283" s="6" t="s">
        <v>107</v>
      </c>
      <c r="C1283" s="6" t="s">
        <v>484</v>
      </c>
      <c r="D1283" s="6" t="s">
        <v>69</v>
      </c>
      <c r="E1283" s="6" t="s">
        <v>52</v>
      </c>
      <c r="F1283" s="6" t="s">
        <v>117</v>
      </c>
      <c r="G1283" s="6" t="s">
        <v>129</v>
      </c>
      <c r="H1283" t="s">
        <v>110</v>
      </c>
      <c r="I1283" t="s">
        <v>111</v>
      </c>
      <c r="J1283" t="s">
        <v>133</v>
      </c>
      <c r="K1283" t="s">
        <v>146</v>
      </c>
      <c r="L1283" t="s">
        <v>147</v>
      </c>
      <c r="M1283" t="s">
        <v>148</v>
      </c>
      <c r="P1283" s="44" t="s">
        <v>385</v>
      </c>
      <c r="Q1283" s="9">
        <v>3199775.0958497701</v>
      </c>
      <c r="R1283" s="9">
        <v>1402031.2029114</v>
      </c>
      <c r="S1283" s="8">
        <f t="shared" si="81"/>
        <v>-0.56183445369960916</v>
      </c>
      <c r="U1283" s="9">
        <f t="shared" si="79"/>
        <v>-1.1904520476558857</v>
      </c>
      <c r="V1283" s="6" t="s">
        <v>119</v>
      </c>
      <c r="W1283" s="6" t="s">
        <v>383</v>
      </c>
    </row>
    <row r="1284" spans="1:23" x14ac:dyDescent="0.2">
      <c r="A1284" s="6" t="s">
        <v>106</v>
      </c>
      <c r="B1284" s="6" t="s">
        <v>107</v>
      </c>
      <c r="C1284" s="6" t="s">
        <v>479</v>
      </c>
      <c r="D1284" s="6" t="s">
        <v>69</v>
      </c>
      <c r="E1284" s="6" t="s">
        <v>52</v>
      </c>
      <c r="F1284" s="6" t="s">
        <v>117</v>
      </c>
      <c r="G1284" s="6" t="s">
        <v>131</v>
      </c>
      <c r="H1284" t="s">
        <v>110</v>
      </c>
      <c r="I1284" t="s">
        <v>163</v>
      </c>
      <c r="J1284" t="s">
        <v>163</v>
      </c>
      <c r="K1284" t="s">
        <v>164</v>
      </c>
      <c r="L1284" t="s">
        <v>165</v>
      </c>
      <c r="M1284" t="s">
        <v>166</v>
      </c>
      <c r="P1284" s="44" t="s">
        <v>386</v>
      </c>
      <c r="Q1284" s="9">
        <v>1.91616766467066</v>
      </c>
      <c r="R1284" s="9">
        <v>0.83832335329341401</v>
      </c>
      <c r="S1284" s="8">
        <f t="shared" si="81"/>
        <v>-0.56249999999999989</v>
      </c>
      <c r="U1284" s="9">
        <f t="shared" si="79"/>
        <v>-1.1926450779423956</v>
      </c>
      <c r="V1284" s="6" t="s">
        <v>116</v>
      </c>
      <c r="W1284" s="6" t="s">
        <v>383</v>
      </c>
    </row>
    <row r="1285" spans="1:23" x14ac:dyDescent="0.2">
      <c r="A1285" s="6" t="s">
        <v>106</v>
      </c>
      <c r="B1285" s="6" t="s">
        <v>120</v>
      </c>
      <c r="C1285" s="6" t="s">
        <v>444</v>
      </c>
      <c r="D1285" s="6" t="s">
        <v>77</v>
      </c>
      <c r="E1285" s="6" t="s">
        <v>121</v>
      </c>
      <c r="F1285" s="6" t="s">
        <v>122</v>
      </c>
      <c r="G1285" s="11">
        <v>1E-3</v>
      </c>
      <c r="H1285" s="6" t="s">
        <v>110</v>
      </c>
      <c r="I1285" s="12" t="s">
        <v>123</v>
      </c>
      <c r="J1285" s="6" t="s">
        <v>124</v>
      </c>
      <c r="K1285" s="6" t="s">
        <v>125</v>
      </c>
      <c r="L1285" s="6" t="s">
        <v>126</v>
      </c>
      <c r="M1285" s="6" t="s">
        <v>127</v>
      </c>
      <c r="N1285" s="6" t="s">
        <v>150</v>
      </c>
      <c r="P1285" s="44" t="s">
        <v>386</v>
      </c>
      <c r="Q1285" s="9">
        <v>989681.59883345</v>
      </c>
      <c r="R1285" s="9">
        <v>431653.369259589</v>
      </c>
      <c r="S1285" s="8">
        <f t="shared" si="81"/>
        <v>-0.56384622107919946</v>
      </c>
      <c r="U1285" s="9">
        <f t="shared" si="79"/>
        <v>-1.1970912053648148</v>
      </c>
      <c r="V1285" s="6" t="s">
        <v>119</v>
      </c>
      <c r="W1285" s="6" t="s">
        <v>383</v>
      </c>
    </row>
    <row r="1286" spans="1:23" x14ac:dyDescent="0.2">
      <c r="A1286" s="6" t="s">
        <v>181</v>
      </c>
      <c r="B1286" s="6">
        <v>2016</v>
      </c>
      <c r="C1286" s="6" t="s">
        <v>412</v>
      </c>
      <c r="D1286" s="6" t="s">
        <v>67</v>
      </c>
      <c r="E1286" s="6" t="s">
        <v>50</v>
      </c>
      <c r="F1286" s="6" t="s">
        <v>182</v>
      </c>
      <c r="H1286" t="s">
        <v>110</v>
      </c>
      <c r="I1286" t="s">
        <v>111</v>
      </c>
      <c r="J1286" t="s">
        <v>112</v>
      </c>
      <c r="K1286" s="6" t="s">
        <v>113</v>
      </c>
      <c r="P1286" s="44" t="s">
        <v>385</v>
      </c>
      <c r="Q1286" s="9">
        <f>97.04-95.46</f>
        <v>1.5800000000000125</v>
      </c>
      <c r="R1286" s="9">
        <f>97.49-96.81</f>
        <v>0.67999999999999261</v>
      </c>
      <c r="S1286" s="8">
        <f t="shared" si="81"/>
        <v>-0.56962025316456499</v>
      </c>
      <c r="U1286" s="9">
        <f t="shared" si="79"/>
        <v>-1.2163179069267906</v>
      </c>
      <c r="V1286" s="6" t="s">
        <v>116</v>
      </c>
      <c r="W1286" s="6" t="s">
        <v>383</v>
      </c>
    </row>
    <row r="1287" spans="1:23" x14ac:dyDescent="0.2">
      <c r="A1287" s="6" t="s">
        <v>143</v>
      </c>
      <c r="B1287" s="6">
        <v>2018</v>
      </c>
      <c r="C1287" s="6" t="s">
        <v>425</v>
      </c>
      <c r="D1287" s="6" t="s">
        <v>74</v>
      </c>
      <c r="E1287" s="6" t="s">
        <v>50</v>
      </c>
      <c r="F1287" s="6" t="s">
        <v>144</v>
      </c>
      <c r="G1287" s="6" t="s">
        <v>145</v>
      </c>
      <c r="H1287" t="s">
        <v>110</v>
      </c>
      <c r="I1287" t="s">
        <v>111</v>
      </c>
      <c r="J1287" t="s">
        <v>133</v>
      </c>
      <c r="K1287" t="s">
        <v>146</v>
      </c>
      <c r="L1287" t="s">
        <v>147</v>
      </c>
      <c r="M1287" t="s">
        <v>148</v>
      </c>
      <c r="P1287" s="44" t="s">
        <v>385</v>
      </c>
      <c r="Q1287" s="19">
        <v>36601.307189542102</v>
      </c>
      <c r="R1287" s="9">
        <v>15686.274509803899</v>
      </c>
      <c r="S1287" s="8">
        <f t="shared" si="81"/>
        <v>-0.57142857142856751</v>
      </c>
      <c r="U1287" s="9">
        <f t="shared" si="79"/>
        <v>-1.222392421336435</v>
      </c>
      <c r="V1287" s="6" t="s">
        <v>119</v>
      </c>
      <c r="W1287" s="6" t="s">
        <v>383</v>
      </c>
    </row>
    <row r="1288" spans="1:23" x14ac:dyDescent="0.2">
      <c r="A1288" s="6" t="s">
        <v>106</v>
      </c>
      <c r="B1288" s="6" t="s">
        <v>120</v>
      </c>
      <c r="C1288" s="6" t="s">
        <v>428</v>
      </c>
      <c r="D1288" s="6" t="s">
        <v>77</v>
      </c>
      <c r="E1288" s="6" t="s">
        <v>121</v>
      </c>
      <c r="F1288" s="6" t="s">
        <v>144</v>
      </c>
      <c r="G1288" s="11">
        <v>1E-3</v>
      </c>
      <c r="H1288" t="s">
        <v>110</v>
      </c>
      <c r="I1288" t="s">
        <v>163</v>
      </c>
      <c r="J1288" t="s">
        <v>163</v>
      </c>
      <c r="K1288" t="s">
        <v>164</v>
      </c>
      <c r="L1288" t="s">
        <v>165</v>
      </c>
      <c r="M1288" t="s">
        <v>166</v>
      </c>
      <c r="P1288" s="44" t="s">
        <v>386</v>
      </c>
      <c r="Q1288" s="9">
        <v>4893596.1347579202</v>
      </c>
      <c r="R1288" s="9">
        <v>2091882.30088891</v>
      </c>
      <c r="S1288" s="8">
        <f t="shared" si="81"/>
        <v>-0.57252657487796699</v>
      </c>
      <c r="U1288" s="9">
        <f t="shared" si="79"/>
        <v>-1.2260933605879165</v>
      </c>
      <c r="V1288" s="6" t="s">
        <v>119</v>
      </c>
      <c r="W1288" s="6" t="s">
        <v>383</v>
      </c>
    </row>
    <row r="1289" spans="1:23" x14ac:dyDescent="0.2">
      <c r="A1289" s="6" t="s">
        <v>196</v>
      </c>
      <c r="B1289" s="6">
        <v>2019</v>
      </c>
      <c r="C1289" s="6" t="s">
        <v>413</v>
      </c>
      <c r="D1289" s="6" t="s">
        <v>79</v>
      </c>
      <c r="E1289" s="6" t="s">
        <v>50</v>
      </c>
      <c r="F1289" s="16" t="s">
        <v>208</v>
      </c>
      <c r="G1289" s="6" t="s">
        <v>198</v>
      </c>
      <c r="H1289" t="s">
        <v>110</v>
      </c>
      <c r="I1289" t="s">
        <v>163</v>
      </c>
      <c r="J1289" t="s">
        <v>163</v>
      </c>
      <c r="K1289" t="s">
        <v>164</v>
      </c>
      <c r="L1289" t="s">
        <v>165</v>
      </c>
      <c r="M1289" t="s">
        <v>166</v>
      </c>
      <c r="P1289" s="44" t="s">
        <v>386</v>
      </c>
      <c r="Q1289" s="9">
        <v>16097560.975609699</v>
      </c>
      <c r="R1289" s="9">
        <v>6859756.0975609701</v>
      </c>
      <c r="S1289" s="8">
        <f t="shared" si="81"/>
        <v>-0.57386363636363524</v>
      </c>
      <c r="U1289" s="9">
        <f t="shared" si="79"/>
        <v>-1.2306129281414124</v>
      </c>
      <c r="V1289" s="6" t="s">
        <v>119</v>
      </c>
      <c r="W1289" s="6" t="s">
        <v>383</v>
      </c>
    </row>
    <row r="1290" spans="1:23" x14ac:dyDescent="0.2">
      <c r="A1290" s="6" t="s">
        <v>196</v>
      </c>
      <c r="B1290" s="6">
        <v>2019</v>
      </c>
      <c r="C1290" s="6" t="s">
        <v>417</v>
      </c>
      <c r="D1290" s="6" t="s">
        <v>79</v>
      </c>
      <c r="E1290" s="6" t="s">
        <v>50</v>
      </c>
      <c r="F1290" s="6" t="s">
        <v>197</v>
      </c>
      <c r="G1290" s="6" t="s">
        <v>261</v>
      </c>
      <c r="H1290" s="6" t="s">
        <v>110</v>
      </c>
      <c r="I1290" s="12" t="s">
        <v>123</v>
      </c>
      <c r="J1290" s="6" t="s">
        <v>124</v>
      </c>
      <c r="K1290" s="6" t="s">
        <v>125</v>
      </c>
      <c r="L1290" s="6" t="s">
        <v>126</v>
      </c>
      <c r="M1290" s="6" t="s">
        <v>127</v>
      </c>
      <c r="N1290" s="6" t="s">
        <v>155</v>
      </c>
      <c r="O1290" s="6" t="s">
        <v>218</v>
      </c>
      <c r="P1290" s="44" t="s">
        <v>386</v>
      </c>
      <c r="Q1290" s="9">
        <v>21505376.344085999</v>
      </c>
      <c r="R1290" s="9">
        <v>9139784.9462365396</v>
      </c>
      <c r="S1290" s="8">
        <f t="shared" si="81"/>
        <v>-0.57500000000000051</v>
      </c>
      <c r="U1290" s="9">
        <f t="shared" si="79"/>
        <v>-1.2344652536370246</v>
      </c>
      <c r="V1290" s="6" t="s">
        <v>119</v>
      </c>
      <c r="W1290" s="6" t="s">
        <v>383</v>
      </c>
    </row>
    <row r="1291" spans="1:23" x14ac:dyDescent="0.2">
      <c r="A1291" s="6" t="s">
        <v>106</v>
      </c>
      <c r="B1291" s="6" t="s">
        <v>107</v>
      </c>
      <c r="C1291" s="6" t="s">
        <v>472</v>
      </c>
      <c r="D1291" s="6" t="s">
        <v>69</v>
      </c>
      <c r="E1291" s="6" t="s">
        <v>52</v>
      </c>
      <c r="F1291" s="6" t="s">
        <v>108</v>
      </c>
      <c r="G1291" s="6" t="s">
        <v>109</v>
      </c>
      <c r="H1291" t="s">
        <v>110</v>
      </c>
      <c r="I1291" t="s">
        <v>111</v>
      </c>
      <c r="J1291" t="s">
        <v>133</v>
      </c>
      <c r="K1291" t="s">
        <v>146</v>
      </c>
      <c r="L1291" t="s">
        <v>147</v>
      </c>
      <c r="M1291" t="s">
        <v>191</v>
      </c>
      <c r="P1291" s="44" t="s">
        <v>386</v>
      </c>
      <c r="Q1291" s="9">
        <v>10964781.961431799</v>
      </c>
      <c r="R1291" s="9">
        <v>4641588.8336127801</v>
      </c>
      <c r="S1291" s="8">
        <f t="shared" si="81"/>
        <v>-0.57668206719117709</v>
      </c>
      <c r="U1291" s="9">
        <f t="shared" si="79"/>
        <v>-1.2401864887579417</v>
      </c>
      <c r="V1291" s="6" t="s">
        <v>119</v>
      </c>
      <c r="W1291" s="6" t="s">
        <v>383</v>
      </c>
    </row>
    <row r="1292" spans="1:23" x14ac:dyDescent="0.2">
      <c r="A1292" s="6" t="s">
        <v>106</v>
      </c>
      <c r="B1292" s="6" t="s">
        <v>120</v>
      </c>
      <c r="C1292" s="6" t="s">
        <v>462</v>
      </c>
      <c r="D1292" s="6" t="s">
        <v>77</v>
      </c>
      <c r="E1292" s="6" t="s">
        <v>121</v>
      </c>
      <c r="F1292" s="6" t="s">
        <v>138</v>
      </c>
      <c r="G1292" s="13">
        <v>1.0000000000000001E-5</v>
      </c>
      <c r="H1292" t="s">
        <v>110</v>
      </c>
      <c r="I1292" t="s">
        <v>111</v>
      </c>
      <c r="J1292" t="s">
        <v>204</v>
      </c>
      <c r="K1292" t="s">
        <v>205</v>
      </c>
      <c r="L1292" t="s">
        <v>206</v>
      </c>
      <c r="M1292" t="s">
        <v>215</v>
      </c>
      <c r="P1292" s="44" t="s">
        <v>386</v>
      </c>
      <c r="Q1292" s="9">
        <v>5212966.5183432298</v>
      </c>
      <c r="R1292" s="9">
        <v>2205711.1549496399</v>
      </c>
      <c r="S1292" s="8">
        <f t="shared" si="81"/>
        <v>-0.57687985388199792</v>
      </c>
      <c r="U1292" s="9">
        <f t="shared" si="79"/>
        <v>-1.2408607161829559</v>
      </c>
      <c r="V1292" s="6" t="s">
        <v>119</v>
      </c>
      <c r="W1292" s="6" t="s">
        <v>383</v>
      </c>
    </row>
    <row r="1293" spans="1:23" x14ac:dyDescent="0.2">
      <c r="A1293" s="6" t="s">
        <v>181</v>
      </c>
      <c r="B1293" s="6">
        <v>2016</v>
      </c>
      <c r="C1293" s="6" t="s">
        <v>412</v>
      </c>
      <c r="D1293" s="6" t="s">
        <v>78</v>
      </c>
      <c r="E1293" s="6" t="s">
        <v>50</v>
      </c>
      <c r="F1293" s="6" t="s">
        <v>394</v>
      </c>
      <c r="H1293" s="6" t="s">
        <v>110</v>
      </c>
      <c r="K1293" s="6" t="s">
        <v>391</v>
      </c>
      <c r="P1293" s="44" t="s">
        <v>386</v>
      </c>
      <c r="Q1293" s="9">
        <f>100-98.84</f>
        <v>1.1599999999999966</v>
      </c>
      <c r="R1293" s="9">
        <f>100-99.51</f>
        <v>0.48999999999999488</v>
      </c>
      <c r="S1293" s="8">
        <f t="shared" si="81"/>
        <v>-0.57758620689655493</v>
      </c>
      <c r="U1293" s="9">
        <f t="shared" si="79"/>
        <v>-1.2432711510123746</v>
      </c>
      <c r="V1293" s="6" t="s">
        <v>116</v>
      </c>
      <c r="W1293" s="6" t="s">
        <v>383</v>
      </c>
    </row>
    <row r="1294" spans="1:23" x14ac:dyDescent="0.2">
      <c r="A1294" s="6" t="s">
        <v>106</v>
      </c>
      <c r="B1294" s="6" t="s">
        <v>107</v>
      </c>
      <c r="C1294" s="6" t="s">
        <v>476</v>
      </c>
      <c r="D1294" s="6" t="s">
        <v>69</v>
      </c>
      <c r="E1294" s="6" t="s">
        <v>52</v>
      </c>
      <c r="F1294" s="6" t="s">
        <v>108</v>
      </c>
      <c r="G1294" s="6" t="s">
        <v>109</v>
      </c>
      <c r="H1294" t="s">
        <v>110</v>
      </c>
      <c r="I1294" t="s">
        <v>111</v>
      </c>
      <c r="J1294" t="s">
        <v>204</v>
      </c>
      <c r="K1294" t="s">
        <v>205</v>
      </c>
      <c r="L1294" t="s">
        <v>206</v>
      </c>
      <c r="M1294" t="s">
        <v>215</v>
      </c>
      <c r="N1294" s="6" t="s">
        <v>225</v>
      </c>
      <c r="P1294" s="44" t="s">
        <v>386</v>
      </c>
      <c r="Q1294" s="9">
        <v>8027961.1691173501</v>
      </c>
      <c r="R1294" s="9">
        <v>3385363.1546772202</v>
      </c>
      <c r="S1294" s="8">
        <f t="shared" si="81"/>
        <v>-0.57830349657141777</v>
      </c>
      <c r="U1294" s="9">
        <f t="shared" si="79"/>
        <v>-1.2457230355827609</v>
      </c>
      <c r="V1294" s="6" t="s">
        <v>119</v>
      </c>
      <c r="W1294" s="6" t="s">
        <v>383</v>
      </c>
    </row>
    <row r="1295" spans="1:23" x14ac:dyDescent="0.2">
      <c r="A1295" s="6" t="s">
        <v>106</v>
      </c>
      <c r="B1295" s="6" t="s">
        <v>107</v>
      </c>
      <c r="C1295" s="6" t="s">
        <v>476</v>
      </c>
      <c r="D1295" s="6" t="s">
        <v>69</v>
      </c>
      <c r="E1295" s="6" t="s">
        <v>52</v>
      </c>
      <c r="F1295" s="6" t="s">
        <v>142</v>
      </c>
      <c r="G1295" s="6" t="s">
        <v>118</v>
      </c>
      <c r="H1295" t="s">
        <v>110</v>
      </c>
      <c r="I1295" t="s">
        <v>111</v>
      </c>
      <c r="J1295" t="s">
        <v>204</v>
      </c>
      <c r="K1295" t="s">
        <v>205</v>
      </c>
      <c r="L1295" t="s">
        <v>206</v>
      </c>
      <c r="M1295" t="s">
        <v>215</v>
      </c>
      <c r="N1295" s="6" t="s">
        <v>225</v>
      </c>
      <c r="P1295" s="44" t="s">
        <v>386</v>
      </c>
      <c r="Q1295" s="9">
        <v>2822655.6183662498</v>
      </c>
      <c r="R1295" s="9">
        <v>1190304.0046480901</v>
      </c>
      <c r="S1295" s="8">
        <f t="shared" si="81"/>
        <v>-0.57830349657141777</v>
      </c>
      <c r="U1295" s="9">
        <f t="shared" si="79"/>
        <v>-1.2457230355827611</v>
      </c>
      <c r="V1295" s="6" t="s">
        <v>119</v>
      </c>
      <c r="W1295" s="6" t="s">
        <v>383</v>
      </c>
    </row>
    <row r="1296" spans="1:23" x14ac:dyDescent="0.2">
      <c r="A1296" s="6" t="s">
        <v>167</v>
      </c>
      <c r="B1296" s="6">
        <v>2018</v>
      </c>
      <c r="C1296" s="6" t="s">
        <v>411</v>
      </c>
      <c r="D1296" s="6" t="s">
        <v>80</v>
      </c>
      <c r="E1296" s="6" t="s">
        <v>50</v>
      </c>
      <c r="F1296" s="45" t="s">
        <v>390</v>
      </c>
      <c r="G1296" s="6" t="s">
        <v>168</v>
      </c>
      <c r="H1296" s="6" t="s">
        <v>110</v>
      </c>
      <c r="I1296" s="12" t="s">
        <v>123</v>
      </c>
      <c r="J1296" s="6" t="s">
        <v>124</v>
      </c>
      <c r="P1296" s="44" t="s">
        <v>386</v>
      </c>
      <c r="R1296" s="8"/>
      <c r="T1296" s="15">
        <v>-1.254699062</v>
      </c>
      <c r="U1296" s="9">
        <f t="shared" si="79"/>
        <v>-1.254699062</v>
      </c>
      <c r="V1296" s="6" t="s">
        <v>116</v>
      </c>
      <c r="W1296" s="6" t="s">
        <v>383</v>
      </c>
    </row>
    <row r="1297" spans="1:23" x14ac:dyDescent="0.2">
      <c r="A1297" s="6" t="s">
        <v>106</v>
      </c>
      <c r="B1297" s="6" t="s">
        <v>107</v>
      </c>
      <c r="C1297" s="6" t="s">
        <v>481</v>
      </c>
      <c r="D1297" s="6" t="s">
        <v>69</v>
      </c>
      <c r="E1297" s="6" t="s">
        <v>52</v>
      </c>
      <c r="F1297" s="6" t="s">
        <v>117</v>
      </c>
      <c r="G1297" s="6" t="s">
        <v>109</v>
      </c>
      <c r="H1297" s="6" t="s">
        <v>110</v>
      </c>
      <c r="I1297" s="6" t="s">
        <v>111</v>
      </c>
      <c r="J1297" s="6" t="s">
        <v>112</v>
      </c>
      <c r="K1297" s="6" t="s">
        <v>113</v>
      </c>
      <c r="L1297" s="6" t="s">
        <v>114</v>
      </c>
      <c r="M1297" s="6" t="s">
        <v>115</v>
      </c>
      <c r="P1297" s="44" t="s">
        <v>385</v>
      </c>
      <c r="Q1297" s="9">
        <v>2.3529411764705799</v>
      </c>
      <c r="R1297" s="9">
        <v>0.98039215686274905</v>
      </c>
      <c r="S1297" s="8">
        <f t="shared" ref="S1297:S1304" si="82">((R1297-Q1297)/Q1297)</f>
        <v>-0.58333333333333015</v>
      </c>
      <c r="U1297" s="9">
        <f t="shared" ref="U1297:U1360" si="83">IF(T1297="",(LOG((R1297/Q1297),2)),T1297)</f>
        <v>-1.2630344058337828</v>
      </c>
      <c r="V1297" s="6" t="s">
        <v>116</v>
      </c>
      <c r="W1297" s="6" t="s">
        <v>383</v>
      </c>
    </row>
    <row r="1298" spans="1:23" x14ac:dyDescent="0.2">
      <c r="A1298" s="6" t="s">
        <v>176</v>
      </c>
      <c r="B1298" s="6">
        <v>2018</v>
      </c>
      <c r="C1298" s="6" t="s">
        <v>408</v>
      </c>
      <c r="D1298" s="6" t="s">
        <v>69</v>
      </c>
      <c r="E1298" s="6" t="s">
        <v>52</v>
      </c>
      <c r="F1298" s="6" t="s">
        <v>177</v>
      </c>
      <c r="G1298" s="6" t="s">
        <v>178</v>
      </c>
      <c r="H1298" s="6" t="s">
        <v>110</v>
      </c>
      <c r="I1298" s="6" t="s">
        <v>169</v>
      </c>
      <c r="J1298" s="6" t="s">
        <v>256</v>
      </c>
      <c r="P1298" s="44" t="s">
        <v>385</v>
      </c>
      <c r="Q1298" s="7">
        <v>2.2705771050141976</v>
      </c>
      <c r="R1298" s="7">
        <v>0.94607379375590028</v>
      </c>
      <c r="S1298" s="8">
        <f t="shared" si="82"/>
        <v>-0.58333333333334014</v>
      </c>
      <c r="U1298" s="9">
        <f t="shared" si="83"/>
        <v>-1.2630344058338172</v>
      </c>
      <c r="V1298" s="6" t="s">
        <v>116</v>
      </c>
      <c r="W1298" s="6" t="s">
        <v>383</v>
      </c>
    </row>
    <row r="1299" spans="1:23" x14ac:dyDescent="0.2">
      <c r="A1299" s="6" t="s">
        <v>106</v>
      </c>
      <c r="B1299" s="6" t="s">
        <v>107</v>
      </c>
      <c r="C1299" s="6" t="s">
        <v>476</v>
      </c>
      <c r="D1299" s="6" t="s">
        <v>69</v>
      </c>
      <c r="E1299" s="6" t="s">
        <v>52</v>
      </c>
      <c r="F1299" s="6" t="s">
        <v>194</v>
      </c>
      <c r="G1299" s="6" t="s">
        <v>118</v>
      </c>
      <c r="H1299" t="s">
        <v>110</v>
      </c>
      <c r="I1299" t="s">
        <v>111</v>
      </c>
      <c r="J1299" t="s">
        <v>204</v>
      </c>
      <c r="K1299" t="s">
        <v>205</v>
      </c>
      <c r="L1299" t="s">
        <v>206</v>
      </c>
      <c r="M1299" t="s">
        <v>215</v>
      </c>
      <c r="N1299" s="6" t="s">
        <v>225</v>
      </c>
      <c r="P1299" s="44" t="s">
        <v>386</v>
      </c>
      <c r="Q1299" s="9">
        <v>7004783.82174554</v>
      </c>
      <c r="R1299" s="9">
        <v>2887528.74179945</v>
      </c>
      <c r="S1299" s="8">
        <f t="shared" si="82"/>
        <v>-0.5877776080918512</v>
      </c>
      <c r="U1299" s="9">
        <f t="shared" si="83"/>
        <v>-1.2785052207296708</v>
      </c>
      <c r="V1299" s="6" t="s">
        <v>119</v>
      </c>
      <c r="W1299" s="6" t="s">
        <v>383</v>
      </c>
    </row>
    <row r="1300" spans="1:23" x14ac:dyDescent="0.2">
      <c r="A1300" s="6" t="s">
        <v>167</v>
      </c>
      <c r="B1300" s="6">
        <v>2018</v>
      </c>
      <c r="C1300" s="6" t="s">
        <v>412</v>
      </c>
      <c r="D1300" s="6" t="s">
        <v>80</v>
      </c>
      <c r="E1300" s="6" t="s">
        <v>50</v>
      </c>
      <c r="F1300" s="45" t="s">
        <v>390</v>
      </c>
      <c r="G1300" s="6" t="s">
        <v>168</v>
      </c>
      <c r="H1300" t="s">
        <v>110</v>
      </c>
      <c r="I1300" t="s">
        <v>111</v>
      </c>
      <c r="J1300" t="s">
        <v>112</v>
      </c>
      <c r="K1300" t="s">
        <v>113</v>
      </c>
      <c r="L1300" t="s">
        <v>114</v>
      </c>
      <c r="N1300" s="6" t="s">
        <v>286</v>
      </c>
      <c r="P1300" s="44" t="s">
        <v>385</v>
      </c>
      <c r="Q1300" s="9">
        <v>0.15966754155705429</v>
      </c>
      <c r="R1300" s="9">
        <v>6.561679790019781E-2</v>
      </c>
      <c r="S1300" s="8">
        <f t="shared" si="82"/>
        <v>-0.58904109589016973</v>
      </c>
      <c r="U1300" s="9">
        <f t="shared" si="83"/>
        <v>-1.2829339632706518</v>
      </c>
      <c r="V1300" s="6" t="s">
        <v>116</v>
      </c>
      <c r="W1300" s="6" t="s">
        <v>383</v>
      </c>
    </row>
    <row r="1301" spans="1:23" x14ac:dyDescent="0.2">
      <c r="A1301" s="6" t="s">
        <v>106</v>
      </c>
      <c r="B1301" s="6" t="s">
        <v>107</v>
      </c>
      <c r="C1301" s="6" t="s">
        <v>472</v>
      </c>
      <c r="D1301" s="6" t="s">
        <v>69</v>
      </c>
      <c r="E1301" s="6" t="s">
        <v>52</v>
      </c>
      <c r="F1301" s="6" t="s">
        <v>194</v>
      </c>
      <c r="G1301" s="6" t="s">
        <v>118</v>
      </c>
      <c r="H1301" t="s">
        <v>110</v>
      </c>
      <c r="I1301" t="s">
        <v>111</v>
      </c>
      <c r="J1301" t="s">
        <v>133</v>
      </c>
      <c r="K1301" t="s">
        <v>146</v>
      </c>
      <c r="L1301" t="s">
        <v>147</v>
      </c>
      <c r="M1301" t="s">
        <v>191</v>
      </c>
      <c r="P1301" s="44" t="s">
        <v>386</v>
      </c>
      <c r="Q1301" s="9">
        <v>10964781.961431799</v>
      </c>
      <c r="R1301" s="9">
        <v>4501252.0620613201</v>
      </c>
      <c r="S1301" s="8">
        <f t="shared" si="82"/>
        <v>-0.58948093287269165</v>
      </c>
      <c r="U1301" s="9">
        <f t="shared" si="83"/>
        <v>-1.2844788633564455</v>
      </c>
      <c r="V1301" s="6" t="s">
        <v>119</v>
      </c>
      <c r="W1301" s="6" t="s">
        <v>383</v>
      </c>
    </row>
    <row r="1302" spans="1:23" x14ac:dyDescent="0.2">
      <c r="A1302" s="6" t="s">
        <v>106</v>
      </c>
      <c r="B1302" s="6" t="s">
        <v>107</v>
      </c>
      <c r="C1302" s="6" t="s">
        <v>472</v>
      </c>
      <c r="D1302" s="6" t="s">
        <v>69</v>
      </c>
      <c r="E1302" s="6" t="s">
        <v>52</v>
      </c>
      <c r="F1302" s="6" t="s">
        <v>194</v>
      </c>
      <c r="G1302" s="6" t="s">
        <v>109</v>
      </c>
      <c r="H1302" t="s">
        <v>110</v>
      </c>
      <c r="I1302" t="s">
        <v>111</v>
      </c>
      <c r="J1302" t="s">
        <v>133</v>
      </c>
      <c r="K1302" t="s">
        <v>146</v>
      </c>
      <c r="L1302" t="s">
        <v>147</v>
      </c>
      <c r="M1302" t="s">
        <v>191</v>
      </c>
      <c r="P1302" s="44" t="s">
        <v>386</v>
      </c>
      <c r="Q1302" s="9">
        <v>10964781.961431799</v>
      </c>
      <c r="R1302" s="9">
        <v>4501252.0620613201</v>
      </c>
      <c r="S1302" s="8">
        <f t="shared" si="82"/>
        <v>-0.58948093287269165</v>
      </c>
      <c r="U1302" s="9">
        <f t="shared" si="83"/>
        <v>-1.2844788633564455</v>
      </c>
      <c r="V1302" s="6" t="s">
        <v>119</v>
      </c>
      <c r="W1302" s="6" t="s">
        <v>383</v>
      </c>
    </row>
    <row r="1303" spans="1:23" x14ac:dyDescent="0.2">
      <c r="A1303" s="6" t="s">
        <v>106</v>
      </c>
      <c r="B1303" s="6" t="s">
        <v>107</v>
      </c>
      <c r="C1303" s="6" t="s">
        <v>452</v>
      </c>
      <c r="D1303" s="6" t="s">
        <v>69</v>
      </c>
      <c r="E1303" s="6" t="s">
        <v>52</v>
      </c>
      <c r="F1303" s="6" t="s">
        <v>108</v>
      </c>
      <c r="G1303" s="6" t="s">
        <v>118</v>
      </c>
      <c r="H1303" t="s">
        <v>110</v>
      </c>
      <c r="I1303" t="s">
        <v>111</v>
      </c>
      <c r="J1303" t="s">
        <v>204</v>
      </c>
      <c r="K1303" t="s">
        <v>205</v>
      </c>
      <c r="L1303" t="s">
        <v>206</v>
      </c>
      <c r="M1303" t="s">
        <v>215</v>
      </c>
      <c r="N1303" s="6" t="s">
        <v>225</v>
      </c>
      <c r="P1303" s="44" t="s">
        <v>386</v>
      </c>
      <c r="Q1303" s="9">
        <v>2687891.6905853101</v>
      </c>
      <c r="R1303" s="9">
        <v>1099452.4986084399</v>
      </c>
      <c r="S1303" s="8">
        <f t="shared" si="82"/>
        <v>-0.59096101139066903</v>
      </c>
      <c r="U1303" s="9">
        <f t="shared" si="83"/>
        <v>-1.2896897309562703</v>
      </c>
      <c r="V1303" s="6" t="s">
        <v>119</v>
      </c>
      <c r="W1303" s="6" t="s">
        <v>383</v>
      </c>
    </row>
    <row r="1304" spans="1:23" x14ac:dyDescent="0.2">
      <c r="A1304" s="6" t="s">
        <v>196</v>
      </c>
      <c r="B1304" s="6">
        <v>2019</v>
      </c>
      <c r="C1304" s="6" t="s">
        <v>420</v>
      </c>
      <c r="D1304" s="6" t="s">
        <v>79</v>
      </c>
      <c r="E1304" s="6" t="s">
        <v>50</v>
      </c>
      <c r="F1304" s="6" t="s">
        <v>197</v>
      </c>
      <c r="G1304" s="6" t="s">
        <v>261</v>
      </c>
      <c r="H1304" t="s">
        <v>110</v>
      </c>
      <c r="I1304" t="s">
        <v>111</v>
      </c>
      <c r="J1304" t="s">
        <v>204</v>
      </c>
      <c r="K1304" t="s">
        <v>205</v>
      </c>
      <c r="L1304" t="s">
        <v>206</v>
      </c>
      <c r="M1304" t="s">
        <v>215</v>
      </c>
      <c r="N1304" s="6" t="s">
        <v>225</v>
      </c>
      <c r="P1304" s="44" t="s">
        <v>386</v>
      </c>
      <c r="Q1304" s="9">
        <v>15364583.3333333</v>
      </c>
      <c r="R1304" s="9">
        <v>6249999.9999999404</v>
      </c>
      <c r="S1304" s="8">
        <f t="shared" si="82"/>
        <v>-0.59322033898305382</v>
      </c>
      <c r="U1304" s="9">
        <f t="shared" si="83"/>
        <v>-1.2976805486406959</v>
      </c>
      <c r="V1304" s="6" t="s">
        <v>119</v>
      </c>
      <c r="W1304" s="6" t="s">
        <v>383</v>
      </c>
    </row>
    <row r="1305" spans="1:23" x14ac:dyDescent="0.2">
      <c r="A1305" s="6" t="s">
        <v>231</v>
      </c>
      <c r="B1305" s="6">
        <v>2019</v>
      </c>
      <c r="C1305" s="6" t="s">
        <v>508</v>
      </c>
      <c r="D1305" s="6" t="s">
        <v>67</v>
      </c>
      <c r="E1305" s="6" t="s">
        <v>50</v>
      </c>
      <c r="F1305" s="6" t="s">
        <v>232</v>
      </c>
      <c r="G1305" s="6" t="s">
        <v>241</v>
      </c>
      <c r="H1305" t="s">
        <v>110</v>
      </c>
      <c r="I1305" t="s">
        <v>163</v>
      </c>
      <c r="J1305" t="s">
        <v>163</v>
      </c>
      <c r="K1305" t="s">
        <v>164</v>
      </c>
      <c r="L1305" t="s">
        <v>165</v>
      </c>
      <c r="M1305" t="s">
        <v>166</v>
      </c>
      <c r="N1305"/>
      <c r="O1305"/>
      <c r="P1305" s="44" t="s">
        <v>386</v>
      </c>
      <c r="T1305" s="9">
        <v>-1.3140000000000001</v>
      </c>
      <c r="U1305" s="9">
        <f t="shared" si="83"/>
        <v>-1.3140000000000001</v>
      </c>
      <c r="V1305" s="6" t="s">
        <v>119</v>
      </c>
      <c r="W1305" s="6" t="s">
        <v>383</v>
      </c>
    </row>
    <row r="1306" spans="1:23" x14ac:dyDescent="0.2">
      <c r="A1306" s="6" t="s">
        <v>188</v>
      </c>
      <c r="B1306" s="6">
        <v>2019</v>
      </c>
      <c r="C1306" s="6" t="s">
        <v>511</v>
      </c>
      <c r="D1306" s="6" t="s">
        <v>189</v>
      </c>
      <c r="E1306" s="6" t="s">
        <v>50</v>
      </c>
      <c r="F1306" s="6" t="s">
        <v>142</v>
      </c>
      <c r="G1306" s="6" t="s">
        <v>190</v>
      </c>
      <c r="H1306" t="s">
        <v>110</v>
      </c>
      <c r="I1306" t="s">
        <v>163</v>
      </c>
      <c r="J1306" t="s">
        <v>163</v>
      </c>
      <c r="K1306" t="s">
        <v>164</v>
      </c>
      <c r="L1306" t="s">
        <v>165</v>
      </c>
      <c r="M1306" t="s">
        <v>166</v>
      </c>
      <c r="P1306" s="44" t="s">
        <v>386</v>
      </c>
      <c r="Q1306" s="9">
        <v>5.5248618784530246E-3</v>
      </c>
      <c r="R1306" s="9">
        <v>2.2099447513810322E-3</v>
      </c>
      <c r="S1306" s="8">
        <f>((R1306-Q1306)/Q1306)</f>
        <v>-0.60000000000003217</v>
      </c>
      <c r="U1306" s="9">
        <f t="shared" si="83"/>
        <v>-1.3219280948874783</v>
      </c>
      <c r="V1306" s="6" t="s">
        <v>116</v>
      </c>
      <c r="W1306" s="6" t="s">
        <v>383</v>
      </c>
    </row>
    <row r="1307" spans="1:23" x14ac:dyDescent="0.2">
      <c r="A1307" s="6" t="s">
        <v>106</v>
      </c>
      <c r="B1307" s="6" t="s">
        <v>107</v>
      </c>
      <c r="C1307" s="6" t="s">
        <v>484</v>
      </c>
      <c r="D1307" s="6" t="s">
        <v>69</v>
      </c>
      <c r="E1307" s="6" t="s">
        <v>52</v>
      </c>
      <c r="F1307" s="6" t="s">
        <v>117</v>
      </c>
      <c r="G1307" s="6" t="s">
        <v>118</v>
      </c>
      <c r="H1307" t="s">
        <v>110</v>
      </c>
      <c r="I1307" t="s">
        <v>111</v>
      </c>
      <c r="J1307" t="s">
        <v>133</v>
      </c>
      <c r="K1307" t="s">
        <v>146</v>
      </c>
      <c r="L1307" t="s">
        <v>147</v>
      </c>
      <c r="M1307" t="s">
        <v>148</v>
      </c>
      <c r="P1307" s="44" t="s">
        <v>385</v>
      </c>
      <c r="Q1307" s="9">
        <v>3199775.0958497701</v>
      </c>
      <c r="R1307" s="9">
        <v>1275857.1382432</v>
      </c>
      <c r="S1307" s="8">
        <f>((R1307-Q1307)/Q1307)</f>
        <v>-0.60126662030152211</v>
      </c>
      <c r="U1307" s="9">
        <f t="shared" si="83"/>
        <v>-1.3265037102451205</v>
      </c>
      <c r="V1307" s="6" t="s">
        <v>119</v>
      </c>
      <c r="W1307" s="6" t="s">
        <v>383</v>
      </c>
    </row>
    <row r="1308" spans="1:23" x14ac:dyDescent="0.2">
      <c r="A1308" s="6" t="s">
        <v>106</v>
      </c>
      <c r="B1308" s="6">
        <v>2018</v>
      </c>
      <c r="C1308" s="6" t="s">
        <v>493</v>
      </c>
      <c r="D1308" s="6" t="s">
        <v>69</v>
      </c>
      <c r="E1308" s="6" t="s">
        <v>52</v>
      </c>
      <c r="F1308" s="6" t="s">
        <v>108</v>
      </c>
      <c r="G1308" s="6" t="s">
        <v>227</v>
      </c>
      <c r="H1308" t="s">
        <v>110</v>
      </c>
      <c r="I1308" t="s">
        <v>123</v>
      </c>
      <c r="J1308" t="s">
        <v>124</v>
      </c>
      <c r="K1308" t="s">
        <v>125</v>
      </c>
      <c r="L1308" t="s">
        <v>126</v>
      </c>
      <c r="M1308" t="s">
        <v>127</v>
      </c>
      <c r="N1308" s="6" t="s">
        <v>155</v>
      </c>
      <c r="P1308" s="44" t="s">
        <v>386</v>
      </c>
      <c r="Q1308" s="9">
        <v>7019867.5496688699</v>
      </c>
      <c r="R1308" s="9">
        <v>2781456.95364238</v>
      </c>
      <c r="S1308" s="8">
        <f>((R1308-Q1308)/Q1308)</f>
        <v>-0.60377358490566069</v>
      </c>
      <c r="U1308" s="9">
        <f t="shared" si="83"/>
        <v>-1.3356030317844403</v>
      </c>
      <c r="V1308" s="6" t="s">
        <v>119</v>
      </c>
      <c r="W1308" s="6" t="s">
        <v>383</v>
      </c>
    </row>
    <row r="1309" spans="1:23" x14ac:dyDescent="0.2">
      <c r="A1309" s="6" t="s">
        <v>106</v>
      </c>
      <c r="B1309" s="6" t="s">
        <v>120</v>
      </c>
      <c r="C1309" s="6" t="s">
        <v>458</v>
      </c>
      <c r="D1309" s="6" t="s">
        <v>77</v>
      </c>
      <c r="E1309" s="6" t="s">
        <v>121</v>
      </c>
      <c r="F1309" s="6" t="s">
        <v>132</v>
      </c>
      <c r="G1309" s="13">
        <v>1.0000000000000001E-5</v>
      </c>
      <c r="H1309" t="s">
        <v>110</v>
      </c>
      <c r="I1309" t="s">
        <v>111</v>
      </c>
      <c r="J1309" t="s">
        <v>133</v>
      </c>
      <c r="K1309" t="s">
        <v>146</v>
      </c>
      <c r="L1309" t="s">
        <v>147</v>
      </c>
      <c r="M1309" t="s">
        <v>148</v>
      </c>
      <c r="P1309" s="44" t="s">
        <v>385</v>
      </c>
      <c r="Q1309" s="9">
        <v>74008.405201941103</v>
      </c>
      <c r="R1309" s="9">
        <v>29110.675796259002</v>
      </c>
      <c r="S1309" s="8">
        <f>((R1309-Q1309)/Q1309)</f>
        <v>-0.60665716661740088</v>
      </c>
      <c r="U1309" s="9">
        <f t="shared" si="83"/>
        <v>-1.3461407966210253</v>
      </c>
      <c r="V1309" s="6" t="s">
        <v>119</v>
      </c>
      <c r="W1309" s="6" t="s">
        <v>383</v>
      </c>
    </row>
    <row r="1310" spans="1:23" x14ac:dyDescent="0.2">
      <c r="A1310" s="6" t="s">
        <v>106</v>
      </c>
      <c r="B1310" s="6">
        <v>2018</v>
      </c>
      <c r="C1310" s="6" t="s">
        <v>493</v>
      </c>
      <c r="D1310" s="6" t="s">
        <v>69</v>
      </c>
      <c r="E1310" s="6" t="s">
        <v>52</v>
      </c>
      <c r="F1310" s="6" t="s">
        <v>108</v>
      </c>
      <c r="G1310" s="6" t="s">
        <v>227</v>
      </c>
      <c r="H1310" t="s">
        <v>110</v>
      </c>
      <c r="I1310" t="s">
        <v>111</v>
      </c>
      <c r="J1310" t="s">
        <v>204</v>
      </c>
      <c r="K1310" t="s">
        <v>205</v>
      </c>
      <c r="L1310" t="s">
        <v>206</v>
      </c>
      <c r="M1310" t="s">
        <v>215</v>
      </c>
      <c r="N1310" s="6" t="s">
        <v>225</v>
      </c>
      <c r="P1310" s="44" t="s">
        <v>386</v>
      </c>
      <c r="Q1310" s="9">
        <v>906148.86731392203</v>
      </c>
      <c r="R1310" s="9">
        <v>355987.055016183</v>
      </c>
      <c r="S1310" s="8">
        <f>((R1310-Q1310)/Q1310)</f>
        <v>-0.60714285714285787</v>
      </c>
      <c r="U1310" s="9">
        <f t="shared" si="83"/>
        <v>-1.3479233034203095</v>
      </c>
      <c r="V1310" s="6" t="s">
        <v>119</v>
      </c>
      <c r="W1310" s="6" t="s">
        <v>383</v>
      </c>
    </row>
    <row r="1311" spans="1:23" x14ac:dyDescent="0.2">
      <c r="A1311" s="6" t="s">
        <v>167</v>
      </c>
      <c r="B1311" s="6">
        <v>2018</v>
      </c>
      <c r="C1311" s="6" t="s">
        <v>411</v>
      </c>
      <c r="D1311" s="6" t="s">
        <v>80</v>
      </c>
      <c r="E1311" s="6" t="s">
        <v>50</v>
      </c>
      <c r="F1311" s="45" t="s">
        <v>390</v>
      </c>
      <c r="G1311" s="6" t="s">
        <v>168</v>
      </c>
      <c r="H1311" s="6" t="s">
        <v>110</v>
      </c>
      <c r="I1311" s="12" t="s">
        <v>111</v>
      </c>
      <c r="P1311" s="44" t="s">
        <v>386</v>
      </c>
      <c r="R1311" s="8"/>
      <c r="T1311" s="15">
        <v>-1.348224281</v>
      </c>
      <c r="U1311" s="9">
        <f t="shared" si="83"/>
        <v>-1.348224281</v>
      </c>
      <c r="V1311" s="6" t="s">
        <v>116</v>
      </c>
      <c r="W1311" s="6" t="s">
        <v>383</v>
      </c>
    </row>
    <row r="1312" spans="1:23" x14ac:dyDescent="0.2">
      <c r="A1312" s="6" t="s">
        <v>106</v>
      </c>
      <c r="B1312" s="6" t="s">
        <v>107</v>
      </c>
      <c r="C1312" s="6" t="s">
        <v>488</v>
      </c>
      <c r="D1312" s="6" t="s">
        <v>69</v>
      </c>
      <c r="E1312" s="6" t="s">
        <v>52</v>
      </c>
      <c r="F1312" s="6" t="s">
        <v>117</v>
      </c>
      <c r="G1312" s="6" t="s">
        <v>109</v>
      </c>
      <c r="H1312" s="6" t="s">
        <v>110</v>
      </c>
      <c r="I1312" s="12" t="s">
        <v>123</v>
      </c>
      <c r="J1312" s="6" t="s">
        <v>124</v>
      </c>
      <c r="K1312" s="6" t="s">
        <v>125</v>
      </c>
      <c r="L1312" s="6" t="s">
        <v>126</v>
      </c>
      <c r="M1312" s="6" t="s">
        <v>127</v>
      </c>
      <c r="N1312" s="6" t="s">
        <v>150</v>
      </c>
      <c r="P1312" s="44" t="s">
        <v>386</v>
      </c>
      <c r="Q1312" s="9">
        <v>1098017.1844238599</v>
      </c>
      <c r="R1312" s="9">
        <v>431040.19101241202</v>
      </c>
      <c r="S1312" s="8">
        <f t="shared" ref="S1312:S1341" si="84">((R1312-Q1312)/Q1312)</f>
        <v>-0.60743766388448373</v>
      </c>
      <c r="U1312" s="9">
        <f t="shared" si="83"/>
        <v>-1.3490063329491788</v>
      </c>
      <c r="V1312" s="6" t="s">
        <v>119</v>
      </c>
      <c r="W1312" s="6" t="s">
        <v>383</v>
      </c>
    </row>
    <row r="1313" spans="1:23" x14ac:dyDescent="0.2">
      <c r="A1313" s="6" t="s">
        <v>143</v>
      </c>
      <c r="B1313" s="6">
        <v>2018</v>
      </c>
      <c r="C1313" s="6" t="s">
        <v>425</v>
      </c>
      <c r="D1313" s="6" t="s">
        <v>74</v>
      </c>
      <c r="E1313" s="6" t="s">
        <v>50</v>
      </c>
      <c r="F1313" s="6" t="s">
        <v>144</v>
      </c>
      <c r="G1313" s="6" t="s">
        <v>145</v>
      </c>
      <c r="H1313" s="6" t="s">
        <v>110</v>
      </c>
      <c r="I1313" s="12" t="s">
        <v>123</v>
      </c>
      <c r="J1313" s="6" t="s">
        <v>124</v>
      </c>
      <c r="K1313" s="6" t="s">
        <v>125</v>
      </c>
      <c r="L1313" s="6" t="s">
        <v>126</v>
      </c>
      <c r="M1313" s="6" t="s">
        <v>127</v>
      </c>
      <c r="N1313" s="6" t="s">
        <v>155</v>
      </c>
      <c r="P1313" s="44" t="s">
        <v>386</v>
      </c>
      <c r="Q1313" s="9">
        <v>43837638.376383699</v>
      </c>
      <c r="R1313" s="9">
        <v>17121771.217712101</v>
      </c>
      <c r="S1313" s="8">
        <f t="shared" si="84"/>
        <v>-0.60942760942761065</v>
      </c>
      <c r="U1313" s="9">
        <f t="shared" si="83"/>
        <v>-1.3563381256731981</v>
      </c>
      <c r="V1313" s="6" t="s">
        <v>119</v>
      </c>
      <c r="W1313" s="6" t="s">
        <v>383</v>
      </c>
    </row>
    <row r="1314" spans="1:23" x14ac:dyDescent="0.2">
      <c r="A1314" s="6" t="s">
        <v>106</v>
      </c>
      <c r="B1314" s="6" t="s">
        <v>120</v>
      </c>
      <c r="C1314" s="6" t="s">
        <v>461</v>
      </c>
      <c r="D1314" s="6" t="s">
        <v>77</v>
      </c>
      <c r="E1314" s="6" t="s">
        <v>121</v>
      </c>
      <c r="F1314" s="6" t="s">
        <v>132</v>
      </c>
      <c r="G1314" s="11">
        <v>1E-3</v>
      </c>
      <c r="H1314" s="6" t="s">
        <v>110</v>
      </c>
      <c r="I1314" s="12" t="s">
        <v>123</v>
      </c>
      <c r="J1314" s="6" t="s">
        <v>124</v>
      </c>
      <c r="K1314" s="6" t="s">
        <v>125</v>
      </c>
      <c r="L1314" s="6" t="s">
        <v>126</v>
      </c>
      <c r="M1314" s="6" t="s">
        <v>127</v>
      </c>
      <c r="N1314" s="6" t="s">
        <v>155</v>
      </c>
      <c r="P1314" s="44" t="s">
        <v>386</v>
      </c>
      <c r="Q1314" s="9">
        <v>10498963.163200401</v>
      </c>
      <c r="R1314" s="9">
        <v>4066274.8129224698</v>
      </c>
      <c r="S1314" s="8">
        <f t="shared" si="84"/>
        <v>-0.61269748738855967</v>
      </c>
      <c r="U1314" s="9">
        <f t="shared" si="83"/>
        <v>-1.3684672340573634</v>
      </c>
      <c r="V1314" s="6" t="s">
        <v>119</v>
      </c>
      <c r="W1314" s="6" t="s">
        <v>383</v>
      </c>
    </row>
    <row r="1315" spans="1:23" x14ac:dyDescent="0.2">
      <c r="A1315" s="6" t="s">
        <v>106</v>
      </c>
      <c r="B1315" s="6" t="s">
        <v>107</v>
      </c>
      <c r="C1315" s="6" t="s">
        <v>474</v>
      </c>
      <c r="D1315" s="6" t="s">
        <v>69</v>
      </c>
      <c r="E1315" s="6" t="s">
        <v>52</v>
      </c>
      <c r="F1315" s="6" t="s">
        <v>142</v>
      </c>
      <c r="G1315" s="6" t="s">
        <v>131</v>
      </c>
      <c r="H1315" s="6" t="s">
        <v>110</v>
      </c>
      <c r="I1315" s="12" t="s">
        <v>123</v>
      </c>
      <c r="J1315" s="6" t="s">
        <v>124</v>
      </c>
      <c r="K1315" s="6" t="s">
        <v>125</v>
      </c>
      <c r="L1315" s="6" t="s">
        <v>126</v>
      </c>
      <c r="M1315" s="6" t="s">
        <v>127</v>
      </c>
      <c r="N1315" s="6" t="s">
        <v>150</v>
      </c>
      <c r="P1315" s="44" t="s">
        <v>386</v>
      </c>
      <c r="Q1315" s="9">
        <v>125828.28301923801</v>
      </c>
      <c r="R1315" s="19">
        <v>48681.216135135197</v>
      </c>
      <c r="S1315" s="8">
        <f t="shared" si="84"/>
        <v>-0.61311388054391336</v>
      </c>
      <c r="U1315" s="9">
        <f t="shared" si="83"/>
        <v>-1.3700191256076437</v>
      </c>
      <c r="V1315" s="6" t="s">
        <v>119</v>
      </c>
      <c r="W1315" s="6" t="s">
        <v>383</v>
      </c>
    </row>
    <row r="1316" spans="1:23" x14ac:dyDescent="0.2">
      <c r="A1316" s="6" t="s">
        <v>106</v>
      </c>
      <c r="B1316" s="6" t="s">
        <v>107</v>
      </c>
      <c r="C1316" s="6" t="s">
        <v>479</v>
      </c>
      <c r="D1316" s="6" t="s">
        <v>69</v>
      </c>
      <c r="E1316" s="6" t="s">
        <v>52</v>
      </c>
      <c r="F1316" s="6" t="s">
        <v>117</v>
      </c>
      <c r="G1316" s="6" t="s">
        <v>118</v>
      </c>
      <c r="H1316" t="s">
        <v>110</v>
      </c>
      <c r="I1316" t="s">
        <v>163</v>
      </c>
      <c r="J1316" t="s">
        <v>163</v>
      </c>
      <c r="K1316" t="s">
        <v>164</v>
      </c>
      <c r="L1316" t="s">
        <v>165</v>
      </c>
      <c r="M1316" t="s">
        <v>166</v>
      </c>
      <c r="P1316" s="44" t="s">
        <v>386</v>
      </c>
      <c r="Q1316" s="9">
        <v>1.91616766467066</v>
      </c>
      <c r="R1316" s="9">
        <v>0.73353293413173704</v>
      </c>
      <c r="S1316" s="8">
        <f t="shared" si="84"/>
        <v>-0.61718749999999989</v>
      </c>
      <c r="U1316" s="9">
        <f t="shared" si="83"/>
        <v>-1.3852901558847919</v>
      </c>
      <c r="V1316" s="6" t="s">
        <v>116</v>
      </c>
      <c r="W1316" s="6" t="s">
        <v>383</v>
      </c>
    </row>
    <row r="1317" spans="1:23" x14ac:dyDescent="0.2">
      <c r="A1317" s="6" t="s">
        <v>106</v>
      </c>
      <c r="B1317" s="6">
        <v>2018</v>
      </c>
      <c r="C1317" s="6" t="s">
        <v>493</v>
      </c>
      <c r="D1317" s="6" t="s">
        <v>69</v>
      </c>
      <c r="E1317" s="6" t="s">
        <v>52</v>
      </c>
      <c r="F1317" s="6" t="s">
        <v>108</v>
      </c>
      <c r="G1317" s="6" t="s">
        <v>227</v>
      </c>
      <c r="H1317" t="s">
        <v>110</v>
      </c>
      <c r="I1317" t="s">
        <v>163</v>
      </c>
      <c r="J1317" t="s">
        <v>163</v>
      </c>
      <c r="K1317" t="s">
        <v>164</v>
      </c>
      <c r="L1317" t="s">
        <v>165</v>
      </c>
      <c r="M1317" t="s">
        <v>166</v>
      </c>
      <c r="N1317"/>
      <c r="O1317"/>
      <c r="P1317" s="44" t="s">
        <v>386</v>
      </c>
      <c r="Q1317" s="9">
        <v>3139158.57605178</v>
      </c>
      <c r="R1317" s="9">
        <v>1197411.00323624</v>
      </c>
      <c r="S1317" s="8">
        <f t="shared" si="84"/>
        <v>-0.61855670103092975</v>
      </c>
      <c r="U1317" s="9">
        <f t="shared" si="83"/>
        <v>-1.390459476558185</v>
      </c>
      <c r="V1317" s="6" t="s">
        <v>119</v>
      </c>
      <c r="W1317" s="6" t="s">
        <v>383</v>
      </c>
    </row>
    <row r="1318" spans="1:23" x14ac:dyDescent="0.2">
      <c r="A1318" s="6" t="s">
        <v>188</v>
      </c>
      <c r="B1318" s="6">
        <v>2019</v>
      </c>
      <c r="C1318" s="6" t="s">
        <v>511</v>
      </c>
      <c r="D1318" s="6" t="s">
        <v>49</v>
      </c>
      <c r="E1318" s="6" t="s">
        <v>50</v>
      </c>
      <c r="F1318" s="6" t="s">
        <v>142</v>
      </c>
      <c r="G1318" s="6" t="s">
        <v>190</v>
      </c>
      <c r="H1318" t="s">
        <v>110</v>
      </c>
      <c r="I1318" t="s">
        <v>111</v>
      </c>
      <c r="J1318" t="s">
        <v>112</v>
      </c>
      <c r="K1318" t="s">
        <v>139</v>
      </c>
      <c r="L1318" t="s">
        <v>140</v>
      </c>
      <c r="M1318" t="s">
        <v>141</v>
      </c>
      <c r="P1318" s="44" t="s">
        <v>385</v>
      </c>
      <c r="Q1318" s="9">
        <v>0.18563535911602191</v>
      </c>
      <c r="R1318" s="9">
        <v>7.0718232044199025E-2</v>
      </c>
      <c r="S1318" s="8">
        <f t="shared" si="84"/>
        <v>-0.61904761904761796</v>
      </c>
      <c r="U1318" s="9">
        <f t="shared" si="83"/>
        <v>-1.392317422778756</v>
      </c>
      <c r="V1318" s="6" t="s">
        <v>116</v>
      </c>
      <c r="W1318" s="6" t="s">
        <v>383</v>
      </c>
    </row>
    <row r="1319" spans="1:23" x14ac:dyDescent="0.2">
      <c r="A1319" s="6" t="s">
        <v>106</v>
      </c>
      <c r="B1319" s="6" t="s">
        <v>120</v>
      </c>
      <c r="C1319" s="6" t="s">
        <v>455</v>
      </c>
      <c r="D1319" s="6" t="s">
        <v>77</v>
      </c>
      <c r="E1319" s="6" t="s">
        <v>121</v>
      </c>
      <c r="F1319" s="6" t="s">
        <v>224</v>
      </c>
      <c r="G1319" s="11">
        <v>5.0000000000000001E-3</v>
      </c>
      <c r="H1319" t="s">
        <v>110</v>
      </c>
      <c r="I1319" t="s">
        <v>111</v>
      </c>
      <c r="J1319" t="s">
        <v>204</v>
      </c>
      <c r="K1319" t="s">
        <v>205</v>
      </c>
      <c r="L1319" t="s">
        <v>206</v>
      </c>
      <c r="M1319" t="s">
        <v>215</v>
      </c>
      <c r="P1319" s="44" t="s">
        <v>386</v>
      </c>
      <c r="Q1319" s="9">
        <v>8728897.8179693893</v>
      </c>
      <c r="R1319" s="9">
        <v>3313562.7772627799</v>
      </c>
      <c r="S1319" s="8">
        <f t="shared" si="84"/>
        <v>-0.62039161800686349</v>
      </c>
      <c r="U1319" s="9">
        <f t="shared" si="83"/>
        <v>-1.3974162465577842</v>
      </c>
      <c r="V1319" s="6" t="s">
        <v>119</v>
      </c>
      <c r="W1319" s="6" t="s">
        <v>383</v>
      </c>
    </row>
    <row r="1320" spans="1:23" x14ac:dyDescent="0.2">
      <c r="A1320" s="6" t="s">
        <v>106</v>
      </c>
      <c r="B1320" s="6" t="s">
        <v>107</v>
      </c>
      <c r="C1320" s="6" t="s">
        <v>491</v>
      </c>
      <c r="D1320" s="6" t="s">
        <v>69</v>
      </c>
      <c r="E1320" s="6" t="s">
        <v>52</v>
      </c>
      <c r="F1320" s="6" t="s">
        <v>142</v>
      </c>
      <c r="G1320" s="6" t="s">
        <v>118</v>
      </c>
      <c r="H1320" t="s">
        <v>110</v>
      </c>
      <c r="I1320" t="s">
        <v>111</v>
      </c>
      <c r="J1320" t="s">
        <v>204</v>
      </c>
      <c r="K1320" t="s">
        <v>205</v>
      </c>
      <c r="L1320" t="s">
        <v>206</v>
      </c>
      <c r="M1320" t="s">
        <v>215</v>
      </c>
      <c r="N1320" s="6" t="s">
        <v>225</v>
      </c>
      <c r="P1320" s="44" t="s">
        <v>386</v>
      </c>
      <c r="Q1320" s="9">
        <v>9.5306859205776195</v>
      </c>
      <c r="R1320" s="9">
        <v>3.5379061371841098</v>
      </c>
      <c r="S1320" s="8">
        <f t="shared" si="84"/>
        <v>-0.62878787878787945</v>
      </c>
      <c r="U1320" s="9">
        <f t="shared" si="83"/>
        <v>-1.4296842752432477</v>
      </c>
      <c r="V1320" s="6" t="s">
        <v>116</v>
      </c>
      <c r="W1320" s="6" t="s">
        <v>383</v>
      </c>
    </row>
    <row r="1321" spans="1:23" x14ac:dyDescent="0.2">
      <c r="A1321" s="6" t="s">
        <v>106</v>
      </c>
      <c r="B1321" s="6" t="s">
        <v>107</v>
      </c>
      <c r="C1321" s="6" t="s">
        <v>485</v>
      </c>
      <c r="D1321" s="6" t="s">
        <v>69</v>
      </c>
      <c r="E1321" s="6" t="s">
        <v>52</v>
      </c>
      <c r="F1321" s="6" t="s">
        <v>142</v>
      </c>
      <c r="G1321" s="6" t="s">
        <v>130</v>
      </c>
      <c r="H1321" t="s">
        <v>110</v>
      </c>
      <c r="I1321" t="s">
        <v>111</v>
      </c>
      <c r="J1321" t="s">
        <v>133</v>
      </c>
      <c r="K1321" t="s">
        <v>146</v>
      </c>
      <c r="L1321" t="s">
        <v>147</v>
      </c>
      <c r="M1321" t="s">
        <v>191</v>
      </c>
      <c r="P1321" s="44" t="s">
        <v>386</v>
      </c>
      <c r="Q1321" s="9">
        <v>29.379652605459</v>
      </c>
      <c r="R1321" s="9">
        <v>10.818858560794</v>
      </c>
      <c r="S1321" s="8">
        <f t="shared" si="84"/>
        <v>-0.63175675675675758</v>
      </c>
      <c r="U1321" s="9">
        <f t="shared" si="83"/>
        <v>-1.4412690408520266</v>
      </c>
      <c r="V1321" s="6" t="s">
        <v>116</v>
      </c>
      <c r="W1321" s="6" t="s">
        <v>383</v>
      </c>
    </row>
    <row r="1322" spans="1:23" x14ac:dyDescent="0.2">
      <c r="A1322" s="6" t="s">
        <v>106</v>
      </c>
      <c r="B1322" s="6" t="s">
        <v>120</v>
      </c>
      <c r="C1322" s="6" t="s">
        <v>455</v>
      </c>
      <c r="D1322" s="6" t="s">
        <v>77</v>
      </c>
      <c r="E1322" s="6" t="s">
        <v>121</v>
      </c>
      <c r="F1322" s="6" t="s">
        <v>224</v>
      </c>
      <c r="G1322" s="11">
        <v>1E-3</v>
      </c>
      <c r="H1322" t="s">
        <v>110</v>
      </c>
      <c r="I1322" t="s">
        <v>111</v>
      </c>
      <c r="J1322" t="s">
        <v>204</v>
      </c>
      <c r="K1322" t="s">
        <v>205</v>
      </c>
      <c r="L1322" t="s">
        <v>206</v>
      </c>
      <c r="M1322" t="s">
        <v>215</v>
      </c>
      <c r="P1322" s="44" t="s">
        <v>386</v>
      </c>
      <c r="Q1322" s="9">
        <v>8728897.8179693893</v>
      </c>
      <c r="R1322" s="9">
        <v>3202838.6106905802</v>
      </c>
      <c r="S1322" s="8">
        <f t="shared" si="84"/>
        <v>-0.63307640008144128</v>
      </c>
      <c r="U1322" s="9">
        <f t="shared" si="83"/>
        <v>-1.4464483955598122</v>
      </c>
      <c r="V1322" s="6" t="s">
        <v>119</v>
      </c>
      <c r="W1322" s="6" t="s">
        <v>383</v>
      </c>
    </row>
    <row r="1323" spans="1:23" x14ac:dyDescent="0.2">
      <c r="A1323" s="6" t="s">
        <v>106</v>
      </c>
      <c r="B1323" s="6" t="s">
        <v>120</v>
      </c>
      <c r="C1323" s="6" t="s">
        <v>443</v>
      </c>
      <c r="D1323" s="6" t="s">
        <v>77</v>
      </c>
      <c r="E1323" s="6" t="s">
        <v>121</v>
      </c>
      <c r="F1323" s="6" t="s">
        <v>122</v>
      </c>
      <c r="G1323" s="11">
        <v>1E-3</v>
      </c>
      <c r="H1323" s="6" t="s">
        <v>110</v>
      </c>
      <c r="I1323" s="12" t="s">
        <v>123</v>
      </c>
      <c r="J1323" s="6" t="s">
        <v>124</v>
      </c>
      <c r="K1323" s="6" t="s">
        <v>125</v>
      </c>
      <c r="L1323" s="6" t="s">
        <v>126</v>
      </c>
      <c r="M1323" s="6" t="s">
        <v>127</v>
      </c>
      <c r="N1323" s="6" t="s">
        <v>150</v>
      </c>
      <c r="P1323" s="44" t="s">
        <v>386</v>
      </c>
      <c r="Q1323" s="9">
        <v>909712.38975309802</v>
      </c>
      <c r="R1323" s="9">
        <v>331549.17012874602</v>
      </c>
      <c r="S1323" s="8">
        <f t="shared" si="84"/>
        <v>-0.63554506472234518</v>
      </c>
      <c r="U1323" s="9">
        <f t="shared" si="83"/>
        <v>-1.4561876580328179</v>
      </c>
      <c r="V1323" s="6" t="s">
        <v>119</v>
      </c>
      <c r="W1323" s="6" t="s">
        <v>383</v>
      </c>
    </row>
    <row r="1324" spans="1:23" x14ac:dyDescent="0.2">
      <c r="A1324" s="6" t="s">
        <v>106</v>
      </c>
      <c r="B1324" s="6" t="s">
        <v>107</v>
      </c>
      <c r="C1324" s="6" t="s">
        <v>484</v>
      </c>
      <c r="D1324" s="6" t="s">
        <v>69</v>
      </c>
      <c r="E1324" s="6" t="s">
        <v>52</v>
      </c>
      <c r="F1324" s="6" t="s">
        <v>142</v>
      </c>
      <c r="G1324" s="6" t="s">
        <v>109</v>
      </c>
      <c r="H1324" t="s">
        <v>110</v>
      </c>
      <c r="I1324" t="s">
        <v>111</v>
      </c>
      <c r="J1324" t="s">
        <v>133</v>
      </c>
      <c r="K1324" t="s">
        <v>146</v>
      </c>
      <c r="L1324" t="s">
        <v>147</v>
      </c>
      <c r="M1324" t="s">
        <v>148</v>
      </c>
      <c r="P1324" s="44" t="s">
        <v>385</v>
      </c>
      <c r="Q1324" s="9">
        <v>2911815.2922240701</v>
      </c>
      <c r="R1324" s="9">
        <v>1056551.77746813</v>
      </c>
      <c r="S1324" s="8">
        <f t="shared" si="84"/>
        <v>-0.63715013782308749</v>
      </c>
      <c r="U1324" s="9">
        <f t="shared" si="83"/>
        <v>-1.4625553728343752</v>
      </c>
      <c r="V1324" s="6" t="s">
        <v>119</v>
      </c>
      <c r="W1324" s="6" t="s">
        <v>383</v>
      </c>
    </row>
    <row r="1325" spans="1:23" x14ac:dyDescent="0.2">
      <c r="A1325" s="6" t="s">
        <v>106</v>
      </c>
      <c r="B1325" s="6" t="s">
        <v>107</v>
      </c>
      <c r="C1325" s="6" t="s">
        <v>480</v>
      </c>
      <c r="D1325" s="6" t="s">
        <v>69</v>
      </c>
      <c r="E1325" s="6" t="s">
        <v>52</v>
      </c>
      <c r="F1325" s="6" t="s">
        <v>117</v>
      </c>
      <c r="G1325" s="6" t="s">
        <v>130</v>
      </c>
      <c r="H1325" t="s">
        <v>110</v>
      </c>
      <c r="I1325" t="s">
        <v>163</v>
      </c>
      <c r="J1325" t="s">
        <v>163</v>
      </c>
      <c r="K1325" t="s">
        <v>164</v>
      </c>
      <c r="L1325" t="s">
        <v>165</v>
      </c>
      <c r="M1325" t="s">
        <v>166</v>
      </c>
      <c r="P1325" s="44" t="s">
        <v>386</v>
      </c>
      <c r="Q1325" s="9">
        <v>1213482.76774914</v>
      </c>
      <c r="R1325" s="9">
        <v>436853.816750089</v>
      </c>
      <c r="S1325" s="8">
        <f t="shared" si="84"/>
        <v>-0.63999998322151819</v>
      </c>
      <c r="U1325" s="9">
        <f t="shared" si="83"/>
        <v>-1.4739311210928792</v>
      </c>
      <c r="V1325" s="6" t="s">
        <v>119</v>
      </c>
      <c r="W1325" s="6" t="s">
        <v>383</v>
      </c>
    </row>
    <row r="1326" spans="1:23" x14ac:dyDescent="0.2">
      <c r="A1326" s="6" t="s">
        <v>106</v>
      </c>
      <c r="B1326" s="6" t="s">
        <v>107</v>
      </c>
      <c r="C1326" s="6" t="s">
        <v>488</v>
      </c>
      <c r="D1326" s="6" t="s">
        <v>69</v>
      </c>
      <c r="E1326" s="6" t="s">
        <v>52</v>
      </c>
      <c r="F1326" s="6" t="s">
        <v>117</v>
      </c>
      <c r="G1326" s="6" t="s">
        <v>131</v>
      </c>
      <c r="H1326" s="6" t="s">
        <v>110</v>
      </c>
      <c r="I1326" s="12" t="s">
        <v>123</v>
      </c>
      <c r="J1326" s="6" t="s">
        <v>124</v>
      </c>
      <c r="K1326" s="6" t="s">
        <v>125</v>
      </c>
      <c r="L1326" s="6" t="s">
        <v>126</v>
      </c>
      <c r="M1326" s="6" t="s">
        <v>127</v>
      </c>
      <c r="N1326" s="6" t="s">
        <v>150</v>
      </c>
      <c r="P1326" s="44" t="s">
        <v>386</v>
      </c>
      <c r="Q1326" s="9">
        <v>1098017.1844238599</v>
      </c>
      <c r="R1326" s="9">
        <v>392562.33611551498</v>
      </c>
      <c r="S1326" s="8">
        <f t="shared" si="84"/>
        <v>-0.64248069913268602</v>
      </c>
      <c r="U1326" s="9">
        <f t="shared" si="83"/>
        <v>-1.4839069662440987</v>
      </c>
      <c r="V1326" s="6" t="s">
        <v>119</v>
      </c>
      <c r="W1326" s="6" t="s">
        <v>383</v>
      </c>
    </row>
    <row r="1327" spans="1:23" x14ac:dyDescent="0.2">
      <c r="A1327" s="6" t="s">
        <v>143</v>
      </c>
      <c r="B1327" s="6">
        <v>2018</v>
      </c>
      <c r="C1327" s="6" t="s">
        <v>425</v>
      </c>
      <c r="D1327" s="6" t="s">
        <v>74</v>
      </c>
      <c r="E1327" s="6" t="s">
        <v>50</v>
      </c>
      <c r="F1327" s="6" t="s">
        <v>144</v>
      </c>
      <c r="G1327" s="6" t="s">
        <v>145</v>
      </c>
      <c r="H1327" s="6" t="s">
        <v>110</v>
      </c>
      <c r="I1327" s="12" t="s">
        <v>123</v>
      </c>
      <c r="J1327" s="6" t="s">
        <v>124</v>
      </c>
      <c r="K1327" s="6" t="s">
        <v>125</v>
      </c>
      <c r="L1327" s="6" t="s">
        <v>126</v>
      </c>
      <c r="M1327" s="6" t="s">
        <v>127</v>
      </c>
      <c r="N1327" s="6" t="s">
        <v>150</v>
      </c>
      <c r="P1327" s="44" t="s">
        <v>386</v>
      </c>
      <c r="Q1327" s="9">
        <v>1468531.46853146</v>
      </c>
      <c r="R1327" s="9">
        <v>524475.52447552094</v>
      </c>
      <c r="S1327" s="8">
        <f t="shared" si="84"/>
        <v>-0.64285714285714324</v>
      </c>
      <c r="U1327" s="9">
        <f t="shared" si="83"/>
        <v>-1.4854268271702433</v>
      </c>
      <c r="V1327" s="6" t="s">
        <v>119</v>
      </c>
      <c r="W1327" s="6" t="s">
        <v>383</v>
      </c>
    </row>
    <row r="1328" spans="1:23" x14ac:dyDescent="0.2">
      <c r="A1328" s="6" t="s">
        <v>106</v>
      </c>
      <c r="B1328" s="6">
        <v>2018</v>
      </c>
      <c r="C1328" s="6" t="s">
        <v>493</v>
      </c>
      <c r="D1328" s="6" t="s">
        <v>69</v>
      </c>
      <c r="E1328" s="6" t="s">
        <v>52</v>
      </c>
      <c r="F1328" s="6" t="s">
        <v>108</v>
      </c>
      <c r="G1328" s="6" t="s">
        <v>227</v>
      </c>
      <c r="H1328" s="1" t="s">
        <v>110</v>
      </c>
      <c r="I1328" s="1" t="s">
        <v>111</v>
      </c>
      <c r="J1328" s="1" t="s">
        <v>112</v>
      </c>
      <c r="K1328" s="1" t="s">
        <v>139</v>
      </c>
      <c r="L1328" s="1" t="s">
        <v>140</v>
      </c>
      <c r="M1328" s="1" t="s">
        <v>141</v>
      </c>
      <c r="N1328" s="6" t="s">
        <v>149</v>
      </c>
      <c r="P1328" s="44" t="s">
        <v>385</v>
      </c>
      <c r="Q1328" s="9">
        <v>586750.78864353197</v>
      </c>
      <c r="R1328" s="9">
        <v>208201.892744474</v>
      </c>
      <c r="S1328" s="8">
        <f t="shared" si="84"/>
        <v>-0.64516129032258929</v>
      </c>
      <c r="U1328" s="9">
        <f t="shared" si="83"/>
        <v>-1.4947646917496134</v>
      </c>
      <c r="V1328" s="6" t="s">
        <v>119</v>
      </c>
      <c r="W1328" s="6" t="s">
        <v>383</v>
      </c>
    </row>
    <row r="1329" spans="1:23" x14ac:dyDescent="0.2">
      <c r="A1329" s="6" t="s">
        <v>106</v>
      </c>
      <c r="B1329" s="6" t="s">
        <v>107</v>
      </c>
      <c r="C1329" s="6" t="s">
        <v>476</v>
      </c>
      <c r="D1329" s="6" t="s">
        <v>69</v>
      </c>
      <c r="E1329" s="6" t="s">
        <v>52</v>
      </c>
      <c r="F1329" s="6" t="s">
        <v>142</v>
      </c>
      <c r="G1329" s="6" t="s">
        <v>109</v>
      </c>
      <c r="H1329" t="s">
        <v>110</v>
      </c>
      <c r="I1329" t="s">
        <v>111</v>
      </c>
      <c r="J1329" t="s">
        <v>204</v>
      </c>
      <c r="K1329" t="s">
        <v>205</v>
      </c>
      <c r="L1329" t="s">
        <v>206</v>
      </c>
      <c r="M1329" t="s">
        <v>215</v>
      </c>
      <c r="N1329" s="6" t="s">
        <v>225</v>
      </c>
      <c r="P1329" s="44" t="s">
        <v>386</v>
      </c>
      <c r="Q1329" s="9">
        <v>2822655.6183662498</v>
      </c>
      <c r="R1329" s="9">
        <v>992454.31960285897</v>
      </c>
      <c r="S1329" s="8">
        <f t="shared" si="84"/>
        <v>-0.64839695174103795</v>
      </c>
      <c r="U1329" s="9">
        <f t="shared" si="83"/>
        <v>-1.50798051675808</v>
      </c>
      <c r="V1329" s="6" t="s">
        <v>119</v>
      </c>
      <c r="W1329" s="6" t="s">
        <v>383</v>
      </c>
    </row>
    <row r="1330" spans="1:23" x14ac:dyDescent="0.2">
      <c r="A1330" s="6" t="s">
        <v>106</v>
      </c>
      <c r="B1330" s="6">
        <v>2018</v>
      </c>
      <c r="C1330" s="6" t="s">
        <v>493</v>
      </c>
      <c r="D1330" s="6" t="s">
        <v>69</v>
      </c>
      <c r="E1330" s="6" t="s">
        <v>52</v>
      </c>
      <c r="F1330" s="6" t="s">
        <v>108</v>
      </c>
      <c r="G1330" s="6" t="s">
        <v>227</v>
      </c>
      <c r="H1330" t="s">
        <v>110</v>
      </c>
      <c r="I1330" t="s">
        <v>111</v>
      </c>
      <c r="J1330" t="s">
        <v>133</v>
      </c>
      <c r="K1330" t="s">
        <v>146</v>
      </c>
      <c r="L1330" t="s">
        <v>147</v>
      </c>
      <c r="M1330" t="s">
        <v>148</v>
      </c>
      <c r="N1330" s="6" t="s">
        <v>199</v>
      </c>
      <c r="P1330" s="44" t="s">
        <v>385</v>
      </c>
      <c r="Q1330" s="9">
        <v>954838.70967742102</v>
      </c>
      <c r="R1330" s="9">
        <v>335483.87096774601</v>
      </c>
      <c r="S1330" s="8">
        <f t="shared" si="84"/>
        <v>-0.64864864864864502</v>
      </c>
      <c r="U1330" s="9">
        <f t="shared" si="83"/>
        <v>-1.5090136474878424</v>
      </c>
      <c r="V1330" s="6" t="s">
        <v>119</v>
      </c>
      <c r="W1330" s="6" t="s">
        <v>383</v>
      </c>
    </row>
    <row r="1331" spans="1:23" x14ac:dyDescent="0.2">
      <c r="A1331" s="6" t="s">
        <v>106</v>
      </c>
      <c r="B1331" s="6" t="s">
        <v>120</v>
      </c>
      <c r="C1331" s="6" t="s">
        <v>452</v>
      </c>
      <c r="D1331" s="6" t="s">
        <v>77</v>
      </c>
      <c r="E1331" s="6" t="s">
        <v>121</v>
      </c>
      <c r="F1331" s="6" t="s">
        <v>122</v>
      </c>
      <c r="G1331" s="11">
        <v>1E-3</v>
      </c>
      <c r="H1331" t="s">
        <v>110</v>
      </c>
      <c r="I1331" t="s">
        <v>111</v>
      </c>
      <c r="J1331" t="s">
        <v>204</v>
      </c>
      <c r="K1331" t="s">
        <v>205</v>
      </c>
      <c r="L1331" t="s">
        <v>206</v>
      </c>
      <c r="M1331" t="s">
        <v>215</v>
      </c>
      <c r="P1331" s="44" t="s">
        <v>386</v>
      </c>
      <c r="Q1331" s="9">
        <v>3095160.89532601</v>
      </c>
      <c r="R1331" s="9">
        <v>1081836.15300402</v>
      </c>
      <c r="S1331" s="8">
        <f t="shared" si="84"/>
        <v>-0.65047498673245185</v>
      </c>
      <c r="U1331" s="9">
        <f t="shared" si="83"/>
        <v>-1.5165323911442274</v>
      </c>
      <c r="V1331" s="6" t="s">
        <v>119</v>
      </c>
      <c r="W1331" s="6" t="s">
        <v>383</v>
      </c>
    </row>
    <row r="1332" spans="1:23" x14ac:dyDescent="0.2">
      <c r="A1332" s="6" t="s">
        <v>106</v>
      </c>
      <c r="B1332" s="6">
        <v>2018</v>
      </c>
      <c r="C1332" s="6" t="s">
        <v>504</v>
      </c>
      <c r="D1332" s="6" t="s">
        <v>69</v>
      </c>
      <c r="E1332" s="6" t="s">
        <v>52</v>
      </c>
      <c r="F1332" s="6" t="s">
        <v>108</v>
      </c>
      <c r="G1332" s="6" t="s">
        <v>227</v>
      </c>
      <c r="H1332" t="s">
        <v>110</v>
      </c>
      <c r="I1332" t="s">
        <v>111</v>
      </c>
      <c r="J1332" t="s">
        <v>204</v>
      </c>
      <c r="K1332" t="s">
        <v>205</v>
      </c>
      <c r="L1332" t="s">
        <v>206</v>
      </c>
      <c r="M1332" t="s">
        <v>215</v>
      </c>
      <c r="N1332" s="6" t="s">
        <v>225</v>
      </c>
      <c r="P1332" s="44" t="s">
        <v>386</v>
      </c>
      <c r="Q1332" s="9">
        <v>6889818.6889818702</v>
      </c>
      <c r="R1332" s="9">
        <v>2398884.2398884199</v>
      </c>
      <c r="S1332" s="8">
        <f t="shared" si="84"/>
        <v>-0.65182186234817874</v>
      </c>
      <c r="U1332" s="9">
        <f t="shared" si="83"/>
        <v>-1.5221024768825826</v>
      </c>
      <c r="V1332" s="6" t="s">
        <v>119</v>
      </c>
      <c r="W1332" s="6" t="s">
        <v>383</v>
      </c>
    </row>
    <row r="1333" spans="1:23" x14ac:dyDescent="0.2">
      <c r="A1333" s="6" t="s">
        <v>143</v>
      </c>
      <c r="B1333" s="6">
        <v>2018</v>
      </c>
      <c r="C1333" s="6" t="s">
        <v>425</v>
      </c>
      <c r="D1333" s="6" t="s">
        <v>74</v>
      </c>
      <c r="E1333" s="6" t="s">
        <v>50</v>
      </c>
      <c r="F1333" s="6" t="s">
        <v>144</v>
      </c>
      <c r="G1333" s="6" t="s">
        <v>145</v>
      </c>
      <c r="H1333" t="s">
        <v>110</v>
      </c>
      <c r="I1333" t="s">
        <v>111</v>
      </c>
      <c r="J1333" t="s">
        <v>133</v>
      </c>
      <c r="K1333" t="s">
        <v>146</v>
      </c>
      <c r="L1333" t="s">
        <v>147</v>
      </c>
      <c r="M1333" t="s">
        <v>148</v>
      </c>
      <c r="P1333" s="44" t="s">
        <v>385</v>
      </c>
      <c r="Q1333" s="9">
        <v>240522.87581699301</v>
      </c>
      <c r="R1333" s="9">
        <v>83660.130718955101</v>
      </c>
      <c r="S1333" s="8">
        <f t="shared" si="84"/>
        <v>-0.65217391304347405</v>
      </c>
      <c r="U1333" s="9">
        <f t="shared" si="83"/>
        <v>-1.5235619560569955</v>
      </c>
      <c r="V1333" s="6" t="s">
        <v>119</v>
      </c>
      <c r="W1333" s="6" t="s">
        <v>383</v>
      </c>
    </row>
    <row r="1334" spans="1:23" x14ac:dyDescent="0.2">
      <c r="A1334" s="6" t="s">
        <v>176</v>
      </c>
      <c r="B1334" s="6">
        <v>2018</v>
      </c>
      <c r="C1334" s="6" t="s">
        <v>408</v>
      </c>
      <c r="D1334" s="6" t="s">
        <v>69</v>
      </c>
      <c r="E1334" s="6" t="s">
        <v>52</v>
      </c>
      <c r="F1334" s="6" t="s">
        <v>177</v>
      </c>
      <c r="G1334" s="6" t="s">
        <v>178</v>
      </c>
      <c r="H1334" s="6" t="s">
        <v>110</v>
      </c>
      <c r="I1334" s="6" t="s">
        <v>163</v>
      </c>
      <c r="J1334" s="6" t="s">
        <v>266</v>
      </c>
      <c r="P1334" s="44" t="s">
        <v>385</v>
      </c>
      <c r="Q1334" s="7">
        <v>2.4597918637653038</v>
      </c>
      <c r="R1334" s="7">
        <v>0.85146641438029746</v>
      </c>
      <c r="S1334" s="8">
        <f t="shared" si="84"/>
        <v>-0.65384615384615385</v>
      </c>
      <c r="U1334" s="9">
        <f t="shared" si="83"/>
        <v>-1.53051471669878</v>
      </c>
      <c r="V1334" s="6" t="s">
        <v>116</v>
      </c>
      <c r="W1334" s="6" t="s">
        <v>383</v>
      </c>
    </row>
    <row r="1335" spans="1:23" x14ac:dyDescent="0.2">
      <c r="A1335" s="6" t="s">
        <v>106</v>
      </c>
      <c r="B1335" s="6" t="s">
        <v>120</v>
      </c>
      <c r="C1335" s="6" t="s">
        <v>434</v>
      </c>
      <c r="D1335" s="6" t="s">
        <v>77</v>
      </c>
      <c r="E1335" s="6" t="s">
        <v>121</v>
      </c>
      <c r="F1335" s="6" t="s">
        <v>122</v>
      </c>
      <c r="G1335" s="11">
        <v>1E-3</v>
      </c>
      <c r="H1335" t="s">
        <v>110</v>
      </c>
      <c r="I1335" t="s">
        <v>163</v>
      </c>
      <c r="J1335" t="s">
        <v>163</v>
      </c>
      <c r="K1335" t="s">
        <v>164</v>
      </c>
      <c r="L1335" t="s">
        <v>165</v>
      </c>
      <c r="M1335" t="s">
        <v>166</v>
      </c>
      <c r="P1335" s="44" t="s">
        <v>386</v>
      </c>
      <c r="Q1335" s="9">
        <v>3761023.7897594799</v>
      </c>
      <c r="R1335" s="9">
        <v>1288908.8123304499</v>
      </c>
      <c r="S1335" s="8">
        <f t="shared" si="84"/>
        <v>-0.65729841543680412</v>
      </c>
      <c r="U1335" s="9">
        <f t="shared" si="83"/>
        <v>-1.5449752323673638</v>
      </c>
      <c r="V1335" s="6" t="s">
        <v>119</v>
      </c>
      <c r="W1335" s="6" t="s">
        <v>383</v>
      </c>
    </row>
    <row r="1336" spans="1:23" x14ac:dyDescent="0.2">
      <c r="A1336" s="6" t="s">
        <v>143</v>
      </c>
      <c r="B1336" s="6">
        <v>2018</v>
      </c>
      <c r="C1336" s="6" t="s">
        <v>425</v>
      </c>
      <c r="D1336" s="6" t="s">
        <v>74</v>
      </c>
      <c r="E1336" s="6" t="s">
        <v>50</v>
      </c>
      <c r="F1336" s="6" t="s">
        <v>144</v>
      </c>
      <c r="G1336" s="6" t="s">
        <v>145</v>
      </c>
      <c r="H1336" t="s">
        <v>110</v>
      </c>
      <c r="I1336" t="s">
        <v>111</v>
      </c>
      <c r="J1336" t="s">
        <v>133</v>
      </c>
      <c r="K1336" t="s">
        <v>146</v>
      </c>
      <c r="L1336" t="s">
        <v>147</v>
      </c>
      <c r="M1336" t="s">
        <v>191</v>
      </c>
      <c r="P1336" s="44" t="s">
        <v>385</v>
      </c>
      <c r="Q1336" s="9">
        <v>3652912.6213592198</v>
      </c>
      <c r="R1336" s="9">
        <v>1231796.1165048501</v>
      </c>
      <c r="S1336" s="8">
        <f t="shared" si="84"/>
        <v>-0.66279069767441956</v>
      </c>
      <c r="U1336" s="9">
        <f t="shared" si="83"/>
        <v>-1.5682837595745296</v>
      </c>
      <c r="V1336" s="6" t="s">
        <v>119</v>
      </c>
      <c r="W1336" s="6" t="s">
        <v>383</v>
      </c>
    </row>
    <row r="1337" spans="1:23" x14ac:dyDescent="0.2">
      <c r="A1337" s="6" t="s">
        <v>143</v>
      </c>
      <c r="B1337" s="6">
        <v>2018</v>
      </c>
      <c r="C1337" s="6" t="s">
        <v>426</v>
      </c>
      <c r="D1337" s="6" t="s">
        <v>74</v>
      </c>
      <c r="E1337" s="6" t="s">
        <v>50</v>
      </c>
      <c r="F1337" s="6" t="s">
        <v>144</v>
      </c>
      <c r="G1337" s="6" t="s">
        <v>145</v>
      </c>
      <c r="H1337" t="s">
        <v>110</v>
      </c>
      <c r="I1337" t="s">
        <v>111</v>
      </c>
      <c r="J1337" t="s">
        <v>133</v>
      </c>
      <c r="K1337" t="s">
        <v>146</v>
      </c>
      <c r="L1337" t="s">
        <v>147</v>
      </c>
      <c r="M1337" t="s">
        <v>148</v>
      </c>
      <c r="P1337" s="44" t="s">
        <v>385</v>
      </c>
      <c r="Q1337" s="9">
        <v>2.2093023255813901E-2</v>
      </c>
      <c r="R1337" s="19">
        <v>7.4418604651162899E-3</v>
      </c>
      <c r="S1337" s="8">
        <f t="shared" si="84"/>
        <v>-0.66315789473684073</v>
      </c>
      <c r="T1337" s="8"/>
      <c r="U1337" s="9">
        <f t="shared" si="83"/>
        <v>-1.5698556083309423</v>
      </c>
      <c r="V1337" s="6" t="s">
        <v>116</v>
      </c>
      <c r="W1337" s="6" t="s">
        <v>383</v>
      </c>
    </row>
    <row r="1338" spans="1:23" x14ac:dyDescent="0.2">
      <c r="A1338" s="6" t="s">
        <v>106</v>
      </c>
      <c r="B1338" s="6" t="s">
        <v>107</v>
      </c>
      <c r="C1338" s="6" t="s">
        <v>491</v>
      </c>
      <c r="D1338" s="6" t="s">
        <v>69</v>
      </c>
      <c r="E1338" s="6" t="s">
        <v>52</v>
      </c>
      <c r="F1338" s="6" t="s">
        <v>108</v>
      </c>
      <c r="G1338" s="6" t="s">
        <v>109</v>
      </c>
      <c r="H1338" t="s">
        <v>110</v>
      </c>
      <c r="I1338" t="s">
        <v>111</v>
      </c>
      <c r="J1338" t="s">
        <v>204</v>
      </c>
      <c r="K1338" t="s">
        <v>205</v>
      </c>
      <c r="L1338" t="s">
        <v>206</v>
      </c>
      <c r="M1338" t="s">
        <v>215</v>
      </c>
      <c r="N1338" s="6" t="s">
        <v>225</v>
      </c>
      <c r="P1338" s="44" t="s">
        <v>386</v>
      </c>
      <c r="Q1338" s="9">
        <v>10.469314079422301</v>
      </c>
      <c r="R1338" s="9">
        <v>3.5018050541516201</v>
      </c>
      <c r="S1338" s="8">
        <f t="shared" si="84"/>
        <v>-0.66551724137930812</v>
      </c>
      <c r="U1338" s="9">
        <f t="shared" si="83"/>
        <v>-1.5799962478277974</v>
      </c>
      <c r="V1338" s="6" t="s">
        <v>116</v>
      </c>
      <c r="W1338" s="6" t="s">
        <v>383</v>
      </c>
    </row>
    <row r="1339" spans="1:23" x14ac:dyDescent="0.2">
      <c r="A1339" s="6" t="s">
        <v>211</v>
      </c>
      <c r="B1339" s="6">
        <v>2019</v>
      </c>
      <c r="C1339" s="6" t="s">
        <v>405</v>
      </c>
      <c r="D1339" s="6" t="s">
        <v>212</v>
      </c>
      <c r="E1339" s="6" t="s">
        <v>50</v>
      </c>
      <c r="F1339" s="6" t="s">
        <v>213</v>
      </c>
      <c r="G1339" s="6" t="s">
        <v>214</v>
      </c>
      <c r="H1339" s="6" t="s">
        <v>110</v>
      </c>
      <c r="I1339" t="s">
        <v>111</v>
      </c>
      <c r="J1339" t="s">
        <v>133</v>
      </c>
      <c r="K1339" t="s">
        <v>146</v>
      </c>
      <c r="L1339"/>
      <c r="M1339"/>
      <c r="P1339" s="44" t="s">
        <v>386</v>
      </c>
      <c r="Q1339" s="9">
        <v>50</v>
      </c>
      <c r="R1339" s="9">
        <v>16.7</v>
      </c>
      <c r="S1339" s="8">
        <f t="shared" si="84"/>
        <v>-0.66599999999999993</v>
      </c>
      <c r="U1339" s="9">
        <f t="shared" si="83"/>
        <v>-1.5820799921880349</v>
      </c>
      <c r="V1339" s="6" t="s">
        <v>116</v>
      </c>
      <c r="W1339" s="6" t="s">
        <v>383</v>
      </c>
    </row>
    <row r="1340" spans="1:23" x14ac:dyDescent="0.2">
      <c r="A1340" s="6" t="s">
        <v>106</v>
      </c>
      <c r="B1340" s="6" t="s">
        <v>107</v>
      </c>
      <c r="C1340" s="6" t="s">
        <v>467</v>
      </c>
      <c r="D1340" s="6" t="s">
        <v>69</v>
      </c>
      <c r="E1340" s="6" t="s">
        <v>52</v>
      </c>
      <c r="F1340" s="6" t="s">
        <v>194</v>
      </c>
      <c r="G1340" s="6" t="s">
        <v>130</v>
      </c>
      <c r="H1340" t="s">
        <v>110</v>
      </c>
      <c r="I1340" t="s">
        <v>163</v>
      </c>
      <c r="J1340" t="s">
        <v>163</v>
      </c>
      <c r="K1340" t="s">
        <v>164</v>
      </c>
      <c r="L1340" t="s">
        <v>165</v>
      </c>
      <c r="M1340" t="s">
        <v>166</v>
      </c>
      <c r="P1340" s="44" t="s">
        <v>386</v>
      </c>
      <c r="Q1340" s="9">
        <v>884436.51913859998</v>
      </c>
      <c r="R1340" s="9">
        <v>292864.45646252303</v>
      </c>
      <c r="S1340" s="8">
        <f t="shared" si="84"/>
        <v>-0.66886887851740984</v>
      </c>
      <c r="U1340" s="9">
        <f t="shared" si="83"/>
        <v>-1.5945254855459376</v>
      </c>
      <c r="V1340" s="6" t="s">
        <v>119</v>
      </c>
      <c r="W1340" s="6" t="s">
        <v>383</v>
      </c>
    </row>
    <row r="1341" spans="1:23" x14ac:dyDescent="0.2">
      <c r="A1341" s="6" t="s">
        <v>106</v>
      </c>
      <c r="B1341" s="6" t="s">
        <v>120</v>
      </c>
      <c r="C1341" s="6" t="s">
        <v>436</v>
      </c>
      <c r="D1341" s="6" t="s">
        <v>77</v>
      </c>
      <c r="E1341" s="6" t="s">
        <v>121</v>
      </c>
      <c r="F1341" s="6" t="s">
        <v>122</v>
      </c>
      <c r="G1341" s="11">
        <v>1E-3</v>
      </c>
      <c r="H1341" s="6" t="s">
        <v>110</v>
      </c>
      <c r="I1341" s="6" t="s">
        <v>111</v>
      </c>
      <c r="J1341" s="6" t="s">
        <v>112</v>
      </c>
      <c r="K1341" s="6" t="s">
        <v>113</v>
      </c>
      <c r="L1341" s="6" t="s">
        <v>114</v>
      </c>
      <c r="M1341" s="6" t="s">
        <v>115</v>
      </c>
      <c r="P1341" s="44" t="s">
        <v>385</v>
      </c>
      <c r="Q1341" s="9">
        <v>1.85879189114656E-3</v>
      </c>
      <c r="R1341" s="9">
        <v>6.1441461614486601E-4</v>
      </c>
      <c r="S1341" s="8">
        <f t="shared" si="84"/>
        <v>-0.66945486524267317</v>
      </c>
      <c r="U1341" s="9">
        <f t="shared" si="83"/>
        <v>-1.5970808148496838</v>
      </c>
      <c r="V1341" s="6" t="s">
        <v>119</v>
      </c>
      <c r="W1341" s="6" t="s">
        <v>383</v>
      </c>
    </row>
    <row r="1342" spans="1:23" x14ac:dyDescent="0.2">
      <c r="A1342" s="6" t="s">
        <v>231</v>
      </c>
      <c r="B1342" s="6">
        <v>2019</v>
      </c>
      <c r="C1342" s="6" t="s">
        <v>508</v>
      </c>
      <c r="D1342" s="6" t="s">
        <v>74</v>
      </c>
      <c r="E1342" s="6" t="s">
        <v>50</v>
      </c>
      <c r="F1342" s="6" t="s">
        <v>232</v>
      </c>
      <c r="G1342" s="6" t="s">
        <v>240</v>
      </c>
      <c r="H1342" t="s">
        <v>110</v>
      </c>
      <c r="I1342" t="s">
        <v>163</v>
      </c>
      <c r="J1342" t="s">
        <v>163</v>
      </c>
      <c r="K1342" t="s">
        <v>164</v>
      </c>
      <c r="L1342" t="s">
        <v>165</v>
      </c>
      <c r="M1342" t="s">
        <v>166</v>
      </c>
      <c r="N1342"/>
      <c r="O1342"/>
      <c r="P1342" s="44" t="s">
        <v>386</v>
      </c>
      <c r="T1342" s="9">
        <v>-1.61</v>
      </c>
      <c r="U1342" s="9">
        <f t="shared" si="83"/>
        <v>-1.61</v>
      </c>
      <c r="V1342" s="6" t="s">
        <v>119</v>
      </c>
      <c r="W1342" s="6" t="s">
        <v>383</v>
      </c>
    </row>
    <row r="1343" spans="1:23" x14ac:dyDescent="0.2">
      <c r="A1343" s="6" t="s">
        <v>106</v>
      </c>
      <c r="B1343" s="6" t="s">
        <v>120</v>
      </c>
      <c r="C1343" s="6" t="s">
        <v>450</v>
      </c>
      <c r="D1343" s="6" t="s">
        <v>77</v>
      </c>
      <c r="E1343" s="6" t="s">
        <v>121</v>
      </c>
      <c r="F1343" s="6" t="s">
        <v>122</v>
      </c>
      <c r="G1343" s="11">
        <v>1E-3</v>
      </c>
      <c r="H1343" s="6" t="s">
        <v>110</v>
      </c>
      <c r="I1343" s="12" t="s">
        <v>123</v>
      </c>
      <c r="J1343" s="6" t="s">
        <v>124</v>
      </c>
      <c r="K1343" s="6" t="s">
        <v>125</v>
      </c>
      <c r="L1343" s="6" t="s">
        <v>126</v>
      </c>
      <c r="M1343" s="6" t="s">
        <v>127</v>
      </c>
      <c r="N1343" s="6" t="s">
        <v>150</v>
      </c>
      <c r="O1343" s="6" t="s">
        <v>184</v>
      </c>
      <c r="P1343" s="44" t="s">
        <v>386</v>
      </c>
      <c r="Q1343" s="9">
        <v>56121.454725666998</v>
      </c>
      <c r="R1343" s="9">
        <v>18252.570804557199</v>
      </c>
      <c r="S1343" s="8">
        <f t="shared" ref="S1343:S1353" si="85">((R1343-Q1343)/Q1343)</f>
        <v>-0.67476661298643359</v>
      </c>
      <c r="U1343" s="9">
        <f t="shared" si="83"/>
        <v>-1.6204527292133566</v>
      </c>
      <c r="V1343" s="6" t="s">
        <v>119</v>
      </c>
      <c r="W1343" s="6" t="s">
        <v>383</v>
      </c>
    </row>
    <row r="1344" spans="1:23" x14ac:dyDescent="0.2">
      <c r="A1344" s="6" t="s">
        <v>106</v>
      </c>
      <c r="B1344" s="6" t="s">
        <v>120</v>
      </c>
      <c r="C1344" s="6" t="s">
        <v>463</v>
      </c>
      <c r="D1344" s="6" t="s">
        <v>77</v>
      </c>
      <c r="E1344" s="6" t="s">
        <v>121</v>
      </c>
      <c r="F1344" s="6" t="s">
        <v>138</v>
      </c>
      <c r="G1344" s="11">
        <v>1E-3</v>
      </c>
      <c r="H1344" s="6" t="s">
        <v>110</v>
      </c>
      <c r="I1344" s="6" t="s">
        <v>111</v>
      </c>
      <c r="J1344" s="6" t="s">
        <v>133</v>
      </c>
      <c r="K1344" s="6" t="s">
        <v>134</v>
      </c>
      <c r="L1344" s="6" t="s">
        <v>135</v>
      </c>
      <c r="P1344" s="44" t="s">
        <v>385</v>
      </c>
      <c r="Q1344" s="9">
        <v>160.733673423261</v>
      </c>
      <c r="R1344" s="9">
        <v>52.186389566033299</v>
      </c>
      <c r="S1344" s="8">
        <f t="shared" si="85"/>
        <v>-0.6753238543325607</v>
      </c>
      <c r="U1344" s="9">
        <f t="shared" si="83"/>
        <v>-1.6229267028457319</v>
      </c>
      <c r="V1344" s="6" t="s">
        <v>119</v>
      </c>
      <c r="W1344" s="6" t="s">
        <v>383</v>
      </c>
    </row>
    <row r="1345" spans="1:23" x14ac:dyDescent="0.2">
      <c r="A1345" s="6" t="s">
        <v>106</v>
      </c>
      <c r="B1345" s="6">
        <v>2018</v>
      </c>
      <c r="C1345" s="6" t="s">
        <v>493</v>
      </c>
      <c r="D1345" s="6" t="s">
        <v>69</v>
      </c>
      <c r="E1345" s="6" t="s">
        <v>52</v>
      </c>
      <c r="F1345" s="6" t="s">
        <v>108</v>
      </c>
      <c r="G1345" s="6" t="s">
        <v>193</v>
      </c>
      <c r="H1345" t="s">
        <v>110</v>
      </c>
      <c r="I1345" t="s">
        <v>111</v>
      </c>
      <c r="J1345" t="s">
        <v>133</v>
      </c>
      <c r="K1345" t="s">
        <v>146</v>
      </c>
      <c r="L1345" t="s">
        <v>147</v>
      </c>
      <c r="M1345" t="s">
        <v>148</v>
      </c>
      <c r="N1345" s="6" t="s">
        <v>199</v>
      </c>
      <c r="P1345" s="44" t="s">
        <v>385</v>
      </c>
      <c r="Q1345" s="9">
        <v>954838.70967742102</v>
      </c>
      <c r="R1345" s="9">
        <v>309677.41935484001</v>
      </c>
      <c r="S1345" s="8">
        <f t="shared" si="85"/>
        <v>-0.67567567567567499</v>
      </c>
      <c r="U1345" s="9">
        <f t="shared" si="83"/>
        <v>-1.6244908649077903</v>
      </c>
      <c r="V1345" s="6" t="s">
        <v>119</v>
      </c>
      <c r="W1345" s="6" t="s">
        <v>383</v>
      </c>
    </row>
    <row r="1346" spans="1:23" x14ac:dyDescent="0.2">
      <c r="A1346" s="6" t="s">
        <v>106</v>
      </c>
      <c r="B1346" s="6" t="s">
        <v>107</v>
      </c>
      <c r="C1346" s="6" t="s">
        <v>490</v>
      </c>
      <c r="D1346" s="6" t="s">
        <v>69</v>
      </c>
      <c r="E1346" s="6" t="s">
        <v>52</v>
      </c>
      <c r="F1346" s="6" t="s">
        <v>117</v>
      </c>
      <c r="G1346" s="6" t="s">
        <v>131</v>
      </c>
      <c r="H1346" s="6" t="s">
        <v>110</v>
      </c>
      <c r="I1346" s="12" t="s">
        <v>123</v>
      </c>
      <c r="J1346" s="6" t="s">
        <v>124</v>
      </c>
      <c r="K1346" s="6" t="s">
        <v>125</v>
      </c>
      <c r="L1346" s="6" t="s">
        <v>126</v>
      </c>
      <c r="M1346" s="6" t="s">
        <v>127</v>
      </c>
      <c r="N1346" s="6" t="s">
        <v>155</v>
      </c>
      <c r="P1346" s="44" t="s">
        <v>386</v>
      </c>
      <c r="Q1346" s="9">
        <v>18367688.878788099</v>
      </c>
      <c r="R1346" s="9">
        <v>5935047.3866357803</v>
      </c>
      <c r="S1346" s="8">
        <f t="shared" si="85"/>
        <v>-0.67687565780309678</v>
      </c>
      <c r="U1346" s="9">
        <f t="shared" si="83"/>
        <v>-1.6298386564353615</v>
      </c>
      <c r="V1346" s="6" t="s">
        <v>119</v>
      </c>
      <c r="W1346" s="6" t="s">
        <v>383</v>
      </c>
    </row>
    <row r="1347" spans="1:23" x14ac:dyDescent="0.2">
      <c r="A1347" s="6" t="s">
        <v>106</v>
      </c>
      <c r="B1347" s="6" t="s">
        <v>107</v>
      </c>
      <c r="C1347" s="6" t="s">
        <v>476</v>
      </c>
      <c r="D1347" s="6" t="s">
        <v>69</v>
      </c>
      <c r="E1347" s="6" t="s">
        <v>52</v>
      </c>
      <c r="F1347" s="6" t="s">
        <v>117</v>
      </c>
      <c r="G1347" s="6" t="s">
        <v>129</v>
      </c>
      <c r="H1347" t="s">
        <v>110</v>
      </c>
      <c r="I1347" t="s">
        <v>111</v>
      </c>
      <c r="J1347" t="s">
        <v>204</v>
      </c>
      <c r="K1347" t="s">
        <v>205</v>
      </c>
      <c r="L1347" t="s">
        <v>206</v>
      </c>
      <c r="M1347" t="s">
        <v>215</v>
      </c>
      <c r="N1347" s="6" t="s">
        <v>225</v>
      </c>
      <c r="P1347" s="44" t="s">
        <v>386</v>
      </c>
      <c r="Q1347" s="9">
        <v>5455594.7811685102</v>
      </c>
      <c r="R1347" s="9">
        <v>1751544.00428417</v>
      </c>
      <c r="S1347" s="8">
        <f t="shared" si="85"/>
        <v>-0.67894536259729055</v>
      </c>
      <c r="U1347" s="9">
        <f t="shared" si="83"/>
        <v>-1.6391092573457435</v>
      </c>
      <c r="V1347" s="6" t="s">
        <v>119</v>
      </c>
      <c r="W1347" s="6" t="s">
        <v>383</v>
      </c>
    </row>
    <row r="1348" spans="1:23" x14ac:dyDescent="0.2">
      <c r="A1348" s="6" t="s">
        <v>188</v>
      </c>
      <c r="B1348" s="6">
        <v>2019</v>
      </c>
      <c r="C1348" s="6" t="s">
        <v>511</v>
      </c>
      <c r="D1348" s="6" t="s">
        <v>49</v>
      </c>
      <c r="E1348" s="6" t="s">
        <v>50</v>
      </c>
      <c r="F1348" s="6" t="s">
        <v>142</v>
      </c>
      <c r="G1348" s="6" t="s">
        <v>190</v>
      </c>
      <c r="H1348" s="6" t="s">
        <v>110</v>
      </c>
      <c r="I1348" s="6" t="s">
        <v>111</v>
      </c>
      <c r="J1348" s="6" t="s">
        <v>112</v>
      </c>
      <c r="K1348" s="6" t="s">
        <v>113</v>
      </c>
      <c r="L1348" s="6" t="s">
        <v>114</v>
      </c>
      <c r="M1348" s="6" t="s">
        <v>115</v>
      </c>
      <c r="P1348" s="44" t="s">
        <v>385</v>
      </c>
      <c r="Q1348" s="9">
        <v>0.22209944751381194</v>
      </c>
      <c r="R1348" s="50">
        <v>7.0718232044199025E-2</v>
      </c>
      <c r="S1348" s="8">
        <f t="shared" si="85"/>
        <v>-0.68159203980099414</v>
      </c>
      <c r="U1348" s="9">
        <f t="shared" si="83"/>
        <v>-1.6510516911789246</v>
      </c>
      <c r="V1348" s="6" t="s">
        <v>116</v>
      </c>
      <c r="W1348" s="6" t="s">
        <v>383</v>
      </c>
    </row>
    <row r="1349" spans="1:23" x14ac:dyDescent="0.2">
      <c r="A1349" s="6" t="s">
        <v>106</v>
      </c>
      <c r="B1349" s="6" t="s">
        <v>120</v>
      </c>
      <c r="C1349" s="6" t="s">
        <v>413</v>
      </c>
      <c r="D1349" s="6" t="s">
        <v>77</v>
      </c>
      <c r="E1349" s="6" t="s">
        <v>121</v>
      </c>
      <c r="F1349" s="6" t="s">
        <v>144</v>
      </c>
      <c r="G1349" s="11">
        <v>1E-3</v>
      </c>
      <c r="H1349" t="s">
        <v>110</v>
      </c>
      <c r="I1349" t="s">
        <v>111</v>
      </c>
      <c r="J1349" t="s">
        <v>204</v>
      </c>
      <c r="K1349" t="s">
        <v>205</v>
      </c>
      <c r="L1349" t="s">
        <v>206</v>
      </c>
      <c r="M1349" t="s">
        <v>215</v>
      </c>
      <c r="P1349" s="44" t="s">
        <v>386</v>
      </c>
      <c r="Q1349" s="9">
        <v>672632.39192122896</v>
      </c>
      <c r="R1349" s="9">
        <v>210001.41557086501</v>
      </c>
      <c r="S1349" s="8">
        <f t="shared" si="85"/>
        <v>-0.68779170005321721</v>
      </c>
      <c r="U1349" s="9">
        <f t="shared" si="83"/>
        <v>-1.6794192035263913</v>
      </c>
      <c r="V1349" s="6" t="s">
        <v>119</v>
      </c>
      <c r="W1349" s="6" t="s">
        <v>383</v>
      </c>
    </row>
    <row r="1350" spans="1:23" x14ac:dyDescent="0.2">
      <c r="A1350" s="6" t="s">
        <v>196</v>
      </c>
      <c r="B1350" s="6">
        <v>2019</v>
      </c>
      <c r="C1350" s="6" t="s">
        <v>415</v>
      </c>
      <c r="D1350" s="6" t="s">
        <v>79</v>
      </c>
      <c r="E1350" s="6" t="s">
        <v>50</v>
      </c>
      <c r="F1350" s="6" t="s">
        <v>197</v>
      </c>
      <c r="G1350" s="6" t="s">
        <v>198</v>
      </c>
      <c r="H1350" t="s">
        <v>110</v>
      </c>
      <c r="I1350" t="s">
        <v>111</v>
      </c>
      <c r="J1350" t="s">
        <v>112</v>
      </c>
      <c r="K1350" t="s">
        <v>113</v>
      </c>
      <c r="L1350" t="s">
        <v>114</v>
      </c>
      <c r="M1350" s="6" t="s">
        <v>115</v>
      </c>
      <c r="N1350" s="6" t="s">
        <v>277</v>
      </c>
      <c r="P1350" s="44" t="s">
        <v>385</v>
      </c>
      <c r="Q1350" s="9">
        <v>49061662.1983914</v>
      </c>
      <c r="R1350" s="9">
        <v>15281501.340482499</v>
      </c>
      <c r="S1350" s="8">
        <f t="shared" si="85"/>
        <v>-0.68852459016393586</v>
      </c>
      <c r="U1350" s="9">
        <f t="shared" si="83"/>
        <v>-1.6828098241193075</v>
      </c>
      <c r="V1350" s="6" t="s">
        <v>119</v>
      </c>
      <c r="W1350" s="6" t="s">
        <v>383</v>
      </c>
    </row>
    <row r="1351" spans="1:23" x14ac:dyDescent="0.2">
      <c r="A1351" s="6" t="s">
        <v>176</v>
      </c>
      <c r="B1351" s="6">
        <v>2018</v>
      </c>
      <c r="C1351" s="6" t="s">
        <v>408</v>
      </c>
      <c r="D1351" s="6" t="s">
        <v>69</v>
      </c>
      <c r="E1351" s="6" t="s">
        <v>52</v>
      </c>
      <c r="F1351" s="6" t="s">
        <v>177</v>
      </c>
      <c r="G1351" s="6" t="s">
        <v>178</v>
      </c>
      <c r="H1351" s="6" t="s">
        <v>110</v>
      </c>
      <c r="I1351" s="6" t="s">
        <v>259</v>
      </c>
      <c r="J1351" s="6" t="s">
        <v>262</v>
      </c>
      <c r="P1351" s="44" t="s">
        <v>385</v>
      </c>
      <c r="Q1351" s="7">
        <v>3.9735099337748991</v>
      </c>
      <c r="R1351" s="7">
        <v>1.2298959318827087</v>
      </c>
      <c r="S1351" s="8">
        <f t="shared" si="85"/>
        <v>-0.69047619047619002</v>
      </c>
      <c r="U1351" s="9">
        <f t="shared" si="83"/>
        <v>-1.6918777046376661</v>
      </c>
      <c r="V1351" s="6" t="s">
        <v>116</v>
      </c>
      <c r="W1351" s="6" t="s">
        <v>383</v>
      </c>
    </row>
    <row r="1352" spans="1:23" x14ac:dyDescent="0.2">
      <c r="A1352" s="6" t="s">
        <v>106</v>
      </c>
      <c r="B1352" s="6" t="s">
        <v>120</v>
      </c>
      <c r="C1352" s="6" t="s">
        <v>435</v>
      </c>
      <c r="D1352" s="6" t="s">
        <v>77</v>
      </c>
      <c r="E1352" s="6" t="s">
        <v>121</v>
      </c>
      <c r="F1352" s="6" t="s">
        <v>122</v>
      </c>
      <c r="G1352" s="11">
        <v>1E-3</v>
      </c>
      <c r="H1352" t="s">
        <v>110</v>
      </c>
      <c r="I1352" t="s">
        <v>163</v>
      </c>
      <c r="J1352" t="s">
        <v>163</v>
      </c>
      <c r="K1352" t="s">
        <v>164</v>
      </c>
      <c r="L1352" t="s">
        <v>165</v>
      </c>
      <c r="M1352" t="s">
        <v>166</v>
      </c>
      <c r="P1352" s="44" t="s">
        <v>386</v>
      </c>
      <c r="Q1352" s="9">
        <v>5829459.5662042396</v>
      </c>
      <c r="R1352" s="9">
        <v>1799738.6005392801</v>
      </c>
      <c r="S1352" s="8">
        <f t="shared" si="85"/>
        <v>-0.69126836199823727</v>
      </c>
      <c r="U1352" s="9">
        <f t="shared" si="83"/>
        <v>-1.69557476078619</v>
      </c>
      <c r="V1352" s="6" t="s">
        <v>119</v>
      </c>
      <c r="W1352" s="6" t="s">
        <v>383</v>
      </c>
    </row>
    <row r="1353" spans="1:23" x14ac:dyDescent="0.2">
      <c r="A1353" s="6" t="s">
        <v>143</v>
      </c>
      <c r="B1353" s="6">
        <v>2018</v>
      </c>
      <c r="C1353" s="6" t="s">
        <v>425</v>
      </c>
      <c r="D1353" s="6" t="s">
        <v>74</v>
      </c>
      <c r="E1353" s="6" t="s">
        <v>50</v>
      </c>
      <c r="F1353" s="6" t="s">
        <v>144</v>
      </c>
      <c r="G1353" s="6" t="s">
        <v>145</v>
      </c>
      <c r="H1353" s="6" t="s">
        <v>110</v>
      </c>
      <c r="I1353" s="12" t="s">
        <v>123</v>
      </c>
      <c r="J1353" s="6" t="s">
        <v>124</v>
      </c>
      <c r="K1353" s="6" t="s">
        <v>125</v>
      </c>
      <c r="L1353" s="6" t="s">
        <v>126</v>
      </c>
      <c r="M1353" s="6" t="s">
        <v>127</v>
      </c>
      <c r="N1353" s="6" t="s">
        <v>155</v>
      </c>
      <c r="P1353" s="44" t="s">
        <v>386</v>
      </c>
      <c r="Q1353" s="9">
        <v>13579335.793357899</v>
      </c>
      <c r="R1353" s="9">
        <v>4132841.3284132699</v>
      </c>
      <c r="S1353" s="8">
        <f t="shared" si="85"/>
        <v>-0.69565217391304368</v>
      </c>
      <c r="U1353" s="9">
        <f t="shared" si="83"/>
        <v>-1.7162070339994102</v>
      </c>
      <c r="V1353" s="6" t="s">
        <v>119</v>
      </c>
      <c r="W1353" s="6" t="s">
        <v>383</v>
      </c>
    </row>
    <row r="1354" spans="1:23" x14ac:dyDescent="0.2">
      <c r="A1354" s="6" t="s">
        <v>231</v>
      </c>
      <c r="B1354" s="6">
        <v>2019</v>
      </c>
      <c r="C1354" s="6" t="s">
        <v>508</v>
      </c>
      <c r="D1354" s="6" t="s">
        <v>80</v>
      </c>
      <c r="E1354" s="6" t="s">
        <v>50</v>
      </c>
      <c r="F1354" s="6" t="s">
        <v>232</v>
      </c>
      <c r="G1354" s="6" t="s">
        <v>233</v>
      </c>
      <c r="H1354" t="s">
        <v>110</v>
      </c>
      <c r="I1354" t="s">
        <v>163</v>
      </c>
      <c r="J1354" t="s">
        <v>163</v>
      </c>
      <c r="K1354" t="s">
        <v>164</v>
      </c>
      <c r="L1354" t="s">
        <v>165</v>
      </c>
      <c r="M1354" t="s">
        <v>166</v>
      </c>
      <c r="N1354"/>
      <c r="O1354"/>
      <c r="P1354" s="44" t="s">
        <v>386</v>
      </c>
      <c r="T1354" s="9">
        <v>-1.7290000000000001</v>
      </c>
      <c r="U1354" s="9">
        <f t="shared" si="83"/>
        <v>-1.7290000000000001</v>
      </c>
      <c r="V1354" s="6" t="s">
        <v>119</v>
      </c>
      <c r="W1354" s="6" t="s">
        <v>383</v>
      </c>
    </row>
    <row r="1355" spans="1:23" x14ac:dyDescent="0.2">
      <c r="A1355" s="6" t="s">
        <v>106</v>
      </c>
      <c r="B1355" s="6" t="s">
        <v>107</v>
      </c>
      <c r="C1355" s="6" t="s">
        <v>484</v>
      </c>
      <c r="D1355" s="6" t="s">
        <v>69</v>
      </c>
      <c r="E1355" s="6" t="s">
        <v>52</v>
      </c>
      <c r="F1355" s="6" t="s">
        <v>117</v>
      </c>
      <c r="G1355" s="6" t="s">
        <v>131</v>
      </c>
      <c r="H1355" t="s">
        <v>110</v>
      </c>
      <c r="I1355" t="s">
        <v>111</v>
      </c>
      <c r="J1355" t="s">
        <v>133</v>
      </c>
      <c r="K1355" t="s">
        <v>146</v>
      </c>
      <c r="L1355" t="s">
        <v>147</v>
      </c>
      <c r="M1355" t="s">
        <v>148</v>
      </c>
      <c r="P1355" s="44" t="s">
        <v>385</v>
      </c>
      <c r="Q1355" s="9">
        <v>3199775.0958497701</v>
      </c>
      <c r="R1355" s="9">
        <v>961468.70655020606</v>
      </c>
      <c r="S1355" s="8">
        <f>((R1355-Q1355)/Q1355)</f>
        <v>-0.69951991069707753</v>
      </c>
      <c r="U1355" s="9">
        <f t="shared" si="83"/>
        <v>-1.7346586980128558</v>
      </c>
      <c r="V1355" s="6" t="s">
        <v>119</v>
      </c>
      <c r="W1355" s="6" t="s">
        <v>383</v>
      </c>
    </row>
    <row r="1356" spans="1:23" x14ac:dyDescent="0.2">
      <c r="A1356" s="6" t="s">
        <v>176</v>
      </c>
      <c r="B1356" s="6">
        <v>2018</v>
      </c>
      <c r="C1356" s="6" t="s">
        <v>408</v>
      </c>
      <c r="D1356" s="6" t="s">
        <v>69</v>
      </c>
      <c r="E1356" s="6" t="s">
        <v>52</v>
      </c>
      <c r="F1356" s="6" t="s">
        <v>177</v>
      </c>
      <c r="G1356" s="6" t="s">
        <v>178</v>
      </c>
      <c r="H1356" s="6" t="s">
        <v>110</v>
      </c>
      <c r="I1356" s="6" t="s">
        <v>163</v>
      </c>
      <c r="J1356" s="6" t="s">
        <v>257</v>
      </c>
      <c r="P1356" s="44" t="s">
        <v>385</v>
      </c>
      <c r="Q1356" s="7">
        <v>2.8382213812678003</v>
      </c>
      <c r="R1356" s="7">
        <v>0.85146641438041115</v>
      </c>
      <c r="S1356" s="8">
        <f>((R1356-Q1356)/Q1356)</f>
        <v>-0.69999999999997498</v>
      </c>
      <c r="U1356" s="9">
        <f t="shared" si="83"/>
        <v>-1.736965594166086</v>
      </c>
      <c r="V1356" s="6" t="s">
        <v>116</v>
      </c>
      <c r="W1356" s="6" t="s">
        <v>383</v>
      </c>
    </row>
    <row r="1357" spans="1:23" x14ac:dyDescent="0.2">
      <c r="A1357" s="6" t="s">
        <v>143</v>
      </c>
      <c r="B1357" s="6">
        <v>2018</v>
      </c>
      <c r="C1357" s="6" t="s">
        <v>425</v>
      </c>
      <c r="D1357" s="6" t="s">
        <v>74</v>
      </c>
      <c r="E1357" s="6" t="s">
        <v>50</v>
      </c>
      <c r="F1357" s="6" t="s">
        <v>144</v>
      </c>
      <c r="G1357" s="6" t="s">
        <v>145</v>
      </c>
      <c r="H1357" t="s">
        <v>110</v>
      </c>
      <c r="I1357" t="s">
        <v>163</v>
      </c>
      <c r="J1357" t="s">
        <v>163</v>
      </c>
      <c r="K1357" t="s">
        <v>164</v>
      </c>
      <c r="L1357" t="s">
        <v>165</v>
      </c>
      <c r="M1357" t="s">
        <v>166</v>
      </c>
      <c r="P1357" s="44" t="s">
        <v>386</v>
      </c>
      <c r="Q1357" s="9">
        <v>6321839.0804597698</v>
      </c>
      <c r="R1357" s="9">
        <v>1839080.45977011</v>
      </c>
      <c r="S1357" s="8">
        <f>((R1357-Q1357)/Q1357)</f>
        <v>-0.70909090909090988</v>
      </c>
      <c r="U1357" s="9">
        <f t="shared" si="83"/>
        <v>-1.7813597135246637</v>
      </c>
      <c r="V1357" s="6" t="s">
        <v>119</v>
      </c>
      <c r="W1357" s="6" t="s">
        <v>383</v>
      </c>
    </row>
    <row r="1358" spans="1:23" x14ac:dyDescent="0.2">
      <c r="A1358" s="6" t="s">
        <v>106</v>
      </c>
      <c r="B1358" s="6">
        <v>2018</v>
      </c>
      <c r="C1358" s="6" t="s">
        <v>493</v>
      </c>
      <c r="D1358" s="6" t="s">
        <v>69</v>
      </c>
      <c r="E1358" s="6" t="s">
        <v>52</v>
      </c>
      <c r="F1358" s="6" t="s">
        <v>108</v>
      </c>
      <c r="G1358" s="6" t="s">
        <v>227</v>
      </c>
      <c r="H1358" t="s">
        <v>110</v>
      </c>
      <c r="I1358" t="s">
        <v>123</v>
      </c>
      <c r="J1358" t="s">
        <v>124</v>
      </c>
      <c r="K1358" t="s">
        <v>125</v>
      </c>
      <c r="L1358" t="s">
        <v>126</v>
      </c>
      <c r="M1358" t="s">
        <v>127</v>
      </c>
      <c r="N1358" s="6" t="s">
        <v>150</v>
      </c>
      <c r="P1358" s="44" t="s">
        <v>386</v>
      </c>
      <c r="Q1358" s="9">
        <v>3738317.75700934</v>
      </c>
      <c r="R1358" s="9">
        <v>1084112.1495327</v>
      </c>
      <c r="S1358" s="8">
        <f>((R1358-Q1358)/Q1358)</f>
        <v>-0.7100000000000023</v>
      </c>
      <c r="U1358" s="9">
        <f t="shared" si="83"/>
        <v>-1.785875194647164</v>
      </c>
      <c r="V1358" s="6" t="s">
        <v>119</v>
      </c>
      <c r="W1358" s="6" t="s">
        <v>383</v>
      </c>
    </row>
    <row r="1359" spans="1:23" x14ac:dyDescent="0.2">
      <c r="A1359" s="6" t="s">
        <v>167</v>
      </c>
      <c r="B1359" s="6">
        <v>2018</v>
      </c>
      <c r="C1359" s="6" t="s">
        <v>411</v>
      </c>
      <c r="D1359" s="6" t="s">
        <v>80</v>
      </c>
      <c r="E1359" s="6" t="s">
        <v>50</v>
      </c>
      <c r="F1359" s="45" t="s">
        <v>390</v>
      </c>
      <c r="G1359" s="6" t="s">
        <v>168</v>
      </c>
      <c r="H1359" s="6" t="s">
        <v>110</v>
      </c>
      <c r="I1359" s="12" t="s">
        <v>123</v>
      </c>
      <c r="J1359" s="6" t="s">
        <v>124</v>
      </c>
      <c r="K1359" s="6" t="s">
        <v>125</v>
      </c>
      <c r="L1359" s="6" t="s">
        <v>126</v>
      </c>
      <c r="M1359" s="6" t="s">
        <v>127</v>
      </c>
      <c r="N1359" s="6" t="s">
        <v>128</v>
      </c>
      <c r="P1359" s="44" t="s">
        <v>385</v>
      </c>
      <c r="R1359" s="8"/>
      <c r="T1359" s="15">
        <v>-1.793299247</v>
      </c>
      <c r="U1359" s="9">
        <f t="shared" si="83"/>
        <v>-1.793299247</v>
      </c>
      <c r="V1359" s="6" t="s">
        <v>116</v>
      </c>
      <c r="W1359" s="6" t="s">
        <v>383</v>
      </c>
    </row>
    <row r="1360" spans="1:23" x14ac:dyDescent="0.2">
      <c r="A1360" s="6" t="s">
        <v>106</v>
      </c>
      <c r="B1360" s="6" t="s">
        <v>107</v>
      </c>
      <c r="C1360" s="6" t="s">
        <v>491</v>
      </c>
      <c r="D1360" s="6" t="s">
        <v>69</v>
      </c>
      <c r="E1360" s="6" t="s">
        <v>52</v>
      </c>
      <c r="F1360" s="6" t="s">
        <v>108</v>
      </c>
      <c r="G1360" s="6" t="s">
        <v>129</v>
      </c>
      <c r="H1360" t="s">
        <v>110</v>
      </c>
      <c r="I1360" t="s">
        <v>111</v>
      </c>
      <c r="J1360" t="s">
        <v>204</v>
      </c>
      <c r="K1360" t="s">
        <v>205</v>
      </c>
      <c r="L1360" t="s">
        <v>206</v>
      </c>
      <c r="M1360" t="s">
        <v>215</v>
      </c>
      <c r="N1360" s="6" t="s">
        <v>225</v>
      </c>
      <c r="P1360" s="44" t="s">
        <v>386</v>
      </c>
      <c r="Q1360" s="9">
        <v>10.469314079422301</v>
      </c>
      <c r="R1360" s="9">
        <v>2.99638989169675</v>
      </c>
      <c r="S1360" s="8">
        <f t="shared" ref="S1360:S1386" si="86">((R1360-Q1360)/Q1360)</f>
        <v>-0.71379310344827374</v>
      </c>
      <c r="U1360" s="9">
        <f t="shared" si="83"/>
        <v>-1.8048696586679989</v>
      </c>
      <c r="V1360" s="6" t="s">
        <v>116</v>
      </c>
      <c r="W1360" s="6" t="s">
        <v>383</v>
      </c>
    </row>
    <row r="1361" spans="1:23" x14ac:dyDescent="0.2">
      <c r="A1361" s="6" t="s">
        <v>106</v>
      </c>
      <c r="B1361" s="6" t="s">
        <v>107</v>
      </c>
      <c r="C1361" s="6" t="s">
        <v>488</v>
      </c>
      <c r="D1361" s="6" t="s">
        <v>69</v>
      </c>
      <c r="E1361" s="6" t="s">
        <v>52</v>
      </c>
      <c r="F1361" s="6" t="s">
        <v>117</v>
      </c>
      <c r="G1361" s="6" t="s">
        <v>118</v>
      </c>
      <c r="H1361" s="6" t="s">
        <v>110</v>
      </c>
      <c r="I1361" s="12" t="s">
        <v>123</v>
      </c>
      <c r="J1361" s="6" t="s">
        <v>124</v>
      </c>
      <c r="K1361" s="6" t="s">
        <v>125</v>
      </c>
      <c r="L1361" s="6" t="s">
        <v>126</v>
      </c>
      <c r="M1361" s="6" t="s">
        <v>127</v>
      </c>
      <c r="N1361" s="6" t="s">
        <v>150</v>
      </c>
      <c r="P1361" s="44" t="s">
        <v>386</v>
      </c>
      <c r="Q1361" s="9">
        <v>1098017.1844238599</v>
      </c>
      <c r="R1361" s="9">
        <v>303552.28230939299</v>
      </c>
      <c r="S1361" s="8">
        <f t="shared" si="86"/>
        <v>-0.72354505319634888</v>
      </c>
      <c r="U1361" s="9">
        <f t="shared" ref="U1361:U1424" si="87">IF(T1361="",(LOG((R1361/Q1361),2)),T1361)</f>
        <v>-1.8548837078051255</v>
      </c>
      <c r="V1361" s="6" t="s">
        <v>119</v>
      </c>
      <c r="W1361" s="6" t="s">
        <v>383</v>
      </c>
    </row>
    <row r="1362" spans="1:23" x14ac:dyDescent="0.2">
      <c r="A1362" s="6" t="s">
        <v>106</v>
      </c>
      <c r="B1362" s="6" t="s">
        <v>107</v>
      </c>
      <c r="C1362" s="6" t="s">
        <v>425</v>
      </c>
      <c r="D1362" s="6" t="s">
        <v>69</v>
      </c>
      <c r="E1362" s="6" t="s">
        <v>52</v>
      </c>
      <c r="F1362" s="6" t="s">
        <v>108</v>
      </c>
      <c r="G1362" s="6" t="s">
        <v>109</v>
      </c>
      <c r="H1362" t="s">
        <v>110</v>
      </c>
      <c r="I1362" t="s">
        <v>111</v>
      </c>
      <c r="J1362" t="s">
        <v>133</v>
      </c>
      <c r="K1362" t="s">
        <v>146</v>
      </c>
      <c r="L1362" t="s">
        <v>147</v>
      </c>
      <c r="M1362" t="s">
        <v>191</v>
      </c>
      <c r="P1362" s="44" t="s">
        <v>386</v>
      </c>
      <c r="Q1362" s="9">
        <v>15.3846153846153</v>
      </c>
      <c r="R1362" s="9">
        <v>4.2307692307692202</v>
      </c>
      <c r="S1362" s="8">
        <f t="shared" si="86"/>
        <v>-0.72499999999999909</v>
      </c>
      <c r="U1362" s="9">
        <f t="shared" si="87"/>
        <v>-1.8624964762500607</v>
      </c>
      <c r="V1362" s="6" t="s">
        <v>116</v>
      </c>
      <c r="W1362" s="6" t="s">
        <v>383</v>
      </c>
    </row>
    <row r="1363" spans="1:23" x14ac:dyDescent="0.2">
      <c r="A1363" s="6" t="s">
        <v>106</v>
      </c>
      <c r="B1363" s="6" t="s">
        <v>107</v>
      </c>
      <c r="C1363" s="6" t="s">
        <v>476</v>
      </c>
      <c r="D1363" s="6" t="s">
        <v>69</v>
      </c>
      <c r="E1363" s="6" t="s">
        <v>52</v>
      </c>
      <c r="F1363" s="6" t="s">
        <v>108</v>
      </c>
      <c r="G1363" s="6" t="s">
        <v>129</v>
      </c>
      <c r="H1363" t="s">
        <v>110</v>
      </c>
      <c r="I1363" t="s">
        <v>111</v>
      </c>
      <c r="J1363" t="s">
        <v>204</v>
      </c>
      <c r="K1363" t="s">
        <v>205</v>
      </c>
      <c r="L1363" t="s">
        <v>206</v>
      </c>
      <c r="M1363" t="s">
        <v>215</v>
      </c>
      <c r="N1363" s="6" t="s">
        <v>225</v>
      </c>
      <c r="P1363" s="44" t="s">
        <v>386</v>
      </c>
      <c r="Q1363" s="9">
        <v>8027961.1691173501</v>
      </c>
      <c r="R1363" s="9">
        <v>2198392.64886228</v>
      </c>
      <c r="S1363" s="8">
        <f t="shared" si="86"/>
        <v>-0.72615803657356426</v>
      </c>
      <c r="U1363" s="9">
        <f t="shared" si="87"/>
        <v>-1.8685845533741432</v>
      </c>
      <c r="V1363" s="6" t="s">
        <v>119</v>
      </c>
      <c r="W1363" s="6" t="s">
        <v>383</v>
      </c>
    </row>
    <row r="1364" spans="1:23" x14ac:dyDescent="0.2">
      <c r="A1364" s="6" t="s">
        <v>106</v>
      </c>
      <c r="B1364" s="6" t="s">
        <v>107</v>
      </c>
      <c r="C1364" s="6" t="s">
        <v>426</v>
      </c>
      <c r="D1364" s="6" t="s">
        <v>69</v>
      </c>
      <c r="E1364" s="6" t="s">
        <v>52</v>
      </c>
      <c r="F1364" s="6" t="s">
        <v>117</v>
      </c>
      <c r="G1364" s="6" t="s">
        <v>118</v>
      </c>
      <c r="H1364" t="s">
        <v>110</v>
      </c>
      <c r="I1364" t="s">
        <v>111</v>
      </c>
      <c r="J1364" t="s">
        <v>204</v>
      </c>
      <c r="K1364" t="s">
        <v>205</v>
      </c>
      <c r="L1364" t="s">
        <v>206</v>
      </c>
      <c r="M1364" t="s">
        <v>215</v>
      </c>
      <c r="N1364" s="6" t="s">
        <v>225</v>
      </c>
      <c r="P1364" s="44" t="s">
        <v>386</v>
      </c>
      <c r="Q1364" s="9">
        <v>17.293934681181899</v>
      </c>
      <c r="R1364" s="9">
        <v>4.7278382581648497</v>
      </c>
      <c r="S1364" s="8">
        <f t="shared" si="86"/>
        <v>-0.72661870503597037</v>
      </c>
      <c r="U1364" s="9">
        <f t="shared" si="87"/>
        <v>-1.871013559279918</v>
      </c>
      <c r="V1364" s="6" t="s">
        <v>116</v>
      </c>
      <c r="W1364" s="6" t="s">
        <v>383</v>
      </c>
    </row>
    <row r="1365" spans="1:23" x14ac:dyDescent="0.2">
      <c r="A1365" s="6" t="s">
        <v>188</v>
      </c>
      <c r="B1365" s="6">
        <v>2019</v>
      </c>
      <c r="C1365" s="6" t="s">
        <v>511</v>
      </c>
      <c r="D1365" s="6" t="s">
        <v>49</v>
      </c>
      <c r="E1365" s="6" t="s">
        <v>50</v>
      </c>
      <c r="F1365" s="6" t="s">
        <v>142</v>
      </c>
      <c r="G1365" s="6" t="s">
        <v>190</v>
      </c>
      <c r="H1365" s="6" t="s">
        <v>110</v>
      </c>
      <c r="I1365" s="6" t="s">
        <v>111</v>
      </c>
      <c r="J1365" s="6" t="s">
        <v>133</v>
      </c>
      <c r="K1365" s="6" t="s">
        <v>134</v>
      </c>
      <c r="L1365" s="6" t="s">
        <v>135</v>
      </c>
      <c r="M1365" s="6" t="s">
        <v>284</v>
      </c>
      <c r="P1365" s="44" t="s">
        <v>385</v>
      </c>
      <c r="Q1365" s="9">
        <v>1.2154696132597009E-2</v>
      </c>
      <c r="R1365" s="50">
        <v>3.3149171270719924E-3</v>
      </c>
      <c r="S1365" s="8">
        <f t="shared" si="86"/>
        <v>-0.72727272727272063</v>
      </c>
      <c r="U1365" s="9">
        <f t="shared" si="87"/>
        <v>-1.8744691179161059</v>
      </c>
      <c r="V1365" s="6" t="s">
        <v>116</v>
      </c>
      <c r="W1365" s="6" t="s">
        <v>383</v>
      </c>
    </row>
    <row r="1366" spans="1:23" x14ac:dyDescent="0.2">
      <c r="A1366" s="6" t="s">
        <v>188</v>
      </c>
      <c r="B1366" s="6">
        <v>2019</v>
      </c>
      <c r="C1366" s="6" t="s">
        <v>511</v>
      </c>
      <c r="D1366" s="6" t="s">
        <v>189</v>
      </c>
      <c r="E1366" s="6" t="s">
        <v>50</v>
      </c>
      <c r="F1366" s="6" t="s">
        <v>142</v>
      </c>
      <c r="G1366" s="6" t="s">
        <v>190</v>
      </c>
      <c r="H1366" s="6" t="s">
        <v>110</v>
      </c>
      <c r="I1366" s="6" t="s">
        <v>111</v>
      </c>
      <c r="J1366" s="6" t="s">
        <v>133</v>
      </c>
      <c r="K1366" s="6" t="s">
        <v>134</v>
      </c>
      <c r="L1366" s="6" t="s">
        <v>135</v>
      </c>
      <c r="M1366" s="6" t="s">
        <v>284</v>
      </c>
      <c r="P1366" s="44" t="s">
        <v>385</v>
      </c>
      <c r="Q1366" s="9">
        <v>1.2154696132597009E-2</v>
      </c>
      <c r="R1366" s="9">
        <v>3.3149171270719924E-3</v>
      </c>
      <c r="S1366" s="8">
        <f t="shared" si="86"/>
        <v>-0.72727272727272063</v>
      </c>
      <c r="U1366" s="9">
        <f t="shared" si="87"/>
        <v>-1.8744691179161059</v>
      </c>
      <c r="V1366" s="6" t="s">
        <v>116</v>
      </c>
      <c r="W1366" s="6" t="s">
        <v>383</v>
      </c>
    </row>
    <row r="1367" spans="1:23" x14ac:dyDescent="0.2">
      <c r="A1367" s="6" t="s">
        <v>106</v>
      </c>
      <c r="B1367" s="6" t="s">
        <v>107</v>
      </c>
      <c r="C1367" s="6" t="s">
        <v>452</v>
      </c>
      <c r="D1367" s="6" t="s">
        <v>69</v>
      </c>
      <c r="E1367" s="6" t="s">
        <v>52</v>
      </c>
      <c r="F1367" s="6" t="s">
        <v>142</v>
      </c>
      <c r="G1367" s="6" t="s">
        <v>118</v>
      </c>
      <c r="H1367" t="s">
        <v>110</v>
      </c>
      <c r="I1367" t="s">
        <v>111</v>
      </c>
      <c r="J1367" t="s">
        <v>204</v>
      </c>
      <c r="K1367" t="s">
        <v>205</v>
      </c>
      <c r="L1367" t="s">
        <v>206</v>
      </c>
      <c r="M1367" t="s">
        <v>215</v>
      </c>
      <c r="N1367" s="6" t="s">
        <v>225</v>
      </c>
      <c r="P1367" s="44" t="s">
        <v>386</v>
      </c>
      <c r="Q1367" s="9">
        <v>2379417.1540153902</v>
      </c>
      <c r="R1367" s="9">
        <v>648283.10849810694</v>
      </c>
      <c r="S1367" s="8">
        <f t="shared" si="86"/>
        <v>-0.7275454169925204</v>
      </c>
      <c r="U1367" s="9">
        <f t="shared" si="87"/>
        <v>-1.8759123359363907</v>
      </c>
      <c r="V1367" s="6" t="s">
        <v>119</v>
      </c>
      <c r="W1367" s="6" t="s">
        <v>383</v>
      </c>
    </row>
    <row r="1368" spans="1:23" x14ac:dyDescent="0.2">
      <c r="A1368" s="6" t="s">
        <v>106</v>
      </c>
      <c r="B1368" s="6" t="s">
        <v>107</v>
      </c>
      <c r="C1368" s="6" t="s">
        <v>452</v>
      </c>
      <c r="D1368" s="6" t="s">
        <v>69</v>
      </c>
      <c r="E1368" s="6" t="s">
        <v>52</v>
      </c>
      <c r="F1368" s="6" t="s">
        <v>108</v>
      </c>
      <c r="G1368" s="6" t="s">
        <v>129</v>
      </c>
      <c r="H1368" t="s">
        <v>110</v>
      </c>
      <c r="I1368" t="s">
        <v>111</v>
      </c>
      <c r="J1368" t="s">
        <v>204</v>
      </c>
      <c r="K1368" t="s">
        <v>205</v>
      </c>
      <c r="L1368" t="s">
        <v>206</v>
      </c>
      <c r="M1368" t="s">
        <v>215</v>
      </c>
      <c r="N1368" s="6" t="s">
        <v>225</v>
      </c>
      <c r="P1368" s="44" t="s">
        <v>386</v>
      </c>
      <c r="Q1368" s="9">
        <v>2687891.6905853101</v>
      </c>
      <c r="R1368" s="9">
        <v>732328.40972768795</v>
      </c>
      <c r="S1368" s="8">
        <f t="shared" si="86"/>
        <v>-0.72754541699252118</v>
      </c>
      <c r="U1368" s="9">
        <f t="shared" si="87"/>
        <v>-1.8759123359363949</v>
      </c>
      <c r="V1368" s="6" t="s">
        <v>119</v>
      </c>
      <c r="W1368" s="6" t="s">
        <v>383</v>
      </c>
    </row>
    <row r="1369" spans="1:23" x14ac:dyDescent="0.2">
      <c r="A1369" s="6" t="s">
        <v>106</v>
      </c>
      <c r="B1369" s="6" t="s">
        <v>120</v>
      </c>
      <c r="C1369" s="6" t="s">
        <v>423</v>
      </c>
      <c r="D1369" s="6" t="s">
        <v>77</v>
      </c>
      <c r="E1369" s="6" t="s">
        <v>121</v>
      </c>
      <c r="F1369" s="6" t="s">
        <v>108</v>
      </c>
      <c r="G1369" s="6" t="s">
        <v>242</v>
      </c>
      <c r="H1369" t="s">
        <v>110</v>
      </c>
      <c r="I1369" t="s">
        <v>111</v>
      </c>
      <c r="J1369" t="s">
        <v>133</v>
      </c>
      <c r="K1369" t="s">
        <v>146</v>
      </c>
      <c r="L1369" t="s">
        <v>147</v>
      </c>
      <c r="M1369" t="s">
        <v>191</v>
      </c>
      <c r="P1369" s="44" t="s">
        <v>386</v>
      </c>
      <c r="Q1369" s="9">
        <v>5492251.8729818696</v>
      </c>
      <c r="R1369" s="9">
        <v>1476863.8612149099</v>
      </c>
      <c r="S1369" s="8">
        <f t="shared" si="86"/>
        <v>-0.73110048567144714</v>
      </c>
      <c r="U1369" s="9">
        <f t="shared" si="87"/>
        <v>-1.8948609453903027</v>
      </c>
      <c r="V1369" s="6" t="s">
        <v>119</v>
      </c>
      <c r="W1369" s="6" t="s">
        <v>383</v>
      </c>
    </row>
    <row r="1370" spans="1:23" x14ac:dyDescent="0.2">
      <c r="A1370" s="6" t="s">
        <v>151</v>
      </c>
      <c r="B1370" s="6">
        <v>2017</v>
      </c>
      <c r="C1370" s="6" t="s">
        <v>405</v>
      </c>
      <c r="D1370" s="6" t="s">
        <v>152</v>
      </c>
      <c r="E1370" s="6" t="s">
        <v>55</v>
      </c>
      <c r="F1370" s="6" t="s">
        <v>153</v>
      </c>
      <c r="G1370" s="6" t="s">
        <v>238</v>
      </c>
      <c r="H1370" t="s">
        <v>110</v>
      </c>
      <c r="I1370" t="s">
        <v>111</v>
      </c>
      <c r="J1370" t="s">
        <v>133</v>
      </c>
      <c r="K1370" t="s">
        <v>146</v>
      </c>
      <c r="L1370" t="s">
        <v>147</v>
      </c>
      <c r="M1370" t="s">
        <v>148</v>
      </c>
      <c r="N1370" s="6" t="s">
        <v>199</v>
      </c>
      <c r="P1370" s="44" t="s">
        <v>385</v>
      </c>
      <c r="Q1370" s="9">
        <v>1.7025000000000041</v>
      </c>
      <c r="R1370" s="9">
        <v>0.45600000000000307</v>
      </c>
      <c r="S1370" s="8">
        <f t="shared" si="86"/>
        <v>-0.73215859030836894</v>
      </c>
      <c r="U1370" s="9">
        <f t="shared" si="87"/>
        <v>-1.9005490687346855</v>
      </c>
      <c r="V1370" s="6" t="s">
        <v>116</v>
      </c>
      <c r="W1370" s="6" t="s">
        <v>383</v>
      </c>
    </row>
    <row r="1371" spans="1:23" x14ac:dyDescent="0.2">
      <c r="A1371" s="6" t="s">
        <v>196</v>
      </c>
      <c r="B1371" s="6">
        <v>2019</v>
      </c>
      <c r="C1371" s="6" t="s">
        <v>419</v>
      </c>
      <c r="D1371" s="6" t="s">
        <v>79</v>
      </c>
      <c r="E1371" s="6" t="s">
        <v>50</v>
      </c>
      <c r="F1371" s="6" t="s">
        <v>197</v>
      </c>
      <c r="G1371" s="6" t="s">
        <v>198</v>
      </c>
      <c r="H1371" s="6" t="s">
        <v>110</v>
      </c>
      <c r="I1371" s="12" t="s">
        <v>123</v>
      </c>
      <c r="J1371" s="6" t="s">
        <v>124</v>
      </c>
      <c r="K1371" s="6" t="s">
        <v>125</v>
      </c>
      <c r="L1371" s="6" t="s">
        <v>126</v>
      </c>
      <c r="M1371" s="6" t="s">
        <v>127</v>
      </c>
      <c r="N1371" s="6" t="s">
        <v>155</v>
      </c>
      <c r="P1371" s="44" t="s">
        <v>386</v>
      </c>
      <c r="Q1371" s="9">
        <v>107951482.479784</v>
      </c>
      <c r="R1371" s="9">
        <v>28706199.4609164</v>
      </c>
      <c r="S1371" s="8">
        <f t="shared" si="86"/>
        <v>-0.73408239700374478</v>
      </c>
      <c r="U1371" s="9">
        <f t="shared" si="87"/>
        <v>-1.9109488121828693</v>
      </c>
      <c r="V1371" s="6" t="s">
        <v>119</v>
      </c>
      <c r="W1371" s="6" t="s">
        <v>383</v>
      </c>
    </row>
    <row r="1372" spans="1:23" x14ac:dyDescent="0.2">
      <c r="A1372" s="6" t="s">
        <v>106</v>
      </c>
      <c r="B1372" s="6" t="s">
        <v>107</v>
      </c>
      <c r="C1372" s="6" t="s">
        <v>472</v>
      </c>
      <c r="D1372" s="6" t="s">
        <v>69</v>
      </c>
      <c r="E1372" s="6" t="s">
        <v>52</v>
      </c>
      <c r="F1372" s="6" t="s">
        <v>194</v>
      </c>
      <c r="G1372" s="6" t="s">
        <v>130</v>
      </c>
      <c r="H1372" t="s">
        <v>110</v>
      </c>
      <c r="I1372" t="s">
        <v>111</v>
      </c>
      <c r="J1372" t="s">
        <v>133</v>
      </c>
      <c r="K1372" t="s">
        <v>146</v>
      </c>
      <c r="L1372" t="s">
        <v>147</v>
      </c>
      <c r="M1372" t="s">
        <v>191</v>
      </c>
      <c r="P1372" s="44" t="s">
        <v>386</v>
      </c>
      <c r="Q1372" s="9">
        <v>10964781.961431799</v>
      </c>
      <c r="R1372" s="9">
        <v>2840098.0479142098</v>
      </c>
      <c r="S1372" s="8">
        <f t="shared" si="86"/>
        <v>-0.7409799795468669</v>
      </c>
      <c r="U1372" s="9">
        <f t="shared" si="87"/>
        <v>-1.9488644823339154</v>
      </c>
      <c r="V1372" s="6" t="s">
        <v>119</v>
      </c>
      <c r="W1372" s="6" t="s">
        <v>383</v>
      </c>
    </row>
    <row r="1373" spans="1:23" x14ac:dyDescent="0.2">
      <c r="A1373" s="6" t="s">
        <v>106</v>
      </c>
      <c r="B1373" s="6" t="s">
        <v>120</v>
      </c>
      <c r="C1373" s="6" t="s">
        <v>462</v>
      </c>
      <c r="D1373" s="6" t="s">
        <v>77</v>
      </c>
      <c r="E1373" s="6" t="s">
        <v>121</v>
      </c>
      <c r="F1373" s="6" t="s">
        <v>132</v>
      </c>
      <c r="G1373" s="11">
        <v>1E-3</v>
      </c>
      <c r="H1373" t="s">
        <v>110</v>
      </c>
      <c r="I1373" t="s">
        <v>111</v>
      </c>
      <c r="J1373" t="s">
        <v>204</v>
      </c>
      <c r="K1373" t="s">
        <v>205</v>
      </c>
      <c r="L1373" t="s">
        <v>206</v>
      </c>
      <c r="M1373" t="s">
        <v>215</v>
      </c>
      <c r="P1373" s="44" t="s">
        <v>386</v>
      </c>
      <c r="Q1373" s="9">
        <v>2479618.91283635</v>
      </c>
      <c r="R1373" s="9">
        <v>637150.16215785604</v>
      </c>
      <c r="S1373" s="8">
        <f t="shared" si="86"/>
        <v>-0.74304512727359306</v>
      </c>
      <c r="U1373" s="9">
        <f t="shared" si="87"/>
        <v>-1.9604130841470275</v>
      </c>
      <c r="V1373" s="6" t="s">
        <v>119</v>
      </c>
      <c r="W1373" s="6" t="s">
        <v>383</v>
      </c>
    </row>
    <row r="1374" spans="1:23" x14ac:dyDescent="0.2">
      <c r="A1374" s="6" t="s">
        <v>106</v>
      </c>
      <c r="B1374" s="6" t="s">
        <v>107</v>
      </c>
      <c r="C1374" s="6" t="s">
        <v>452</v>
      </c>
      <c r="D1374" s="6" t="s">
        <v>69</v>
      </c>
      <c r="E1374" s="6" t="s">
        <v>52</v>
      </c>
      <c r="F1374" s="6" t="s">
        <v>108</v>
      </c>
      <c r="G1374" s="6" t="s">
        <v>130</v>
      </c>
      <c r="H1374" t="s">
        <v>110</v>
      </c>
      <c r="I1374" t="s">
        <v>111</v>
      </c>
      <c r="J1374" t="s">
        <v>204</v>
      </c>
      <c r="K1374" t="s">
        <v>205</v>
      </c>
      <c r="L1374" t="s">
        <v>206</v>
      </c>
      <c r="M1374" t="s">
        <v>215</v>
      </c>
      <c r="N1374" s="6" t="s">
        <v>225</v>
      </c>
      <c r="P1374" s="44" t="s">
        <v>386</v>
      </c>
      <c r="Q1374" s="9">
        <v>2687891.6905853101</v>
      </c>
      <c r="R1374" s="9">
        <v>689025.49872972304</v>
      </c>
      <c r="S1374" s="8">
        <f t="shared" si="86"/>
        <v>-0.74365578005128541</v>
      </c>
      <c r="U1374" s="9">
        <f t="shared" si="87"/>
        <v>-1.9638457266834082</v>
      </c>
      <c r="V1374" s="6" t="s">
        <v>119</v>
      </c>
      <c r="W1374" s="6" t="s">
        <v>383</v>
      </c>
    </row>
    <row r="1375" spans="1:23" x14ac:dyDescent="0.2">
      <c r="A1375" s="6" t="s">
        <v>106</v>
      </c>
      <c r="B1375" s="6" t="s">
        <v>107</v>
      </c>
      <c r="C1375" s="6" t="s">
        <v>426</v>
      </c>
      <c r="D1375" s="6" t="s">
        <v>69</v>
      </c>
      <c r="E1375" s="6" t="s">
        <v>52</v>
      </c>
      <c r="F1375" s="6" t="s">
        <v>117</v>
      </c>
      <c r="G1375" s="6" t="s">
        <v>129</v>
      </c>
      <c r="H1375" t="s">
        <v>110</v>
      </c>
      <c r="I1375" t="s">
        <v>111</v>
      </c>
      <c r="J1375" t="s">
        <v>204</v>
      </c>
      <c r="K1375" t="s">
        <v>205</v>
      </c>
      <c r="L1375" t="s">
        <v>206</v>
      </c>
      <c r="M1375" t="s">
        <v>215</v>
      </c>
      <c r="N1375" s="6" t="s">
        <v>225</v>
      </c>
      <c r="P1375" s="44" t="s">
        <v>386</v>
      </c>
      <c r="Q1375" s="9">
        <v>17.293934681181899</v>
      </c>
      <c r="R1375" s="9">
        <v>4.3545878693623603</v>
      </c>
      <c r="S1375" s="8">
        <f t="shared" si="86"/>
        <v>-0.74820143884892021</v>
      </c>
      <c r="U1375" s="9">
        <f t="shared" si="87"/>
        <v>-1.9896580557785373</v>
      </c>
      <c r="V1375" s="6" t="s">
        <v>116</v>
      </c>
      <c r="W1375" s="6" t="s">
        <v>383</v>
      </c>
    </row>
    <row r="1376" spans="1:23" x14ac:dyDescent="0.2">
      <c r="A1376" s="6" t="s">
        <v>188</v>
      </c>
      <c r="B1376" s="6">
        <v>2019</v>
      </c>
      <c r="C1376" s="6" t="s">
        <v>511</v>
      </c>
      <c r="D1376" s="6" t="s">
        <v>49</v>
      </c>
      <c r="E1376" s="6" t="s">
        <v>50</v>
      </c>
      <c r="F1376" s="6" t="s">
        <v>195</v>
      </c>
      <c r="G1376" s="6" t="s">
        <v>190</v>
      </c>
      <c r="H1376" t="s">
        <v>110</v>
      </c>
      <c r="I1376" t="s">
        <v>163</v>
      </c>
      <c r="J1376" t="s">
        <v>163</v>
      </c>
      <c r="K1376" t="s">
        <v>164</v>
      </c>
      <c r="L1376" t="s">
        <v>165</v>
      </c>
      <c r="M1376" t="s">
        <v>166</v>
      </c>
      <c r="P1376" s="44" t="s">
        <v>386</v>
      </c>
      <c r="Q1376" s="9">
        <v>8.8397790055250169E-3</v>
      </c>
      <c r="R1376" s="9">
        <v>2.2099447513810322E-3</v>
      </c>
      <c r="S1376" s="8">
        <f t="shared" si="86"/>
        <v>-0.75000000000002509</v>
      </c>
      <c r="U1376" s="9">
        <f t="shared" si="87"/>
        <v>-2.0000000000001452</v>
      </c>
      <c r="V1376" s="6" t="s">
        <v>116</v>
      </c>
      <c r="W1376" s="6" t="s">
        <v>383</v>
      </c>
    </row>
    <row r="1377" spans="1:23" x14ac:dyDescent="0.2">
      <c r="A1377" s="6" t="s">
        <v>106</v>
      </c>
      <c r="B1377" s="6" t="s">
        <v>107</v>
      </c>
      <c r="C1377" s="6" t="s">
        <v>426</v>
      </c>
      <c r="D1377" s="6" t="s">
        <v>69</v>
      </c>
      <c r="E1377" s="6" t="s">
        <v>52</v>
      </c>
      <c r="F1377" s="6" t="s">
        <v>194</v>
      </c>
      <c r="G1377" s="6" t="s">
        <v>109</v>
      </c>
      <c r="H1377" t="s">
        <v>110</v>
      </c>
      <c r="I1377" t="s">
        <v>111</v>
      </c>
      <c r="J1377" t="s">
        <v>204</v>
      </c>
      <c r="K1377" t="s">
        <v>205</v>
      </c>
      <c r="L1377" t="s">
        <v>206</v>
      </c>
      <c r="M1377" t="s">
        <v>215</v>
      </c>
      <c r="N1377" s="6" t="s">
        <v>225</v>
      </c>
      <c r="P1377" s="44" t="s">
        <v>386</v>
      </c>
      <c r="Q1377" s="9">
        <v>13.499222395023301</v>
      </c>
      <c r="R1377" s="9">
        <v>3.3592534992223899</v>
      </c>
      <c r="S1377" s="8">
        <f t="shared" si="86"/>
        <v>-0.75115207373271875</v>
      </c>
      <c r="U1377" s="9">
        <f t="shared" si="87"/>
        <v>-2.0066637302810104</v>
      </c>
      <c r="V1377" s="6" t="s">
        <v>116</v>
      </c>
      <c r="W1377" s="6" t="s">
        <v>383</v>
      </c>
    </row>
    <row r="1378" spans="1:23" x14ac:dyDescent="0.2">
      <c r="A1378" s="6" t="s">
        <v>106</v>
      </c>
      <c r="B1378" s="6" t="s">
        <v>107</v>
      </c>
      <c r="C1378" s="6" t="s">
        <v>426</v>
      </c>
      <c r="D1378" s="6" t="s">
        <v>69</v>
      </c>
      <c r="E1378" s="6" t="s">
        <v>52</v>
      </c>
      <c r="F1378" s="6" t="s">
        <v>117</v>
      </c>
      <c r="G1378" s="6" t="s">
        <v>109</v>
      </c>
      <c r="H1378" t="s">
        <v>110</v>
      </c>
      <c r="I1378" t="s">
        <v>111</v>
      </c>
      <c r="J1378" t="s">
        <v>204</v>
      </c>
      <c r="K1378" t="s">
        <v>205</v>
      </c>
      <c r="L1378" t="s">
        <v>206</v>
      </c>
      <c r="M1378" t="s">
        <v>215</v>
      </c>
      <c r="N1378" s="6" t="s">
        <v>225</v>
      </c>
      <c r="P1378" s="44" t="s">
        <v>386</v>
      </c>
      <c r="Q1378" s="9">
        <v>17.293934681181899</v>
      </c>
      <c r="R1378" s="9">
        <v>4.2923794712286103</v>
      </c>
      <c r="S1378" s="8">
        <f t="shared" si="86"/>
        <v>-0.75179856115107857</v>
      </c>
      <c r="U1378" s="9">
        <f t="shared" si="87"/>
        <v>-2.0104166159453354</v>
      </c>
      <c r="V1378" s="6" t="s">
        <v>116</v>
      </c>
      <c r="W1378" s="6" t="s">
        <v>383</v>
      </c>
    </row>
    <row r="1379" spans="1:23" x14ac:dyDescent="0.2">
      <c r="A1379" s="6" t="s">
        <v>151</v>
      </c>
      <c r="B1379" s="6">
        <v>2017</v>
      </c>
      <c r="C1379" s="6" t="s">
        <v>409</v>
      </c>
      <c r="D1379" s="6" t="s">
        <v>152</v>
      </c>
      <c r="E1379" s="6" t="s">
        <v>55</v>
      </c>
      <c r="F1379" s="6" t="s">
        <v>153</v>
      </c>
      <c r="G1379" s="6" t="s">
        <v>238</v>
      </c>
      <c r="H1379" t="s">
        <v>110</v>
      </c>
      <c r="I1379" t="s">
        <v>111</v>
      </c>
      <c r="J1379" t="s">
        <v>133</v>
      </c>
      <c r="K1379" t="s">
        <v>146</v>
      </c>
      <c r="L1379" t="s">
        <v>147</v>
      </c>
      <c r="M1379" t="s">
        <v>191</v>
      </c>
      <c r="N1379" s="6" t="s">
        <v>228</v>
      </c>
      <c r="P1379" s="44" t="s">
        <v>386</v>
      </c>
      <c r="Q1379" s="9">
        <v>8.9</v>
      </c>
      <c r="R1379" s="9">
        <v>2.2000000000000002</v>
      </c>
      <c r="S1379" s="8">
        <f t="shared" si="86"/>
        <v>-0.7528089887640449</v>
      </c>
      <c r="U1379" s="9">
        <f t="shared" si="87"/>
        <v>-2.0163018123291003</v>
      </c>
      <c r="V1379" s="6" t="s">
        <v>116</v>
      </c>
      <c r="W1379" s="6" t="s">
        <v>383</v>
      </c>
    </row>
    <row r="1380" spans="1:23" x14ac:dyDescent="0.2">
      <c r="A1380" s="6" t="s">
        <v>185</v>
      </c>
      <c r="B1380" s="6">
        <v>2020</v>
      </c>
      <c r="C1380" s="6" t="s">
        <v>506</v>
      </c>
      <c r="D1380" s="6" t="s">
        <v>404</v>
      </c>
      <c r="E1380" s="6" t="s">
        <v>50</v>
      </c>
      <c r="F1380" s="6" t="s">
        <v>186</v>
      </c>
      <c r="G1380" s="6" t="s">
        <v>187</v>
      </c>
      <c r="H1380" s="6" t="s">
        <v>110</v>
      </c>
      <c r="I1380" s="6" t="s">
        <v>111</v>
      </c>
      <c r="J1380" s="6" t="s">
        <v>112</v>
      </c>
      <c r="K1380" s="6" t="s">
        <v>139</v>
      </c>
      <c r="P1380" s="44" t="s">
        <v>385</v>
      </c>
      <c r="Q1380" s="9">
        <v>54.6456692913385</v>
      </c>
      <c r="R1380" s="9">
        <v>13.445378151260471</v>
      </c>
      <c r="S1380" s="8">
        <f t="shared" si="86"/>
        <v>-0.75395345458067975</v>
      </c>
      <c r="U1380" s="9">
        <f t="shared" si="87"/>
        <v>-2.022996834226678</v>
      </c>
      <c r="V1380" s="6" t="s">
        <v>116</v>
      </c>
      <c r="W1380" s="6" t="s">
        <v>383</v>
      </c>
    </row>
    <row r="1381" spans="1:23" x14ac:dyDescent="0.2">
      <c r="A1381" s="6" t="s">
        <v>196</v>
      </c>
      <c r="B1381" s="6">
        <v>2019</v>
      </c>
      <c r="C1381" s="6" t="s">
        <v>414</v>
      </c>
      <c r="D1381" s="6" t="s">
        <v>79</v>
      </c>
      <c r="E1381" s="6" t="s">
        <v>50</v>
      </c>
      <c r="F1381" s="6" t="s">
        <v>197</v>
      </c>
      <c r="G1381" s="6" t="s">
        <v>209</v>
      </c>
      <c r="H1381" t="s">
        <v>110</v>
      </c>
      <c r="I1381" t="s">
        <v>111</v>
      </c>
      <c r="J1381" t="s">
        <v>112</v>
      </c>
      <c r="K1381" t="s">
        <v>113</v>
      </c>
      <c r="L1381" t="s">
        <v>114</v>
      </c>
      <c r="M1381" t="s">
        <v>282</v>
      </c>
      <c r="N1381" s="6" t="s">
        <v>283</v>
      </c>
      <c r="P1381" s="44" t="s">
        <v>385</v>
      </c>
      <c r="Q1381" s="9">
        <v>18962962.962962899</v>
      </c>
      <c r="R1381" s="9">
        <v>4641975.3086419702</v>
      </c>
      <c r="S1381" s="8">
        <f t="shared" si="86"/>
        <v>-0.75520833333333282</v>
      </c>
      <c r="U1381" s="9">
        <f t="shared" si="87"/>
        <v>-2.0303736490435154</v>
      </c>
      <c r="V1381" s="6" t="s">
        <v>119</v>
      </c>
      <c r="W1381" s="6" t="s">
        <v>383</v>
      </c>
    </row>
    <row r="1382" spans="1:23" x14ac:dyDescent="0.2">
      <c r="A1382" s="6" t="s">
        <v>106</v>
      </c>
      <c r="B1382" s="6">
        <v>2018</v>
      </c>
      <c r="C1382" s="6" t="s">
        <v>418</v>
      </c>
      <c r="D1382" s="6" t="s">
        <v>69</v>
      </c>
      <c r="E1382" s="6" t="s">
        <v>52</v>
      </c>
      <c r="F1382" s="6" t="s">
        <v>216</v>
      </c>
      <c r="G1382" s="6" t="s">
        <v>217</v>
      </c>
      <c r="H1382" t="s">
        <v>110</v>
      </c>
      <c r="I1382" t="s">
        <v>111</v>
      </c>
      <c r="J1382" t="s">
        <v>204</v>
      </c>
      <c r="K1382" t="s">
        <v>205</v>
      </c>
      <c r="L1382" t="s">
        <v>206</v>
      </c>
      <c r="M1382" t="s">
        <v>215</v>
      </c>
      <c r="N1382" s="6" t="s">
        <v>225</v>
      </c>
      <c r="P1382" s="44" t="s">
        <v>386</v>
      </c>
      <c r="Q1382" s="9">
        <v>16.010000000000002</v>
      </c>
      <c r="R1382" s="9">
        <v>3.84</v>
      </c>
      <c r="S1382" s="8">
        <f t="shared" si="86"/>
        <v>-0.76014990630855717</v>
      </c>
      <c r="U1382" s="9">
        <f t="shared" si="87"/>
        <v>-2.0597950917951011</v>
      </c>
      <c r="V1382" s="6" t="s">
        <v>116</v>
      </c>
      <c r="W1382" s="6" t="s">
        <v>383</v>
      </c>
    </row>
    <row r="1383" spans="1:23" x14ac:dyDescent="0.2">
      <c r="A1383" s="6" t="s">
        <v>176</v>
      </c>
      <c r="B1383" s="6">
        <v>2018</v>
      </c>
      <c r="C1383" s="6" t="s">
        <v>408</v>
      </c>
      <c r="D1383" s="6" t="s">
        <v>69</v>
      </c>
      <c r="E1383" s="6" t="s">
        <v>52</v>
      </c>
      <c r="F1383" s="6" t="s">
        <v>177</v>
      </c>
      <c r="G1383" s="6" t="s">
        <v>178</v>
      </c>
      <c r="H1383" s="6" t="s">
        <v>110</v>
      </c>
      <c r="I1383" s="6" t="s">
        <v>259</v>
      </c>
      <c r="J1383" s="6" t="s">
        <v>276</v>
      </c>
      <c r="P1383" s="44" t="s">
        <v>385</v>
      </c>
      <c r="Q1383" s="7">
        <v>3.5950804162723955</v>
      </c>
      <c r="R1383" s="7">
        <v>0.85146641438029746</v>
      </c>
      <c r="S1383" s="8">
        <f t="shared" si="86"/>
        <v>-0.76315789473684392</v>
      </c>
      <c r="U1383" s="9">
        <f t="shared" si="87"/>
        <v>-2.0780025120012846</v>
      </c>
      <c r="V1383" s="6" t="s">
        <v>116</v>
      </c>
      <c r="W1383" s="6" t="s">
        <v>383</v>
      </c>
    </row>
    <row r="1384" spans="1:23" x14ac:dyDescent="0.2">
      <c r="A1384" s="6" t="s">
        <v>106</v>
      </c>
      <c r="B1384" s="6" t="s">
        <v>120</v>
      </c>
      <c r="C1384" s="6" t="s">
        <v>432</v>
      </c>
      <c r="D1384" s="6" t="s">
        <v>77</v>
      </c>
      <c r="E1384" s="6" t="s">
        <v>121</v>
      </c>
      <c r="F1384" s="6" t="s">
        <v>122</v>
      </c>
      <c r="G1384" s="11">
        <v>1E-3</v>
      </c>
      <c r="H1384" t="s">
        <v>110</v>
      </c>
      <c r="I1384" t="s">
        <v>111</v>
      </c>
      <c r="J1384" t="s">
        <v>112</v>
      </c>
      <c r="K1384" t="s">
        <v>139</v>
      </c>
      <c r="L1384" t="s">
        <v>140</v>
      </c>
      <c r="M1384" t="s">
        <v>141</v>
      </c>
      <c r="N1384" s="6" t="s">
        <v>149</v>
      </c>
      <c r="P1384" s="44" t="s">
        <v>385</v>
      </c>
      <c r="Q1384" s="9">
        <v>56543.274096281901</v>
      </c>
      <c r="R1384" s="9">
        <v>13298.710250628899</v>
      </c>
      <c r="S1384" s="8">
        <f t="shared" si="86"/>
        <v>-0.76480473649290537</v>
      </c>
      <c r="U1384" s="9">
        <f t="shared" si="87"/>
        <v>-2.0880690882149211</v>
      </c>
      <c r="V1384" s="6" t="s">
        <v>119</v>
      </c>
      <c r="W1384" s="6" t="s">
        <v>383</v>
      </c>
    </row>
    <row r="1385" spans="1:23" x14ac:dyDescent="0.2">
      <c r="A1385" s="6" t="s">
        <v>106</v>
      </c>
      <c r="B1385" s="6" t="s">
        <v>107</v>
      </c>
      <c r="C1385" s="6" t="s">
        <v>426</v>
      </c>
      <c r="D1385" s="6" t="s">
        <v>69</v>
      </c>
      <c r="E1385" s="6" t="s">
        <v>52</v>
      </c>
      <c r="F1385" s="6" t="s">
        <v>142</v>
      </c>
      <c r="G1385" s="6" t="s">
        <v>109</v>
      </c>
      <c r="H1385" t="s">
        <v>110</v>
      </c>
      <c r="I1385" t="s">
        <v>111</v>
      </c>
      <c r="J1385" t="s">
        <v>204</v>
      </c>
      <c r="K1385" t="s">
        <v>205</v>
      </c>
      <c r="L1385" t="s">
        <v>206</v>
      </c>
      <c r="M1385" t="s">
        <v>215</v>
      </c>
      <c r="N1385" s="6" t="s">
        <v>225</v>
      </c>
      <c r="P1385" s="44" t="s">
        <v>386</v>
      </c>
      <c r="Q1385" s="9">
        <v>14.307931570761999</v>
      </c>
      <c r="R1385" s="9">
        <v>3.3592534992223899</v>
      </c>
      <c r="S1385" s="8">
        <f t="shared" si="86"/>
        <v>-0.76521739130434729</v>
      </c>
      <c r="U1385" s="9">
        <f t="shared" si="87"/>
        <v>-2.0906025487809035</v>
      </c>
      <c r="V1385" s="6" t="s">
        <v>116</v>
      </c>
      <c r="W1385" s="6" t="s">
        <v>383</v>
      </c>
    </row>
    <row r="1386" spans="1:23" x14ac:dyDescent="0.2">
      <c r="A1386" s="6" t="s">
        <v>106</v>
      </c>
      <c r="B1386" s="6" t="s">
        <v>120</v>
      </c>
      <c r="C1386" s="6" t="s">
        <v>462</v>
      </c>
      <c r="D1386" s="6" t="s">
        <v>77</v>
      </c>
      <c r="E1386" s="6" t="s">
        <v>121</v>
      </c>
      <c r="F1386" s="6" t="s">
        <v>138</v>
      </c>
      <c r="G1386" s="11">
        <v>1E-3</v>
      </c>
      <c r="H1386" t="s">
        <v>110</v>
      </c>
      <c r="I1386" t="s">
        <v>111</v>
      </c>
      <c r="J1386" t="s">
        <v>204</v>
      </c>
      <c r="K1386" t="s">
        <v>205</v>
      </c>
      <c r="L1386" t="s">
        <v>206</v>
      </c>
      <c r="M1386" t="s">
        <v>215</v>
      </c>
      <c r="P1386" s="44" t="s">
        <v>386</v>
      </c>
      <c r="Q1386" s="9">
        <v>5212966.5183432298</v>
      </c>
      <c r="R1386" s="9">
        <v>1209863.3320103099</v>
      </c>
      <c r="S1386" s="8">
        <f t="shared" si="86"/>
        <v>-0.76791269850802235</v>
      </c>
      <c r="U1386" s="9">
        <f t="shared" si="87"/>
        <v>-2.1072605061805252</v>
      </c>
      <c r="V1386" s="6" t="s">
        <v>119</v>
      </c>
      <c r="W1386" s="6" t="s">
        <v>383</v>
      </c>
    </row>
    <row r="1387" spans="1:23" x14ac:dyDescent="0.2">
      <c r="A1387" s="6" t="s">
        <v>167</v>
      </c>
      <c r="B1387" s="6">
        <v>2018</v>
      </c>
      <c r="C1387" s="6" t="s">
        <v>411</v>
      </c>
      <c r="D1387" s="6" t="s">
        <v>80</v>
      </c>
      <c r="E1387" s="6" t="s">
        <v>50</v>
      </c>
      <c r="F1387" s="45" t="s">
        <v>390</v>
      </c>
      <c r="G1387" s="6" t="s">
        <v>168</v>
      </c>
      <c r="H1387" s="6" t="s">
        <v>110</v>
      </c>
      <c r="I1387" s="12" t="s">
        <v>111</v>
      </c>
      <c r="J1387" s="6" t="s">
        <v>112</v>
      </c>
      <c r="K1387" s="6" t="s">
        <v>113</v>
      </c>
      <c r="L1387" s="6" t="s">
        <v>114</v>
      </c>
      <c r="M1387" s="6" t="s">
        <v>287</v>
      </c>
      <c r="N1387" s="6" t="s">
        <v>279</v>
      </c>
      <c r="P1387" s="44" t="s">
        <v>385</v>
      </c>
      <c r="R1387" s="8"/>
      <c r="T1387" s="15">
        <v>-2.1396065360000001</v>
      </c>
      <c r="U1387" s="9">
        <f t="shared" si="87"/>
        <v>-2.1396065360000001</v>
      </c>
      <c r="V1387" s="6" t="s">
        <v>116</v>
      </c>
      <c r="W1387" s="6" t="s">
        <v>383</v>
      </c>
    </row>
    <row r="1388" spans="1:23" x14ac:dyDescent="0.2">
      <c r="A1388" s="6" t="s">
        <v>106</v>
      </c>
      <c r="B1388" s="6" t="s">
        <v>120</v>
      </c>
      <c r="C1388" s="6" t="s">
        <v>454</v>
      </c>
      <c r="D1388" s="6" t="s">
        <v>77</v>
      </c>
      <c r="E1388" s="6" t="s">
        <v>121</v>
      </c>
      <c r="F1388" s="6" t="s">
        <v>224</v>
      </c>
      <c r="G1388" s="11">
        <v>5.0000000000000001E-3</v>
      </c>
      <c r="H1388" t="s">
        <v>110</v>
      </c>
      <c r="I1388" t="s">
        <v>111</v>
      </c>
      <c r="J1388" t="s">
        <v>204</v>
      </c>
      <c r="K1388" t="s">
        <v>205</v>
      </c>
      <c r="L1388" t="s">
        <v>206</v>
      </c>
      <c r="M1388" t="s">
        <v>215</v>
      </c>
      <c r="P1388" s="44" t="s">
        <v>386</v>
      </c>
      <c r="Q1388" s="9">
        <v>1337352.35613722</v>
      </c>
      <c r="R1388" s="9">
        <v>300888.31041114102</v>
      </c>
      <c r="S1388" s="8">
        <f t="shared" ref="S1388:S1406" si="88">((R1388-Q1388)/Q1388)</f>
        <v>-0.77501194129554574</v>
      </c>
      <c r="U1388" s="9">
        <f t="shared" si="87"/>
        <v>-2.1520796628007761</v>
      </c>
      <c r="V1388" s="6" t="s">
        <v>119</v>
      </c>
      <c r="W1388" s="6" t="s">
        <v>383</v>
      </c>
    </row>
    <row r="1389" spans="1:23" x14ac:dyDescent="0.2">
      <c r="A1389" s="6" t="s">
        <v>188</v>
      </c>
      <c r="B1389" s="6">
        <v>2019</v>
      </c>
      <c r="C1389" s="6" t="s">
        <v>511</v>
      </c>
      <c r="D1389" s="6" t="s">
        <v>189</v>
      </c>
      <c r="E1389" s="6" t="s">
        <v>50</v>
      </c>
      <c r="F1389" s="6" t="s">
        <v>142</v>
      </c>
      <c r="G1389" s="6" t="s">
        <v>190</v>
      </c>
      <c r="H1389" t="s">
        <v>110</v>
      </c>
      <c r="I1389" t="s">
        <v>111</v>
      </c>
      <c r="J1389" t="s">
        <v>112</v>
      </c>
      <c r="K1389" t="s">
        <v>139</v>
      </c>
      <c r="L1389" t="s">
        <v>140</v>
      </c>
      <c r="M1389" t="s">
        <v>141</v>
      </c>
      <c r="P1389" s="44" t="s">
        <v>385</v>
      </c>
      <c r="Q1389" s="9">
        <v>1.9889502762431066E-2</v>
      </c>
      <c r="R1389" s="9">
        <v>4.4198895027630636E-3</v>
      </c>
      <c r="S1389" s="8">
        <f t="shared" si="88"/>
        <v>-0.77777777777774737</v>
      </c>
      <c r="U1389" s="9">
        <f t="shared" si="87"/>
        <v>-2.1699250014421154</v>
      </c>
      <c r="V1389" s="6" t="s">
        <v>116</v>
      </c>
      <c r="W1389" s="6" t="s">
        <v>383</v>
      </c>
    </row>
    <row r="1390" spans="1:23" x14ac:dyDescent="0.2">
      <c r="A1390" s="6" t="s">
        <v>106</v>
      </c>
      <c r="B1390" s="6">
        <v>2018</v>
      </c>
      <c r="C1390" s="6" t="s">
        <v>493</v>
      </c>
      <c r="D1390" s="6" t="s">
        <v>69</v>
      </c>
      <c r="E1390" s="6" t="s">
        <v>52</v>
      </c>
      <c r="F1390" s="6" t="s">
        <v>108</v>
      </c>
      <c r="G1390" s="6" t="s">
        <v>227</v>
      </c>
      <c r="H1390" t="s">
        <v>110</v>
      </c>
      <c r="I1390" t="s">
        <v>111</v>
      </c>
      <c r="J1390" t="s">
        <v>133</v>
      </c>
      <c r="K1390" t="s">
        <v>146</v>
      </c>
      <c r="L1390" t="s">
        <v>147</v>
      </c>
      <c r="M1390" t="s">
        <v>148</v>
      </c>
      <c r="N1390" s="6" t="s">
        <v>199</v>
      </c>
      <c r="P1390" s="44" t="s">
        <v>385</v>
      </c>
      <c r="Q1390" s="9">
        <v>1161290.32258064</v>
      </c>
      <c r="R1390" s="9">
        <v>258064.51612903399</v>
      </c>
      <c r="S1390" s="8">
        <f t="shared" si="88"/>
        <v>-0.77777777777777535</v>
      </c>
      <c r="U1390" s="9">
        <f t="shared" si="87"/>
        <v>-2.1699250014422962</v>
      </c>
      <c r="V1390" s="6" t="s">
        <v>119</v>
      </c>
      <c r="W1390" s="6" t="s">
        <v>383</v>
      </c>
    </row>
    <row r="1391" spans="1:23" x14ac:dyDescent="0.2">
      <c r="A1391" s="6" t="s">
        <v>196</v>
      </c>
      <c r="B1391" s="6">
        <v>2019</v>
      </c>
      <c r="C1391" s="6" t="s">
        <v>415</v>
      </c>
      <c r="D1391" s="6" t="s">
        <v>79</v>
      </c>
      <c r="E1391" s="6" t="s">
        <v>50</v>
      </c>
      <c r="F1391" s="6" t="s">
        <v>197</v>
      </c>
      <c r="G1391" s="6" t="s">
        <v>209</v>
      </c>
      <c r="H1391" t="s">
        <v>110</v>
      </c>
      <c r="I1391" t="s">
        <v>111</v>
      </c>
      <c r="J1391" t="s">
        <v>112</v>
      </c>
      <c r="K1391" t="s">
        <v>113</v>
      </c>
      <c r="L1391" t="s">
        <v>114</v>
      </c>
      <c r="M1391" s="6" t="s">
        <v>115</v>
      </c>
      <c r="N1391" s="6" t="s">
        <v>277</v>
      </c>
      <c r="P1391" s="44" t="s">
        <v>385</v>
      </c>
      <c r="Q1391" s="9">
        <v>49061662.1983914</v>
      </c>
      <c r="R1391" s="9">
        <v>10857908.847185001</v>
      </c>
      <c r="S1391" s="8">
        <f t="shared" si="88"/>
        <v>-0.77868852459016358</v>
      </c>
      <c r="U1391" s="9">
        <f t="shared" si="87"/>
        <v>-2.1758498353994153</v>
      </c>
      <c r="V1391" s="6" t="s">
        <v>119</v>
      </c>
      <c r="W1391" s="6" t="s">
        <v>383</v>
      </c>
    </row>
    <row r="1392" spans="1:23" x14ac:dyDescent="0.2">
      <c r="A1392" s="6" t="s">
        <v>196</v>
      </c>
      <c r="B1392" s="6">
        <v>2019</v>
      </c>
      <c r="C1392" s="6" t="s">
        <v>414</v>
      </c>
      <c r="D1392" s="6" t="s">
        <v>79</v>
      </c>
      <c r="E1392" s="6" t="s">
        <v>50</v>
      </c>
      <c r="F1392" s="6" t="s">
        <v>197</v>
      </c>
      <c r="G1392" s="6" t="s">
        <v>261</v>
      </c>
      <c r="H1392" t="s">
        <v>110</v>
      </c>
      <c r="I1392" t="s">
        <v>111</v>
      </c>
      <c r="J1392" t="s">
        <v>112</v>
      </c>
      <c r="K1392" t="s">
        <v>113</v>
      </c>
      <c r="L1392" t="s">
        <v>114</v>
      </c>
      <c r="M1392" t="s">
        <v>282</v>
      </c>
      <c r="N1392" s="6" t="s">
        <v>283</v>
      </c>
      <c r="P1392" s="44" t="s">
        <v>385</v>
      </c>
      <c r="Q1392" s="9">
        <v>18962962.962962899</v>
      </c>
      <c r="R1392" s="9">
        <v>4148148.1481481399</v>
      </c>
      <c r="S1392" s="8">
        <f t="shared" si="88"/>
        <v>-0.78124999999999967</v>
      </c>
      <c r="U1392" s="9">
        <f t="shared" si="87"/>
        <v>-2.1926450779423936</v>
      </c>
      <c r="V1392" s="6" t="s">
        <v>119</v>
      </c>
      <c r="W1392" s="6" t="s">
        <v>383</v>
      </c>
    </row>
    <row r="1393" spans="1:23" x14ac:dyDescent="0.2">
      <c r="A1393" s="6" t="s">
        <v>188</v>
      </c>
      <c r="B1393" s="6">
        <v>2019</v>
      </c>
      <c r="C1393" s="6" t="s">
        <v>511</v>
      </c>
      <c r="D1393" s="6" t="s">
        <v>49</v>
      </c>
      <c r="E1393" s="6" t="s">
        <v>50</v>
      </c>
      <c r="F1393" s="6" t="s">
        <v>195</v>
      </c>
      <c r="G1393" s="6" t="s">
        <v>190</v>
      </c>
      <c r="H1393" t="s">
        <v>110</v>
      </c>
      <c r="I1393" t="s">
        <v>111</v>
      </c>
      <c r="J1393" t="s">
        <v>112</v>
      </c>
      <c r="K1393" t="s">
        <v>139</v>
      </c>
      <c r="L1393" t="s">
        <v>140</v>
      </c>
      <c r="M1393" t="s">
        <v>141</v>
      </c>
      <c r="P1393" s="44" t="s">
        <v>385</v>
      </c>
      <c r="Q1393" s="9">
        <v>1.5469613259668002E-2</v>
      </c>
      <c r="R1393" s="9">
        <v>3.3149171270709932E-3</v>
      </c>
      <c r="S1393" s="8">
        <f t="shared" si="88"/>
        <v>-0.78571428571433233</v>
      </c>
      <c r="U1393" s="9">
        <f t="shared" si="87"/>
        <v>-2.2223924213367621</v>
      </c>
      <c r="V1393" s="6" t="s">
        <v>116</v>
      </c>
      <c r="W1393" s="6" t="s">
        <v>383</v>
      </c>
    </row>
    <row r="1394" spans="1:23" x14ac:dyDescent="0.2">
      <c r="A1394" s="6" t="s">
        <v>106</v>
      </c>
      <c r="B1394" s="6" t="s">
        <v>107</v>
      </c>
      <c r="C1394" s="6" t="s">
        <v>452</v>
      </c>
      <c r="D1394" s="6" t="s">
        <v>69</v>
      </c>
      <c r="E1394" s="6" t="s">
        <v>52</v>
      </c>
      <c r="F1394" s="6" t="s">
        <v>117</v>
      </c>
      <c r="G1394" s="6" t="s">
        <v>131</v>
      </c>
      <c r="H1394" t="s">
        <v>110</v>
      </c>
      <c r="I1394" t="s">
        <v>111</v>
      </c>
      <c r="J1394" t="s">
        <v>204</v>
      </c>
      <c r="K1394" t="s">
        <v>205</v>
      </c>
      <c r="L1394" t="s">
        <v>206</v>
      </c>
      <c r="M1394" t="s">
        <v>215</v>
      </c>
      <c r="N1394" s="6" t="s">
        <v>225</v>
      </c>
      <c r="P1394" s="44" t="s">
        <v>386</v>
      </c>
      <c r="Q1394" s="9">
        <v>6706108.6932348302</v>
      </c>
      <c r="R1394" s="9">
        <v>1431799.9830521301</v>
      </c>
      <c r="S1394" s="8">
        <f t="shared" si="88"/>
        <v>-0.7864931738287303</v>
      </c>
      <c r="U1394" s="9">
        <f t="shared" si="87"/>
        <v>-2.227645898924465</v>
      </c>
      <c r="V1394" s="6" t="s">
        <v>119</v>
      </c>
      <c r="W1394" s="6" t="s">
        <v>383</v>
      </c>
    </row>
    <row r="1395" spans="1:23" x14ac:dyDescent="0.2">
      <c r="A1395" s="6" t="s">
        <v>106</v>
      </c>
      <c r="B1395" s="6" t="s">
        <v>107</v>
      </c>
      <c r="C1395" s="6" t="s">
        <v>476</v>
      </c>
      <c r="D1395" s="6" t="s">
        <v>69</v>
      </c>
      <c r="E1395" s="6" t="s">
        <v>52</v>
      </c>
      <c r="F1395" s="6" t="s">
        <v>117</v>
      </c>
      <c r="G1395" s="6" t="s">
        <v>118</v>
      </c>
      <c r="H1395" t="s">
        <v>110</v>
      </c>
      <c r="I1395" t="s">
        <v>111</v>
      </c>
      <c r="J1395" t="s">
        <v>204</v>
      </c>
      <c r="K1395" t="s">
        <v>205</v>
      </c>
      <c r="L1395" t="s">
        <v>206</v>
      </c>
      <c r="M1395" t="s">
        <v>215</v>
      </c>
      <c r="N1395" s="6" t="s">
        <v>225</v>
      </c>
      <c r="P1395" s="44" t="s">
        <v>386</v>
      </c>
      <c r="Q1395" s="9">
        <v>5455594.7811685102</v>
      </c>
      <c r="R1395" s="9">
        <v>1163561.8505359001</v>
      </c>
      <c r="S1395" s="8">
        <f t="shared" si="88"/>
        <v>-0.78672135721071978</v>
      </c>
      <c r="U1395" s="9">
        <f t="shared" si="87"/>
        <v>-2.2291885899902097</v>
      </c>
      <c r="V1395" s="6" t="s">
        <v>119</v>
      </c>
      <c r="W1395" s="6" t="s">
        <v>383</v>
      </c>
    </row>
    <row r="1396" spans="1:23" x14ac:dyDescent="0.2">
      <c r="A1396" s="6" t="s">
        <v>196</v>
      </c>
      <c r="B1396" s="6">
        <v>2019</v>
      </c>
      <c r="C1396" s="6" t="s">
        <v>418</v>
      </c>
      <c r="D1396" s="6" t="s">
        <v>79</v>
      </c>
      <c r="E1396" s="6" t="s">
        <v>50</v>
      </c>
      <c r="F1396" s="6" t="s">
        <v>197</v>
      </c>
      <c r="G1396" s="6" t="s">
        <v>261</v>
      </c>
      <c r="H1396" s="6" t="s">
        <v>110</v>
      </c>
      <c r="I1396" s="12" t="s">
        <v>123</v>
      </c>
      <c r="J1396" s="6" t="s">
        <v>124</v>
      </c>
      <c r="K1396" s="6" t="s">
        <v>125</v>
      </c>
      <c r="L1396" s="6" t="s">
        <v>126</v>
      </c>
      <c r="M1396" s="6" t="s">
        <v>127</v>
      </c>
      <c r="N1396" s="6" t="s">
        <v>150</v>
      </c>
      <c r="P1396" s="44" t="s">
        <v>386</v>
      </c>
      <c r="Q1396" s="9">
        <v>40857908.847185001</v>
      </c>
      <c r="R1396" s="9">
        <v>8686327.0777480006</v>
      </c>
      <c r="S1396" s="8">
        <f t="shared" si="88"/>
        <v>-0.78740157480314943</v>
      </c>
      <c r="U1396" s="9">
        <f t="shared" si="87"/>
        <v>-2.2337971846086959</v>
      </c>
      <c r="V1396" s="6" t="s">
        <v>119</v>
      </c>
      <c r="W1396" s="6" t="s">
        <v>383</v>
      </c>
    </row>
    <row r="1397" spans="1:23" x14ac:dyDescent="0.2">
      <c r="A1397" s="6" t="s">
        <v>106</v>
      </c>
      <c r="B1397" s="6" t="s">
        <v>107</v>
      </c>
      <c r="C1397" s="6" t="s">
        <v>452</v>
      </c>
      <c r="D1397" s="6" t="s">
        <v>69</v>
      </c>
      <c r="E1397" s="6" t="s">
        <v>52</v>
      </c>
      <c r="F1397" s="6" t="s">
        <v>108</v>
      </c>
      <c r="G1397" s="6" t="s">
        <v>109</v>
      </c>
      <c r="H1397" t="s">
        <v>110</v>
      </c>
      <c r="I1397" t="s">
        <v>111</v>
      </c>
      <c r="J1397" t="s">
        <v>204</v>
      </c>
      <c r="K1397" t="s">
        <v>205</v>
      </c>
      <c r="L1397" t="s">
        <v>206</v>
      </c>
      <c r="M1397" t="s">
        <v>215</v>
      </c>
      <c r="N1397" s="6" t="s">
        <v>225</v>
      </c>
      <c r="P1397" s="44" t="s">
        <v>386</v>
      </c>
      <c r="Q1397" s="9">
        <v>2687891.6905853101</v>
      </c>
      <c r="R1397" s="9">
        <v>562341.32519034902</v>
      </c>
      <c r="S1397" s="8">
        <f t="shared" si="88"/>
        <v>-0.79078720799650426</v>
      </c>
      <c r="U1397" s="9">
        <f t="shared" si="87"/>
        <v>-2.256957029173472</v>
      </c>
      <c r="V1397" s="6" t="s">
        <v>119</v>
      </c>
      <c r="W1397" s="6" t="s">
        <v>383</v>
      </c>
    </row>
    <row r="1398" spans="1:23" x14ac:dyDescent="0.2">
      <c r="A1398" s="6" t="s">
        <v>106</v>
      </c>
      <c r="B1398" s="6" t="s">
        <v>107</v>
      </c>
      <c r="C1398" s="6" t="s">
        <v>425</v>
      </c>
      <c r="D1398" s="6" t="s">
        <v>69</v>
      </c>
      <c r="E1398" s="6" t="s">
        <v>52</v>
      </c>
      <c r="F1398" s="6" t="s">
        <v>194</v>
      </c>
      <c r="G1398" s="6" t="s">
        <v>130</v>
      </c>
      <c r="H1398" t="s">
        <v>110</v>
      </c>
      <c r="I1398" t="s">
        <v>111</v>
      </c>
      <c r="J1398" t="s">
        <v>133</v>
      </c>
      <c r="K1398" t="s">
        <v>146</v>
      </c>
      <c r="L1398" t="s">
        <v>147</v>
      </c>
      <c r="M1398" t="s">
        <v>191</v>
      </c>
      <c r="P1398" s="44" t="s">
        <v>386</v>
      </c>
      <c r="Q1398" s="9">
        <v>28.75</v>
      </c>
      <c r="R1398" s="9">
        <v>5.9615384615384697</v>
      </c>
      <c r="S1398" s="8">
        <f t="shared" si="88"/>
        <v>-0.79264214046822712</v>
      </c>
      <c r="U1398" s="9">
        <f t="shared" si="87"/>
        <v>-2.2698053638112281</v>
      </c>
      <c r="V1398" s="6" t="s">
        <v>116</v>
      </c>
      <c r="W1398" s="6" t="s">
        <v>383</v>
      </c>
    </row>
    <row r="1399" spans="1:23" x14ac:dyDescent="0.2">
      <c r="A1399" s="6" t="s">
        <v>106</v>
      </c>
      <c r="B1399" s="6" t="s">
        <v>107</v>
      </c>
      <c r="C1399" s="6" t="s">
        <v>491</v>
      </c>
      <c r="D1399" s="6" t="s">
        <v>69</v>
      </c>
      <c r="E1399" s="6" t="s">
        <v>52</v>
      </c>
      <c r="F1399" s="6" t="s">
        <v>117</v>
      </c>
      <c r="G1399" s="6" t="s">
        <v>118</v>
      </c>
      <c r="H1399" t="s">
        <v>110</v>
      </c>
      <c r="I1399" t="s">
        <v>111</v>
      </c>
      <c r="J1399" t="s">
        <v>204</v>
      </c>
      <c r="K1399" t="s">
        <v>205</v>
      </c>
      <c r="L1399" t="s">
        <v>206</v>
      </c>
      <c r="M1399" t="s">
        <v>215</v>
      </c>
      <c r="N1399" s="6" t="s">
        <v>225</v>
      </c>
      <c r="P1399" s="44" t="s">
        <v>386</v>
      </c>
      <c r="Q1399" s="9">
        <v>9.6028880866426007</v>
      </c>
      <c r="R1399" s="9">
        <v>1.9855595667870001</v>
      </c>
      <c r="S1399" s="8">
        <f t="shared" si="88"/>
        <v>-0.79323308270676729</v>
      </c>
      <c r="U1399" s="9">
        <f t="shared" si="87"/>
        <v>-2.273922721976533</v>
      </c>
      <c r="V1399" s="6" t="s">
        <v>116</v>
      </c>
      <c r="W1399" s="6" t="s">
        <v>383</v>
      </c>
    </row>
    <row r="1400" spans="1:23" x14ac:dyDescent="0.2">
      <c r="A1400" s="6" t="s">
        <v>167</v>
      </c>
      <c r="B1400" s="6">
        <v>2018</v>
      </c>
      <c r="C1400" s="6" t="s">
        <v>412</v>
      </c>
      <c r="D1400" s="6" t="s">
        <v>80</v>
      </c>
      <c r="E1400" s="6" t="s">
        <v>50</v>
      </c>
      <c r="F1400" s="45" t="s">
        <v>390</v>
      </c>
      <c r="G1400" s="6" t="s">
        <v>168</v>
      </c>
      <c r="H1400" t="s">
        <v>110</v>
      </c>
      <c r="I1400" t="s">
        <v>111</v>
      </c>
      <c r="J1400" t="s">
        <v>112</v>
      </c>
      <c r="K1400" t="s">
        <v>139</v>
      </c>
      <c r="L1400" t="s">
        <v>140</v>
      </c>
      <c r="M1400" t="s">
        <v>141</v>
      </c>
      <c r="N1400" s="6" t="s">
        <v>149</v>
      </c>
      <c r="P1400" s="44" t="s">
        <v>385</v>
      </c>
      <c r="Q1400" s="9">
        <v>1.0958005249343583</v>
      </c>
      <c r="R1400" s="9">
        <v>0.22309711286068393</v>
      </c>
      <c r="S1400" s="8">
        <f t="shared" si="88"/>
        <v>-0.7964071856289282</v>
      </c>
      <c r="U1400" s="9">
        <f t="shared" si="87"/>
        <v>-2.2962414512250282</v>
      </c>
      <c r="V1400" s="6" t="s">
        <v>116</v>
      </c>
      <c r="W1400" s="6" t="s">
        <v>383</v>
      </c>
    </row>
    <row r="1401" spans="1:23" x14ac:dyDescent="0.2">
      <c r="A1401" s="6" t="s">
        <v>106</v>
      </c>
      <c r="B1401" s="6">
        <v>2018</v>
      </c>
      <c r="C1401" s="6" t="s">
        <v>492</v>
      </c>
      <c r="D1401" s="6" t="s">
        <v>69</v>
      </c>
      <c r="E1401" s="6" t="s">
        <v>52</v>
      </c>
      <c r="F1401" s="6" t="s">
        <v>108</v>
      </c>
      <c r="G1401" s="6" t="s">
        <v>193</v>
      </c>
      <c r="H1401" t="s">
        <v>110</v>
      </c>
      <c r="I1401" t="s">
        <v>111</v>
      </c>
      <c r="J1401" t="s">
        <v>204</v>
      </c>
      <c r="K1401" t="s">
        <v>205</v>
      </c>
      <c r="L1401" t="s">
        <v>206</v>
      </c>
      <c r="M1401" t="s">
        <v>215</v>
      </c>
      <c r="N1401" s="6" t="s">
        <v>225</v>
      </c>
      <c r="P1401" s="44" t="s">
        <v>386</v>
      </c>
      <c r="Q1401" s="9">
        <v>4.8517520215633402E-2</v>
      </c>
      <c r="R1401" s="9">
        <v>9.7035040431267105E-3</v>
      </c>
      <c r="S1401" s="8">
        <f t="shared" si="88"/>
        <v>-0.79999999999999938</v>
      </c>
      <c r="U1401" s="9">
        <f t="shared" si="87"/>
        <v>-2.3219280948873577</v>
      </c>
      <c r="V1401" s="6" t="s">
        <v>116</v>
      </c>
      <c r="W1401" s="6" t="s">
        <v>383</v>
      </c>
    </row>
    <row r="1402" spans="1:23" x14ac:dyDescent="0.2">
      <c r="A1402" s="6" t="s">
        <v>106</v>
      </c>
      <c r="B1402" s="6" t="s">
        <v>107</v>
      </c>
      <c r="C1402" s="6" t="s">
        <v>468</v>
      </c>
      <c r="D1402" s="6" t="s">
        <v>69</v>
      </c>
      <c r="E1402" s="6" t="s">
        <v>52</v>
      </c>
      <c r="F1402" s="6" t="s">
        <v>108</v>
      </c>
      <c r="G1402" s="6" t="s">
        <v>131</v>
      </c>
      <c r="H1402" s="6" t="s">
        <v>110</v>
      </c>
      <c r="I1402" s="6" t="s">
        <v>111</v>
      </c>
      <c r="J1402" s="6" t="s">
        <v>112</v>
      </c>
      <c r="K1402" s="6" t="s">
        <v>113</v>
      </c>
      <c r="L1402" s="6" t="s">
        <v>114</v>
      </c>
      <c r="M1402" s="6" t="s">
        <v>115</v>
      </c>
      <c r="P1402" s="44" t="s">
        <v>385</v>
      </c>
      <c r="Q1402" s="9">
        <v>1.10091743119265</v>
      </c>
      <c r="R1402" s="9">
        <v>0.22018348623852799</v>
      </c>
      <c r="S1402" s="8">
        <f t="shared" si="88"/>
        <v>-0.80000000000000182</v>
      </c>
      <c r="U1402" s="9">
        <f t="shared" si="87"/>
        <v>-2.3219280948873755</v>
      </c>
      <c r="V1402" s="6" t="s">
        <v>116</v>
      </c>
      <c r="W1402" s="6" t="s">
        <v>383</v>
      </c>
    </row>
    <row r="1403" spans="1:23" x14ac:dyDescent="0.2">
      <c r="A1403" s="6" t="s">
        <v>106</v>
      </c>
      <c r="B1403" s="6" t="s">
        <v>107</v>
      </c>
      <c r="C1403" s="6" t="s">
        <v>476</v>
      </c>
      <c r="D1403" s="6" t="s">
        <v>69</v>
      </c>
      <c r="E1403" s="6" t="s">
        <v>52</v>
      </c>
      <c r="F1403" s="6" t="s">
        <v>117</v>
      </c>
      <c r="G1403" s="6" t="s">
        <v>109</v>
      </c>
      <c r="H1403" t="s">
        <v>110</v>
      </c>
      <c r="I1403" t="s">
        <v>111</v>
      </c>
      <c r="J1403" t="s">
        <v>204</v>
      </c>
      <c r="K1403" t="s">
        <v>205</v>
      </c>
      <c r="L1403" t="s">
        <v>206</v>
      </c>
      <c r="M1403" t="s">
        <v>215</v>
      </c>
      <c r="N1403" s="6" t="s">
        <v>225</v>
      </c>
      <c r="P1403" s="44" t="s">
        <v>386</v>
      </c>
      <c r="Q1403" s="9">
        <v>5455594.7811685102</v>
      </c>
      <c r="R1403" s="9">
        <v>1086886.5401013901</v>
      </c>
      <c r="S1403" s="8">
        <f t="shared" si="88"/>
        <v>-0.80077579371307439</v>
      </c>
      <c r="U1403" s="9">
        <f t="shared" si="87"/>
        <v>-2.3275351454309519</v>
      </c>
      <c r="V1403" s="6" t="s">
        <v>119</v>
      </c>
      <c r="W1403" s="6" t="s">
        <v>383</v>
      </c>
    </row>
    <row r="1404" spans="1:23" x14ac:dyDescent="0.2">
      <c r="A1404" s="6" t="s">
        <v>106</v>
      </c>
      <c r="B1404" s="6" t="s">
        <v>107</v>
      </c>
      <c r="C1404" s="6" t="s">
        <v>484</v>
      </c>
      <c r="D1404" s="6" t="s">
        <v>69</v>
      </c>
      <c r="E1404" s="6" t="s">
        <v>52</v>
      </c>
      <c r="F1404" s="6" t="s">
        <v>142</v>
      </c>
      <c r="G1404" s="6" t="s">
        <v>118</v>
      </c>
      <c r="H1404" t="s">
        <v>110</v>
      </c>
      <c r="I1404" t="s">
        <v>111</v>
      </c>
      <c r="J1404" t="s">
        <v>133</v>
      </c>
      <c r="K1404" t="s">
        <v>146</v>
      </c>
      <c r="L1404" t="s">
        <v>147</v>
      </c>
      <c r="M1404" t="s">
        <v>148</v>
      </c>
      <c r="P1404" s="44" t="s">
        <v>385</v>
      </c>
      <c r="Q1404" s="9">
        <v>2911815.2922240701</v>
      </c>
      <c r="R1404" s="9">
        <v>572373.055184111</v>
      </c>
      <c r="S1404" s="8">
        <f t="shared" si="88"/>
        <v>-0.80343085060628028</v>
      </c>
      <c r="U1404" s="9">
        <f t="shared" si="87"/>
        <v>-2.346891179664456</v>
      </c>
      <c r="V1404" s="6" t="s">
        <v>119</v>
      </c>
      <c r="W1404" s="6" t="s">
        <v>383</v>
      </c>
    </row>
    <row r="1405" spans="1:23" x14ac:dyDescent="0.2">
      <c r="A1405" s="6" t="s">
        <v>106</v>
      </c>
      <c r="B1405" s="6">
        <v>2018</v>
      </c>
      <c r="C1405" s="6" t="s">
        <v>415</v>
      </c>
      <c r="D1405" s="6" t="s">
        <v>69</v>
      </c>
      <c r="E1405" s="6" t="s">
        <v>52</v>
      </c>
      <c r="F1405" s="6" t="s">
        <v>216</v>
      </c>
      <c r="G1405" s="6" t="s">
        <v>217</v>
      </c>
      <c r="H1405" t="s">
        <v>110</v>
      </c>
      <c r="I1405" t="s">
        <v>111</v>
      </c>
      <c r="J1405" t="s">
        <v>204</v>
      </c>
      <c r="K1405" t="s">
        <v>205</v>
      </c>
      <c r="L1405" t="s">
        <v>206</v>
      </c>
      <c r="M1405" t="s">
        <v>215</v>
      </c>
      <c r="N1405" s="6" t="s">
        <v>225</v>
      </c>
      <c r="P1405" s="44" t="s">
        <v>386</v>
      </c>
      <c r="Q1405" s="9">
        <v>8208178</v>
      </c>
      <c r="R1405" s="9">
        <v>1605947</v>
      </c>
      <c r="S1405" s="8">
        <f t="shared" si="88"/>
        <v>-0.80434793202584054</v>
      </c>
      <c r="U1405" s="9">
        <f t="shared" si="87"/>
        <v>-2.3536377357843699</v>
      </c>
      <c r="V1405" s="6" t="s">
        <v>119</v>
      </c>
      <c r="W1405" s="6" t="s">
        <v>383</v>
      </c>
    </row>
    <row r="1406" spans="1:23" x14ac:dyDescent="0.2">
      <c r="A1406" s="6" t="s">
        <v>188</v>
      </c>
      <c r="B1406" s="6">
        <v>2019</v>
      </c>
      <c r="C1406" s="6" t="s">
        <v>511</v>
      </c>
      <c r="D1406" s="6" t="s">
        <v>49</v>
      </c>
      <c r="E1406" s="6" t="s">
        <v>50</v>
      </c>
      <c r="F1406" s="6" t="s">
        <v>195</v>
      </c>
      <c r="G1406" s="6" t="s">
        <v>190</v>
      </c>
      <c r="H1406" t="s">
        <v>110</v>
      </c>
      <c r="I1406" t="s">
        <v>111</v>
      </c>
      <c r="J1406" t="s">
        <v>112</v>
      </c>
      <c r="K1406" t="s">
        <v>139</v>
      </c>
      <c r="L1406" t="s">
        <v>140</v>
      </c>
      <c r="M1406" t="s">
        <v>141</v>
      </c>
      <c r="P1406" s="44" t="s">
        <v>385</v>
      </c>
      <c r="Q1406" s="9">
        <v>0.14696132596684996</v>
      </c>
      <c r="R1406" s="9">
        <v>2.8729281767955972E-2</v>
      </c>
      <c r="S1406" s="8">
        <f t="shared" si="88"/>
        <v>-0.8045112781954864</v>
      </c>
      <c r="U1406" s="9">
        <f t="shared" si="87"/>
        <v>-2.3548427173600803</v>
      </c>
      <c r="V1406" s="6" t="s">
        <v>116</v>
      </c>
      <c r="W1406" s="6" t="s">
        <v>383</v>
      </c>
    </row>
    <row r="1407" spans="1:23" x14ac:dyDescent="0.2">
      <c r="A1407" s="6" t="s">
        <v>167</v>
      </c>
      <c r="B1407" s="6">
        <v>2018</v>
      </c>
      <c r="C1407" s="6" t="s">
        <v>411</v>
      </c>
      <c r="D1407" s="6" t="s">
        <v>80</v>
      </c>
      <c r="E1407" s="6" t="s">
        <v>50</v>
      </c>
      <c r="F1407" s="45" t="s">
        <v>390</v>
      </c>
      <c r="G1407" s="6" t="s">
        <v>168</v>
      </c>
      <c r="H1407" s="6" t="s">
        <v>110</v>
      </c>
      <c r="I1407" s="12" t="s">
        <v>111</v>
      </c>
      <c r="J1407" s="6" t="s">
        <v>112</v>
      </c>
      <c r="K1407" s="6" t="s">
        <v>139</v>
      </c>
      <c r="L1407" s="6" t="s">
        <v>140</v>
      </c>
      <c r="M1407" s="6" t="s">
        <v>141</v>
      </c>
      <c r="N1407" s="6" t="s">
        <v>149</v>
      </c>
      <c r="P1407" s="44" t="s">
        <v>385</v>
      </c>
      <c r="R1407" s="8"/>
      <c r="T1407" s="15">
        <v>-2.3586785849999998</v>
      </c>
      <c r="U1407" s="9">
        <f t="shared" si="87"/>
        <v>-2.3586785849999998</v>
      </c>
      <c r="V1407" s="6" t="s">
        <v>116</v>
      </c>
      <c r="W1407" s="6" t="s">
        <v>383</v>
      </c>
    </row>
    <row r="1408" spans="1:23" x14ac:dyDescent="0.2">
      <c r="A1408" s="6" t="s">
        <v>106</v>
      </c>
      <c r="B1408" s="6" t="s">
        <v>107</v>
      </c>
      <c r="C1408" s="6" t="s">
        <v>472</v>
      </c>
      <c r="D1408" s="6" t="s">
        <v>69</v>
      </c>
      <c r="E1408" s="6" t="s">
        <v>52</v>
      </c>
      <c r="F1408" s="6" t="s">
        <v>142</v>
      </c>
      <c r="G1408" s="6" t="s">
        <v>109</v>
      </c>
      <c r="H1408" t="s">
        <v>110</v>
      </c>
      <c r="I1408" t="s">
        <v>111</v>
      </c>
      <c r="J1408" t="s">
        <v>133</v>
      </c>
      <c r="K1408" t="s">
        <v>146</v>
      </c>
      <c r="L1408" t="s">
        <v>147</v>
      </c>
      <c r="M1408" t="s">
        <v>191</v>
      </c>
      <c r="P1408" s="44" t="s">
        <v>386</v>
      </c>
      <c r="Q1408" s="9">
        <v>2590200.2045313199</v>
      </c>
      <c r="R1408" s="9">
        <v>493552.474139478</v>
      </c>
      <c r="S1408" s="8">
        <f>((R1408-Q1408)/Q1408)</f>
        <v>-0.80945392820367601</v>
      </c>
      <c r="U1408" s="9">
        <f t="shared" si="87"/>
        <v>-2.3917882283189065</v>
      </c>
      <c r="V1408" s="6" t="s">
        <v>119</v>
      </c>
      <c r="W1408" s="6" t="s">
        <v>383</v>
      </c>
    </row>
    <row r="1409" spans="1:24" x14ac:dyDescent="0.2">
      <c r="A1409" s="6" t="s">
        <v>106</v>
      </c>
      <c r="B1409" s="6" t="s">
        <v>107</v>
      </c>
      <c r="C1409" s="6" t="s">
        <v>472</v>
      </c>
      <c r="D1409" s="6" t="s">
        <v>69</v>
      </c>
      <c r="E1409" s="6" t="s">
        <v>52</v>
      </c>
      <c r="F1409" s="6" t="s">
        <v>142</v>
      </c>
      <c r="G1409" s="6" t="s">
        <v>130</v>
      </c>
      <c r="H1409" t="s">
        <v>110</v>
      </c>
      <c r="I1409" t="s">
        <v>111</v>
      </c>
      <c r="J1409" t="s">
        <v>133</v>
      </c>
      <c r="K1409" t="s">
        <v>146</v>
      </c>
      <c r="L1409" t="s">
        <v>147</v>
      </c>
      <c r="M1409" t="s">
        <v>191</v>
      </c>
      <c r="P1409" s="44" t="s">
        <v>386</v>
      </c>
      <c r="Q1409" s="9">
        <v>2590200.2045313199</v>
      </c>
      <c r="R1409" s="9">
        <v>493552.474139478</v>
      </c>
      <c r="S1409" s="8">
        <f>((R1409-Q1409)/Q1409)</f>
        <v>-0.80945392820367601</v>
      </c>
      <c r="U1409" s="9">
        <f t="shared" si="87"/>
        <v>-2.3917882283189065</v>
      </c>
      <c r="V1409" s="6" t="s">
        <v>119</v>
      </c>
      <c r="W1409" s="6" t="s">
        <v>383</v>
      </c>
    </row>
    <row r="1410" spans="1:24" x14ac:dyDescent="0.2">
      <c r="A1410" s="6" t="s">
        <v>106</v>
      </c>
      <c r="B1410" s="6" t="s">
        <v>120</v>
      </c>
      <c r="C1410" s="6" t="s">
        <v>453</v>
      </c>
      <c r="D1410" s="6" t="s">
        <v>77</v>
      </c>
      <c r="E1410" s="6" t="s">
        <v>121</v>
      </c>
      <c r="F1410" s="6" t="s">
        <v>122</v>
      </c>
      <c r="G1410" s="11">
        <v>1E-3</v>
      </c>
      <c r="H1410" t="s">
        <v>110</v>
      </c>
      <c r="I1410" t="s">
        <v>111</v>
      </c>
      <c r="J1410" t="s">
        <v>204</v>
      </c>
      <c r="K1410" t="s">
        <v>205</v>
      </c>
      <c r="L1410" t="s">
        <v>206</v>
      </c>
      <c r="M1410" t="s">
        <v>215</v>
      </c>
      <c r="P1410" s="44" t="s">
        <v>386</v>
      </c>
      <c r="Q1410" s="9">
        <v>1026997.57844011</v>
      </c>
      <c r="R1410" s="9">
        <v>191262.62962546101</v>
      </c>
      <c r="S1410" s="8">
        <f>((R1410-Q1410)/Q1410)</f>
        <v>-0.81376525744494277</v>
      </c>
      <c r="U1410" s="9">
        <f t="shared" si="87"/>
        <v>-2.4248058585302852</v>
      </c>
      <c r="V1410" s="6" t="s">
        <v>119</v>
      </c>
      <c r="W1410" s="6" t="s">
        <v>383</v>
      </c>
    </row>
    <row r="1411" spans="1:24" x14ac:dyDescent="0.2">
      <c r="A1411" s="6" t="s">
        <v>106</v>
      </c>
      <c r="B1411" s="6" t="s">
        <v>107</v>
      </c>
      <c r="C1411" s="6" t="s">
        <v>491</v>
      </c>
      <c r="D1411" s="6" t="s">
        <v>69</v>
      </c>
      <c r="E1411" s="6" t="s">
        <v>52</v>
      </c>
      <c r="F1411" s="6" t="s">
        <v>117</v>
      </c>
      <c r="G1411" s="6" t="s">
        <v>109</v>
      </c>
      <c r="H1411" t="s">
        <v>110</v>
      </c>
      <c r="I1411" t="s">
        <v>111</v>
      </c>
      <c r="J1411" t="s">
        <v>204</v>
      </c>
      <c r="K1411" t="s">
        <v>205</v>
      </c>
      <c r="L1411" t="s">
        <v>206</v>
      </c>
      <c r="M1411" t="s">
        <v>215</v>
      </c>
      <c r="N1411" s="6" t="s">
        <v>225</v>
      </c>
      <c r="P1411" s="44" t="s">
        <v>386</v>
      </c>
      <c r="Q1411" s="9">
        <v>9.6028880866426007</v>
      </c>
      <c r="R1411" s="9">
        <v>1.76895306859205</v>
      </c>
      <c r="S1411" s="8">
        <f>((R1411-Q1411)/Q1411)</f>
        <v>-0.8157894736842114</v>
      </c>
      <c r="U1411" s="9">
        <f t="shared" si="87"/>
        <v>-2.4405725913859881</v>
      </c>
      <c r="V1411" s="6" t="s">
        <v>116</v>
      </c>
      <c r="W1411" s="6" t="s">
        <v>383</v>
      </c>
    </row>
    <row r="1412" spans="1:24" x14ac:dyDescent="0.2">
      <c r="A1412" s="6" t="s">
        <v>229</v>
      </c>
      <c r="B1412" s="6">
        <v>2019</v>
      </c>
      <c r="C1412" s="6" t="s">
        <v>405</v>
      </c>
      <c r="D1412" s="6" t="s">
        <v>69</v>
      </c>
      <c r="E1412" s="6" t="s">
        <v>52</v>
      </c>
      <c r="F1412" s="6" t="s">
        <v>142</v>
      </c>
      <c r="G1412" s="6" t="s">
        <v>230</v>
      </c>
      <c r="H1412" t="s">
        <v>110</v>
      </c>
      <c r="I1412" t="s">
        <v>111</v>
      </c>
      <c r="J1412" t="s">
        <v>204</v>
      </c>
      <c r="K1412" t="s">
        <v>205</v>
      </c>
      <c r="L1412" t="s">
        <v>206</v>
      </c>
      <c r="M1412" t="s">
        <v>215</v>
      </c>
      <c r="N1412" s="6" t="s">
        <v>225</v>
      </c>
      <c r="P1412" s="44" t="s">
        <v>386</v>
      </c>
      <c r="T1412" s="9">
        <v>-2.4489999999999998</v>
      </c>
      <c r="U1412" s="9">
        <f t="shared" si="87"/>
        <v>-2.4489999999999998</v>
      </c>
      <c r="V1412" s="6" t="s">
        <v>119</v>
      </c>
      <c r="W1412" s="6" t="s">
        <v>383</v>
      </c>
      <c r="X1412" s="15"/>
    </row>
    <row r="1413" spans="1:24" x14ac:dyDescent="0.2">
      <c r="A1413" s="6" t="s">
        <v>196</v>
      </c>
      <c r="B1413" s="6">
        <v>2019</v>
      </c>
      <c r="C1413" s="6" t="s">
        <v>419</v>
      </c>
      <c r="D1413" s="6" t="s">
        <v>79</v>
      </c>
      <c r="E1413" s="6" t="s">
        <v>50</v>
      </c>
      <c r="F1413" s="6" t="s">
        <v>197</v>
      </c>
      <c r="G1413" s="6" t="s">
        <v>261</v>
      </c>
      <c r="H1413" s="6" t="s">
        <v>110</v>
      </c>
      <c r="I1413" s="12" t="s">
        <v>123</v>
      </c>
      <c r="J1413" s="6" t="s">
        <v>124</v>
      </c>
      <c r="K1413" s="6" t="s">
        <v>125</v>
      </c>
      <c r="L1413" s="6" t="s">
        <v>126</v>
      </c>
      <c r="M1413" s="6" t="s">
        <v>127</v>
      </c>
      <c r="N1413" s="6" t="s">
        <v>155</v>
      </c>
      <c r="P1413" s="44" t="s">
        <v>386</v>
      </c>
      <c r="Q1413" s="9">
        <v>107951482.479784</v>
      </c>
      <c r="R1413" s="9">
        <v>19407008.0862533</v>
      </c>
      <c r="S1413" s="8">
        <f>((R1413-Q1413)/Q1413)</f>
        <v>-0.8202247191011236</v>
      </c>
      <c r="U1413" s="9">
        <f t="shared" si="87"/>
        <v>-2.4757334309663981</v>
      </c>
      <c r="V1413" s="6" t="s">
        <v>119</v>
      </c>
      <c r="W1413" s="6" t="s">
        <v>383</v>
      </c>
    </row>
    <row r="1414" spans="1:24" x14ac:dyDescent="0.2">
      <c r="A1414" s="6" t="s">
        <v>188</v>
      </c>
      <c r="B1414" s="6">
        <v>2019</v>
      </c>
      <c r="C1414" s="6" t="s">
        <v>511</v>
      </c>
      <c r="D1414" s="6" t="s">
        <v>189</v>
      </c>
      <c r="E1414" s="6" t="s">
        <v>50</v>
      </c>
      <c r="F1414" s="6" t="s">
        <v>142</v>
      </c>
      <c r="G1414" s="6" t="s">
        <v>190</v>
      </c>
      <c r="H1414" s="6" t="s">
        <v>110</v>
      </c>
      <c r="I1414" s="12" t="s">
        <v>123</v>
      </c>
      <c r="J1414" s="6" t="s">
        <v>124</v>
      </c>
      <c r="K1414" s="6" t="s">
        <v>125</v>
      </c>
      <c r="L1414" s="6" t="s">
        <v>126</v>
      </c>
      <c r="M1414" s="6" t="s">
        <v>127</v>
      </c>
      <c r="P1414" s="44" t="s">
        <v>386</v>
      </c>
      <c r="Q1414" s="9">
        <v>0.29392265193370104</v>
      </c>
      <c r="R1414" s="9">
        <v>5.1933701657458031E-2</v>
      </c>
      <c r="S1414" s="8">
        <f>((R1414-Q1414)/Q1414)</f>
        <v>-0.82330827067669321</v>
      </c>
      <c r="U1414" s="9">
        <f t="shared" si="87"/>
        <v>-2.5006935838235642</v>
      </c>
      <c r="V1414" s="6" t="s">
        <v>116</v>
      </c>
      <c r="W1414" s="6" t="s">
        <v>383</v>
      </c>
    </row>
    <row r="1415" spans="1:24" x14ac:dyDescent="0.2">
      <c r="A1415" s="6" t="s">
        <v>229</v>
      </c>
      <c r="B1415" s="6">
        <v>2019</v>
      </c>
      <c r="C1415" s="6" t="s">
        <v>405</v>
      </c>
      <c r="D1415" s="6" t="s">
        <v>69</v>
      </c>
      <c r="E1415" s="6" t="s">
        <v>52</v>
      </c>
      <c r="F1415" s="6" t="s">
        <v>142</v>
      </c>
      <c r="G1415" s="6" t="s">
        <v>230</v>
      </c>
      <c r="H1415" t="s">
        <v>110</v>
      </c>
      <c r="I1415" t="s">
        <v>111</v>
      </c>
      <c r="J1415" t="s">
        <v>204</v>
      </c>
      <c r="K1415" t="s">
        <v>205</v>
      </c>
      <c r="L1415" t="s">
        <v>206</v>
      </c>
      <c r="M1415" t="s">
        <v>215</v>
      </c>
      <c r="N1415" s="6" t="s">
        <v>225</v>
      </c>
      <c r="P1415" s="44" t="s">
        <v>386</v>
      </c>
      <c r="T1415" s="9">
        <v>-2.5059999999999998</v>
      </c>
      <c r="U1415" s="9">
        <f t="shared" si="87"/>
        <v>-2.5059999999999998</v>
      </c>
      <c r="V1415" s="6" t="s">
        <v>119</v>
      </c>
      <c r="W1415" s="6" t="s">
        <v>383</v>
      </c>
      <c r="X1415" s="15"/>
    </row>
    <row r="1416" spans="1:24" x14ac:dyDescent="0.2">
      <c r="A1416" s="6" t="s">
        <v>106</v>
      </c>
      <c r="B1416" s="6" t="s">
        <v>120</v>
      </c>
      <c r="C1416" s="6" t="s">
        <v>462</v>
      </c>
      <c r="D1416" s="6" t="s">
        <v>77</v>
      </c>
      <c r="E1416" s="6" t="s">
        <v>121</v>
      </c>
      <c r="F1416" s="6" t="s">
        <v>138</v>
      </c>
      <c r="G1416" s="11">
        <v>1E-3</v>
      </c>
      <c r="H1416" t="s">
        <v>110</v>
      </c>
      <c r="I1416" t="s">
        <v>111</v>
      </c>
      <c r="J1416" t="s">
        <v>204</v>
      </c>
      <c r="K1416" t="s">
        <v>205</v>
      </c>
      <c r="L1416" t="s">
        <v>206</v>
      </c>
      <c r="M1416" t="s">
        <v>215</v>
      </c>
      <c r="P1416" s="44" t="s">
        <v>386</v>
      </c>
      <c r="Q1416" s="9">
        <v>2479618.91283635</v>
      </c>
      <c r="R1416" s="9">
        <v>434981.96657588898</v>
      </c>
      <c r="S1416" s="8">
        <f t="shared" ref="S1416:S1437" si="89">((R1416-Q1416)/Q1416)</f>
        <v>-0.82457708951803077</v>
      </c>
      <c r="U1416" s="9">
        <f t="shared" si="87"/>
        <v>-2.5110909167725981</v>
      </c>
      <c r="V1416" s="6" t="s">
        <v>119</v>
      </c>
      <c r="W1416" s="6" t="s">
        <v>383</v>
      </c>
    </row>
    <row r="1417" spans="1:24" x14ac:dyDescent="0.2">
      <c r="A1417" s="6" t="s">
        <v>106</v>
      </c>
      <c r="B1417" s="6" t="s">
        <v>107</v>
      </c>
      <c r="C1417" s="6" t="s">
        <v>452</v>
      </c>
      <c r="D1417" s="6" t="s">
        <v>69</v>
      </c>
      <c r="E1417" s="6" t="s">
        <v>52</v>
      </c>
      <c r="F1417" s="6" t="s">
        <v>142</v>
      </c>
      <c r="G1417" s="6" t="s">
        <v>109</v>
      </c>
      <c r="H1417" t="s">
        <v>110</v>
      </c>
      <c r="I1417" t="s">
        <v>111</v>
      </c>
      <c r="J1417" t="s">
        <v>204</v>
      </c>
      <c r="K1417" t="s">
        <v>205</v>
      </c>
      <c r="L1417" t="s">
        <v>206</v>
      </c>
      <c r="M1417" t="s">
        <v>215</v>
      </c>
      <c r="N1417" s="6" t="s">
        <v>225</v>
      </c>
      <c r="P1417" s="44" t="s">
        <v>386</v>
      </c>
      <c r="Q1417" s="9">
        <v>2379417.1540153902</v>
      </c>
      <c r="R1417" s="9">
        <v>406278.20912347001</v>
      </c>
      <c r="S1417" s="8">
        <f t="shared" si="89"/>
        <v>-0.82925305533842431</v>
      </c>
      <c r="U1417" s="9">
        <f t="shared" si="87"/>
        <v>-2.5500683316635349</v>
      </c>
      <c r="V1417" s="6" t="s">
        <v>119</v>
      </c>
      <c r="W1417" s="6" t="s">
        <v>383</v>
      </c>
    </row>
    <row r="1418" spans="1:24" x14ac:dyDescent="0.2">
      <c r="A1418" s="6" t="s">
        <v>106</v>
      </c>
      <c r="B1418" s="6" t="s">
        <v>120</v>
      </c>
      <c r="C1418" s="6" t="s">
        <v>462</v>
      </c>
      <c r="D1418" s="6" t="s">
        <v>77</v>
      </c>
      <c r="E1418" s="6" t="s">
        <v>121</v>
      </c>
      <c r="F1418" s="6" t="s">
        <v>132</v>
      </c>
      <c r="G1418" s="11">
        <v>1E-3</v>
      </c>
      <c r="H1418" t="s">
        <v>110</v>
      </c>
      <c r="I1418" t="s">
        <v>111</v>
      </c>
      <c r="J1418" t="s">
        <v>204</v>
      </c>
      <c r="K1418" t="s">
        <v>205</v>
      </c>
      <c r="L1418" t="s">
        <v>206</v>
      </c>
      <c r="M1418" t="s">
        <v>215</v>
      </c>
      <c r="P1418" s="44" t="s">
        <v>386</v>
      </c>
      <c r="Q1418" s="9">
        <v>5212966.5183432298</v>
      </c>
      <c r="R1418" s="9">
        <v>886971.37489405298</v>
      </c>
      <c r="S1418" s="8">
        <f t="shared" si="89"/>
        <v>-0.82985285407588849</v>
      </c>
      <c r="U1418" s="9">
        <f t="shared" si="87"/>
        <v>-2.5551451433826471</v>
      </c>
      <c r="V1418" s="6" t="s">
        <v>119</v>
      </c>
      <c r="W1418" s="6" t="s">
        <v>383</v>
      </c>
    </row>
    <row r="1419" spans="1:24" x14ac:dyDescent="0.2">
      <c r="A1419" s="6" t="s">
        <v>106</v>
      </c>
      <c r="B1419" s="6" t="s">
        <v>120</v>
      </c>
      <c r="C1419" s="6" t="s">
        <v>460</v>
      </c>
      <c r="D1419" s="6" t="s">
        <v>77</v>
      </c>
      <c r="E1419" s="6" t="s">
        <v>121</v>
      </c>
      <c r="F1419" s="6" t="s">
        <v>138</v>
      </c>
      <c r="G1419" s="11">
        <v>1E-3</v>
      </c>
      <c r="H1419" s="6" t="s">
        <v>110</v>
      </c>
      <c r="I1419" s="12" t="s">
        <v>123</v>
      </c>
      <c r="J1419" s="6" t="s">
        <v>124</v>
      </c>
      <c r="K1419" s="6" t="s">
        <v>125</v>
      </c>
      <c r="L1419" s="6" t="s">
        <v>126</v>
      </c>
      <c r="M1419" s="6" t="s">
        <v>127</v>
      </c>
      <c r="N1419" s="6" t="s">
        <v>150</v>
      </c>
      <c r="P1419" s="44" t="s">
        <v>386</v>
      </c>
      <c r="Q1419" s="9">
        <v>283713.22545325098</v>
      </c>
      <c r="R1419" s="9">
        <v>47357.925518277101</v>
      </c>
      <c r="S1419" s="8">
        <f t="shared" si="89"/>
        <v>-0.8330781885736217</v>
      </c>
      <c r="U1419" s="9">
        <f t="shared" si="87"/>
        <v>-2.5827556130407006</v>
      </c>
      <c r="V1419" s="6" t="s">
        <v>119</v>
      </c>
      <c r="W1419" s="6" t="s">
        <v>383</v>
      </c>
    </row>
    <row r="1420" spans="1:24" x14ac:dyDescent="0.2">
      <c r="A1420" s="6" t="s">
        <v>151</v>
      </c>
      <c r="B1420" s="6">
        <v>2017</v>
      </c>
      <c r="C1420" s="6" t="s">
        <v>405</v>
      </c>
      <c r="D1420" s="6" t="s">
        <v>152</v>
      </c>
      <c r="E1420" s="6" t="s">
        <v>55</v>
      </c>
      <c r="F1420" s="6" t="s">
        <v>153</v>
      </c>
      <c r="G1420" s="6" t="s">
        <v>154</v>
      </c>
      <c r="H1420" t="s">
        <v>110</v>
      </c>
      <c r="I1420" t="s">
        <v>123</v>
      </c>
      <c r="J1420" t="s">
        <v>124</v>
      </c>
      <c r="K1420" t="s">
        <v>125</v>
      </c>
      <c r="L1420" s="6" t="s">
        <v>246</v>
      </c>
      <c r="P1420" s="44" t="s">
        <v>385</v>
      </c>
      <c r="Q1420" s="9">
        <v>40.908000000000001</v>
      </c>
      <c r="R1420" s="9">
        <v>6.7879999999999994</v>
      </c>
      <c r="S1420" s="8">
        <f t="shared" si="89"/>
        <v>-0.83406668622274382</v>
      </c>
      <c r="U1420" s="9">
        <f t="shared" si="87"/>
        <v>-2.5913245353184391</v>
      </c>
      <c r="V1420" s="6" t="s">
        <v>116</v>
      </c>
      <c r="W1420" s="6" t="s">
        <v>383</v>
      </c>
    </row>
    <row r="1421" spans="1:24" x14ac:dyDescent="0.2">
      <c r="A1421" s="6" t="s">
        <v>106</v>
      </c>
      <c r="B1421" s="6" t="s">
        <v>120</v>
      </c>
      <c r="C1421" s="6" t="s">
        <v>417</v>
      </c>
      <c r="D1421" s="6" t="s">
        <v>77</v>
      </c>
      <c r="E1421" s="6" t="s">
        <v>121</v>
      </c>
      <c r="F1421" s="6" t="s">
        <v>144</v>
      </c>
      <c r="G1421" s="11">
        <v>1E-3</v>
      </c>
      <c r="H1421" t="s">
        <v>110</v>
      </c>
      <c r="I1421" t="s">
        <v>111</v>
      </c>
      <c r="J1421" t="s">
        <v>204</v>
      </c>
      <c r="K1421" t="s">
        <v>205</v>
      </c>
      <c r="L1421" t="s">
        <v>206</v>
      </c>
      <c r="M1421" t="s">
        <v>215</v>
      </c>
      <c r="P1421" s="44" t="s">
        <v>386</v>
      </c>
      <c r="Q1421" s="9">
        <v>850133.596599743</v>
      </c>
      <c r="R1421" s="9">
        <v>140422.24027954499</v>
      </c>
      <c r="S1421" s="8">
        <f t="shared" si="89"/>
        <v>-0.83482332560295447</v>
      </c>
      <c r="U1421" s="9">
        <f t="shared" si="87"/>
        <v>-2.597918125488837</v>
      </c>
      <c r="V1421" s="6" t="s">
        <v>119</v>
      </c>
      <c r="W1421" s="6" t="s">
        <v>383</v>
      </c>
    </row>
    <row r="1422" spans="1:24" x14ac:dyDescent="0.2">
      <c r="A1422" s="6" t="s">
        <v>106</v>
      </c>
      <c r="B1422" s="6" t="s">
        <v>107</v>
      </c>
      <c r="C1422" s="6" t="s">
        <v>480</v>
      </c>
      <c r="D1422" s="6" t="s">
        <v>69</v>
      </c>
      <c r="E1422" s="6" t="s">
        <v>52</v>
      </c>
      <c r="F1422" s="6" t="s">
        <v>117</v>
      </c>
      <c r="G1422" s="6" t="s">
        <v>118</v>
      </c>
      <c r="H1422" t="s">
        <v>110</v>
      </c>
      <c r="I1422" t="s">
        <v>163</v>
      </c>
      <c r="J1422" t="s">
        <v>163</v>
      </c>
      <c r="K1422" t="s">
        <v>164</v>
      </c>
      <c r="L1422" t="s">
        <v>165</v>
      </c>
      <c r="M1422" t="s">
        <v>166</v>
      </c>
      <c r="P1422" s="44" t="s">
        <v>386</v>
      </c>
      <c r="Q1422" s="9">
        <v>1213482.76774914</v>
      </c>
      <c r="R1422" s="9">
        <v>198371.36950704901</v>
      </c>
      <c r="S1422" s="8">
        <f t="shared" si="89"/>
        <v>-0.83652724638603382</v>
      </c>
      <c r="U1422" s="9">
        <f t="shared" si="87"/>
        <v>-2.6128778964828303</v>
      </c>
      <c r="V1422" s="6" t="s">
        <v>119</v>
      </c>
      <c r="W1422" s="6" t="s">
        <v>383</v>
      </c>
    </row>
    <row r="1423" spans="1:24" x14ac:dyDescent="0.2">
      <c r="A1423" s="6" t="s">
        <v>106</v>
      </c>
      <c r="B1423" s="6" t="s">
        <v>120</v>
      </c>
      <c r="C1423" s="6" t="s">
        <v>453</v>
      </c>
      <c r="D1423" s="6" t="s">
        <v>77</v>
      </c>
      <c r="E1423" s="6" t="s">
        <v>121</v>
      </c>
      <c r="F1423" s="6" t="s">
        <v>122</v>
      </c>
      <c r="G1423" s="11">
        <v>1E-3</v>
      </c>
      <c r="H1423" t="s">
        <v>110</v>
      </c>
      <c r="I1423" t="s">
        <v>111</v>
      </c>
      <c r="J1423" t="s">
        <v>204</v>
      </c>
      <c r="K1423" t="s">
        <v>205</v>
      </c>
      <c r="L1423" t="s">
        <v>206</v>
      </c>
      <c r="M1423" t="s">
        <v>215</v>
      </c>
      <c r="P1423" s="44" t="s">
        <v>386</v>
      </c>
      <c r="Q1423" s="9">
        <v>2395591.9490968101</v>
      </c>
      <c r="R1423" s="9">
        <v>385700.72843105701</v>
      </c>
      <c r="S1423" s="8">
        <f t="shared" si="89"/>
        <v>-0.83899564841313046</v>
      </c>
      <c r="U1423" s="9">
        <f t="shared" si="87"/>
        <v>-2.6348284132061308</v>
      </c>
      <c r="V1423" s="6" t="s">
        <v>119</v>
      </c>
      <c r="W1423" s="6" t="s">
        <v>383</v>
      </c>
    </row>
    <row r="1424" spans="1:24" x14ac:dyDescent="0.2">
      <c r="A1424" s="6" t="s">
        <v>106</v>
      </c>
      <c r="B1424" s="6" t="s">
        <v>107</v>
      </c>
      <c r="C1424" s="6" t="s">
        <v>426</v>
      </c>
      <c r="D1424" s="6" t="s">
        <v>69</v>
      </c>
      <c r="E1424" s="6" t="s">
        <v>52</v>
      </c>
      <c r="F1424" s="6" t="s">
        <v>142</v>
      </c>
      <c r="G1424" s="6" t="s">
        <v>129</v>
      </c>
      <c r="H1424" t="s">
        <v>110</v>
      </c>
      <c r="I1424" t="s">
        <v>111</v>
      </c>
      <c r="J1424" t="s">
        <v>204</v>
      </c>
      <c r="K1424" t="s">
        <v>205</v>
      </c>
      <c r="L1424" t="s">
        <v>206</v>
      </c>
      <c r="M1424" t="s">
        <v>215</v>
      </c>
      <c r="N1424" s="6" t="s">
        <v>225</v>
      </c>
      <c r="P1424" s="44" t="s">
        <v>386</v>
      </c>
      <c r="Q1424" s="9">
        <v>14.307931570761999</v>
      </c>
      <c r="R1424" s="9">
        <v>2.3017107309486602</v>
      </c>
      <c r="S1424" s="8">
        <f t="shared" si="89"/>
        <v>-0.8391304347826094</v>
      </c>
      <c r="U1424" s="9">
        <f t="shared" si="87"/>
        <v>-2.6360366853154313</v>
      </c>
      <c r="V1424" s="6" t="s">
        <v>116</v>
      </c>
      <c r="W1424" s="6" t="s">
        <v>383</v>
      </c>
    </row>
    <row r="1425" spans="1:24" x14ac:dyDescent="0.2">
      <c r="A1425" s="6" t="s">
        <v>196</v>
      </c>
      <c r="B1425" s="6">
        <v>2019</v>
      </c>
      <c r="C1425" s="6" t="s">
        <v>416</v>
      </c>
      <c r="D1425" s="6" t="s">
        <v>79</v>
      </c>
      <c r="E1425" s="6" t="s">
        <v>50</v>
      </c>
      <c r="F1425" s="6" t="s">
        <v>197</v>
      </c>
      <c r="G1425" s="6" t="s">
        <v>261</v>
      </c>
      <c r="H1425" t="s">
        <v>110</v>
      </c>
      <c r="I1425" t="s">
        <v>111</v>
      </c>
      <c r="J1425" t="s">
        <v>133</v>
      </c>
      <c r="K1425" t="s">
        <v>146</v>
      </c>
      <c r="L1425" t="s">
        <v>147</v>
      </c>
      <c r="M1425" t="s">
        <v>148</v>
      </c>
      <c r="N1425" s="6" t="s">
        <v>199</v>
      </c>
      <c r="P1425" s="44" t="s">
        <v>385</v>
      </c>
      <c r="Q1425" s="9">
        <v>4483775.8112094495</v>
      </c>
      <c r="R1425" s="9">
        <v>707964.601769884</v>
      </c>
      <c r="S1425" s="8">
        <f t="shared" si="89"/>
        <v>-0.84210526315790124</v>
      </c>
      <c r="U1425" s="9">
        <f t="shared" ref="U1425:U1488" si="90">IF(T1425="",(LOG((R1425/Q1425),2)),T1425)</f>
        <v>-2.6629650127224886</v>
      </c>
      <c r="V1425" s="6" t="s">
        <v>119</v>
      </c>
      <c r="W1425" s="6" t="s">
        <v>383</v>
      </c>
    </row>
    <row r="1426" spans="1:24" x14ac:dyDescent="0.2">
      <c r="A1426" s="6" t="s">
        <v>106</v>
      </c>
      <c r="B1426" s="6">
        <v>2018</v>
      </c>
      <c r="C1426" s="6" t="s">
        <v>418</v>
      </c>
      <c r="D1426" s="6" t="s">
        <v>69</v>
      </c>
      <c r="E1426" s="6" t="s">
        <v>52</v>
      </c>
      <c r="F1426" s="6" t="s">
        <v>216</v>
      </c>
      <c r="G1426" s="6" t="s">
        <v>217</v>
      </c>
      <c r="H1426" t="s">
        <v>110</v>
      </c>
      <c r="I1426" t="s">
        <v>111</v>
      </c>
      <c r="J1426" t="s">
        <v>112</v>
      </c>
      <c r="K1426" t="s">
        <v>113</v>
      </c>
      <c r="L1426" t="s">
        <v>114</v>
      </c>
      <c r="N1426" s="6" t="s">
        <v>234</v>
      </c>
      <c r="P1426" s="44" t="s">
        <v>385</v>
      </c>
      <c r="Q1426" s="9">
        <v>0.45240000000000002</v>
      </c>
      <c r="R1426" s="9">
        <v>7.1400000000000005E-2</v>
      </c>
      <c r="S1426" s="8">
        <f t="shared" si="89"/>
        <v>-0.84217506631299732</v>
      </c>
      <c r="U1426" s="9">
        <f t="shared" si="90"/>
        <v>-2.6636029499607208</v>
      </c>
      <c r="V1426" s="6" t="s">
        <v>116</v>
      </c>
      <c r="W1426" s="6" t="s">
        <v>383</v>
      </c>
    </row>
    <row r="1427" spans="1:24" x14ac:dyDescent="0.2">
      <c r="A1427" s="6" t="s">
        <v>159</v>
      </c>
      <c r="B1427" s="6">
        <v>2019</v>
      </c>
      <c r="C1427" s="6" t="s">
        <v>407</v>
      </c>
      <c r="D1427" s="6" t="s">
        <v>53</v>
      </c>
      <c r="E1427" s="6" t="s">
        <v>50</v>
      </c>
      <c r="F1427" s="6" t="s">
        <v>160</v>
      </c>
      <c r="G1427" s="6" t="s">
        <v>161</v>
      </c>
      <c r="H1427" s="6" t="s">
        <v>110</v>
      </c>
      <c r="I1427" s="6" t="s">
        <v>111</v>
      </c>
      <c r="J1427" s="6" t="s">
        <v>133</v>
      </c>
      <c r="K1427" s="6" t="s">
        <v>285</v>
      </c>
      <c r="L1427" s="6" t="s">
        <v>288</v>
      </c>
      <c r="M1427" s="6" t="s">
        <v>289</v>
      </c>
      <c r="P1427" s="44" t="s">
        <v>385</v>
      </c>
      <c r="Q1427" s="9">
        <f>0.2305-0.1288</f>
        <v>0.10170000000000001</v>
      </c>
      <c r="R1427" s="9">
        <f>0.1362-0.1208</f>
        <v>1.5399999999999983E-2</v>
      </c>
      <c r="S1427" s="8">
        <f t="shared" si="89"/>
        <v>-0.84857423795476916</v>
      </c>
      <c r="U1427" s="9">
        <f t="shared" si="90"/>
        <v>-2.7233174231626003</v>
      </c>
      <c r="V1427" s="6" t="s">
        <v>116</v>
      </c>
      <c r="W1427" s="6" t="s">
        <v>383</v>
      </c>
    </row>
    <row r="1428" spans="1:24" x14ac:dyDescent="0.2">
      <c r="A1428" s="6" t="s">
        <v>106</v>
      </c>
      <c r="B1428" s="6">
        <v>2018</v>
      </c>
      <c r="C1428" s="6" t="s">
        <v>415</v>
      </c>
      <c r="D1428" s="6" t="s">
        <v>69</v>
      </c>
      <c r="E1428" s="6" t="s">
        <v>52</v>
      </c>
      <c r="F1428" s="6" t="s">
        <v>216</v>
      </c>
      <c r="G1428" s="6" t="s">
        <v>217</v>
      </c>
      <c r="H1428" t="s">
        <v>110</v>
      </c>
      <c r="I1428" t="s">
        <v>111</v>
      </c>
      <c r="J1428" t="s">
        <v>112</v>
      </c>
      <c r="K1428" t="s">
        <v>113</v>
      </c>
      <c r="L1428" t="s">
        <v>114</v>
      </c>
      <c r="N1428" s="6" t="s">
        <v>234</v>
      </c>
      <c r="P1428" s="44" t="s">
        <v>385</v>
      </c>
      <c r="Q1428" s="9">
        <v>296296</v>
      </c>
      <c r="R1428" s="9">
        <v>44444</v>
      </c>
      <c r="S1428" s="8">
        <f t="shared" si="89"/>
        <v>-0.85000135000135002</v>
      </c>
      <c r="U1428" s="9">
        <f t="shared" si="90"/>
        <v>-2.7369785784929883</v>
      </c>
      <c r="V1428" s="6" t="s">
        <v>119</v>
      </c>
      <c r="W1428" s="6" t="s">
        <v>383</v>
      </c>
    </row>
    <row r="1429" spans="1:24" x14ac:dyDescent="0.2">
      <c r="A1429" s="6" t="s">
        <v>106</v>
      </c>
      <c r="B1429" s="6" t="s">
        <v>107</v>
      </c>
      <c r="C1429" s="6" t="s">
        <v>480</v>
      </c>
      <c r="D1429" s="6" t="s">
        <v>69</v>
      </c>
      <c r="E1429" s="6" t="s">
        <v>52</v>
      </c>
      <c r="F1429" s="6" t="s">
        <v>117</v>
      </c>
      <c r="G1429" s="6" t="s">
        <v>131</v>
      </c>
      <c r="H1429" t="s">
        <v>110</v>
      </c>
      <c r="I1429" t="s">
        <v>163</v>
      </c>
      <c r="J1429" t="s">
        <v>163</v>
      </c>
      <c r="K1429" t="s">
        <v>164</v>
      </c>
      <c r="L1429" t="s">
        <v>165</v>
      </c>
      <c r="M1429" t="s">
        <v>166</v>
      </c>
      <c r="P1429" s="44" t="s">
        <v>386</v>
      </c>
      <c r="Q1429" s="9">
        <v>1213482.76774914</v>
      </c>
      <c r="R1429" s="9">
        <v>180776.86769634299</v>
      </c>
      <c r="S1429" s="8">
        <f t="shared" si="89"/>
        <v>-0.85102642369478254</v>
      </c>
      <c r="U1429" s="9">
        <f t="shared" si="90"/>
        <v>-2.7468716347640028</v>
      </c>
      <c r="V1429" s="6" t="s">
        <v>119</v>
      </c>
      <c r="W1429" s="6" t="s">
        <v>383</v>
      </c>
    </row>
    <row r="1430" spans="1:24" x14ac:dyDescent="0.2">
      <c r="A1430" s="6" t="s">
        <v>106</v>
      </c>
      <c r="B1430" s="6" t="s">
        <v>107</v>
      </c>
      <c r="C1430" s="6" t="s">
        <v>480</v>
      </c>
      <c r="D1430" s="6" t="s">
        <v>69</v>
      </c>
      <c r="E1430" s="6" t="s">
        <v>52</v>
      </c>
      <c r="F1430" s="6" t="s">
        <v>117</v>
      </c>
      <c r="G1430" s="6" t="s">
        <v>109</v>
      </c>
      <c r="H1430" t="s">
        <v>110</v>
      </c>
      <c r="I1430" t="s">
        <v>163</v>
      </c>
      <c r="J1430" t="s">
        <v>163</v>
      </c>
      <c r="K1430" t="s">
        <v>164</v>
      </c>
      <c r="L1430" t="s">
        <v>165</v>
      </c>
      <c r="M1430" t="s">
        <v>166</v>
      </c>
      <c r="P1430" s="44" t="s">
        <v>386</v>
      </c>
      <c r="Q1430" s="9">
        <v>1213482.76774914</v>
      </c>
      <c r="R1430" s="9">
        <v>180776.86769634299</v>
      </c>
      <c r="S1430" s="8">
        <f t="shared" si="89"/>
        <v>-0.85102642369478254</v>
      </c>
      <c r="U1430" s="9">
        <f t="shared" si="90"/>
        <v>-2.7468716347640028</v>
      </c>
      <c r="V1430" s="6" t="s">
        <v>119</v>
      </c>
      <c r="W1430" s="6" t="s">
        <v>383</v>
      </c>
    </row>
    <row r="1431" spans="1:24" x14ac:dyDescent="0.2">
      <c r="A1431" s="6" t="s">
        <v>106</v>
      </c>
      <c r="B1431" s="6">
        <v>2018</v>
      </c>
      <c r="C1431" s="6" t="s">
        <v>451</v>
      </c>
      <c r="D1431" s="6" t="s">
        <v>69</v>
      </c>
      <c r="E1431" s="6" t="s">
        <v>52</v>
      </c>
      <c r="F1431" s="6" t="s">
        <v>108</v>
      </c>
      <c r="G1431" s="6" t="s">
        <v>239</v>
      </c>
      <c r="H1431" t="s">
        <v>110</v>
      </c>
      <c r="I1431" t="s">
        <v>111</v>
      </c>
      <c r="J1431" t="s">
        <v>204</v>
      </c>
      <c r="K1431" t="s">
        <v>205</v>
      </c>
      <c r="L1431" t="s">
        <v>206</v>
      </c>
      <c r="M1431" t="s">
        <v>215</v>
      </c>
      <c r="N1431" s="6" t="s">
        <v>225</v>
      </c>
      <c r="P1431" s="44" t="s">
        <v>386</v>
      </c>
      <c r="Q1431" s="9">
        <v>2996108</v>
      </c>
      <c r="R1431" s="9">
        <v>445136</v>
      </c>
      <c r="S1431" s="8">
        <f t="shared" si="89"/>
        <v>-0.85142858668646126</v>
      </c>
      <c r="U1431" s="9">
        <f t="shared" si="90"/>
        <v>-2.7507715418521808</v>
      </c>
      <c r="V1431" s="6" t="s">
        <v>119</v>
      </c>
      <c r="W1431" s="6" t="s">
        <v>383</v>
      </c>
    </row>
    <row r="1432" spans="1:24" x14ac:dyDescent="0.2">
      <c r="A1432" s="6" t="s">
        <v>106</v>
      </c>
      <c r="B1432" s="6" t="s">
        <v>107</v>
      </c>
      <c r="C1432" s="6" t="s">
        <v>426</v>
      </c>
      <c r="D1432" s="6" t="s">
        <v>69</v>
      </c>
      <c r="E1432" s="6" t="s">
        <v>52</v>
      </c>
      <c r="F1432" s="6" t="s">
        <v>194</v>
      </c>
      <c r="G1432" s="6" t="s">
        <v>129</v>
      </c>
      <c r="H1432" t="s">
        <v>110</v>
      </c>
      <c r="I1432" t="s">
        <v>111</v>
      </c>
      <c r="J1432" t="s">
        <v>204</v>
      </c>
      <c r="K1432" t="s">
        <v>205</v>
      </c>
      <c r="L1432" t="s">
        <v>206</v>
      </c>
      <c r="M1432" t="s">
        <v>215</v>
      </c>
      <c r="N1432" s="6" t="s">
        <v>225</v>
      </c>
      <c r="P1432" s="44" t="s">
        <v>386</v>
      </c>
      <c r="Q1432" s="9">
        <v>13.499222395023301</v>
      </c>
      <c r="R1432" s="9">
        <v>1.9906687402799299</v>
      </c>
      <c r="S1432" s="8">
        <f t="shared" si="89"/>
        <v>-0.85253456221198187</v>
      </c>
      <c r="U1432" s="9">
        <f t="shared" si="90"/>
        <v>-2.7615512324444822</v>
      </c>
      <c r="V1432" s="6" t="s">
        <v>116</v>
      </c>
      <c r="W1432" s="6" t="s">
        <v>383</v>
      </c>
    </row>
    <row r="1433" spans="1:24" x14ac:dyDescent="0.2">
      <c r="A1433" s="6" t="s">
        <v>106</v>
      </c>
      <c r="B1433" s="6" t="s">
        <v>120</v>
      </c>
      <c r="C1433" s="6" t="s">
        <v>447</v>
      </c>
      <c r="D1433" s="6" t="s">
        <v>77</v>
      </c>
      <c r="E1433" s="6" t="s">
        <v>121</v>
      </c>
      <c r="F1433" s="6" t="s">
        <v>122</v>
      </c>
      <c r="G1433" s="11">
        <v>1E-3</v>
      </c>
      <c r="H1433" s="6" t="s">
        <v>110</v>
      </c>
      <c r="I1433" s="12" t="s">
        <v>123</v>
      </c>
      <c r="J1433" s="6" t="s">
        <v>124</v>
      </c>
      <c r="K1433" s="6" t="s">
        <v>125</v>
      </c>
      <c r="L1433" s="6" t="s">
        <v>126</v>
      </c>
      <c r="M1433" s="6" t="s">
        <v>127</v>
      </c>
      <c r="N1433" s="6" t="s">
        <v>155</v>
      </c>
      <c r="O1433" s="6" t="s">
        <v>175</v>
      </c>
      <c r="P1433" s="44" t="s">
        <v>386</v>
      </c>
      <c r="Q1433" s="9">
        <v>1069138.1408808001</v>
      </c>
      <c r="R1433" s="9">
        <v>155943.84899955799</v>
      </c>
      <c r="S1433" s="8">
        <f t="shared" si="89"/>
        <v>-0.85414059882749571</v>
      </c>
      <c r="U1433" s="9">
        <f t="shared" si="90"/>
        <v>-2.7773497186763132</v>
      </c>
      <c r="V1433" s="6" t="s">
        <v>119</v>
      </c>
      <c r="W1433" s="6" t="s">
        <v>383</v>
      </c>
    </row>
    <row r="1434" spans="1:24" x14ac:dyDescent="0.2">
      <c r="A1434" s="6" t="s">
        <v>106</v>
      </c>
      <c r="B1434" s="6" t="s">
        <v>107</v>
      </c>
      <c r="C1434" s="6" t="s">
        <v>425</v>
      </c>
      <c r="D1434" s="6" t="s">
        <v>69</v>
      </c>
      <c r="E1434" s="6" t="s">
        <v>52</v>
      </c>
      <c r="F1434" s="6" t="s">
        <v>142</v>
      </c>
      <c r="G1434" s="6" t="s">
        <v>130</v>
      </c>
      <c r="H1434" t="s">
        <v>110</v>
      </c>
      <c r="I1434" t="s">
        <v>111</v>
      </c>
      <c r="J1434" t="s">
        <v>133</v>
      </c>
      <c r="K1434" t="s">
        <v>146</v>
      </c>
      <c r="L1434" t="s">
        <v>147</v>
      </c>
      <c r="M1434" t="s">
        <v>191</v>
      </c>
      <c r="P1434" s="44" t="s">
        <v>386</v>
      </c>
      <c r="Q1434" s="9">
        <v>24.615384615384599</v>
      </c>
      <c r="R1434" s="9">
        <v>3.5576923076923102</v>
      </c>
      <c r="S1434" s="8">
        <f t="shared" si="89"/>
        <v>-0.85546874999999978</v>
      </c>
      <c r="U1434" s="9">
        <f t="shared" si="90"/>
        <v>-2.7905466343710481</v>
      </c>
      <c r="V1434" s="6" t="s">
        <v>116</v>
      </c>
      <c r="W1434" s="6" t="s">
        <v>383</v>
      </c>
    </row>
    <row r="1435" spans="1:24" x14ac:dyDescent="0.2">
      <c r="A1435" s="6" t="s">
        <v>106</v>
      </c>
      <c r="B1435" s="6" t="s">
        <v>107</v>
      </c>
      <c r="C1435" s="6" t="s">
        <v>476</v>
      </c>
      <c r="D1435" s="6" t="s">
        <v>69</v>
      </c>
      <c r="E1435" s="6" t="s">
        <v>52</v>
      </c>
      <c r="F1435" s="6" t="s">
        <v>194</v>
      </c>
      <c r="G1435" s="6" t="s">
        <v>129</v>
      </c>
      <c r="H1435" t="s">
        <v>110</v>
      </c>
      <c r="I1435" t="s">
        <v>111</v>
      </c>
      <c r="J1435" t="s">
        <v>204</v>
      </c>
      <c r="K1435" t="s">
        <v>205</v>
      </c>
      <c r="L1435" t="s">
        <v>206</v>
      </c>
      <c r="M1435" t="s">
        <v>215</v>
      </c>
      <c r="N1435" s="6" t="s">
        <v>225</v>
      </c>
      <c r="P1435" s="44" t="s">
        <v>386</v>
      </c>
      <c r="Q1435" s="9">
        <v>7004783.82174554</v>
      </c>
      <c r="R1435" s="9">
        <v>906226.67606729805</v>
      </c>
      <c r="S1435" s="8">
        <f t="shared" si="89"/>
        <v>-0.87062745987192036</v>
      </c>
      <c r="U1435" s="9">
        <f t="shared" si="90"/>
        <v>-2.9503966632223295</v>
      </c>
      <c r="V1435" s="6" t="s">
        <v>119</v>
      </c>
      <c r="W1435" s="6" t="s">
        <v>383</v>
      </c>
    </row>
    <row r="1436" spans="1:24" x14ac:dyDescent="0.2">
      <c r="A1436" s="6" t="s">
        <v>196</v>
      </c>
      <c r="B1436" s="6">
        <v>2019</v>
      </c>
      <c r="C1436" s="6" t="s">
        <v>420</v>
      </c>
      <c r="D1436" s="6" t="s">
        <v>79</v>
      </c>
      <c r="E1436" s="6" t="s">
        <v>50</v>
      </c>
      <c r="F1436" s="16" t="s">
        <v>208</v>
      </c>
      <c r="G1436" s="6" t="s">
        <v>209</v>
      </c>
      <c r="H1436" t="s">
        <v>110</v>
      </c>
      <c r="I1436" t="s">
        <v>111</v>
      </c>
      <c r="J1436" t="s">
        <v>204</v>
      </c>
      <c r="K1436" t="s">
        <v>205</v>
      </c>
      <c r="L1436" t="s">
        <v>206</v>
      </c>
      <c r="M1436" t="s">
        <v>215</v>
      </c>
      <c r="N1436" s="6" t="s">
        <v>225</v>
      </c>
      <c r="P1436" s="44" t="s">
        <v>386</v>
      </c>
      <c r="Q1436" s="9">
        <v>24218749.999999899</v>
      </c>
      <c r="R1436" s="9">
        <v>3125000</v>
      </c>
      <c r="S1436" s="8">
        <f t="shared" si="89"/>
        <v>-0.87096774193548332</v>
      </c>
      <c r="U1436" s="9">
        <f t="shared" si="90"/>
        <v>-2.9541963103868691</v>
      </c>
      <c r="V1436" s="6" t="s">
        <v>119</v>
      </c>
      <c r="W1436" s="6" t="s">
        <v>383</v>
      </c>
    </row>
    <row r="1437" spans="1:24" x14ac:dyDescent="0.2">
      <c r="A1437" s="6" t="s">
        <v>106</v>
      </c>
      <c r="B1437" s="6">
        <v>2018</v>
      </c>
      <c r="C1437" s="6" t="s">
        <v>493</v>
      </c>
      <c r="D1437" s="6" t="s">
        <v>69</v>
      </c>
      <c r="E1437" s="6" t="s">
        <v>52</v>
      </c>
      <c r="F1437" s="6" t="s">
        <v>108</v>
      </c>
      <c r="G1437" s="6" t="s">
        <v>193</v>
      </c>
      <c r="H1437" t="s">
        <v>110</v>
      </c>
      <c r="I1437" t="s">
        <v>111</v>
      </c>
      <c r="J1437" t="s">
        <v>204</v>
      </c>
      <c r="K1437" t="s">
        <v>205</v>
      </c>
      <c r="L1437" t="s">
        <v>206</v>
      </c>
      <c r="M1437" t="s">
        <v>215</v>
      </c>
      <c r="N1437" s="6" t="s">
        <v>225</v>
      </c>
      <c r="P1437" s="44" t="s">
        <v>386</v>
      </c>
      <c r="Q1437" s="9">
        <v>1035598.70550162</v>
      </c>
      <c r="R1437" s="9">
        <v>129449.83818771099</v>
      </c>
      <c r="S1437" s="8">
        <f t="shared" si="89"/>
        <v>-0.87499999999999178</v>
      </c>
      <c r="U1437" s="9">
        <f t="shared" si="90"/>
        <v>-2.999999999999905</v>
      </c>
      <c r="V1437" s="6" t="s">
        <v>119</v>
      </c>
      <c r="W1437" s="6" t="s">
        <v>383</v>
      </c>
    </row>
    <row r="1438" spans="1:24" x14ac:dyDescent="0.2">
      <c r="A1438" s="6" t="s">
        <v>229</v>
      </c>
      <c r="B1438" s="6">
        <v>2019</v>
      </c>
      <c r="C1438" s="6" t="s">
        <v>405</v>
      </c>
      <c r="D1438" s="6" t="s">
        <v>69</v>
      </c>
      <c r="E1438" s="6" t="s">
        <v>52</v>
      </c>
      <c r="F1438" s="6" t="s">
        <v>142</v>
      </c>
      <c r="G1438" s="6" t="s">
        <v>252</v>
      </c>
      <c r="H1438" t="s">
        <v>110</v>
      </c>
      <c r="I1438" t="s">
        <v>111</v>
      </c>
      <c r="J1438" t="s">
        <v>204</v>
      </c>
      <c r="K1438" t="s">
        <v>205</v>
      </c>
      <c r="L1438" t="s">
        <v>206</v>
      </c>
      <c r="M1438" t="s">
        <v>215</v>
      </c>
      <c r="N1438" s="6" t="s">
        <v>225</v>
      </c>
      <c r="P1438" s="44" t="s">
        <v>386</v>
      </c>
      <c r="T1438" s="9">
        <v>-3.03</v>
      </c>
      <c r="U1438" s="9">
        <f t="shared" si="90"/>
        <v>-3.03</v>
      </c>
      <c r="V1438" s="6" t="s">
        <v>119</v>
      </c>
      <c r="W1438" s="6" t="s">
        <v>383</v>
      </c>
      <c r="X1438" s="15"/>
    </row>
    <row r="1439" spans="1:24" x14ac:dyDescent="0.2">
      <c r="A1439" s="6" t="s">
        <v>106</v>
      </c>
      <c r="B1439" s="6" t="s">
        <v>120</v>
      </c>
      <c r="C1439" s="6" t="s">
        <v>462</v>
      </c>
      <c r="D1439" s="6" t="s">
        <v>77</v>
      </c>
      <c r="E1439" s="6" t="s">
        <v>121</v>
      </c>
      <c r="F1439" s="6" t="s">
        <v>132</v>
      </c>
      <c r="G1439" s="11">
        <v>1E-3</v>
      </c>
      <c r="H1439" t="s">
        <v>110</v>
      </c>
      <c r="I1439" t="s">
        <v>111</v>
      </c>
      <c r="J1439" t="s">
        <v>204</v>
      </c>
      <c r="K1439" t="s">
        <v>205</v>
      </c>
      <c r="L1439" t="s">
        <v>206</v>
      </c>
      <c r="M1439" t="s">
        <v>215</v>
      </c>
      <c r="P1439" s="44" t="s">
        <v>386</v>
      </c>
      <c r="Q1439" s="9">
        <v>3280575.2716536801</v>
      </c>
      <c r="R1439" s="9">
        <v>400965.37335319503</v>
      </c>
      <c r="S1439" s="8">
        <f t="shared" ref="S1439:S1451" si="91">((R1439-Q1439)/Q1439)</f>
        <v>-0.87777589594794592</v>
      </c>
      <c r="U1439" s="9">
        <f t="shared" si="90"/>
        <v>-3.0323992649914739</v>
      </c>
      <c r="V1439" s="6" t="s">
        <v>119</v>
      </c>
      <c r="W1439" s="6" t="s">
        <v>383</v>
      </c>
    </row>
    <row r="1440" spans="1:24" x14ac:dyDescent="0.2">
      <c r="A1440" s="6" t="s">
        <v>106</v>
      </c>
      <c r="B1440" s="6" t="s">
        <v>107</v>
      </c>
      <c r="C1440" s="6" t="s">
        <v>476</v>
      </c>
      <c r="D1440" s="6" t="s">
        <v>69</v>
      </c>
      <c r="E1440" s="6" t="s">
        <v>52</v>
      </c>
      <c r="F1440" s="6" t="s">
        <v>142</v>
      </c>
      <c r="G1440" s="6" t="s">
        <v>129</v>
      </c>
      <c r="H1440" t="s">
        <v>110</v>
      </c>
      <c r="I1440" t="s">
        <v>111</v>
      </c>
      <c r="J1440" t="s">
        <v>204</v>
      </c>
      <c r="K1440" t="s">
        <v>205</v>
      </c>
      <c r="L1440" t="s">
        <v>206</v>
      </c>
      <c r="M1440" t="s">
        <v>215</v>
      </c>
      <c r="N1440" s="6" t="s">
        <v>225</v>
      </c>
      <c r="P1440" s="44" t="s">
        <v>386</v>
      </c>
      <c r="Q1440" s="9">
        <v>2822655.6183662498</v>
      </c>
      <c r="R1440" s="9">
        <v>341110.22419972997</v>
      </c>
      <c r="S1440" s="8">
        <f t="shared" si="91"/>
        <v>-0.87915273050661269</v>
      </c>
      <c r="U1440" s="9">
        <f t="shared" si="90"/>
        <v>-3.0487432186630761</v>
      </c>
      <c r="V1440" s="6" t="s">
        <v>119</v>
      </c>
      <c r="W1440" s="6" t="s">
        <v>383</v>
      </c>
    </row>
    <row r="1441" spans="1:24" x14ac:dyDescent="0.2">
      <c r="A1441" s="6" t="s">
        <v>106</v>
      </c>
      <c r="B1441" s="6" t="s">
        <v>107</v>
      </c>
      <c r="C1441" s="6" t="s">
        <v>491</v>
      </c>
      <c r="D1441" s="6" t="s">
        <v>69</v>
      </c>
      <c r="E1441" s="6" t="s">
        <v>52</v>
      </c>
      <c r="F1441" s="6" t="s">
        <v>108</v>
      </c>
      <c r="G1441" s="6" t="s">
        <v>130</v>
      </c>
      <c r="H1441" t="s">
        <v>110</v>
      </c>
      <c r="I1441" t="s">
        <v>111</v>
      </c>
      <c r="J1441" t="s">
        <v>204</v>
      </c>
      <c r="K1441" t="s">
        <v>205</v>
      </c>
      <c r="L1441" t="s">
        <v>206</v>
      </c>
      <c r="M1441" t="s">
        <v>215</v>
      </c>
      <c r="N1441" s="6" t="s">
        <v>225</v>
      </c>
      <c r="P1441" s="44" t="s">
        <v>386</v>
      </c>
      <c r="Q1441" s="9">
        <v>10.469314079422301</v>
      </c>
      <c r="R1441" s="9">
        <v>1.2274368231046899</v>
      </c>
      <c r="S1441" s="8">
        <f t="shared" si="91"/>
        <v>-0.88275862068965461</v>
      </c>
      <c r="U1441" s="9">
        <f t="shared" si="90"/>
        <v>-3.0924462487645878</v>
      </c>
      <c r="V1441" s="6" t="s">
        <v>116</v>
      </c>
      <c r="W1441" s="6" t="s">
        <v>383</v>
      </c>
    </row>
    <row r="1442" spans="1:24" x14ac:dyDescent="0.2">
      <c r="A1442" s="6" t="s">
        <v>106</v>
      </c>
      <c r="B1442" s="6" t="s">
        <v>120</v>
      </c>
      <c r="C1442" s="6" t="s">
        <v>451</v>
      </c>
      <c r="D1442" s="6" t="s">
        <v>77</v>
      </c>
      <c r="E1442" s="6" t="s">
        <v>121</v>
      </c>
      <c r="F1442" s="6" t="s">
        <v>122</v>
      </c>
      <c r="G1442" s="11">
        <v>1E-3</v>
      </c>
      <c r="H1442" s="6" t="s">
        <v>110</v>
      </c>
      <c r="I1442" s="12" t="s">
        <v>123</v>
      </c>
      <c r="J1442" s="6" t="s">
        <v>124</v>
      </c>
      <c r="K1442" s="6" t="s">
        <v>125</v>
      </c>
      <c r="L1442" s="6" t="s">
        <v>126</v>
      </c>
      <c r="M1442" s="6" t="s">
        <v>127</v>
      </c>
      <c r="N1442" s="6" t="s">
        <v>150</v>
      </c>
      <c r="O1442" s="6" t="s">
        <v>210</v>
      </c>
      <c r="P1442" s="44" t="s">
        <v>386</v>
      </c>
      <c r="Q1442" s="9">
        <v>389369.066353756</v>
      </c>
      <c r="R1442" s="9">
        <v>44730.361663597199</v>
      </c>
      <c r="S1442" s="8">
        <f t="shared" si="91"/>
        <v>-0.88512091604380816</v>
      </c>
      <c r="U1442" s="9">
        <f t="shared" si="90"/>
        <v>-3.1218119445929409</v>
      </c>
      <c r="V1442" s="6" t="s">
        <v>119</v>
      </c>
      <c r="W1442" s="6" t="s">
        <v>383</v>
      </c>
    </row>
    <row r="1443" spans="1:24" x14ac:dyDescent="0.2">
      <c r="A1443" s="6" t="s">
        <v>106</v>
      </c>
      <c r="B1443" s="6">
        <v>2018</v>
      </c>
      <c r="C1443" s="6" t="s">
        <v>444</v>
      </c>
      <c r="D1443" s="6" t="s">
        <v>69</v>
      </c>
      <c r="E1443" s="6" t="s">
        <v>52</v>
      </c>
      <c r="F1443" s="6" t="s">
        <v>108</v>
      </c>
      <c r="G1443" s="6" t="s">
        <v>239</v>
      </c>
      <c r="H1443" t="s">
        <v>110</v>
      </c>
      <c r="I1443" t="s">
        <v>111</v>
      </c>
      <c r="J1443" t="s">
        <v>204</v>
      </c>
      <c r="K1443" t="s">
        <v>205</v>
      </c>
      <c r="L1443" t="s">
        <v>206</v>
      </c>
      <c r="M1443" t="s">
        <v>215</v>
      </c>
      <c r="N1443" s="6" t="s">
        <v>225</v>
      </c>
      <c r="P1443" s="44" t="s">
        <v>386</v>
      </c>
      <c r="Q1443" s="9">
        <v>328125</v>
      </c>
      <c r="R1443" s="9">
        <v>37500</v>
      </c>
      <c r="S1443" s="8">
        <f t="shared" si="91"/>
        <v>-0.88571428571428568</v>
      </c>
      <c r="U1443" s="9">
        <f t="shared" si="90"/>
        <v>-3.1292830169449668</v>
      </c>
      <c r="V1443" s="6" t="s">
        <v>119</v>
      </c>
      <c r="W1443" s="6" t="s">
        <v>383</v>
      </c>
    </row>
    <row r="1444" spans="1:24" x14ac:dyDescent="0.2">
      <c r="A1444" s="6" t="s">
        <v>106</v>
      </c>
      <c r="B1444" s="6" t="s">
        <v>120</v>
      </c>
      <c r="C1444" s="6" t="s">
        <v>431</v>
      </c>
      <c r="D1444" s="6" t="s">
        <v>77</v>
      </c>
      <c r="E1444" s="6" t="s">
        <v>121</v>
      </c>
      <c r="F1444" s="6" t="s">
        <v>144</v>
      </c>
      <c r="G1444" s="11">
        <v>1E-3</v>
      </c>
      <c r="H1444" t="s">
        <v>110</v>
      </c>
      <c r="I1444" t="s">
        <v>111</v>
      </c>
      <c r="J1444" t="s">
        <v>204</v>
      </c>
      <c r="K1444" t="s">
        <v>205</v>
      </c>
      <c r="L1444" t="s">
        <v>206</v>
      </c>
      <c r="M1444" t="s">
        <v>215</v>
      </c>
      <c r="P1444" s="44" t="s">
        <v>386</v>
      </c>
      <c r="Q1444" s="9">
        <v>2582354.9010037002</v>
      </c>
      <c r="R1444" s="9">
        <v>291985.69387679099</v>
      </c>
      <c r="S1444" s="8">
        <f t="shared" si="91"/>
        <v>-0.88693045492573352</v>
      </c>
      <c r="U1444" s="9">
        <f t="shared" si="90"/>
        <v>-3.1447176986008696</v>
      </c>
      <c r="V1444" s="6" t="s">
        <v>119</v>
      </c>
      <c r="W1444" s="6" t="s">
        <v>383</v>
      </c>
    </row>
    <row r="1445" spans="1:24" x14ac:dyDescent="0.2">
      <c r="A1445" s="6" t="s">
        <v>106</v>
      </c>
      <c r="B1445" s="6" t="s">
        <v>107</v>
      </c>
      <c r="C1445" s="6" t="s">
        <v>452</v>
      </c>
      <c r="D1445" s="6" t="s">
        <v>69</v>
      </c>
      <c r="E1445" s="6" t="s">
        <v>52</v>
      </c>
      <c r="F1445" s="6" t="s">
        <v>142</v>
      </c>
      <c r="G1445" s="6" t="s">
        <v>129</v>
      </c>
      <c r="H1445" t="s">
        <v>110</v>
      </c>
      <c r="I1445" t="s">
        <v>111</v>
      </c>
      <c r="J1445" t="s">
        <v>204</v>
      </c>
      <c r="K1445" t="s">
        <v>205</v>
      </c>
      <c r="L1445" t="s">
        <v>206</v>
      </c>
      <c r="M1445" t="s">
        <v>215</v>
      </c>
      <c r="N1445" s="6" t="s">
        <v>225</v>
      </c>
      <c r="P1445" s="44" t="s">
        <v>386</v>
      </c>
      <c r="Q1445" s="9">
        <v>2379417.1540153902</v>
      </c>
      <c r="R1445" s="9">
        <v>265173.06703257898</v>
      </c>
      <c r="S1445" s="8">
        <f t="shared" si="91"/>
        <v>-0.88855545292464355</v>
      </c>
      <c r="U1445" s="9">
        <f t="shared" si="90"/>
        <v>-3.1656020668926597</v>
      </c>
      <c r="V1445" s="6" t="s">
        <v>119</v>
      </c>
      <c r="W1445" s="6" t="s">
        <v>383</v>
      </c>
    </row>
    <row r="1446" spans="1:24" x14ac:dyDescent="0.2">
      <c r="A1446" s="6" t="s">
        <v>196</v>
      </c>
      <c r="B1446" s="6">
        <v>2019</v>
      </c>
      <c r="C1446" s="6" t="s">
        <v>419</v>
      </c>
      <c r="D1446" s="6" t="s">
        <v>79</v>
      </c>
      <c r="E1446" s="6" t="s">
        <v>50</v>
      </c>
      <c r="F1446" s="16" t="s">
        <v>208</v>
      </c>
      <c r="G1446" s="6" t="s">
        <v>209</v>
      </c>
      <c r="H1446" s="6" t="s">
        <v>110</v>
      </c>
      <c r="I1446" s="12" t="s">
        <v>123</v>
      </c>
      <c r="J1446" s="6" t="s">
        <v>124</v>
      </c>
      <c r="K1446" s="6" t="s">
        <v>125</v>
      </c>
      <c r="L1446" s="6" t="s">
        <v>126</v>
      </c>
      <c r="M1446" s="6" t="s">
        <v>127</v>
      </c>
      <c r="N1446" s="6" t="s">
        <v>155</v>
      </c>
      <c r="P1446" s="44" t="s">
        <v>386</v>
      </c>
      <c r="Q1446" s="9">
        <v>84501347.708894804</v>
      </c>
      <c r="R1446" s="9">
        <v>9299191.3746630494</v>
      </c>
      <c r="S1446" s="8">
        <f t="shared" si="91"/>
        <v>-0.88995215311004794</v>
      </c>
      <c r="U1446" s="9">
        <f t="shared" si="90"/>
        <v>-3.1837971760238726</v>
      </c>
      <c r="V1446" s="6" t="s">
        <v>119</v>
      </c>
      <c r="W1446" s="6" t="s">
        <v>383</v>
      </c>
    </row>
    <row r="1447" spans="1:24" x14ac:dyDescent="0.2">
      <c r="A1447" s="6" t="s">
        <v>106</v>
      </c>
      <c r="B1447" s="6" t="s">
        <v>107</v>
      </c>
      <c r="C1447" s="6" t="s">
        <v>476</v>
      </c>
      <c r="D1447" s="6" t="s">
        <v>69</v>
      </c>
      <c r="E1447" s="6" t="s">
        <v>52</v>
      </c>
      <c r="F1447" s="6" t="s">
        <v>194</v>
      </c>
      <c r="G1447" s="6" t="s">
        <v>109</v>
      </c>
      <c r="H1447" t="s">
        <v>110</v>
      </c>
      <c r="I1447" t="s">
        <v>111</v>
      </c>
      <c r="J1447" t="s">
        <v>204</v>
      </c>
      <c r="K1447" t="s">
        <v>205</v>
      </c>
      <c r="L1447" t="s">
        <v>206</v>
      </c>
      <c r="M1447" t="s">
        <v>215</v>
      </c>
      <c r="N1447" s="6" t="s">
        <v>225</v>
      </c>
      <c r="P1447" s="44" t="s">
        <v>386</v>
      </c>
      <c r="Q1447" s="9">
        <v>7004783.82174554</v>
      </c>
      <c r="R1447" s="9">
        <v>755595.69294084294</v>
      </c>
      <c r="S1447" s="8">
        <f t="shared" si="91"/>
        <v>-0.89213147583581609</v>
      </c>
      <c r="U1447" s="9">
        <f t="shared" si="90"/>
        <v>-3.2126541443976437</v>
      </c>
      <c r="V1447" s="6" t="s">
        <v>119</v>
      </c>
      <c r="W1447" s="6" t="s">
        <v>383</v>
      </c>
    </row>
    <row r="1448" spans="1:24" x14ac:dyDescent="0.2">
      <c r="A1448" s="6" t="s">
        <v>196</v>
      </c>
      <c r="B1448" s="6">
        <v>2019</v>
      </c>
      <c r="C1448" s="6" t="s">
        <v>421</v>
      </c>
      <c r="D1448" s="6" t="s">
        <v>79</v>
      </c>
      <c r="E1448" s="6" t="s">
        <v>50</v>
      </c>
      <c r="F1448" s="6" t="s">
        <v>197</v>
      </c>
      <c r="G1448" s="6" t="s">
        <v>261</v>
      </c>
      <c r="H1448" s="6" t="s">
        <v>110</v>
      </c>
      <c r="I1448" s="6" t="s">
        <v>111</v>
      </c>
      <c r="J1448" s="6" t="s">
        <v>133</v>
      </c>
      <c r="K1448" s="6" t="s">
        <v>134</v>
      </c>
      <c r="L1448" s="6" t="s">
        <v>135</v>
      </c>
      <c r="P1448" s="44" t="s">
        <v>385</v>
      </c>
      <c r="Q1448" s="9">
        <v>13542319.749216201</v>
      </c>
      <c r="R1448" s="9">
        <v>1379310.3448276101</v>
      </c>
      <c r="S1448" s="8">
        <f t="shared" si="91"/>
        <v>-0.8981481481481457</v>
      </c>
      <c r="U1448" s="9">
        <f t="shared" si="90"/>
        <v>-3.2954558835261358</v>
      </c>
      <c r="V1448" s="6" t="s">
        <v>119</v>
      </c>
      <c r="W1448" s="6" t="s">
        <v>383</v>
      </c>
    </row>
    <row r="1449" spans="1:24" x14ac:dyDescent="0.2">
      <c r="A1449" s="6" t="s">
        <v>106</v>
      </c>
      <c r="B1449" s="6" t="s">
        <v>120</v>
      </c>
      <c r="C1449" s="6" t="s">
        <v>453</v>
      </c>
      <c r="D1449" s="6" t="s">
        <v>77</v>
      </c>
      <c r="E1449" s="6" t="s">
        <v>121</v>
      </c>
      <c r="F1449" s="6" t="s">
        <v>122</v>
      </c>
      <c r="G1449" s="11">
        <v>1E-3</v>
      </c>
      <c r="H1449" t="s">
        <v>110</v>
      </c>
      <c r="I1449" t="s">
        <v>111</v>
      </c>
      <c r="J1449" t="s">
        <v>204</v>
      </c>
      <c r="K1449" t="s">
        <v>205</v>
      </c>
      <c r="L1449" t="s">
        <v>206</v>
      </c>
      <c r="M1449" t="s">
        <v>215</v>
      </c>
      <c r="P1449" s="44" t="s">
        <v>386</v>
      </c>
      <c r="Q1449" s="9">
        <v>3291198.9012360601</v>
      </c>
      <c r="R1449" s="9">
        <v>320468.02936332201</v>
      </c>
      <c r="S1449" s="8">
        <f t="shared" si="91"/>
        <v>-0.90262878696180737</v>
      </c>
      <c r="U1449" s="9">
        <f t="shared" si="90"/>
        <v>-3.3603608748136145</v>
      </c>
      <c r="V1449" s="6" t="s">
        <v>119</v>
      </c>
      <c r="W1449" s="6" t="s">
        <v>383</v>
      </c>
    </row>
    <row r="1450" spans="1:24" x14ac:dyDescent="0.2">
      <c r="A1450" s="6" t="s">
        <v>106</v>
      </c>
      <c r="B1450" s="6" t="s">
        <v>107</v>
      </c>
      <c r="C1450" s="6" t="s">
        <v>452</v>
      </c>
      <c r="D1450" s="6" t="s">
        <v>69</v>
      </c>
      <c r="E1450" s="6" t="s">
        <v>52</v>
      </c>
      <c r="F1450" s="6" t="s">
        <v>117</v>
      </c>
      <c r="G1450" s="6" t="s">
        <v>118</v>
      </c>
      <c r="H1450" t="s">
        <v>110</v>
      </c>
      <c r="I1450" t="s">
        <v>111</v>
      </c>
      <c r="J1450" t="s">
        <v>204</v>
      </c>
      <c r="K1450" t="s">
        <v>205</v>
      </c>
      <c r="L1450" t="s">
        <v>206</v>
      </c>
      <c r="M1450" t="s">
        <v>215</v>
      </c>
      <c r="N1450" s="6" t="s">
        <v>225</v>
      </c>
      <c r="P1450" s="44" t="s">
        <v>386</v>
      </c>
      <c r="Q1450" s="9">
        <v>6706108.6932348302</v>
      </c>
      <c r="R1450" s="9">
        <v>648283.10849810694</v>
      </c>
      <c r="S1450" s="8">
        <f t="shared" si="91"/>
        <v>-0.90332946599089581</v>
      </c>
      <c r="U1450" s="9">
        <f t="shared" si="90"/>
        <v>-3.370779978635706</v>
      </c>
      <c r="V1450" s="6" t="s">
        <v>119</v>
      </c>
      <c r="W1450" s="6" t="s">
        <v>383</v>
      </c>
    </row>
    <row r="1451" spans="1:24" x14ac:dyDescent="0.2">
      <c r="A1451" s="6" t="s">
        <v>106</v>
      </c>
      <c r="B1451" s="6" t="s">
        <v>107</v>
      </c>
      <c r="C1451" s="6" t="s">
        <v>472</v>
      </c>
      <c r="D1451" s="6" t="s">
        <v>69</v>
      </c>
      <c r="E1451" s="6" t="s">
        <v>52</v>
      </c>
      <c r="F1451" s="6" t="s">
        <v>117</v>
      </c>
      <c r="G1451" s="6" t="s">
        <v>118</v>
      </c>
      <c r="H1451" t="s">
        <v>110</v>
      </c>
      <c r="I1451" t="s">
        <v>111</v>
      </c>
      <c r="J1451" t="s">
        <v>133</v>
      </c>
      <c r="K1451" t="s">
        <v>146</v>
      </c>
      <c r="L1451" t="s">
        <v>147</v>
      </c>
      <c r="M1451" t="s">
        <v>191</v>
      </c>
      <c r="P1451" s="44" t="s">
        <v>386</v>
      </c>
      <c r="Q1451" s="9">
        <v>6118805.7575182002</v>
      </c>
      <c r="R1451" s="9">
        <v>558041.71747699694</v>
      </c>
      <c r="S1451" s="8">
        <f t="shared" si="91"/>
        <v>-0.90879891606440877</v>
      </c>
      <c r="U1451" s="9">
        <f t="shared" si="90"/>
        <v>-3.4548052186828508</v>
      </c>
      <c r="V1451" s="6" t="s">
        <v>119</v>
      </c>
      <c r="W1451" s="6" t="s">
        <v>383</v>
      </c>
    </row>
    <row r="1452" spans="1:24" x14ac:dyDescent="0.2">
      <c r="A1452" s="6" t="s">
        <v>229</v>
      </c>
      <c r="B1452" s="6">
        <v>2019</v>
      </c>
      <c r="C1452" s="6" t="s">
        <v>405</v>
      </c>
      <c r="D1452" s="6" t="s">
        <v>69</v>
      </c>
      <c r="E1452" s="6" t="s">
        <v>52</v>
      </c>
      <c r="F1452" s="6" t="s">
        <v>142</v>
      </c>
      <c r="G1452" s="6" t="s">
        <v>252</v>
      </c>
      <c r="H1452" t="s">
        <v>110</v>
      </c>
      <c r="I1452" t="s">
        <v>111</v>
      </c>
      <c r="J1452" t="s">
        <v>204</v>
      </c>
      <c r="K1452" t="s">
        <v>205</v>
      </c>
      <c r="L1452" t="s">
        <v>206</v>
      </c>
      <c r="M1452" t="s">
        <v>215</v>
      </c>
      <c r="N1452" s="6" t="s">
        <v>225</v>
      </c>
      <c r="P1452" s="44" t="s">
        <v>386</v>
      </c>
      <c r="T1452" s="9">
        <v>-3.4550000000000001</v>
      </c>
      <c r="U1452" s="9">
        <f t="shared" si="90"/>
        <v>-3.4550000000000001</v>
      </c>
      <c r="V1452" s="6" t="s">
        <v>119</v>
      </c>
      <c r="W1452" s="6" t="s">
        <v>383</v>
      </c>
      <c r="X1452" s="15"/>
    </row>
    <row r="1453" spans="1:24" x14ac:dyDescent="0.2">
      <c r="A1453" s="6" t="s">
        <v>106</v>
      </c>
      <c r="B1453" s="6" t="s">
        <v>107</v>
      </c>
      <c r="C1453" s="6" t="s">
        <v>469</v>
      </c>
      <c r="D1453" s="6" t="s">
        <v>69</v>
      </c>
      <c r="E1453" s="6" t="s">
        <v>52</v>
      </c>
      <c r="F1453" s="6" t="s">
        <v>108</v>
      </c>
      <c r="G1453" s="6" t="s">
        <v>131</v>
      </c>
      <c r="H1453" s="6" t="s">
        <v>110</v>
      </c>
      <c r="I1453" s="6" t="s">
        <v>111</v>
      </c>
      <c r="J1453" s="6" t="s">
        <v>112</v>
      </c>
      <c r="K1453" s="6" t="s">
        <v>113</v>
      </c>
      <c r="L1453" s="6" t="s">
        <v>114</v>
      </c>
      <c r="M1453" s="6" t="s">
        <v>115</v>
      </c>
      <c r="P1453" s="44" t="s">
        <v>385</v>
      </c>
      <c r="Q1453" s="9">
        <v>959804.160298642</v>
      </c>
      <c r="R1453" s="9">
        <v>84431.273665660003</v>
      </c>
      <c r="S1453" s="8">
        <f t="shared" ref="S1453:S1459" si="92">((R1453-Q1453)/Q1453)</f>
        <v>-0.91203281131914515</v>
      </c>
      <c r="U1453" s="9">
        <f t="shared" si="90"/>
        <v>-3.5068906836895524</v>
      </c>
      <c r="V1453" s="6" t="s">
        <v>119</v>
      </c>
      <c r="W1453" s="6" t="s">
        <v>383</v>
      </c>
    </row>
    <row r="1454" spans="1:24" x14ac:dyDescent="0.2">
      <c r="A1454" s="6" t="s">
        <v>106</v>
      </c>
      <c r="B1454" s="6" t="s">
        <v>107</v>
      </c>
      <c r="C1454" s="6" t="s">
        <v>491</v>
      </c>
      <c r="D1454" s="6" t="s">
        <v>69</v>
      </c>
      <c r="E1454" s="6" t="s">
        <v>52</v>
      </c>
      <c r="F1454" s="6" t="s">
        <v>142</v>
      </c>
      <c r="G1454" s="6" t="s">
        <v>109</v>
      </c>
      <c r="H1454" t="s">
        <v>110</v>
      </c>
      <c r="I1454" t="s">
        <v>111</v>
      </c>
      <c r="J1454" t="s">
        <v>204</v>
      </c>
      <c r="K1454" t="s">
        <v>205</v>
      </c>
      <c r="L1454" t="s">
        <v>206</v>
      </c>
      <c r="M1454" t="s">
        <v>215</v>
      </c>
      <c r="N1454" s="6" t="s">
        <v>225</v>
      </c>
      <c r="P1454" s="44" t="s">
        <v>386</v>
      </c>
      <c r="Q1454" s="9">
        <v>9.5306859205776195</v>
      </c>
      <c r="R1454" s="9">
        <v>0.830324909747294</v>
      </c>
      <c r="S1454" s="8">
        <f t="shared" si="92"/>
        <v>-0.91287878787878773</v>
      </c>
      <c r="U1454" s="9">
        <f t="shared" si="90"/>
        <v>-3.5208321633014386</v>
      </c>
      <c r="V1454" s="6" t="s">
        <v>116</v>
      </c>
      <c r="W1454" s="6" t="s">
        <v>383</v>
      </c>
    </row>
    <row r="1455" spans="1:24" x14ac:dyDescent="0.2">
      <c r="A1455" s="6" t="s">
        <v>106</v>
      </c>
      <c r="B1455" s="6" t="s">
        <v>107</v>
      </c>
      <c r="C1455" s="6" t="s">
        <v>491</v>
      </c>
      <c r="D1455" s="6" t="s">
        <v>69</v>
      </c>
      <c r="E1455" s="6" t="s">
        <v>52</v>
      </c>
      <c r="F1455" s="6" t="s">
        <v>142</v>
      </c>
      <c r="G1455" s="6" t="s">
        <v>129</v>
      </c>
      <c r="H1455" t="s">
        <v>110</v>
      </c>
      <c r="I1455" t="s">
        <v>111</v>
      </c>
      <c r="J1455" t="s">
        <v>204</v>
      </c>
      <c r="K1455" t="s">
        <v>205</v>
      </c>
      <c r="L1455" t="s">
        <v>206</v>
      </c>
      <c r="M1455" t="s">
        <v>215</v>
      </c>
      <c r="N1455" s="6" t="s">
        <v>225</v>
      </c>
      <c r="P1455" s="44" t="s">
        <v>386</v>
      </c>
      <c r="Q1455" s="9">
        <v>9.5306859205776195</v>
      </c>
      <c r="R1455" s="9">
        <v>0.830324909747294</v>
      </c>
      <c r="S1455" s="8">
        <f t="shared" si="92"/>
        <v>-0.91287878787878773</v>
      </c>
      <c r="U1455" s="9">
        <f t="shared" si="90"/>
        <v>-3.5208321633014386</v>
      </c>
      <c r="V1455" s="6" t="s">
        <v>116</v>
      </c>
      <c r="W1455" s="6" t="s">
        <v>383</v>
      </c>
    </row>
    <row r="1456" spans="1:24" x14ac:dyDescent="0.2">
      <c r="A1456" s="6" t="s">
        <v>106</v>
      </c>
      <c r="B1456" s="6" t="s">
        <v>107</v>
      </c>
      <c r="C1456" s="6" t="s">
        <v>425</v>
      </c>
      <c r="D1456" s="6" t="s">
        <v>69</v>
      </c>
      <c r="E1456" s="6" t="s">
        <v>52</v>
      </c>
      <c r="F1456" s="6" t="s">
        <v>142</v>
      </c>
      <c r="G1456" s="6" t="s">
        <v>109</v>
      </c>
      <c r="H1456" t="s">
        <v>110</v>
      </c>
      <c r="I1456" t="s">
        <v>111</v>
      </c>
      <c r="J1456" t="s">
        <v>133</v>
      </c>
      <c r="K1456" t="s">
        <v>146</v>
      </c>
      <c r="L1456" t="s">
        <v>147</v>
      </c>
      <c r="M1456" t="s">
        <v>191</v>
      </c>
      <c r="P1456" s="44" t="s">
        <v>386</v>
      </c>
      <c r="Q1456" s="9">
        <v>24.615384615384599</v>
      </c>
      <c r="R1456" s="9">
        <v>2.1153846153846101</v>
      </c>
      <c r="S1456" s="8">
        <f t="shared" si="92"/>
        <v>-0.91406250000000022</v>
      </c>
      <c r="U1456" s="9">
        <f t="shared" si="90"/>
        <v>-3.5405683813627054</v>
      </c>
      <c r="V1456" s="6" t="s">
        <v>116</v>
      </c>
      <c r="W1456" s="6" t="s">
        <v>383</v>
      </c>
    </row>
    <row r="1457" spans="1:24" x14ac:dyDescent="0.2">
      <c r="A1457" s="6" t="s">
        <v>106</v>
      </c>
      <c r="B1457" s="6" t="s">
        <v>107</v>
      </c>
      <c r="C1457" s="6" t="s">
        <v>481</v>
      </c>
      <c r="D1457" s="6" t="s">
        <v>69</v>
      </c>
      <c r="E1457" s="6" t="s">
        <v>52</v>
      </c>
      <c r="F1457" s="6" t="s">
        <v>117</v>
      </c>
      <c r="G1457" s="6" t="s">
        <v>130</v>
      </c>
      <c r="H1457" s="6" t="s">
        <v>110</v>
      </c>
      <c r="I1457" s="6" t="s">
        <v>111</v>
      </c>
      <c r="J1457" s="6" t="s">
        <v>112</v>
      </c>
      <c r="K1457" s="6" t="s">
        <v>113</v>
      </c>
      <c r="L1457" s="6" t="s">
        <v>114</v>
      </c>
      <c r="M1457" s="6" t="s">
        <v>115</v>
      </c>
      <c r="P1457" s="44" t="s">
        <v>385</v>
      </c>
      <c r="Q1457" s="9">
        <v>2.3529411764705799</v>
      </c>
      <c r="R1457" s="9">
        <v>0.19607843137255199</v>
      </c>
      <c r="S1457" s="8">
        <f t="shared" si="92"/>
        <v>-0.91666666666666519</v>
      </c>
      <c r="U1457" s="9">
        <f t="shared" si="90"/>
        <v>-3.5849625007211294</v>
      </c>
      <c r="V1457" s="6" t="s">
        <v>116</v>
      </c>
      <c r="W1457" s="6" t="s">
        <v>383</v>
      </c>
    </row>
    <row r="1458" spans="1:24" x14ac:dyDescent="0.2">
      <c r="A1458" s="6" t="s">
        <v>188</v>
      </c>
      <c r="B1458" s="6">
        <v>2019</v>
      </c>
      <c r="C1458" s="6" t="s">
        <v>511</v>
      </c>
      <c r="D1458" s="6" t="s">
        <v>189</v>
      </c>
      <c r="E1458" s="6" t="s">
        <v>50</v>
      </c>
      <c r="F1458" s="6" t="s">
        <v>142</v>
      </c>
      <c r="G1458" s="6" t="s">
        <v>190</v>
      </c>
      <c r="H1458" s="6" t="s">
        <v>110</v>
      </c>
      <c r="I1458" s="6" t="s">
        <v>111</v>
      </c>
      <c r="J1458" s="6" t="s">
        <v>133</v>
      </c>
      <c r="K1458" s="6" t="s">
        <v>134</v>
      </c>
      <c r="L1458" s="6" t="s">
        <v>135</v>
      </c>
      <c r="M1458" s="6" t="s">
        <v>162</v>
      </c>
      <c r="P1458" s="44" t="s">
        <v>385</v>
      </c>
      <c r="Q1458" s="9">
        <v>4.0883977900552981E-2</v>
      </c>
      <c r="R1458" s="9">
        <v>3.3149171270709932E-3</v>
      </c>
      <c r="S1458" s="8">
        <f t="shared" si="92"/>
        <v>-0.91891891891894018</v>
      </c>
      <c r="U1458" s="9">
        <f t="shared" si="90"/>
        <v>-3.6244908649081724</v>
      </c>
      <c r="V1458" s="6" t="s">
        <v>116</v>
      </c>
      <c r="W1458" s="6" t="s">
        <v>383</v>
      </c>
    </row>
    <row r="1459" spans="1:24" x14ac:dyDescent="0.2">
      <c r="A1459" s="6" t="s">
        <v>106</v>
      </c>
      <c r="B1459" s="6" t="s">
        <v>107</v>
      </c>
      <c r="C1459" s="6" t="s">
        <v>491</v>
      </c>
      <c r="D1459" s="6" t="s">
        <v>69</v>
      </c>
      <c r="E1459" s="6" t="s">
        <v>52</v>
      </c>
      <c r="F1459" s="6" t="s">
        <v>117</v>
      </c>
      <c r="G1459" s="6" t="s">
        <v>129</v>
      </c>
      <c r="H1459" t="s">
        <v>110</v>
      </c>
      <c r="I1459" t="s">
        <v>111</v>
      </c>
      <c r="J1459" t="s">
        <v>204</v>
      </c>
      <c r="K1459" t="s">
        <v>205</v>
      </c>
      <c r="L1459" t="s">
        <v>206</v>
      </c>
      <c r="M1459" t="s">
        <v>215</v>
      </c>
      <c r="N1459" s="6" t="s">
        <v>225</v>
      </c>
      <c r="P1459" s="44" t="s">
        <v>386</v>
      </c>
      <c r="Q1459" s="9">
        <v>9.6028880866426007</v>
      </c>
      <c r="R1459" s="9">
        <v>0.75812274368231203</v>
      </c>
      <c r="S1459" s="8">
        <f t="shared" si="92"/>
        <v>-0.92105263157894723</v>
      </c>
      <c r="U1459" s="9">
        <f t="shared" si="90"/>
        <v>-3.6629650127224269</v>
      </c>
      <c r="V1459" s="6" t="s">
        <v>116</v>
      </c>
      <c r="W1459" s="6" t="s">
        <v>383</v>
      </c>
    </row>
    <row r="1460" spans="1:24" x14ac:dyDescent="0.2">
      <c r="A1460" s="6" t="s">
        <v>229</v>
      </c>
      <c r="B1460" s="6">
        <v>2019</v>
      </c>
      <c r="C1460" s="6" t="s">
        <v>405</v>
      </c>
      <c r="D1460" s="6" t="s">
        <v>69</v>
      </c>
      <c r="E1460" s="6" t="s">
        <v>52</v>
      </c>
      <c r="F1460" s="6" t="s">
        <v>142</v>
      </c>
      <c r="G1460" s="6" t="s">
        <v>252</v>
      </c>
      <c r="H1460" t="s">
        <v>110</v>
      </c>
      <c r="I1460" t="s">
        <v>111</v>
      </c>
      <c r="J1460" t="s">
        <v>204</v>
      </c>
      <c r="K1460" t="s">
        <v>205</v>
      </c>
      <c r="L1460" t="s">
        <v>206</v>
      </c>
      <c r="M1460" t="s">
        <v>215</v>
      </c>
      <c r="N1460" s="6" t="s">
        <v>225</v>
      </c>
      <c r="P1460" s="44" t="s">
        <v>386</v>
      </c>
      <c r="T1460" s="9">
        <v>-3.6680000000000001</v>
      </c>
      <c r="U1460" s="9">
        <f t="shared" si="90"/>
        <v>-3.6680000000000001</v>
      </c>
      <c r="V1460" s="6" t="s">
        <v>119</v>
      </c>
      <c r="W1460" s="6" t="s">
        <v>383</v>
      </c>
      <c r="X1460" s="15"/>
    </row>
    <row r="1461" spans="1:24" x14ac:dyDescent="0.2">
      <c r="A1461" s="6" t="s">
        <v>106</v>
      </c>
      <c r="B1461" s="6" t="s">
        <v>107</v>
      </c>
      <c r="C1461" s="6" t="s">
        <v>482</v>
      </c>
      <c r="D1461" s="6" t="s">
        <v>69</v>
      </c>
      <c r="E1461" s="6" t="s">
        <v>52</v>
      </c>
      <c r="F1461" s="6" t="s">
        <v>117</v>
      </c>
      <c r="G1461" s="6" t="s">
        <v>130</v>
      </c>
      <c r="H1461" s="6" t="s">
        <v>110</v>
      </c>
      <c r="I1461" s="6" t="s">
        <v>111</v>
      </c>
      <c r="J1461" s="6" t="s">
        <v>112</v>
      </c>
      <c r="K1461" s="6" t="s">
        <v>113</v>
      </c>
      <c r="L1461" s="6" t="s">
        <v>114</v>
      </c>
      <c r="M1461" s="6" t="s">
        <v>115</v>
      </c>
      <c r="P1461" s="44" t="s">
        <v>385</v>
      </c>
      <c r="Q1461" s="9">
        <v>1263347.5505043799</v>
      </c>
      <c r="R1461" s="9">
        <v>94323.365750775294</v>
      </c>
      <c r="S1461" s="8">
        <f t="shared" ref="S1461:S1492" si="93">((R1461-Q1461)/Q1461)</f>
        <v>-0.9253385454278853</v>
      </c>
      <c r="U1461" s="9">
        <f t="shared" si="90"/>
        <v>-3.7434925739339735</v>
      </c>
      <c r="V1461" s="6" t="s">
        <v>119</v>
      </c>
      <c r="W1461" s="6" t="s">
        <v>383</v>
      </c>
    </row>
    <row r="1462" spans="1:24" x14ac:dyDescent="0.2">
      <c r="A1462" s="6" t="s">
        <v>106</v>
      </c>
      <c r="B1462" s="6" t="s">
        <v>107</v>
      </c>
      <c r="C1462" s="6" t="s">
        <v>452</v>
      </c>
      <c r="D1462" s="6" t="s">
        <v>69</v>
      </c>
      <c r="E1462" s="6" t="s">
        <v>52</v>
      </c>
      <c r="F1462" s="6" t="s">
        <v>117</v>
      </c>
      <c r="G1462" s="6" t="s">
        <v>129</v>
      </c>
      <c r="H1462" t="s">
        <v>110</v>
      </c>
      <c r="I1462" t="s">
        <v>111</v>
      </c>
      <c r="J1462" t="s">
        <v>204</v>
      </c>
      <c r="K1462" t="s">
        <v>205</v>
      </c>
      <c r="L1462" t="s">
        <v>206</v>
      </c>
      <c r="M1462" t="s">
        <v>215</v>
      </c>
      <c r="N1462" s="6" t="s">
        <v>225</v>
      </c>
      <c r="P1462" s="44" t="s">
        <v>386</v>
      </c>
      <c r="Q1462" s="9">
        <v>6706108.6932348302</v>
      </c>
      <c r="R1462" s="9">
        <v>487792.69715888402</v>
      </c>
      <c r="S1462" s="8">
        <f t="shared" si="93"/>
        <v>-0.92726143886528811</v>
      </c>
      <c r="U1462" s="9">
        <f t="shared" si="90"/>
        <v>-3.7811358021217933</v>
      </c>
      <c r="V1462" s="6" t="s">
        <v>119</v>
      </c>
      <c r="W1462" s="6" t="s">
        <v>383</v>
      </c>
    </row>
    <row r="1463" spans="1:24" x14ac:dyDescent="0.2">
      <c r="A1463" s="6" t="s">
        <v>106</v>
      </c>
      <c r="B1463" s="6" t="s">
        <v>120</v>
      </c>
      <c r="C1463" s="6" t="s">
        <v>462</v>
      </c>
      <c r="D1463" s="6" t="s">
        <v>77</v>
      </c>
      <c r="E1463" s="6" t="s">
        <v>121</v>
      </c>
      <c r="F1463" s="6" t="s">
        <v>138</v>
      </c>
      <c r="G1463" s="11">
        <v>1E-3</v>
      </c>
      <c r="H1463" t="s">
        <v>110</v>
      </c>
      <c r="I1463" t="s">
        <v>111</v>
      </c>
      <c r="J1463" t="s">
        <v>204</v>
      </c>
      <c r="K1463" t="s">
        <v>205</v>
      </c>
      <c r="L1463" t="s">
        <v>206</v>
      </c>
      <c r="M1463" t="s">
        <v>215</v>
      </c>
      <c r="P1463" s="44" t="s">
        <v>386</v>
      </c>
      <c r="Q1463" s="9">
        <v>3280575.2716536801</v>
      </c>
      <c r="R1463" s="9">
        <v>234978.48832794401</v>
      </c>
      <c r="S1463" s="8">
        <f t="shared" si="93"/>
        <v>-0.9283727795065968</v>
      </c>
      <c r="U1463" s="9">
        <f t="shared" si="90"/>
        <v>-3.8033482306672735</v>
      </c>
      <c r="V1463" s="6" t="s">
        <v>119</v>
      </c>
      <c r="W1463" s="6" t="s">
        <v>383</v>
      </c>
    </row>
    <row r="1464" spans="1:24" x14ac:dyDescent="0.2">
      <c r="A1464" s="6" t="s">
        <v>106</v>
      </c>
      <c r="B1464" s="6" t="s">
        <v>107</v>
      </c>
      <c r="C1464" s="6" t="s">
        <v>426</v>
      </c>
      <c r="D1464" s="6" t="s">
        <v>69</v>
      </c>
      <c r="E1464" s="6" t="s">
        <v>52</v>
      </c>
      <c r="F1464" s="6" t="s">
        <v>108</v>
      </c>
      <c r="G1464" s="6" t="s">
        <v>130</v>
      </c>
      <c r="H1464" t="s">
        <v>110</v>
      </c>
      <c r="I1464" t="s">
        <v>111</v>
      </c>
      <c r="J1464" t="s">
        <v>204</v>
      </c>
      <c r="K1464" t="s">
        <v>205</v>
      </c>
      <c r="L1464" t="s">
        <v>206</v>
      </c>
      <c r="M1464" t="s">
        <v>215</v>
      </c>
      <c r="N1464" s="6" t="s">
        <v>225</v>
      </c>
      <c r="P1464" s="44" t="s">
        <v>386</v>
      </c>
      <c r="Q1464" s="9">
        <v>10.4510108864696</v>
      </c>
      <c r="R1464" s="9">
        <v>0.74650077760497202</v>
      </c>
      <c r="S1464" s="8">
        <f t="shared" si="93"/>
        <v>-0.92857142857142849</v>
      </c>
      <c r="U1464" s="9">
        <f t="shared" si="90"/>
        <v>-3.8073549220576033</v>
      </c>
      <c r="V1464" s="6" t="s">
        <v>116</v>
      </c>
      <c r="W1464" s="6" t="s">
        <v>383</v>
      </c>
    </row>
    <row r="1465" spans="1:24" x14ac:dyDescent="0.2">
      <c r="A1465" s="6" t="s">
        <v>106</v>
      </c>
      <c r="B1465" s="6" t="s">
        <v>107</v>
      </c>
      <c r="C1465" s="6" t="s">
        <v>452</v>
      </c>
      <c r="D1465" s="6" t="s">
        <v>69</v>
      </c>
      <c r="E1465" s="6" t="s">
        <v>52</v>
      </c>
      <c r="F1465" s="6" t="s">
        <v>117</v>
      </c>
      <c r="G1465" s="6" t="s">
        <v>109</v>
      </c>
      <c r="H1465" t="s">
        <v>110</v>
      </c>
      <c r="I1465" t="s">
        <v>111</v>
      </c>
      <c r="J1465" t="s">
        <v>204</v>
      </c>
      <c r="K1465" t="s">
        <v>205</v>
      </c>
      <c r="L1465" t="s">
        <v>206</v>
      </c>
      <c r="M1465" t="s">
        <v>215</v>
      </c>
      <c r="N1465" s="6" t="s">
        <v>225</v>
      </c>
      <c r="P1465" s="44" t="s">
        <v>386</v>
      </c>
      <c r="Q1465" s="9">
        <v>6706108.6932348302</v>
      </c>
      <c r="R1465" s="9">
        <v>468369.09991712699</v>
      </c>
      <c r="S1465" s="8">
        <f t="shared" si="93"/>
        <v>-0.93015784244749555</v>
      </c>
      <c r="U1465" s="9">
        <f t="shared" si="90"/>
        <v>-3.8397580626198025</v>
      </c>
      <c r="V1465" s="6" t="s">
        <v>119</v>
      </c>
      <c r="W1465" s="6" t="s">
        <v>383</v>
      </c>
    </row>
    <row r="1466" spans="1:24" x14ac:dyDescent="0.2">
      <c r="A1466" s="6" t="s">
        <v>106</v>
      </c>
      <c r="B1466" s="6" t="s">
        <v>107</v>
      </c>
      <c r="C1466" s="6" t="s">
        <v>482</v>
      </c>
      <c r="D1466" s="6" t="s">
        <v>69</v>
      </c>
      <c r="E1466" s="6" t="s">
        <v>52</v>
      </c>
      <c r="F1466" s="6" t="s">
        <v>117</v>
      </c>
      <c r="G1466" s="6" t="s">
        <v>109</v>
      </c>
      <c r="H1466" s="6" t="s">
        <v>110</v>
      </c>
      <c r="I1466" s="6" t="s">
        <v>111</v>
      </c>
      <c r="J1466" s="6" t="s">
        <v>112</v>
      </c>
      <c r="K1466" s="6" t="s">
        <v>113</v>
      </c>
      <c r="L1466" s="6" t="s">
        <v>114</v>
      </c>
      <c r="M1466" s="6" t="s">
        <v>115</v>
      </c>
      <c r="P1466" s="44" t="s">
        <v>385</v>
      </c>
      <c r="Q1466" s="9">
        <v>1263347.5505043799</v>
      </c>
      <c r="R1466" s="9">
        <v>87935.135381892702</v>
      </c>
      <c r="S1466" s="8">
        <f t="shared" si="93"/>
        <v>-0.93039513525253958</v>
      </c>
      <c r="U1466" s="9">
        <f t="shared" si="90"/>
        <v>-3.8446680489051586</v>
      </c>
      <c r="V1466" s="6" t="s">
        <v>119</v>
      </c>
      <c r="W1466" s="6" t="s">
        <v>383</v>
      </c>
    </row>
    <row r="1467" spans="1:24" x14ac:dyDescent="0.2">
      <c r="A1467" s="6" t="s">
        <v>196</v>
      </c>
      <c r="B1467" s="6">
        <v>2019</v>
      </c>
      <c r="C1467" s="6" t="s">
        <v>415</v>
      </c>
      <c r="D1467" s="6" t="s">
        <v>79</v>
      </c>
      <c r="E1467" s="6" t="s">
        <v>50</v>
      </c>
      <c r="F1467" s="6" t="s">
        <v>197</v>
      </c>
      <c r="G1467" s="6" t="s">
        <v>261</v>
      </c>
      <c r="H1467" t="s">
        <v>110</v>
      </c>
      <c r="I1467" t="s">
        <v>111</v>
      </c>
      <c r="J1467" t="s">
        <v>112</v>
      </c>
      <c r="K1467" t="s">
        <v>113</v>
      </c>
      <c r="L1467" t="s">
        <v>114</v>
      </c>
      <c r="M1467" s="6" t="s">
        <v>115</v>
      </c>
      <c r="N1467" s="6" t="s">
        <v>277</v>
      </c>
      <c r="P1467" s="44" t="s">
        <v>385</v>
      </c>
      <c r="Q1467" s="9">
        <v>49061662.1983914</v>
      </c>
      <c r="R1467" s="9">
        <v>3217158.1769437101</v>
      </c>
      <c r="S1467" s="8">
        <f t="shared" si="93"/>
        <v>-0.93442622950819643</v>
      </c>
      <c r="U1467" s="9">
        <f t="shared" si="90"/>
        <v>-3.9307373375628814</v>
      </c>
      <c r="V1467" s="6" t="s">
        <v>119</v>
      </c>
      <c r="W1467" s="6" t="s">
        <v>383</v>
      </c>
    </row>
    <row r="1468" spans="1:24" x14ac:dyDescent="0.2">
      <c r="A1468" s="6" t="s">
        <v>106</v>
      </c>
      <c r="B1468" s="6" t="s">
        <v>120</v>
      </c>
      <c r="C1468" s="6" t="s">
        <v>463</v>
      </c>
      <c r="D1468" s="6" t="s">
        <v>77</v>
      </c>
      <c r="E1468" s="6" t="s">
        <v>121</v>
      </c>
      <c r="F1468" s="6" t="s">
        <v>132</v>
      </c>
      <c r="G1468" s="11">
        <v>1E-3</v>
      </c>
      <c r="H1468" s="6" t="s">
        <v>110</v>
      </c>
      <c r="I1468" s="6" t="s">
        <v>111</v>
      </c>
      <c r="J1468" s="6" t="s">
        <v>133</v>
      </c>
      <c r="K1468" s="6" t="s">
        <v>134</v>
      </c>
      <c r="L1468" s="6" t="s">
        <v>135</v>
      </c>
      <c r="P1468" s="44" t="s">
        <v>385</v>
      </c>
      <c r="Q1468" s="9">
        <v>103577.91763594899</v>
      </c>
      <c r="R1468" s="9">
        <v>6674.6343770470503</v>
      </c>
      <c r="S1468" s="8">
        <f t="shared" si="93"/>
        <v>-0.93555929169664565</v>
      </c>
      <c r="U1468" s="9">
        <f t="shared" si="90"/>
        <v>-3.9558838381864696</v>
      </c>
      <c r="V1468" s="6" t="s">
        <v>119</v>
      </c>
      <c r="W1468" s="6" t="s">
        <v>383</v>
      </c>
    </row>
    <row r="1469" spans="1:24" x14ac:dyDescent="0.2">
      <c r="A1469" s="6" t="s">
        <v>106</v>
      </c>
      <c r="B1469" s="6" t="s">
        <v>107</v>
      </c>
      <c r="C1469" s="6" t="s">
        <v>481</v>
      </c>
      <c r="D1469" s="6" t="s">
        <v>69</v>
      </c>
      <c r="E1469" s="6" t="s">
        <v>52</v>
      </c>
      <c r="F1469" s="6" t="s">
        <v>117</v>
      </c>
      <c r="G1469" s="6" t="s">
        <v>131</v>
      </c>
      <c r="H1469" s="6" t="s">
        <v>110</v>
      </c>
      <c r="I1469" s="6" t="s">
        <v>111</v>
      </c>
      <c r="J1469" s="6" t="s">
        <v>112</v>
      </c>
      <c r="K1469" s="6" t="s">
        <v>113</v>
      </c>
      <c r="L1469" s="6" t="s">
        <v>114</v>
      </c>
      <c r="M1469" s="6" t="s">
        <v>115</v>
      </c>
      <c r="P1469" s="44" t="s">
        <v>385</v>
      </c>
      <c r="Q1469" s="9">
        <v>2.3529411764705799</v>
      </c>
      <c r="R1469" s="9">
        <v>0.14705882352941199</v>
      </c>
      <c r="S1469" s="8">
        <f t="shared" si="93"/>
        <v>-0.93749999999999967</v>
      </c>
      <c r="U1469" s="9">
        <f t="shared" si="90"/>
        <v>-3.9999999999999929</v>
      </c>
      <c r="V1469" s="6" t="s">
        <v>116</v>
      </c>
      <c r="W1469" s="6" t="s">
        <v>383</v>
      </c>
    </row>
    <row r="1470" spans="1:24" x14ac:dyDescent="0.2">
      <c r="A1470" s="6" t="s">
        <v>106</v>
      </c>
      <c r="B1470" s="6" t="s">
        <v>107</v>
      </c>
      <c r="C1470" s="6" t="s">
        <v>425</v>
      </c>
      <c r="D1470" s="6" t="s">
        <v>69</v>
      </c>
      <c r="E1470" s="6" t="s">
        <v>52</v>
      </c>
      <c r="F1470" s="6" t="s">
        <v>108</v>
      </c>
      <c r="G1470" s="6" t="s">
        <v>130</v>
      </c>
      <c r="H1470" t="s">
        <v>110</v>
      </c>
      <c r="I1470" t="s">
        <v>111</v>
      </c>
      <c r="J1470" t="s">
        <v>133</v>
      </c>
      <c r="K1470" t="s">
        <v>146</v>
      </c>
      <c r="L1470" t="s">
        <v>147</v>
      </c>
      <c r="M1470" t="s">
        <v>191</v>
      </c>
      <c r="P1470" s="44" t="s">
        <v>386</v>
      </c>
      <c r="Q1470" s="49">
        <v>15.384615399999999</v>
      </c>
      <c r="R1470" s="9">
        <v>0.96153846153846301</v>
      </c>
      <c r="S1470" s="8">
        <f t="shared" si="93"/>
        <v>-0.93750000006249989</v>
      </c>
      <c r="U1470" s="9">
        <f t="shared" si="90"/>
        <v>-4.0000000014426922</v>
      </c>
      <c r="V1470" s="6" t="s">
        <v>116</v>
      </c>
      <c r="W1470" s="6" t="s">
        <v>383</v>
      </c>
    </row>
    <row r="1471" spans="1:24" x14ac:dyDescent="0.2">
      <c r="A1471" s="6" t="s">
        <v>106</v>
      </c>
      <c r="B1471" s="6" t="s">
        <v>107</v>
      </c>
      <c r="C1471" s="6" t="s">
        <v>491</v>
      </c>
      <c r="D1471" s="6" t="s">
        <v>69</v>
      </c>
      <c r="E1471" s="6" t="s">
        <v>52</v>
      </c>
      <c r="F1471" s="6" t="s">
        <v>117</v>
      </c>
      <c r="G1471" s="6" t="s">
        <v>130</v>
      </c>
      <c r="H1471" t="s">
        <v>110</v>
      </c>
      <c r="I1471" t="s">
        <v>111</v>
      </c>
      <c r="J1471" t="s">
        <v>204</v>
      </c>
      <c r="K1471" t="s">
        <v>205</v>
      </c>
      <c r="L1471" t="s">
        <v>206</v>
      </c>
      <c r="M1471" t="s">
        <v>215</v>
      </c>
      <c r="N1471" s="6" t="s">
        <v>225</v>
      </c>
      <c r="P1471" s="44" t="s">
        <v>386</v>
      </c>
      <c r="Q1471" s="9">
        <v>9.6028880866426007</v>
      </c>
      <c r="R1471" s="9">
        <v>0.57761732851985703</v>
      </c>
      <c r="S1471" s="8">
        <f t="shared" si="93"/>
        <v>-0.93984962406015027</v>
      </c>
      <c r="U1471" s="9">
        <f t="shared" si="90"/>
        <v>-4.0552824355011863</v>
      </c>
      <c r="V1471" s="6" t="s">
        <v>116</v>
      </c>
      <c r="W1471" s="6" t="s">
        <v>383</v>
      </c>
    </row>
    <row r="1472" spans="1:24" x14ac:dyDescent="0.2">
      <c r="A1472" s="6" t="s">
        <v>106</v>
      </c>
      <c r="B1472" s="6" t="s">
        <v>107</v>
      </c>
      <c r="C1472" s="6" t="s">
        <v>452</v>
      </c>
      <c r="D1472" s="6" t="s">
        <v>69</v>
      </c>
      <c r="E1472" s="6" t="s">
        <v>52</v>
      </c>
      <c r="F1472" s="6" t="s">
        <v>142</v>
      </c>
      <c r="G1472" s="6" t="s">
        <v>130</v>
      </c>
      <c r="H1472" t="s">
        <v>110</v>
      </c>
      <c r="I1472" t="s">
        <v>111</v>
      </c>
      <c r="J1472" t="s">
        <v>204</v>
      </c>
      <c r="K1472" t="s">
        <v>205</v>
      </c>
      <c r="L1472" t="s">
        <v>206</v>
      </c>
      <c r="M1472" t="s">
        <v>215</v>
      </c>
      <c r="N1472" s="6" t="s">
        <v>225</v>
      </c>
      <c r="P1472" s="44" t="s">
        <v>386</v>
      </c>
      <c r="Q1472" s="9">
        <v>2379417.1540153902</v>
      </c>
      <c r="R1472" s="9">
        <v>135629.11913759401</v>
      </c>
      <c r="S1472" s="8">
        <f t="shared" si="93"/>
        <v>-0.94299901599485703</v>
      </c>
      <c r="U1472" s="9">
        <f t="shared" si="90"/>
        <v>-4.1328693651098636</v>
      </c>
      <c r="V1472" s="6" t="s">
        <v>119</v>
      </c>
      <c r="W1472" s="6" t="s">
        <v>383</v>
      </c>
    </row>
    <row r="1473" spans="1:23" x14ac:dyDescent="0.2">
      <c r="A1473" s="6" t="s">
        <v>106</v>
      </c>
      <c r="B1473" s="6" t="s">
        <v>120</v>
      </c>
      <c r="C1473" s="6" t="s">
        <v>431</v>
      </c>
      <c r="D1473" s="6" t="s">
        <v>77</v>
      </c>
      <c r="E1473" s="6" t="s">
        <v>121</v>
      </c>
      <c r="F1473" s="6" t="s">
        <v>144</v>
      </c>
      <c r="G1473" s="11">
        <v>1E-3</v>
      </c>
      <c r="H1473" t="s">
        <v>110</v>
      </c>
      <c r="I1473" t="s">
        <v>111</v>
      </c>
      <c r="J1473" t="s">
        <v>204</v>
      </c>
      <c r="K1473" t="s">
        <v>205</v>
      </c>
      <c r="L1473" t="s">
        <v>206</v>
      </c>
      <c r="M1473" t="s">
        <v>215</v>
      </c>
      <c r="P1473" s="44" t="s">
        <v>386</v>
      </c>
      <c r="Q1473" s="9">
        <v>7032733.1911730301</v>
      </c>
      <c r="R1473" s="9">
        <v>398655.63730796898</v>
      </c>
      <c r="S1473" s="8">
        <f t="shared" si="93"/>
        <v>-0.94331426680478481</v>
      </c>
      <c r="U1473" s="9">
        <f t="shared" si="90"/>
        <v>-4.1408705099589111</v>
      </c>
      <c r="V1473" s="6" t="s">
        <v>119</v>
      </c>
      <c r="W1473" s="6" t="s">
        <v>383</v>
      </c>
    </row>
    <row r="1474" spans="1:23" x14ac:dyDescent="0.2">
      <c r="A1474" s="6" t="s">
        <v>106</v>
      </c>
      <c r="B1474" s="6" t="s">
        <v>120</v>
      </c>
      <c r="C1474" s="6" t="s">
        <v>453</v>
      </c>
      <c r="D1474" s="6" t="s">
        <v>77</v>
      </c>
      <c r="E1474" s="6" t="s">
        <v>121</v>
      </c>
      <c r="F1474" s="6" t="s">
        <v>122</v>
      </c>
      <c r="G1474" s="11">
        <v>1E-3</v>
      </c>
      <c r="H1474" t="s">
        <v>110</v>
      </c>
      <c r="I1474" t="s">
        <v>111</v>
      </c>
      <c r="J1474" t="s">
        <v>204</v>
      </c>
      <c r="K1474" t="s">
        <v>205</v>
      </c>
      <c r="L1474" t="s">
        <v>206</v>
      </c>
      <c r="M1474" t="s">
        <v>215</v>
      </c>
      <c r="P1474" s="44" t="s">
        <v>386</v>
      </c>
      <c r="Q1474" s="9">
        <v>1320604.9976255</v>
      </c>
      <c r="R1474" s="9">
        <v>73757.513771360507</v>
      </c>
      <c r="S1474" s="8">
        <f t="shared" si="93"/>
        <v>-0.94414869404251878</v>
      </c>
      <c r="U1474" s="9">
        <f t="shared" si="90"/>
        <v>-4.1622651744850456</v>
      </c>
      <c r="V1474" s="6" t="s">
        <v>119</v>
      </c>
      <c r="W1474" s="6" t="s">
        <v>383</v>
      </c>
    </row>
    <row r="1475" spans="1:23" x14ac:dyDescent="0.2">
      <c r="A1475" s="6" t="s">
        <v>106</v>
      </c>
      <c r="B1475" s="6" t="s">
        <v>107</v>
      </c>
      <c r="C1475" s="6" t="s">
        <v>476</v>
      </c>
      <c r="D1475" s="6" t="s">
        <v>69</v>
      </c>
      <c r="E1475" s="6" t="s">
        <v>52</v>
      </c>
      <c r="F1475" s="6" t="s">
        <v>108</v>
      </c>
      <c r="G1475" s="6" t="s">
        <v>130</v>
      </c>
      <c r="H1475" t="s">
        <v>110</v>
      </c>
      <c r="I1475" t="s">
        <v>111</v>
      </c>
      <c r="J1475" t="s">
        <v>204</v>
      </c>
      <c r="K1475" t="s">
        <v>205</v>
      </c>
      <c r="L1475" t="s">
        <v>206</v>
      </c>
      <c r="M1475" t="s">
        <v>215</v>
      </c>
      <c r="N1475" s="6" t="s">
        <v>225</v>
      </c>
      <c r="P1475" s="44" t="s">
        <v>386</v>
      </c>
      <c r="Q1475" s="9">
        <v>8027961.1691173501</v>
      </c>
      <c r="R1475" s="9">
        <v>390935.63826527202</v>
      </c>
      <c r="S1475" s="8">
        <f t="shared" si="93"/>
        <v>-0.95130324748341377</v>
      </c>
      <c r="U1475" s="9">
        <f t="shared" si="90"/>
        <v>-4.3600306245396654</v>
      </c>
      <c r="V1475" s="6" t="s">
        <v>119</v>
      </c>
      <c r="W1475" s="6" t="s">
        <v>383</v>
      </c>
    </row>
    <row r="1476" spans="1:23" x14ac:dyDescent="0.2">
      <c r="A1476" s="6" t="s">
        <v>106</v>
      </c>
      <c r="B1476" s="6" t="s">
        <v>107</v>
      </c>
      <c r="C1476" s="6" t="s">
        <v>452</v>
      </c>
      <c r="D1476" s="6" t="s">
        <v>69</v>
      </c>
      <c r="E1476" s="6" t="s">
        <v>52</v>
      </c>
      <c r="F1476" s="6" t="s">
        <v>117</v>
      </c>
      <c r="G1476" s="6" t="s">
        <v>130</v>
      </c>
      <c r="H1476" t="s">
        <v>110</v>
      </c>
      <c r="I1476" t="s">
        <v>111</v>
      </c>
      <c r="J1476" t="s">
        <v>204</v>
      </c>
      <c r="K1476" t="s">
        <v>205</v>
      </c>
      <c r="L1476" t="s">
        <v>206</v>
      </c>
      <c r="M1476" t="s">
        <v>215</v>
      </c>
      <c r="N1476" s="6" t="s">
        <v>225</v>
      </c>
      <c r="P1476" s="44" t="s">
        <v>386</v>
      </c>
      <c r="Q1476" s="9">
        <v>6706108.6932348302</v>
      </c>
      <c r="R1476" s="9">
        <v>324911.217755455</v>
      </c>
      <c r="S1476" s="8">
        <f t="shared" si="93"/>
        <v>-0.95154996248670598</v>
      </c>
      <c r="U1476" s="9">
        <f t="shared" si="90"/>
        <v>-4.3673584071019151</v>
      </c>
      <c r="V1476" s="6" t="s">
        <v>119</v>
      </c>
      <c r="W1476" s="6" t="s">
        <v>383</v>
      </c>
    </row>
    <row r="1477" spans="1:23" x14ac:dyDescent="0.2">
      <c r="A1477" s="6" t="s">
        <v>106</v>
      </c>
      <c r="B1477" s="6" t="s">
        <v>107</v>
      </c>
      <c r="C1477" s="6" t="s">
        <v>476</v>
      </c>
      <c r="D1477" s="6" t="s">
        <v>69</v>
      </c>
      <c r="E1477" s="6" t="s">
        <v>52</v>
      </c>
      <c r="F1477" s="6" t="s">
        <v>117</v>
      </c>
      <c r="G1477" s="6" t="s">
        <v>130</v>
      </c>
      <c r="H1477" t="s">
        <v>110</v>
      </c>
      <c r="I1477" t="s">
        <v>111</v>
      </c>
      <c r="J1477" t="s">
        <v>204</v>
      </c>
      <c r="K1477" t="s">
        <v>205</v>
      </c>
      <c r="L1477" t="s">
        <v>206</v>
      </c>
      <c r="M1477" t="s">
        <v>215</v>
      </c>
      <c r="N1477" s="6" t="s">
        <v>225</v>
      </c>
      <c r="P1477" s="44" t="s">
        <v>386</v>
      </c>
      <c r="Q1477" s="9">
        <v>5455594.7811685102</v>
      </c>
      <c r="R1477" s="9">
        <v>259701.03724929001</v>
      </c>
      <c r="S1477" s="8">
        <f t="shared" si="93"/>
        <v>-0.9523973008138874</v>
      </c>
      <c r="U1477" s="9">
        <f t="shared" si="90"/>
        <v>-4.3928128096865802</v>
      </c>
      <c r="V1477" s="6" t="s">
        <v>119</v>
      </c>
      <c r="W1477" s="6" t="s">
        <v>383</v>
      </c>
    </row>
    <row r="1478" spans="1:23" x14ac:dyDescent="0.2">
      <c r="A1478" s="6" t="s">
        <v>106</v>
      </c>
      <c r="B1478" s="6" t="s">
        <v>120</v>
      </c>
      <c r="C1478" s="6" t="s">
        <v>425</v>
      </c>
      <c r="D1478" s="6" t="s">
        <v>77</v>
      </c>
      <c r="E1478" s="6" t="s">
        <v>121</v>
      </c>
      <c r="F1478" s="6" t="s">
        <v>108</v>
      </c>
      <c r="G1478" s="6" t="s">
        <v>242</v>
      </c>
      <c r="H1478" t="s">
        <v>110</v>
      </c>
      <c r="I1478" t="s">
        <v>111</v>
      </c>
      <c r="J1478" t="s">
        <v>204</v>
      </c>
      <c r="K1478" t="s">
        <v>205</v>
      </c>
      <c r="L1478" t="s">
        <v>206</v>
      </c>
      <c r="M1478" t="s">
        <v>215</v>
      </c>
      <c r="P1478" s="44" t="s">
        <v>386</v>
      </c>
      <c r="Q1478" s="9">
        <v>21.263187158306899</v>
      </c>
      <c r="R1478" s="9">
        <v>0.96135786920102095</v>
      </c>
      <c r="S1478" s="8">
        <f t="shared" si="93"/>
        <v>-0.95478768718708074</v>
      </c>
      <c r="U1478" s="9">
        <f t="shared" si="90"/>
        <v>-4.4671404698974246</v>
      </c>
      <c r="V1478" s="6" t="s">
        <v>116</v>
      </c>
      <c r="W1478" s="6" t="s">
        <v>383</v>
      </c>
    </row>
    <row r="1479" spans="1:23" x14ac:dyDescent="0.2">
      <c r="A1479" s="6" t="s">
        <v>151</v>
      </c>
      <c r="B1479" s="6">
        <v>2017</v>
      </c>
      <c r="C1479" s="6" t="s">
        <v>405</v>
      </c>
      <c r="D1479" s="6" t="s">
        <v>152</v>
      </c>
      <c r="E1479" s="6" t="s">
        <v>55</v>
      </c>
      <c r="F1479" s="6" t="s">
        <v>153</v>
      </c>
      <c r="G1479" s="6" t="s">
        <v>154</v>
      </c>
      <c r="H1479" t="s">
        <v>110</v>
      </c>
      <c r="I1479" t="s">
        <v>163</v>
      </c>
      <c r="J1479" t="s">
        <v>163</v>
      </c>
      <c r="K1479" t="s">
        <v>164</v>
      </c>
      <c r="L1479" t="s">
        <v>165</v>
      </c>
      <c r="M1479" t="s">
        <v>166</v>
      </c>
      <c r="P1479" s="44" t="s">
        <v>386</v>
      </c>
      <c r="Q1479" s="9">
        <v>12.730000000000004</v>
      </c>
      <c r="R1479" s="9">
        <v>0.53</v>
      </c>
      <c r="S1479" s="8">
        <f t="shared" si="93"/>
        <v>-0.95836606441476835</v>
      </c>
      <c r="U1479" s="9">
        <f t="shared" si="90"/>
        <v>-4.5860962493381594</v>
      </c>
      <c r="V1479" s="6" t="s">
        <v>116</v>
      </c>
      <c r="W1479" s="6" t="s">
        <v>383</v>
      </c>
    </row>
    <row r="1480" spans="1:23" x14ac:dyDescent="0.2">
      <c r="A1480" s="6" t="s">
        <v>106</v>
      </c>
      <c r="B1480" s="6" t="s">
        <v>120</v>
      </c>
      <c r="C1480" s="6" t="s">
        <v>443</v>
      </c>
      <c r="D1480" s="6" t="s">
        <v>77</v>
      </c>
      <c r="E1480" s="6" t="s">
        <v>121</v>
      </c>
      <c r="F1480" s="6" t="s">
        <v>122</v>
      </c>
      <c r="G1480" s="11">
        <v>1E-3</v>
      </c>
      <c r="H1480" s="6" t="s">
        <v>110</v>
      </c>
      <c r="I1480" s="12" t="s">
        <v>123</v>
      </c>
      <c r="J1480" s="6" t="s">
        <v>124</v>
      </c>
      <c r="K1480" s="6" t="s">
        <v>125</v>
      </c>
      <c r="L1480" s="6" t="s">
        <v>126</v>
      </c>
      <c r="M1480" s="6" t="s">
        <v>127</v>
      </c>
      <c r="N1480" s="6" t="s">
        <v>150</v>
      </c>
      <c r="P1480" s="44" t="s">
        <v>386</v>
      </c>
      <c r="Q1480" s="9">
        <v>1625394.94257598</v>
      </c>
      <c r="R1480" s="9">
        <v>65944.424452913401</v>
      </c>
      <c r="S1480" s="8">
        <f t="shared" si="93"/>
        <v>-0.95942867624012507</v>
      </c>
      <c r="U1480" s="9">
        <f t="shared" si="90"/>
        <v>-4.6233958142541924</v>
      </c>
      <c r="V1480" s="6" t="s">
        <v>119</v>
      </c>
      <c r="W1480" s="6" t="s">
        <v>383</v>
      </c>
    </row>
    <row r="1481" spans="1:23" x14ac:dyDescent="0.2">
      <c r="A1481" s="6" t="s">
        <v>106</v>
      </c>
      <c r="B1481" s="6" t="s">
        <v>107</v>
      </c>
      <c r="C1481" s="6" t="s">
        <v>426</v>
      </c>
      <c r="D1481" s="6" t="s">
        <v>69</v>
      </c>
      <c r="E1481" s="6" t="s">
        <v>52</v>
      </c>
      <c r="F1481" s="6" t="s">
        <v>117</v>
      </c>
      <c r="G1481" s="6" t="s">
        <v>130</v>
      </c>
      <c r="H1481" t="s">
        <v>110</v>
      </c>
      <c r="I1481" t="s">
        <v>111</v>
      </c>
      <c r="J1481" t="s">
        <v>204</v>
      </c>
      <c r="K1481" t="s">
        <v>205</v>
      </c>
      <c r="L1481" t="s">
        <v>206</v>
      </c>
      <c r="M1481" t="s">
        <v>215</v>
      </c>
      <c r="N1481" s="6" t="s">
        <v>225</v>
      </c>
      <c r="P1481" s="44" t="s">
        <v>386</v>
      </c>
      <c r="Q1481" s="9">
        <v>17.293934681181899</v>
      </c>
      <c r="R1481" s="9">
        <v>0.68429237947122201</v>
      </c>
      <c r="S1481" s="8">
        <f t="shared" si="93"/>
        <v>-0.96043165467625913</v>
      </c>
      <c r="U1481" s="9">
        <f t="shared" si="90"/>
        <v>-4.6595094540862192</v>
      </c>
      <c r="V1481" s="6" t="s">
        <v>116</v>
      </c>
      <c r="W1481" s="6" t="s">
        <v>383</v>
      </c>
    </row>
    <row r="1482" spans="1:23" x14ac:dyDescent="0.2">
      <c r="A1482" s="6" t="s">
        <v>106</v>
      </c>
      <c r="B1482" s="6" t="s">
        <v>107</v>
      </c>
      <c r="C1482" s="6" t="s">
        <v>425</v>
      </c>
      <c r="D1482" s="6" t="s">
        <v>69</v>
      </c>
      <c r="E1482" s="6" t="s">
        <v>52</v>
      </c>
      <c r="F1482" s="6" t="s">
        <v>117</v>
      </c>
      <c r="G1482" s="6" t="s">
        <v>118</v>
      </c>
      <c r="H1482" t="s">
        <v>110</v>
      </c>
      <c r="I1482" t="s">
        <v>111</v>
      </c>
      <c r="J1482" t="s">
        <v>133</v>
      </c>
      <c r="K1482" t="s">
        <v>146</v>
      </c>
      <c r="L1482" t="s">
        <v>147</v>
      </c>
      <c r="M1482" t="s">
        <v>191</v>
      </c>
      <c r="P1482" s="44" t="s">
        <v>386</v>
      </c>
      <c r="Q1482" s="9">
        <v>21.442307692307601</v>
      </c>
      <c r="R1482" s="9">
        <v>0.76923076923077205</v>
      </c>
      <c r="S1482" s="8">
        <f t="shared" si="93"/>
        <v>-0.96412556053811627</v>
      </c>
      <c r="U1482" s="9">
        <f t="shared" si="90"/>
        <v>-4.8008998999202941</v>
      </c>
      <c r="V1482" s="6" t="s">
        <v>116</v>
      </c>
      <c r="W1482" s="6" t="s">
        <v>383</v>
      </c>
    </row>
    <row r="1483" spans="1:23" x14ac:dyDescent="0.2">
      <c r="A1483" s="6" t="s">
        <v>106</v>
      </c>
      <c r="B1483" s="6" t="s">
        <v>120</v>
      </c>
      <c r="C1483" s="6" t="s">
        <v>426</v>
      </c>
      <c r="D1483" s="6" t="s">
        <v>77</v>
      </c>
      <c r="E1483" s="6" t="s">
        <v>121</v>
      </c>
      <c r="F1483" s="6" t="s">
        <v>108</v>
      </c>
      <c r="G1483" s="6" t="s">
        <v>242</v>
      </c>
      <c r="H1483" t="s">
        <v>110</v>
      </c>
      <c r="I1483" t="s">
        <v>111</v>
      </c>
      <c r="J1483" t="s">
        <v>204</v>
      </c>
      <c r="K1483" t="s">
        <v>205</v>
      </c>
      <c r="L1483" t="s">
        <v>206</v>
      </c>
      <c r="M1483" t="s">
        <v>215</v>
      </c>
      <c r="P1483" s="44" t="s">
        <v>386</v>
      </c>
      <c r="Q1483" s="9">
        <v>2811018.06341364</v>
      </c>
      <c r="R1483" s="9">
        <v>94901.423604247102</v>
      </c>
      <c r="S1483" s="8">
        <f t="shared" si="93"/>
        <v>-0.96623948282673044</v>
      </c>
      <c r="U1483" s="9">
        <f t="shared" si="90"/>
        <v>-4.8885191850899243</v>
      </c>
      <c r="V1483" s="6" t="s">
        <v>119</v>
      </c>
      <c r="W1483" s="6" t="s">
        <v>383</v>
      </c>
    </row>
    <row r="1484" spans="1:23" x14ac:dyDescent="0.2">
      <c r="A1484" s="6" t="s">
        <v>106</v>
      </c>
      <c r="B1484" s="6" t="s">
        <v>107</v>
      </c>
      <c r="C1484" s="6" t="s">
        <v>472</v>
      </c>
      <c r="D1484" s="6" t="s">
        <v>69</v>
      </c>
      <c r="E1484" s="6" t="s">
        <v>52</v>
      </c>
      <c r="F1484" s="6" t="s">
        <v>117</v>
      </c>
      <c r="G1484" s="6" t="s">
        <v>130</v>
      </c>
      <c r="H1484" t="s">
        <v>110</v>
      </c>
      <c r="I1484" t="s">
        <v>111</v>
      </c>
      <c r="J1484" t="s">
        <v>133</v>
      </c>
      <c r="K1484" t="s">
        <v>146</v>
      </c>
      <c r="L1484" t="s">
        <v>147</v>
      </c>
      <c r="M1484" t="s">
        <v>191</v>
      </c>
      <c r="P1484" s="44" t="s">
        <v>386</v>
      </c>
      <c r="Q1484" s="9">
        <v>6118805.7575182002</v>
      </c>
      <c r="R1484" s="9">
        <v>202612.701262113</v>
      </c>
      <c r="S1484" s="8">
        <f t="shared" si="93"/>
        <v>-0.96688688785174104</v>
      </c>
      <c r="U1484" s="9">
        <f t="shared" si="90"/>
        <v>-4.9164535804333021</v>
      </c>
      <c r="V1484" s="6" t="s">
        <v>119</v>
      </c>
      <c r="W1484" s="6" t="s">
        <v>383</v>
      </c>
    </row>
    <row r="1485" spans="1:23" x14ac:dyDescent="0.2">
      <c r="A1485" s="6" t="s">
        <v>106</v>
      </c>
      <c r="B1485" s="6" t="s">
        <v>107</v>
      </c>
      <c r="C1485" s="6" t="s">
        <v>425</v>
      </c>
      <c r="D1485" s="6" t="s">
        <v>69</v>
      </c>
      <c r="E1485" s="6" t="s">
        <v>52</v>
      </c>
      <c r="F1485" s="6" t="s">
        <v>117</v>
      </c>
      <c r="G1485" s="6" t="s">
        <v>109</v>
      </c>
      <c r="H1485" t="s">
        <v>110</v>
      </c>
      <c r="I1485" t="s">
        <v>111</v>
      </c>
      <c r="J1485" t="s">
        <v>133</v>
      </c>
      <c r="K1485" t="s">
        <v>146</v>
      </c>
      <c r="L1485" t="s">
        <v>147</v>
      </c>
      <c r="M1485" t="s">
        <v>191</v>
      </c>
      <c r="P1485" s="44" t="s">
        <v>386</v>
      </c>
      <c r="Q1485" s="9">
        <v>21.442307692307601</v>
      </c>
      <c r="R1485" s="9">
        <v>0.67307692307692202</v>
      </c>
      <c r="S1485" s="8">
        <f t="shared" si="93"/>
        <v>-0.96860986547085182</v>
      </c>
      <c r="U1485" s="9">
        <f t="shared" si="90"/>
        <v>-4.9935449778626966</v>
      </c>
      <c r="V1485" s="6" t="s">
        <v>116</v>
      </c>
      <c r="W1485" s="6" t="s">
        <v>383</v>
      </c>
    </row>
    <row r="1486" spans="1:23" x14ac:dyDescent="0.2">
      <c r="A1486" s="6" t="s">
        <v>106</v>
      </c>
      <c r="B1486" s="6" t="s">
        <v>107</v>
      </c>
      <c r="C1486" s="6" t="s">
        <v>472</v>
      </c>
      <c r="D1486" s="6" t="s">
        <v>69</v>
      </c>
      <c r="E1486" s="6" t="s">
        <v>52</v>
      </c>
      <c r="F1486" s="6" t="s">
        <v>108</v>
      </c>
      <c r="G1486" s="6" t="s">
        <v>130</v>
      </c>
      <c r="H1486" t="s">
        <v>110</v>
      </c>
      <c r="I1486" t="s">
        <v>111</v>
      </c>
      <c r="J1486" t="s">
        <v>133</v>
      </c>
      <c r="K1486" t="s">
        <v>146</v>
      </c>
      <c r="L1486" t="s">
        <v>147</v>
      </c>
      <c r="M1486" t="s">
        <v>191</v>
      </c>
      <c r="P1486" s="44" t="s">
        <v>386</v>
      </c>
      <c r="Q1486" s="9">
        <v>10964781.961431799</v>
      </c>
      <c r="R1486" s="9">
        <v>331131.12148259103</v>
      </c>
      <c r="S1486" s="8">
        <f t="shared" si="93"/>
        <v>-0.96980048279597975</v>
      </c>
      <c r="U1486" s="9">
        <f t="shared" si="90"/>
        <v>-5.0493307042287849</v>
      </c>
      <c r="V1486" s="6" t="s">
        <v>119</v>
      </c>
      <c r="W1486" s="6" t="s">
        <v>383</v>
      </c>
    </row>
    <row r="1487" spans="1:23" x14ac:dyDescent="0.2">
      <c r="A1487" s="6" t="s">
        <v>106</v>
      </c>
      <c r="B1487" s="6" t="s">
        <v>107</v>
      </c>
      <c r="C1487" s="6" t="s">
        <v>472</v>
      </c>
      <c r="D1487" s="6" t="s">
        <v>69</v>
      </c>
      <c r="E1487" s="6" t="s">
        <v>52</v>
      </c>
      <c r="F1487" s="6" t="s">
        <v>117</v>
      </c>
      <c r="G1487" s="6" t="s">
        <v>109</v>
      </c>
      <c r="H1487" t="s">
        <v>110</v>
      </c>
      <c r="I1487" t="s">
        <v>111</v>
      </c>
      <c r="J1487" t="s">
        <v>133</v>
      </c>
      <c r="K1487" t="s">
        <v>146</v>
      </c>
      <c r="L1487" t="s">
        <v>147</v>
      </c>
      <c r="M1487" t="s">
        <v>191</v>
      </c>
      <c r="P1487" s="44" t="s">
        <v>386</v>
      </c>
      <c r="Q1487" s="9">
        <v>6118805.7575182002</v>
      </c>
      <c r="R1487" s="9">
        <v>184784.97974222901</v>
      </c>
      <c r="S1487" s="8">
        <f t="shared" si="93"/>
        <v>-0.96980048279597975</v>
      </c>
      <c r="U1487" s="9">
        <f t="shared" si="90"/>
        <v>-5.0493307042287876</v>
      </c>
      <c r="V1487" s="6" t="s">
        <v>119</v>
      </c>
      <c r="W1487" s="6" t="s">
        <v>383</v>
      </c>
    </row>
    <row r="1488" spans="1:23" x14ac:dyDescent="0.2">
      <c r="A1488" s="6" t="s">
        <v>188</v>
      </c>
      <c r="B1488" s="6">
        <v>2019</v>
      </c>
      <c r="C1488" s="6" t="s">
        <v>511</v>
      </c>
      <c r="D1488" s="6" t="s">
        <v>189</v>
      </c>
      <c r="E1488" s="6" t="s">
        <v>50</v>
      </c>
      <c r="F1488" s="6" t="s">
        <v>195</v>
      </c>
      <c r="G1488" s="6" t="s">
        <v>190</v>
      </c>
      <c r="H1488" t="s">
        <v>110</v>
      </c>
      <c r="I1488" t="s">
        <v>111</v>
      </c>
      <c r="J1488" t="s">
        <v>112</v>
      </c>
      <c r="K1488" t="s">
        <v>139</v>
      </c>
      <c r="L1488" t="s">
        <v>140</v>
      </c>
      <c r="M1488" t="s">
        <v>141</v>
      </c>
      <c r="P1488" s="44" t="s">
        <v>385</v>
      </c>
      <c r="Q1488" s="9">
        <v>0.14696132596684996</v>
      </c>
      <c r="R1488" s="9">
        <v>4.4198895027629526E-3</v>
      </c>
      <c r="S1488" s="8">
        <f t="shared" si="93"/>
        <v>-0.96992481203007141</v>
      </c>
      <c r="U1488" s="9">
        <f t="shared" si="90"/>
        <v>-5.0552824355010113</v>
      </c>
      <c r="V1488" s="6" t="s">
        <v>116</v>
      </c>
      <c r="W1488" s="6" t="s">
        <v>383</v>
      </c>
    </row>
    <row r="1489" spans="1:23" x14ac:dyDescent="0.2">
      <c r="A1489" s="6" t="s">
        <v>106</v>
      </c>
      <c r="B1489" s="6" t="s">
        <v>120</v>
      </c>
      <c r="C1489" s="6" t="s">
        <v>448</v>
      </c>
      <c r="D1489" s="6" t="s">
        <v>77</v>
      </c>
      <c r="E1489" s="6" t="s">
        <v>121</v>
      </c>
      <c r="F1489" s="6" t="s">
        <v>122</v>
      </c>
      <c r="G1489" s="14">
        <v>1.0000000000000001E-5</v>
      </c>
      <c r="H1489" s="6" t="s">
        <v>110</v>
      </c>
      <c r="I1489" s="12" t="s">
        <v>123</v>
      </c>
      <c r="J1489" s="6" t="s">
        <v>124</v>
      </c>
      <c r="K1489" s="6" t="s">
        <v>125</v>
      </c>
      <c r="L1489" s="6" t="s">
        <v>126</v>
      </c>
      <c r="M1489" s="6" t="s">
        <v>127</v>
      </c>
      <c r="N1489" s="6" t="s">
        <v>128</v>
      </c>
      <c r="P1489" s="44" t="s">
        <v>385</v>
      </c>
      <c r="Q1489" s="9">
        <v>1549401.36567161</v>
      </c>
      <c r="R1489" s="9">
        <v>45262.413193880799</v>
      </c>
      <c r="S1489" s="8">
        <f t="shared" si="93"/>
        <v>-0.97078716064364567</v>
      </c>
      <c r="U1489" s="9">
        <f t="shared" ref="U1489:U1552" si="94">IF(T1489="",(LOG((R1489/Q1489),2)),T1489)</f>
        <v>-5.0972536013353595</v>
      </c>
      <c r="V1489" s="6" t="s">
        <v>119</v>
      </c>
      <c r="W1489" s="6" t="s">
        <v>383</v>
      </c>
    </row>
    <row r="1490" spans="1:23" x14ac:dyDescent="0.2">
      <c r="A1490" s="6" t="s">
        <v>151</v>
      </c>
      <c r="B1490" s="6">
        <v>2017</v>
      </c>
      <c r="C1490" s="6" t="s">
        <v>405</v>
      </c>
      <c r="D1490" s="6" t="s">
        <v>152</v>
      </c>
      <c r="E1490" s="6" t="s">
        <v>55</v>
      </c>
      <c r="F1490" s="6" t="s">
        <v>153</v>
      </c>
      <c r="G1490" s="6" t="s">
        <v>154</v>
      </c>
      <c r="H1490" s="6" t="s">
        <v>110</v>
      </c>
      <c r="I1490" s="6" t="s">
        <v>123</v>
      </c>
      <c r="J1490" s="6" t="s">
        <v>124</v>
      </c>
      <c r="K1490" s="6" t="s">
        <v>290</v>
      </c>
      <c r="L1490" s="6" t="s">
        <v>291</v>
      </c>
      <c r="M1490" s="6" t="s">
        <v>292</v>
      </c>
      <c r="N1490" s="6" t="s">
        <v>293</v>
      </c>
      <c r="P1490" s="44" t="s">
        <v>385</v>
      </c>
      <c r="Q1490" s="9">
        <v>10.302</v>
      </c>
      <c r="R1490" s="9">
        <v>0.28599999999999853</v>
      </c>
      <c r="S1490" s="8">
        <f t="shared" si="93"/>
        <v>-0.97223840031061948</v>
      </c>
      <c r="U1490" s="9">
        <f t="shared" si="94"/>
        <v>-5.1707654879449079</v>
      </c>
      <c r="V1490" s="6" t="s">
        <v>116</v>
      </c>
      <c r="W1490" s="6" t="s">
        <v>383</v>
      </c>
    </row>
    <row r="1491" spans="1:23" x14ac:dyDescent="0.2">
      <c r="A1491" s="6" t="s">
        <v>106</v>
      </c>
      <c r="B1491" s="6" t="s">
        <v>107</v>
      </c>
      <c r="C1491" s="6" t="s">
        <v>426</v>
      </c>
      <c r="D1491" s="6" t="s">
        <v>69</v>
      </c>
      <c r="E1491" s="6" t="s">
        <v>52</v>
      </c>
      <c r="F1491" s="6" t="s">
        <v>194</v>
      </c>
      <c r="G1491" s="6" t="s">
        <v>130</v>
      </c>
      <c r="H1491" t="s">
        <v>110</v>
      </c>
      <c r="I1491" t="s">
        <v>111</v>
      </c>
      <c r="J1491" t="s">
        <v>204</v>
      </c>
      <c r="K1491" t="s">
        <v>205</v>
      </c>
      <c r="L1491" t="s">
        <v>206</v>
      </c>
      <c r="M1491" t="s">
        <v>215</v>
      </c>
      <c r="N1491" s="6" t="s">
        <v>225</v>
      </c>
      <c r="P1491" s="44" t="s">
        <v>386</v>
      </c>
      <c r="Q1491" s="9">
        <v>13.499222395023301</v>
      </c>
      <c r="R1491" s="9">
        <v>0.37325038880248601</v>
      </c>
      <c r="S1491" s="8">
        <f t="shared" si="93"/>
        <v>-0.97235023041474666</v>
      </c>
      <c r="U1491" s="9">
        <f t="shared" si="94"/>
        <v>-5.1765887317233297</v>
      </c>
      <c r="V1491" s="6" t="s">
        <v>116</v>
      </c>
      <c r="W1491" s="6" t="s">
        <v>383</v>
      </c>
    </row>
    <row r="1492" spans="1:23" x14ac:dyDescent="0.2">
      <c r="A1492" s="6" t="s">
        <v>188</v>
      </c>
      <c r="B1492" s="6">
        <v>2019</v>
      </c>
      <c r="C1492" s="6" t="s">
        <v>511</v>
      </c>
      <c r="D1492" s="6" t="s">
        <v>49</v>
      </c>
      <c r="E1492" s="6" t="s">
        <v>50</v>
      </c>
      <c r="F1492" s="6" t="s">
        <v>142</v>
      </c>
      <c r="G1492" s="6" t="s">
        <v>190</v>
      </c>
      <c r="H1492" s="6" t="s">
        <v>110</v>
      </c>
      <c r="I1492" s="6" t="s">
        <v>111</v>
      </c>
      <c r="J1492" s="6" t="s">
        <v>133</v>
      </c>
      <c r="K1492" s="6" t="s">
        <v>134</v>
      </c>
      <c r="L1492" s="6" t="s">
        <v>135</v>
      </c>
      <c r="M1492" s="6" t="s">
        <v>162</v>
      </c>
      <c r="P1492" s="44" t="s">
        <v>385</v>
      </c>
      <c r="Q1492" s="9">
        <v>4.0883977900552981E-2</v>
      </c>
      <c r="R1492" s="50">
        <v>1.1049723756909602E-3</v>
      </c>
      <c r="S1492" s="8">
        <f t="shared" si="93"/>
        <v>-0.9729729729729647</v>
      </c>
      <c r="U1492" s="9">
        <f t="shared" si="94"/>
        <v>-5.2094533656285069</v>
      </c>
      <c r="V1492" s="6" t="s">
        <v>116</v>
      </c>
      <c r="W1492" s="6" t="s">
        <v>383</v>
      </c>
    </row>
    <row r="1493" spans="1:23" x14ac:dyDescent="0.2">
      <c r="A1493" s="6" t="s">
        <v>106</v>
      </c>
      <c r="B1493" s="6" t="s">
        <v>107</v>
      </c>
      <c r="C1493" s="6" t="s">
        <v>425</v>
      </c>
      <c r="D1493" s="6" t="s">
        <v>69</v>
      </c>
      <c r="E1493" s="6" t="s">
        <v>52</v>
      </c>
      <c r="F1493" s="6" t="s">
        <v>117</v>
      </c>
      <c r="G1493" s="6" t="s">
        <v>130</v>
      </c>
      <c r="H1493" t="s">
        <v>110</v>
      </c>
      <c r="I1493" t="s">
        <v>111</v>
      </c>
      <c r="J1493" t="s">
        <v>133</v>
      </c>
      <c r="K1493" t="s">
        <v>146</v>
      </c>
      <c r="L1493" t="s">
        <v>147</v>
      </c>
      <c r="M1493" t="s">
        <v>191</v>
      </c>
      <c r="P1493" s="44" t="s">
        <v>386</v>
      </c>
      <c r="Q1493" s="9">
        <v>21.442307692307601</v>
      </c>
      <c r="R1493" s="9">
        <v>0.57692307692307199</v>
      </c>
      <c r="S1493" s="8">
        <f t="shared" ref="S1493:S1524" si="95">((R1493-Q1493)/Q1493)</f>
        <v>-0.97309417040358748</v>
      </c>
      <c r="U1493" s="9">
        <f t="shared" si="94"/>
        <v>-5.2159373991991549</v>
      </c>
      <c r="V1493" s="6" t="s">
        <v>116</v>
      </c>
      <c r="W1493" s="6" t="s">
        <v>383</v>
      </c>
    </row>
    <row r="1494" spans="1:23" x14ac:dyDescent="0.2">
      <c r="A1494" s="6" t="s">
        <v>106</v>
      </c>
      <c r="B1494" s="6" t="s">
        <v>120</v>
      </c>
      <c r="C1494" s="6" t="s">
        <v>463</v>
      </c>
      <c r="D1494" s="6" t="s">
        <v>77</v>
      </c>
      <c r="E1494" s="6" t="s">
        <v>121</v>
      </c>
      <c r="F1494" s="6" t="s">
        <v>132</v>
      </c>
      <c r="G1494" s="13">
        <v>1.0000000000000001E-5</v>
      </c>
      <c r="H1494" s="6" t="s">
        <v>110</v>
      </c>
      <c r="I1494" s="6" t="s">
        <v>111</v>
      </c>
      <c r="J1494" s="6" t="s">
        <v>133</v>
      </c>
      <c r="K1494" s="6" t="s">
        <v>134</v>
      </c>
      <c r="L1494" s="6" t="s">
        <v>135</v>
      </c>
      <c r="P1494" s="44" t="s">
        <v>385</v>
      </c>
      <c r="Q1494" s="9">
        <v>103577.91763594899</v>
      </c>
      <c r="R1494" s="9">
        <v>2675.9680019891898</v>
      </c>
      <c r="S1494" s="8">
        <f t="shared" si="95"/>
        <v>-0.97416468622786401</v>
      </c>
      <c r="U1494" s="9">
        <f t="shared" si="94"/>
        <v>-5.2745117842486264</v>
      </c>
      <c r="V1494" s="6" t="s">
        <v>119</v>
      </c>
      <c r="W1494" s="6" t="s">
        <v>383</v>
      </c>
    </row>
    <row r="1495" spans="1:23" x14ac:dyDescent="0.2">
      <c r="A1495" s="6" t="s">
        <v>106</v>
      </c>
      <c r="B1495" s="6" t="s">
        <v>120</v>
      </c>
      <c r="C1495" s="6" t="s">
        <v>417</v>
      </c>
      <c r="D1495" s="6" t="s">
        <v>77</v>
      </c>
      <c r="E1495" s="6" t="s">
        <v>121</v>
      </c>
      <c r="F1495" s="6" t="s">
        <v>144</v>
      </c>
      <c r="G1495" s="11">
        <v>1E-3</v>
      </c>
      <c r="H1495" t="s">
        <v>110</v>
      </c>
      <c r="I1495" t="s">
        <v>111</v>
      </c>
      <c r="J1495" t="s">
        <v>204</v>
      </c>
      <c r="K1495" t="s">
        <v>205</v>
      </c>
      <c r="L1495" t="s">
        <v>206</v>
      </c>
      <c r="M1495" t="s">
        <v>215</v>
      </c>
      <c r="P1495" s="44" t="s">
        <v>386</v>
      </c>
      <c r="Q1495" s="9">
        <v>1193776.6417144299</v>
      </c>
      <c r="R1495" s="9">
        <v>28942.6612471675</v>
      </c>
      <c r="S1495" s="8">
        <f t="shared" si="95"/>
        <v>-0.97575537982917659</v>
      </c>
      <c r="U1495" s="9">
        <f t="shared" si="94"/>
        <v>-5.3661915378949629</v>
      </c>
      <c r="V1495" s="6" t="s">
        <v>119</v>
      </c>
      <c r="W1495" s="6" t="s">
        <v>383</v>
      </c>
    </row>
    <row r="1496" spans="1:23" x14ac:dyDescent="0.2">
      <c r="A1496" s="6" t="s">
        <v>106</v>
      </c>
      <c r="B1496" s="6" t="s">
        <v>107</v>
      </c>
      <c r="C1496" s="6" t="s">
        <v>491</v>
      </c>
      <c r="D1496" s="6" t="s">
        <v>69</v>
      </c>
      <c r="E1496" s="6" t="s">
        <v>52</v>
      </c>
      <c r="F1496" s="6" t="s">
        <v>142</v>
      </c>
      <c r="G1496" s="6" t="s">
        <v>130</v>
      </c>
      <c r="H1496" t="s">
        <v>110</v>
      </c>
      <c r="I1496" t="s">
        <v>111</v>
      </c>
      <c r="J1496" t="s">
        <v>204</v>
      </c>
      <c r="K1496" t="s">
        <v>205</v>
      </c>
      <c r="L1496" t="s">
        <v>206</v>
      </c>
      <c r="M1496" t="s">
        <v>215</v>
      </c>
      <c r="N1496" s="6" t="s">
        <v>225</v>
      </c>
      <c r="P1496" s="44" t="s">
        <v>386</v>
      </c>
      <c r="Q1496" s="9">
        <v>9.5306859205776195</v>
      </c>
      <c r="R1496" s="9">
        <v>0.21660649819494601</v>
      </c>
      <c r="S1496" s="8">
        <f t="shared" si="95"/>
        <v>-0.97727272727272729</v>
      </c>
      <c r="U1496" s="9">
        <f t="shared" si="94"/>
        <v>-5.4594316186372964</v>
      </c>
      <c r="V1496" s="6" t="s">
        <v>116</v>
      </c>
      <c r="W1496" s="6" t="s">
        <v>383</v>
      </c>
    </row>
    <row r="1497" spans="1:23" x14ac:dyDescent="0.2">
      <c r="A1497" s="6" t="s">
        <v>106</v>
      </c>
      <c r="B1497" s="6" t="s">
        <v>120</v>
      </c>
      <c r="C1497" s="6" t="s">
        <v>427</v>
      </c>
      <c r="D1497" s="6" t="s">
        <v>77</v>
      </c>
      <c r="E1497" s="6" t="s">
        <v>121</v>
      </c>
      <c r="F1497" s="6" t="s">
        <v>108</v>
      </c>
      <c r="G1497" s="6" t="s">
        <v>242</v>
      </c>
      <c r="H1497" t="s">
        <v>110</v>
      </c>
      <c r="I1497" t="s">
        <v>111</v>
      </c>
      <c r="J1497" t="s">
        <v>204</v>
      </c>
      <c r="K1497" t="s">
        <v>205</v>
      </c>
      <c r="L1497" t="s">
        <v>206</v>
      </c>
      <c r="M1497" t="s">
        <v>215</v>
      </c>
      <c r="P1497" s="44" t="s">
        <v>386</v>
      </c>
      <c r="Q1497" s="9">
        <v>6479823.3898634296</v>
      </c>
      <c r="R1497" s="9">
        <v>141218.93554354401</v>
      </c>
      <c r="S1497" s="8">
        <f t="shared" si="95"/>
        <v>-0.97820636041339393</v>
      </c>
      <c r="U1497" s="9">
        <f t="shared" si="94"/>
        <v>-5.5199490398984938</v>
      </c>
      <c r="V1497" s="6" t="s">
        <v>119</v>
      </c>
      <c r="W1497" s="6" t="s">
        <v>383</v>
      </c>
    </row>
    <row r="1498" spans="1:23" x14ac:dyDescent="0.2">
      <c r="A1498" s="6" t="s">
        <v>106</v>
      </c>
      <c r="B1498" s="6" t="s">
        <v>120</v>
      </c>
      <c r="C1498" s="6" t="s">
        <v>452</v>
      </c>
      <c r="D1498" s="6" t="s">
        <v>77</v>
      </c>
      <c r="E1498" s="6" t="s">
        <v>121</v>
      </c>
      <c r="F1498" s="6" t="s">
        <v>122</v>
      </c>
      <c r="G1498" s="11">
        <v>1E-3</v>
      </c>
      <c r="H1498" t="s">
        <v>110</v>
      </c>
      <c r="I1498" t="s">
        <v>111</v>
      </c>
      <c r="J1498" t="s">
        <v>204</v>
      </c>
      <c r="K1498" t="s">
        <v>205</v>
      </c>
      <c r="L1498" t="s">
        <v>206</v>
      </c>
      <c r="M1498" t="s">
        <v>215</v>
      </c>
      <c r="P1498" s="44" t="s">
        <v>386</v>
      </c>
      <c r="Q1498" s="9">
        <v>2721338.7683752999</v>
      </c>
      <c r="R1498" s="9">
        <v>53680.143062401701</v>
      </c>
      <c r="S1498" s="8">
        <f t="shared" si="95"/>
        <v>-0.98027436213152919</v>
      </c>
      <c r="U1498" s="9">
        <f t="shared" si="94"/>
        <v>-5.6637842363141688</v>
      </c>
      <c r="V1498" s="6" t="s">
        <v>119</v>
      </c>
      <c r="W1498" s="6" t="s">
        <v>383</v>
      </c>
    </row>
    <row r="1499" spans="1:23" x14ac:dyDescent="0.2">
      <c r="A1499" s="6" t="s">
        <v>106</v>
      </c>
      <c r="B1499" s="6" t="s">
        <v>120</v>
      </c>
      <c r="C1499" s="6" t="s">
        <v>426</v>
      </c>
      <c r="D1499" s="6" t="s">
        <v>69</v>
      </c>
      <c r="E1499" s="6" t="s">
        <v>52</v>
      </c>
      <c r="F1499" s="6" t="s">
        <v>108</v>
      </c>
      <c r="G1499" s="6" t="s">
        <v>242</v>
      </c>
      <c r="H1499" t="s">
        <v>110</v>
      </c>
      <c r="I1499" t="s">
        <v>111</v>
      </c>
      <c r="J1499" t="s">
        <v>204</v>
      </c>
      <c r="K1499" t="s">
        <v>205</v>
      </c>
      <c r="L1499" t="s">
        <v>206</v>
      </c>
      <c r="M1499" t="s">
        <v>215</v>
      </c>
      <c r="P1499" s="44" t="s">
        <v>386</v>
      </c>
      <c r="Q1499" s="9">
        <v>2811018.06341364</v>
      </c>
      <c r="R1499" s="9">
        <v>51312.984217875099</v>
      </c>
      <c r="S1499" s="8">
        <f t="shared" si="95"/>
        <v>-0.98174576503590238</v>
      </c>
      <c r="U1499" s="9">
        <f t="shared" si="94"/>
        <v>-5.7756249831564368</v>
      </c>
      <c r="V1499" s="6" t="s">
        <v>119</v>
      </c>
      <c r="W1499" s="6" t="s">
        <v>383</v>
      </c>
    </row>
    <row r="1500" spans="1:23" x14ac:dyDescent="0.2">
      <c r="A1500" s="6" t="s">
        <v>106</v>
      </c>
      <c r="B1500" s="6" t="s">
        <v>120</v>
      </c>
      <c r="C1500" s="6" t="s">
        <v>439</v>
      </c>
      <c r="D1500" s="6" t="s">
        <v>77</v>
      </c>
      <c r="E1500" s="6" t="s">
        <v>121</v>
      </c>
      <c r="F1500" s="6" t="s">
        <v>122</v>
      </c>
      <c r="G1500" s="11">
        <v>1E-3</v>
      </c>
      <c r="H1500" t="s">
        <v>110</v>
      </c>
      <c r="I1500" t="s">
        <v>123</v>
      </c>
      <c r="J1500" t="s">
        <v>124</v>
      </c>
      <c r="K1500" t="s">
        <v>125</v>
      </c>
      <c r="L1500" s="6" t="s">
        <v>136</v>
      </c>
      <c r="M1500" s="6" t="s">
        <v>137</v>
      </c>
      <c r="P1500" s="44" t="s">
        <v>385</v>
      </c>
      <c r="Q1500" s="9">
        <v>95528.388231847901</v>
      </c>
      <c r="R1500" s="9">
        <v>1705.2500835045601</v>
      </c>
      <c r="S1500" s="8">
        <f t="shared" si="95"/>
        <v>-0.98214928446855077</v>
      </c>
      <c r="U1500" s="9">
        <f t="shared" si="94"/>
        <v>-5.8078742851010894</v>
      </c>
      <c r="V1500" s="6" t="s">
        <v>119</v>
      </c>
      <c r="W1500" s="6" t="s">
        <v>383</v>
      </c>
    </row>
    <row r="1501" spans="1:23" x14ac:dyDescent="0.2">
      <c r="A1501" s="6" t="s">
        <v>106</v>
      </c>
      <c r="B1501" s="6" t="s">
        <v>107</v>
      </c>
      <c r="C1501" s="6" t="s">
        <v>426</v>
      </c>
      <c r="D1501" s="6" t="s">
        <v>69</v>
      </c>
      <c r="E1501" s="6" t="s">
        <v>52</v>
      </c>
      <c r="F1501" s="6" t="s">
        <v>142</v>
      </c>
      <c r="G1501" s="6" t="s">
        <v>130</v>
      </c>
      <c r="H1501" t="s">
        <v>110</v>
      </c>
      <c r="I1501" t="s">
        <v>111</v>
      </c>
      <c r="J1501" t="s">
        <v>204</v>
      </c>
      <c r="K1501" t="s">
        <v>205</v>
      </c>
      <c r="L1501" t="s">
        <v>206</v>
      </c>
      <c r="M1501" t="s">
        <v>215</v>
      </c>
      <c r="N1501" s="6" t="s">
        <v>225</v>
      </c>
      <c r="P1501" s="44" t="s">
        <v>386</v>
      </c>
      <c r="Q1501" s="9">
        <v>14.307931570761999</v>
      </c>
      <c r="R1501" s="9">
        <v>0.24883359253499299</v>
      </c>
      <c r="S1501" s="8">
        <f t="shared" si="95"/>
        <v>-0.98260869565217379</v>
      </c>
      <c r="U1501" s="9">
        <f t="shared" si="94"/>
        <v>-5.845490050944365</v>
      </c>
      <c r="V1501" s="6" t="s">
        <v>116</v>
      </c>
      <c r="W1501" s="6" t="s">
        <v>383</v>
      </c>
    </row>
    <row r="1502" spans="1:23" x14ac:dyDescent="0.2">
      <c r="A1502" s="6" t="s">
        <v>106</v>
      </c>
      <c r="B1502" s="6" t="s">
        <v>120</v>
      </c>
      <c r="C1502" s="6" t="s">
        <v>448</v>
      </c>
      <c r="D1502" s="6" t="s">
        <v>77</v>
      </c>
      <c r="E1502" s="6" t="s">
        <v>121</v>
      </c>
      <c r="F1502" s="6" t="s">
        <v>122</v>
      </c>
      <c r="G1502" s="11">
        <v>1E-3</v>
      </c>
      <c r="H1502" s="6" t="s">
        <v>110</v>
      </c>
      <c r="I1502" s="12" t="s">
        <v>123</v>
      </c>
      <c r="J1502" s="6" t="s">
        <v>124</v>
      </c>
      <c r="K1502" s="6" t="s">
        <v>125</v>
      </c>
      <c r="L1502" s="6" t="s">
        <v>126</v>
      </c>
      <c r="M1502" s="6" t="s">
        <v>127</v>
      </c>
      <c r="N1502" s="6" t="s">
        <v>128</v>
      </c>
      <c r="P1502" s="44" t="s">
        <v>385</v>
      </c>
      <c r="Q1502" s="9">
        <v>2329233.9669802701</v>
      </c>
      <c r="R1502" s="9">
        <v>39511.299309526497</v>
      </c>
      <c r="S1502" s="8">
        <f t="shared" si="95"/>
        <v>-0.98303678382264414</v>
      </c>
      <c r="U1502" s="9">
        <f t="shared" si="94"/>
        <v>-5.8814464630792589</v>
      </c>
      <c r="V1502" s="6" t="s">
        <v>119</v>
      </c>
      <c r="W1502" s="6" t="s">
        <v>383</v>
      </c>
    </row>
    <row r="1503" spans="1:23" x14ac:dyDescent="0.2">
      <c r="A1503" s="6" t="s">
        <v>106</v>
      </c>
      <c r="B1503" s="6" t="s">
        <v>120</v>
      </c>
      <c r="C1503" s="6" t="s">
        <v>425</v>
      </c>
      <c r="D1503" s="6" t="s">
        <v>69</v>
      </c>
      <c r="E1503" s="6" t="s">
        <v>52</v>
      </c>
      <c r="F1503" s="6" t="s">
        <v>108</v>
      </c>
      <c r="G1503" s="6" t="s">
        <v>242</v>
      </c>
      <c r="H1503" t="s">
        <v>110</v>
      </c>
      <c r="I1503" t="s">
        <v>111</v>
      </c>
      <c r="J1503" t="s">
        <v>204</v>
      </c>
      <c r="K1503" t="s">
        <v>205</v>
      </c>
      <c r="L1503" t="s">
        <v>206</v>
      </c>
      <c r="M1503" t="s">
        <v>215</v>
      </c>
      <c r="P1503" s="44" t="s">
        <v>386</v>
      </c>
      <c r="Q1503" s="9">
        <v>21.263187158306899</v>
      </c>
      <c r="R1503" s="9">
        <v>0.34506213930417601</v>
      </c>
      <c r="S1503" s="8">
        <f t="shared" si="95"/>
        <v>-0.98377185241633114</v>
      </c>
      <c r="U1503" s="9">
        <f t="shared" si="94"/>
        <v>-5.9453578617543972</v>
      </c>
      <c r="V1503" s="6" t="s">
        <v>116</v>
      </c>
      <c r="W1503" s="6" t="s">
        <v>383</v>
      </c>
    </row>
    <row r="1504" spans="1:23" x14ac:dyDescent="0.2">
      <c r="A1504" s="6" t="s">
        <v>106</v>
      </c>
      <c r="B1504" s="6" t="s">
        <v>120</v>
      </c>
      <c r="C1504" s="6" t="s">
        <v>449</v>
      </c>
      <c r="D1504" s="6" t="s">
        <v>77</v>
      </c>
      <c r="E1504" s="6" t="s">
        <v>121</v>
      </c>
      <c r="F1504" s="6" t="s">
        <v>122</v>
      </c>
      <c r="G1504" s="11">
        <v>1E-3</v>
      </c>
      <c r="H1504" s="6" t="s">
        <v>110</v>
      </c>
      <c r="I1504" s="12" t="s">
        <v>123</v>
      </c>
      <c r="J1504" s="6" t="s">
        <v>124</v>
      </c>
      <c r="K1504" s="6" t="s">
        <v>125</v>
      </c>
      <c r="L1504" s="6" t="s">
        <v>126</v>
      </c>
      <c r="M1504" s="6" t="s">
        <v>127</v>
      </c>
      <c r="N1504" s="6" t="s">
        <v>128</v>
      </c>
      <c r="P1504" s="44" t="s">
        <v>385</v>
      </c>
      <c r="Q1504" s="9">
        <v>45522.682755073198</v>
      </c>
      <c r="R1504" s="9">
        <v>574.769442483538</v>
      </c>
      <c r="S1504" s="8">
        <f t="shared" si="95"/>
        <v>-0.98737399890125144</v>
      </c>
      <c r="U1504" s="9">
        <f t="shared" si="94"/>
        <v>-6.3074584080139751</v>
      </c>
      <c r="V1504" s="6" t="s">
        <v>119</v>
      </c>
      <c r="W1504" s="6" t="s">
        <v>383</v>
      </c>
    </row>
    <row r="1505" spans="1:23" x14ac:dyDescent="0.2">
      <c r="A1505" s="6" t="s">
        <v>106</v>
      </c>
      <c r="B1505" s="6" t="s">
        <v>107</v>
      </c>
      <c r="C1505" s="6" t="s">
        <v>476</v>
      </c>
      <c r="D1505" s="6" t="s">
        <v>69</v>
      </c>
      <c r="E1505" s="6" t="s">
        <v>52</v>
      </c>
      <c r="F1505" s="6" t="s">
        <v>194</v>
      </c>
      <c r="G1505" s="6" t="s">
        <v>130</v>
      </c>
      <c r="H1505" t="s">
        <v>110</v>
      </c>
      <c r="I1505" t="s">
        <v>111</v>
      </c>
      <c r="J1505" t="s">
        <v>204</v>
      </c>
      <c r="K1505" t="s">
        <v>205</v>
      </c>
      <c r="L1505" t="s">
        <v>206</v>
      </c>
      <c r="M1505" t="s">
        <v>215</v>
      </c>
      <c r="N1505" s="6" t="s">
        <v>225</v>
      </c>
      <c r="P1505" s="44" t="s">
        <v>386</v>
      </c>
      <c r="Q1505" s="9">
        <v>7004783.82174554</v>
      </c>
      <c r="R1505" s="9">
        <v>83378.222347178802</v>
      </c>
      <c r="S1505" s="8">
        <f t="shared" si="95"/>
        <v>-0.98809695995351909</v>
      </c>
      <c r="U1505" s="9">
        <f t="shared" si="94"/>
        <v>-6.3925261036483771</v>
      </c>
      <c r="V1505" s="6" t="s">
        <v>119</v>
      </c>
      <c r="W1505" s="6" t="s">
        <v>383</v>
      </c>
    </row>
    <row r="1506" spans="1:23" x14ac:dyDescent="0.2">
      <c r="A1506" s="6" t="s">
        <v>106</v>
      </c>
      <c r="B1506" s="6" t="s">
        <v>120</v>
      </c>
      <c r="C1506" s="6" t="s">
        <v>427</v>
      </c>
      <c r="D1506" s="6" t="s">
        <v>69</v>
      </c>
      <c r="E1506" s="6" t="s">
        <v>52</v>
      </c>
      <c r="F1506" s="6" t="s">
        <v>108</v>
      </c>
      <c r="G1506" s="6" t="s">
        <v>242</v>
      </c>
      <c r="H1506" t="s">
        <v>110</v>
      </c>
      <c r="I1506" t="s">
        <v>111</v>
      </c>
      <c r="J1506" t="s">
        <v>204</v>
      </c>
      <c r="K1506" t="s">
        <v>205</v>
      </c>
      <c r="L1506" t="s">
        <v>206</v>
      </c>
      <c r="M1506" t="s">
        <v>215</v>
      </c>
      <c r="P1506" s="44" t="s">
        <v>386</v>
      </c>
      <c r="Q1506" s="9">
        <v>6479823.3898634296</v>
      </c>
      <c r="R1506" s="9">
        <v>73661.013052142793</v>
      </c>
      <c r="S1506" s="8">
        <f t="shared" si="95"/>
        <v>-0.98863224989011689</v>
      </c>
      <c r="U1506" s="9">
        <f t="shared" si="94"/>
        <v>-6.4589094435925611</v>
      </c>
      <c r="V1506" s="6" t="s">
        <v>119</v>
      </c>
      <c r="W1506" s="6" t="s">
        <v>383</v>
      </c>
    </row>
    <row r="1507" spans="1:23" x14ac:dyDescent="0.2">
      <c r="A1507" s="6" t="s">
        <v>196</v>
      </c>
      <c r="B1507" s="6">
        <v>2019</v>
      </c>
      <c r="C1507" s="6" t="s">
        <v>419</v>
      </c>
      <c r="D1507" s="6" t="s">
        <v>79</v>
      </c>
      <c r="E1507" s="6" t="s">
        <v>50</v>
      </c>
      <c r="F1507" s="6" t="s">
        <v>197</v>
      </c>
      <c r="G1507" s="6" t="s">
        <v>209</v>
      </c>
      <c r="H1507" s="6" t="s">
        <v>110</v>
      </c>
      <c r="I1507" s="12" t="s">
        <v>123</v>
      </c>
      <c r="J1507" s="6" t="s">
        <v>124</v>
      </c>
      <c r="K1507" s="6" t="s">
        <v>125</v>
      </c>
      <c r="L1507" s="6" t="s">
        <v>126</v>
      </c>
      <c r="M1507" s="6" t="s">
        <v>127</v>
      </c>
      <c r="N1507" s="6" t="s">
        <v>155</v>
      </c>
      <c r="P1507" s="44" t="s">
        <v>386</v>
      </c>
      <c r="Q1507" s="9">
        <v>107951482.479784</v>
      </c>
      <c r="R1507" s="9">
        <v>1212938.0053908201</v>
      </c>
      <c r="S1507" s="8">
        <f t="shared" si="95"/>
        <v>-0.98876404494382031</v>
      </c>
      <c r="U1507" s="9">
        <f t="shared" si="94"/>
        <v>-6.4757334309664119</v>
      </c>
      <c r="V1507" s="6" t="s">
        <v>119</v>
      </c>
      <c r="W1507" s="6" t="s">
        <v>383</v>
      </c>
    </row>
    <row r="1508" spans="1:23" x14ac:dyDescent="0.2">
      <c r="A1508" s="6" t="s">
        <v>106</v>
      </c>
      <c r="B1508" s="6" t="s">
        <v>120</v>
      </c>
      <c r="C1508" s="6" t="s">
        <v>448</v>
      </c>
      <c r="D1508" s="6" t="s">
        <v>77</v>
      </c>
      <c r="E1508" s="6" t="s">
        <v>121</v>
      </c>
      <c r="F1508" s="6" t="s">
        <v>122</v>
      </c>
      <c r="G1508" s="11">
        <v>1E-3</v>
      </c>
      <c r="H1508" s="6" t="s">
        <v>110</v>
      </c>
      <c r="I1508" s="12" t="s">
        <v>123</v>
      </c>
      <c r="J1508" s="6" t="s">
        <v>124</v>
      </c>
      <c r="K1508" s="6" t="s">
        <v>125</v>
      </c>
      <c r="L1508" s="6" t="s">
        <v>126</v>
      </c>
      <c r="M1508" s="6" t="s">
        <v>127</v>
      </c>
      <c r="N1508" s="6" t="s">
        <v>128</v>
      </c>
      <c r="P1508" s="44" t="s">
        <v>385</v>
      </c>
      <c r="Q1508" s="9">
        <v>1235387.7161286499</v>
      </c>
      <c r="R1508" s="9">
        <v>8469.7160841047498</v>
      </c>
      <c r="S1508" s="8">
        <f t="shared" si="95"/>
        <v>-0.99314408264423548</v>
      </c>
      <c r="U1508" s="9">
        <f t="shared" si="94"/>
        <v>-7.1884345659857782</v>
      </c>
      <c r="V1508" s="6" t="s">
        <v>119</v>
      </c>
      <c r="W1508" s="6" t="s">
        <v>383</v>
      </c>
    </row>
    <row r="1509" spans="1:23" x14ac:dyDescent="0.2">
      <c r="A1509" s="6" t="s">
        <v>106</v>
      </c>
      <c r="B1509" s="6" t="s">
        <v>120</v>
      </c>
      <c r="C1509" s="6" t="s">
        <v>455</v>
      </c>
      <c r="D1509" s="6" t="s">
        <v>77</v>
      </c>
      <c r="E1509" s="6" t="s">
        <v>121</v>
      </c>
      <c r="F1509" s="6" t="s">
        <v>224</v>
      </c>
      <c r="G1509" s="11">
        <v>0.01</v>
      </c>
      <c r="H1509" t="s">
        <v>110</v>
      </c>
      <c r="I1509" t="s">
        <v>111</v>
      </c>
      <c r="J1509" t="s">
        <v>204</v>
      </c>
      <c r="K1509" t="s">
        <v>205</v>
      </c>
      <c r="L1509" t="s">
        <v>206</v>
      </c>
      <c r="M1509" t="s">
        <v>215</v>
      </c>
      <c r="P1509" s="44" t="s">
        <v>386</v>
      </c>
      <c r="Q1509" s="9">
        <v>8728897.8179693893</v>
      </c>
      <c r="R1509" s="9">
        <v>48982.043580093101</v>
      </c>
      <c r="S1509" s="8">
        <f t="shared" si="95"/>
        <v>-0.99438851907748793</v>
      </c>
      <c r="U1509" s="9">
        <f t="shared" si="94"/>
        <v>-7.4774027228091926</v>
      </c>
      <c r="V1509" s="6" t="s">
        <v>119</v>
      </c>
      <c r="W1509" s="6" t="s">
        <v>383</v>
      </c>
    </row>
    <row r="1510" spans="1:23" x14ac:dyDescent="0.2">
      <c r="A1510" s="6" t="s">
        <v>156</v>
      </c>
      <c r="B1510" s="6">
        <v>2020</v>
      </c>
      <c r="C1510" s="6" t="s">
        <v>419</v>
      </c>
      <c r="D1510" s="6" t="s">
        <v>76</v>
      </c>
      <c r="E1510" s="6" t="s">
        <v>50</v>
      </c>
      <c r="F1510" s="6" t="s">
        <v>157</v>
      </c>
      <c r="G1510" s="6" t="s">
        <v>158</v>
      </c>
      <c r="H1510" t="s">
        <v>110</v>
      </c>
      <c r="I1510" t="s">
        <v>111</v>
      </c>
      <c r="J1510" t="s">
        <v>133</v>
      </c>
      <c r="K1510" t="s">
        <v>146</v>
      </c>
      <c r="L1510" t="s">
        <v>147</v>
      </c>
      <c r="M1510" t="s">
        <v>191</v>
      </c>
      <c r="P1510" s="44" t="s">
        <v>386</v>
      </c>
      <c r="Q1510" s="9">
        <v>39.850644942294629</v>
      </c>
      <c r="R1510" s="9">
        <v>0.20366598778006542</v>
      </c>
      <c r="S1510" s="8">
        <f t="shared" si="95"/>
        <v>-0.99488926746166895</v>
      </c>
      <c r="U1510" s="9">
        <f t="shared" si="94"/>
        <v>-7.612254192388721</v>
      </c>
      <c r="V1510" s="6" t="s">
        <v>116</v>
      </c>
      <c r="W1510" s="6" t="s">
        <v>383</v>
      </c>
    </row>
    <row r="1511" spans="1:23" x14ac:dyDescent="0.2">
      <c r="A1511" s="6" t="s">
        <v>106</v>
      </c>
      <c r="B1511" s="6" t="s">
        <v>120</v>
      </c>
      <c r="C1511" s="6" t="s">
        <v>455</v>
      </c>
      <c r="D1511" s="6" t="s">
        <v>77</v>
      </c>
      <c r="E1511" s="6" t="s">
        <v>121</v>
      </c>
      <c r="F1511" s="6" t="s">
        <v>224</v>
      </c>
      <c r="G1511" s="11">
        <v>0.03</v>
      </c>
      <c r="H1511" t="s">
        <v>110</v>
      </c>
      <c r="I1511" t="s">
        <v>111</v>
      </c>
      <c r="J1511" t="s">
        <v>204</v>
      </c>
      <c r="K1511" t="s">
        <v>205</v>
      </c>
      <c r="L1511" t="s">
        <v>206</v>
      </c>
      <c r="M1511" t="s">
        <v>215</v>
      </c>
      <c r="P1511" s="44" t="s">
        <v>386</v>
      </c>
      <c r="Q1511" s="9">
        <v>8728897.8179693893</v>
      </c>
      <c r="R1511" s="9">
        <v>27957.2509601651</v>
      </c>
      <c r="S1511" s="8">
        <f t="shared" si="95"/>
        <v>-0.99679716138930941</v>
      </c>
      <c r="U1511" s="9">
        <f t="shared" si="94"/>
        <v>-8.2864331813426482</v>
      </c>
      <c r="V1511" s="6" t="s">
        <v>119</v>
      </c>
      <c r="W1511" s="6" t="s">
        <v>383</v>
      </c>
    </row>
    <row r="1512" spans="1:23" x14ac:dyDescent="0.2">
      <c r="A1512" s="6" t="s">
        <v>106</v>
      </c>
      <c r="B1512" s="6" t="s">
        <v>120</v>
      </c>
      <c r="C1512" s="6" t="s">
        <v>452</v>
      </c>
      <c r="D1512" s="6" t="s">
        <v>77</v>
      </c>
      <c r="E1512" s="6" t="s">
        <v>121</v>
      </c>
      <c r="F1512" s="6" t="s">
        <v>122</v>
      </c>
      <c r="G1512" s="11">
        <v>1E-3</v>
      </c>
      <c r="H1512" t="s">
        <v>110</v>
      </c>
      <c r="I1512" t="s">
        <v>111</v>
      </c>
      <c r="J1512" t="s">
        <v>204</v>
      </c>
      <c r="K1512" t="s">
        <v>205</v>
      </c>
      <c r="L1512" t="s">
        <v>206</v>
      </c>
      <c r="M1512" t="s">
        <v>215</v>
      </c>
      <c r="P1512" s="44" t="s">
        <v>386</v>
      </c>
      <c r="Q1512" s="9">
        <v>5406537.93614465</v>
      </c>
      <c r="R1512" s="9">
        <v>9648.7721227013008</v>
      </c>
      <c r="S1512" s="8">
        <f t="shared" si="95"/>
        <v>-0.99821535107370729</v>
      </c>
      <c r="U1512" s="9">
        <f t="shared" si="94"/>
        <v>-9.1301439875009773</v>
      </c>
      <c r="V1512" s="6" t="s">
        <v>119</v>
      </c>
      <c r="W1512" s="6" t="s">
        <v>383</v>
      </c>
    </row>
    <row r="1513" spans="1:23" x14ac:dyDescent="0.2">
      <c r="A1513" s="6" t="s">
        <v>106</v>
      </c>
      <c r="B1513" s="6" t="s">
        <v>120</v>
      </c>
      <c r="C1513" s="6" t="s">
        <v>458</v>
      </c>
      <c r="D1513" s="6" t="s">
        <v>77</v>
      </c>
      <c r="E1513" s="6" t="s">
        <v>121</v>
      </c>
      <c r="F1513" s="6" t="s">
        <v>132</v>
      </c>
      <c r="G1513" s="13">
        <v>1.0000000000000001E-5</v>
      </c>
      <c r="H1513" t="s">
        <v>110</v>
      </c>
      <c r="I1513" t="s">
        <v>111</v>
      </c>
      <c r="J1513" t="s">
        <v>133</v>
      </c>
      <c r="K1513" t="s">
        <v>146</v>
      </c>
      <c r="L1513" t="s">
        <v>147</v>
      </c>
      <c r="M1513" t="s">
        <v>148</v>
      </c>
      <c r="P1513" s="44" t="s">
        <v>385</v>
      </c>
      <c r="Q1513" s="9">
        <v>774263.68268112699</v>
      </c>
      <c r="R1513" s="9">
        <v>913.65937263917601</v>
      </c>
      <c r="S1513" s="8">
        <f t="shared" si="95"/>
        <v>-0.99881996354333025</v>
      </c>
      <c r="U1513" s="9">
        <f t="shared" si="94"/>
        <v>-9.726952853003521</v>
      </c>
      <c r="V1513" s="6" t="s">
        <v>119</v>
      </c>
      <c r="W1513" s="6" t="s">
        <v>383</v>
      </c>
    </row>
    <row r="1514" spans="1:23" x14ac:dyDescent="0.2">
      <c r="A1514" s="6" t="s">
        <v>106</v>
      </c>
      <c r="B1514" s="6" t="s">
        <v>120</v>
      </c>
      <c r="C1514" s="6" t="s">
        <v>436</v>
      </c>
      <c r="D1514" s="6" t="s">
        <v>77</v>
      </c>
      <c r="E1514" s="6" t="s">
        <v>121</v>
      </c>
      <c r="F1514" s="6" t="s">
        <v>122</v>
      </c>
      <c r="G1514" s="11">
        <v>1E-3</v>
      </c>
      <c r="H1514" s="6" t="s">
        <v>110</v>
      </c>
      <c r="I1514" s="6" t="s">
        <v>111</v>
      </c>
      <c r="J1514" s="6" t="s">
        <v>112</v>
      </c>
      <c r="K1514" s="6" t="s">
        <v>113</v>
      </c>
      <c r="L1514" s="6" t="s">
        <v>114</v>
      </c>
      <c r="M1514" s="6" t="s">
        <v>115</v>
      </c>
      <c r="P1514" s="44" t="s">
        <v>385</v>
      </c>
      <c r="Q1514" s="9">
        <v>5.1468138567569497</v>
      </c>
      <c r="R1514" s="9">
        <v>1.9429496147158299E-3</v>
      </c>
      <c r="S1514" s="8">
        <f t="shared" si="95"/>
        <v>-0.99962249467946762</v>
      </c>
      <c r="U1514" s="9">
        <f t="shared" si="94"/>
        <v>-11.37121540172982</v>
      </c>
      <c r="V1514" s="6" t="s">
        <v>119</v>
      </c>
      <c r="W1514" s="6" t="s">
        <v>383</v>
      </c>
    </row>
    <row r="1515" spans="1:23" x14ac:dyDescent="0.2">
      <c r="A1515" s="6" t="s">
        <v>106</v>
      </c>
      <c r="B1515" s="6" t="s">
        <v>120</v>
      </c>
      <c r="C1515" s="6" t="s">
        <v>463</v>
      </c>
      <c r="D1515" s="6" t="s">
        <v>77</v>
      </c>
      <c r="E1515" s="6" t="s">
        <v>121</v>
      </c>
      <c r="F1515" s="6" t="s">
        <v>138</v>
      </c>
      <c r="G1515" s="11">
        <v>1E-3</v>
      </c>
      <c r="H1515" s="6" t="s">
        <v>110</v>
      </c>
      <c r="I1515" s="6" t="s">
        <v>111</v>
      </c>
      <c r="J1515" s="6" t="s">
        <v>133</v>
      </c>
      <c r="K1515" s="6" t="s">
        <v>134</v>
      </c>
      <c r="L1515" s="6" t="s">
        <v>135</v>
      </c>
      <c r="P1515" s="44" t="s">
        <v>385</v>
      </c>
      <c r="Q1515" s="9">
        <v>103577.91763594899</v>
      </c>
      <c r="R1515" s="9">
        <v>24.081270125596301</v>
      </c>
      <c r="S1515" s="8">
        <f t="shared" si="95"/>
        <v>-0.999767505751465</v>
      </c>
      <c r="U1515" s="9">
        <f t="shared" si="94"/>
        <v>-12.070517352415143</v>
      </c>
      <c r="V1515" s="6" t="s">
        <v>119</v>
      </c>
      <c r="W1515" s="6" t="s">
        <v>383</v>
      </c>
    </row>
    <row r="1516" spans="1:23" x14ac:dyDescent="0.2">
      <c r="A1516" s="6" t="s">
        <v>106</v>
      </c>
      <c r="B1516" s="6" t="s">
        <v>120</v>
      </c>
      <c r="C1516" s="6" t="s">
        <v>448</v>
      </c>
      <c r="D1516" s="6" t="s">
        <v>77</v>
      </c>
      <c r="E1516" s="6" t="s">
        <v>121</v>
      </c>
      <c r="F1516" s="6" t="s">
        <v>122</v>
      </c>
      <c r="G1516" s="11">
        <v>1E-3</v>
      </c>
      <c r="H1516" s="6" t="s">
        <v>110</v>
      </c>
      <c r="I1516" s="12" t="s">
        <v>123</v>
      </c>
      <c r="J1516" s="6" t="s">
        <v>124</v>
      </c>
      <c r="K1516" s="6" t="s">
        <v>125</v>
      </c>
      <c r="L1516" s="6" t="s">
        <v>126</v>
      </c>
      <c r="M1516" s="6" t="s">
        <v>127</v>
      </c>
      <c r="N1516" s="6" t="s">
        <v>128</v>
      </c>
      <c r="P1516" s="44" t="s">
        <v>385</v>
      </c>
      <c r="Q1516" s="9">
        <v>1549401.36567161</v>
      </c>
      <c r="R1516" s="9">
        <v>339.74067161439802</v>
      </c>
      <c r="S1516" s="8">
        <f t="shared" si="95"/>
        <v>-0.99978072778355453</v>
      </c>
      <c r="U1516" s="9">
        <f t="shared" si="94"/>
        <v>-12.154989357030482</v>
      </c>
      <c r="V1516" s="6" t="s">
        <v>119</v>
      </c>
      <c r="W1516" s="6" t="s">
        <v>383</v>
      </c>
    </row>
    <row r="1517" spans="1:23" x14ac:dyDescent="0.2">
      <c r="A1517" s="6" t="s">
        <v>106</v>
      </c>
      <c r="B1517" s="6" t="s">
        <v>107</v>
      </c>
      <c r="C1517" s="6" t="s">
        <v>482</v>
      </c>
      <c r="D1517" s="6" t="s">
        <v>69</v>
      </c>
      <c r="E1517" s="6" t="s">
        <v>52</v>
      </c>
      <c r="F1517" s="6" t="s">
        <v>117</v>
      </c>
      <c r="G1517" s="6" t="s">
        <v>131</v>
      </c>
      <c r="H1517" s="6" t="s">
        <v>110</v>
      </c>
      <c r="I1517" s="6" t="s">
        <v>111</v>
      </c>
      <c r="J1517" s="6" t="s">
        <v>112</v>
      </c>
      <c r="K1517" s="6" t="s">
        <v>113</v>
      </c>
      <c r="L1517" s="6" t="s">
        <v>114</v>
      </c>
      <c r="M1517" s="6" t="s">
        <v>115</v>
      </c>
      <c r="P1517" s="44" t="s">
        <v>385</v>
      </c>
      <c r="Q1517" s="9">
        <v>1263347.5505043799</v>
      </c>
      <c r="R1517" s="9">
        <v>179.39366666643599</v>
      </c>
      <c r="S1517" s="8">
        <f t="shared" si="95"/>
        <v>-0.99985800133415792</v>
      </c>
      <c r="U1517" s="9">
        <f t="shared" si="94"/>
        <v>-12.781835004693503</v>
      </c>
      <c r="V1517" s="6" t="s">
        <v>119</v>
      </c>
      <c r="W1517" s="6" t="s">
        <v>383</v>
      </c>
    </row>
    <row r="1518" spans="1:23" x14ac:dyDescent="0.2">
      <c r="A1518" s="6" t="s">
        <v>106</v>
      </c>
      <c r="B1518" s="6" t="s">
        <v>107</v>
      </c>
      <c r="C1518" s="6" t="s">
        <v>476</v>
      </c>
      <c r="D1518" s="6" t="s">
        <v>69</v>
      </c>
      <c r="E1518" s="6" t="s">
        <v>52</v>
      </c>
      <c r="F1518" s="6" t="s">
        <v>142</v>
      </c>
      <c r="G1518" s="6" t="s">
        <v>130</v>
      </c>
      <c r="H1518" t="s">
        <v>110</v>
      </c>
      <c r="I1518" t="s">
        <v>111</v>
      </c>
      <c r="J1518" t="s">
        <v>204</v>
      </c>
      <c r="K1518" t="s">
        <v>205</v>
      </c>
      <c r="L1518" t="s">
        <v>206</v>
      </c>
      <c r="M1518" t="s">
        <v>215</v>
      </c>
      <c r="N1518" s="6" t="s">
        <v>225</v>
      </c>
      <c r="P1518" s="44" t="s">
        <v>386</v>
      </c>
      <c r="Q1518" s="9">
        <v>2822655.6183662498</v>
      </c>
      <c r="R1518" s="9">
        <v>147.15097970303901</v>
      </c>
      <c r="S1518" s="8">
        <f t="shared" si="95"/>
        <v>-0.99994786789477774</v>
      </c>
      <c r="U1518" s="9">
        <f t="shared" si="94"/>
        <v>-14.227468353761012</v>
      </c>
      <c r="V1518" s="6" t="s">
        <v>119</v>
      </c>
      <c r="W1518" s="6" t="s">
        <v>383</v>
      </c>
    </row>
    <row r="1519" spans="1:23" x14ac:dyDescent="0.2">
      <c r="A1519" s="6" t="s">
        <v>106</v>
      </c>
      <c r="B1519" s="6" t="s">
        <v>120</v>
      </c>
      <c r="C1519" s="6" t="s">
        <v>436</v>
      </c>
      <c r="D1519" s="6" t="s">
        <v>77</v>
      </c>
      <c r="E1519" s="6" t="s">
        <v>121</v>
      </c>
      <c r="F1519" s="6" t="s">
        <v>122</v>
      </c>
      <c r="G1519" s="11">
        <v>1E-3</v>
      </c>
      <c r="H1519" s="6" t="s">
        <v>110</v>
      </c>
      <c r="I1519" s="6" t="s">
        <v>111</v>
      </c>
      <c r="J1519" s="6" t="s">
        <v>112</v>
      </c>
      <c r="K1519" s="6" t="s">
        <v>113</v>
      </c>
      <c r="L1519" s="6" t="s">
        <v>114</v>
      </c>
      <c r="M1519" s="6" t="s">
        <v>115</v>
      </c>
      <c r="P1519" s="44" t="s">
        <v>385</v>
      </c>
      <c r="Q1519" s="9">
        <v>36.1153898874013</v>
      </c>
      <c r="R1519" s="9">
        <v>9.5668558621805704E-4</v>
      </c>
      <c r="S1519" s="8">
        <f t="shared" si="95"/>
        <v>-0.99997351030712389</v>
      </c>
      <c r="U1519" s="9">
        <f t="shared" si="94"/>
        <v>-15.204209357369086</v>
      </c>
      <c r="V1519" s="6" t="s">
        <v>119</v>
      </c>
      <c r="W1519" s="6" t="s">
        <v>383</v>
      </c>
    </row>
    <row r="1520" spans="1:23" x14ac:dyDescent="0.2">
      <c r="A1520" s="6" t="s">
        <v>106</v>
      </c>
      <c r="B1520" s="6" t="s">
        <v>120</v>
      </c>
      <c r="C1520" s="6" t="s">
        <v>452</v>
      </c>
      <c r="D1520" s="6" t="s">
        <v>77</v>
      </c>
      <c r="E1520" s="6" t="s">
        <v>121</v>
      </c>
      <c r="F1520" s="6" t="s">
        <v>122</v>
      </c>
      <c r="G1520" s="11">
        <v>1E-3</v>
      </c>
      <c r="H1520" t="s">
        <v>110</v>
      </c>
      <c r="I1520" t="s">
        <v>111</v>
      </c>
      <c r="J1520" t="s">
        <v>204</v>
      </c>
      <c r="K1520" t="s">
        <v>205</v>
      </c>
      <c r="L1520" t="s">
        <v>206</v>
      </c>
      <c r="M1520" t="s">
        <v>215</v>
      </c>
      <c r="P1520" s="44" t="s">
        <v>386</v>
      </c>
      <c r="Q1520" s="9">
        <v>1972563.7868470901</v>
      </c>
      <c r="R1520" s="9">
        <v>31.397452344877799</v>
      </c>
      <c r="S1520" s="8">
        <f t="shared" si="95"/>
        <v>-0.99998408292165042</v>
      </c>
      <c r="U1520" s="9">
        <f t="shared" si="94"/>
        <v>-15.939064927332225</v>
      </c>
      <c r="V1520" s="6" t="s">
        <v>119</v>
      </c>
      <c r="W1520" s="6" t="s">
        <v>383</v>
      </c>
    </row>
    <row r="1521" spans="1:23" x14ac:dyDescent="0.2">
      <c r="A1521" s="6" t="s">
        <v>106</v>
      </c>
      <c r="B1521" s="6" t="s">
        <v>107</v>
      </c>
      <c r="C1521" s="6" t="s">
        <v>467</v>
      </c>
      <c r="D1521" s="6" t="s">
        <v>69</v>
      </c>
      <c r="E1521" s="6" t="s">
        <v>52</v>
      </c>
      <c r="F1521" s="6" t="s">
        <v>117</v>
      </c>
      <c r="G1521" s="6" t="s">
        <v>131</v>
      </c>
      <c r="H1521" t="s">
        <v>110</v>
      </c>
      <c r="I1521" t="s">
        <v>163</v>
      </c>
      <c r="J1521" t="s">
        <v>163</v>
      </c>
      <c r="K1521" t="s">
        <v>164</v>
      </c>
      <c r="L1521" t="s">
        <v>165</v>
      </c>
      <c r="M1521" t="s">
        <v>166</v>
      </c>
      <c r="P1521" s="44" t="s">
        <v>386</v>
      </c>
      <c r="Q1521" s="9">
        <v>75857.757502918495</v>
      </c>
      <c r="R1521" s="9">
        <v>1.0311772745930501</v>
      </c>
      <c r="S1521" s="8">
        <f t="shared" si="95"/>
        <v>-0.99998640643609127</v>
      </c>
      <c r="U1521" s="9">
        <f t="shared" si="94"/>
        <v>-16.166716728451838</v>
      </c>
      <c r="V1521" s="6" t="s">
        <v>119</v>
      </c>
      <c r="W1521" s="6" t="s">
        <v>383</v>
      </c>
    </row>
    <row r="1522" spans="1:23" x14ac:dyDescent="0.2">
      <c r="A1522" s="6" t="s">
        <v>106</v>
      </c>
      <c r="B1522" s="6" t="s">
        <v>107</v>
      </c>
      <c r="C1522" s="6" t="s">
        <v>482</v>
      </c>
      <c r="D1522" s="6" t="s">
        <v>69</v>
      </c>
      <c r="E1522" s="6" t="s">
        <v>52</v>
      </c>
      <c r="F1522" s="6" t="s">
        <v>117</v>
      </c>
      <c r="G1522" s="6" t="s">
        <v>118</v>
      </c>
      <c r="H1522" s="6" t="s">
        <v>110</v>
      </c>
      <c r="I1522" s="6" t="s">
        <v>111</v>
      </c>
      <c r="J1522" s="6" t="s">
        <v>112</v>
      </c>
      <c r="K1522" s="6" t="s">
        <v>113</v>
      </c>
      <c r="L1522" s="6" t="s">
        <v>114</v>
      </c>
      <c r="M1522" s="6" t="s">
        <v>115</v>
      </c>
      <c r="P1522" s="44" t="s">
        <v>385</v>
      </c>
      <c r="Q1522" s="9">
        <v>1263347.5505043799</v>
      </c>
      <c r="R1522" s="9">
        <v>1</v>
      </c>
      <c r="S1522" s="8">
        <f t="shared" si="95"/>
        <v>-0.9999992084521796</v>
      </c>
      <c r="U1522" s="9">
        <f t="shared" si="94"/>
        <v>-20.26882015256146</v>
      </c>
      <c r="V1522" s="6" t="s">
        <v>119</v>
      </c>
      <c r="W1522" s="6" t="s">
        <v>383</v>
      </c>
    </row>
    <row r="1523" spans="1:23" x14ac:dyDescent="0.2">
      <c r="A1523" s="6" t="s">
        <v>106</v>
      </c>
      <c r="B1523" s="6" t="s">
        <v>107</v>
      </c>
      <c r="C1523" s="6" t="s">
        <v>481</v>
      </c>
      <c r="D1523" s="6" t="s">
        <v>69</v>
      </c>
      <c r="E1523" s="6" t="s">
        <v>52</v>
      </c>
      <c r="F1523" s="6" t="s">
        <v>117</v>
      </c>
      <c r="G1523" s="6" t="s">
        <v>118</v>
      </c>
      <c r="H1523" s="6" t="s">
        <v>110</v>
      </c>
      <c r="I1523" s="6" t="s">
        <v>111</v>
      </c>
      <c r="J1523" s="6" t="s">
        <v>112</v>
      </c>
      <c r="K1523" s="6" t="s">
        <v>113</v>
      </c>
      <c r="L1523" s="6" t="s">
        <v>114</v>
      </c>
      <c r="M1523" s="6" t="s">
        <v>115</v>
      </c>
      <c r="P1523" s="44" t="s">
        <v>385</v>
      </c>
      <c r="Q1523" s="9">
        <v>2.3529411764705799</v>
      </c>
      <c r="R1523" s="19">
        <v>6.5921528090639399E-15</v>
      </c>
      <c r="S1523" s="8">
        <f t="shared" si="95"/>
        <v>-0.99999999999999711</v>
      </c>
      <c r="U1523" s="9">
        <f t="shared" si="94"/>
        <v>-48.342636991719466</v>
      </c>
      <c r="V1523" s="6" t="s">
        <v>116</v>
      </c>
      <c r="W1523" s="6" t="s">
        <v>383</v>
      </c>
    </row>
    <row r="1524" spans="1:23" x14ac:dyDescent="0.2">
      <c r="A1524" s="6" t="s">
        <v>106</v>
      </c>
      <c r="B1524" s="6" t="s">
        <v>120</v>
      </c>
      <c r="C1524" s="6" t="s">
        <v>449</v>
      </c>
      <c r="D1524" s="6" t="s">
        <v>77</v>
      </c>
      <c r="E1524" s="6" t="s">
        <v>121</v>
      </c>
      <c r="F1524" s="6" t="s">
        <v>122</v>
      </c>
      <c r="G1524" s="11">
        <v>1E-3</v>
      </c>
      <c r="H1524" s="6" t="s">
        <v>110</v>
      </c>
      <c r="I1524" s="12" t="s">
        <v>123</v>
      </c>
      <c r="J1524" s="6" t="s">
        <v>124</v>
      </c>
      <c r="K1524" s="6" t="s">
        <v>125</v>
      </c>
      <c r="L1524" s="6" t="s">
        <v>126</v>
      </c>
      <c r="M1524" s="6" t="s">
        <v>127</v>
      </c>
      <c r="N1524" s="6" t="s">
        <v>128</v>
      </c>
      <c r="P1524" s="44" t="s">
        <v>385</v>
      </c>
      <c r="Q1524" s="9">
        <v>3.7121050090663599E-3</v>
      </c>
      <c r="R1524" s="9">
        <v>971.27401984711503</v>
      </c>
      <c r="S1524" s="8">
        <v>261649.4698748817</v>
      </c>
      <c r="U1524" s="9">
        <v>17.997281324199886</v>
      </c>
      <c r="V1524" s="6" t="s">
        <v>119</v>
      </c>
      <c r="W1524" s="10" t="s">
        <v>382</v>
      </c>
    </row>
    <row r="1525" spans="1:23" x14ac:dyDescent="0.2">
      <c r="A1525" s="6" t="s">
        <v>106</v>
      </c>
      <c r="B1525" s="6" t="s">
        <v>120</v>
      </c>
      <c r="C1525" s="6" t="s">
        <v>463</v>
      </c>
      <c r="D1525" s="6" t="s">
        <v>77</v>
      </c>
      <c r="E1525" s="6" t="s">
        <v>121</v>
      </c>
      <c r="F1525" s="6" t="s">
        <v>132</v>
      </c>
      <c r="G1525" s="13">
        <v>1.0000000000000001E-5</v>
      </c>
      <c r="H1525" s="6" t="s">
        <v>110</v>
      </c>
      <c r="I1525" s="6" t="s">
        <v>111</v>
      </c>
      <c r="J1525" s="6" t="s">
        <v>133</v>
      </c>
      <c r="K1525" s="6" t="s">
        <v>134</v>
      </c>
      <c r="L1525" s="6" t="s">
        <v>135</v>
      </c>
      <c r="P1525" s="44" t="s">
        <v>385</v>
      </c>
      <c r="Q1525" s="9">
        <v>7.5485336504210396E-2</v>
      </c>
      <c r="R1525" s="9">
        <v>2324.9424853505898</v>
      </c>
      <c r="S1525" s="8">
        <v>30798.922117601076</v>
      </c>
      <c r="U1525" s="9">
        <v>14.910639082395186</v>
      </c>
      <c r="V1525" s="6" t="s">
        <v>119</v>
      </c>
      <c r="W1525" s="10" t="s">
        <v>382</v>
      </c>
    </row>
    <row r="1526" spans="1:23" x14ac:dyDescent="0.2">
      <c r="A1526" s="6" t="s">
        <v>106</v>
      </c>
      <c r="B1526" s="6" t="s">
        <v>120</v>
      </c>
      <c r="C1526" s="6" t="s">
        <v>439</v>
      </c>
      <c r="D1526" s="6" t="s">
        <v>77</v>
      </c>
      <c r="E1526" s="6" t="s">
        <v>121</v>
      </c>
      <c r="F1526" s="6" t="s">
        <v>122</v>
      </c>
      <c r="G1526" s="11">
        <v>1E-3</v>
      </c>
      <c r="H1526" t="s">
        <v>110</v>
      </c>
      <c r="I1526" t="s">
        <v>123</v>
      </c>
      <c r="J1526" t="s">
        <v>124</v>
      </c>
      <c r="K1526" t="s">
        <v>125</v>
      </c>
      <c r="L1526" s="6" t="s">
        <v>136</v>
      </c>
      <c r="M1526" s="6" t="s">
        <v>137</v>
      </c>
      <c r="P1526" s="44" t="s">
        <v>385</v>
      </c>
      <c r="Q1526" s="9">
        <v>3.5454296650324199E-3</v>
      </c>
      <c r="R1526" s="9">
        <v>19.2649644492245</v>
      </c>
      <c r="S1526" s="8">
        <v>5432.7460531877005</v>
      </c>
      <c r="U1526" s="9">
        <v>12.407731427261405</v>
      </c>
      <c r="V1526" s="6" t="s">
        <v>119</v>
      </c>
      <c r="W1526" s="10" t="s">
        <v>382</v>
      </c>
    </row>
    <row r="1527" spans="1:23" x14ac:dyDescent="0.2">
      <c r="A1527" s="6" t="s">
        <v>106</v>
      </c>
      <c r="B1527" s="6" t="s">
        <v>120</v>
      </c>
      <c r="C1527" s="6" t="s">
        <v>463</v>
      </c>
      <c r="D1527" s="6" t="s">
        <v>77</v>
      </c>
      <c r="E1527" s="6" t="s">
        <v>121</v>
      </c>
      <c r="F1527" s="6" t="s">
        <v>132</v>
      </c>
      <c r="G1527" s="11">
        <v>1E-3</v>
      </c>
      <c r="H1527" s="6" t="s">
        <v>110</v>
      </c>
      <c r="I1527" s="6" t="s">
        <v>111</v>
      </c>
      <c r="J1527" s="6" t="s">
        <v>133</v>
      </c>
      <c r="K1527" s="6" t="s">
        <v>134</v>
      </c>
      <c r="L1527" s="6" t="s">
        <v>135</v>
      </c>
      <c r="P1527" s="44" t="s">
        <v>385</v>
      </c>
      <c r="Q1527" s="9">
        <v>7.5485336504210396E-2</v>
      </c>
      <c r="R1527" s="9">
        <v>373.69654616820799</v>
      </c>
      <c r="S1527" s="8">
        <v>4949.5846231123851</v>
      </c>
      <c r="U1527" s="9">
        <v>12.273383190270868</v>
      </c>
      <c r="V1527" s="6" t="s">
        <v>119</v>
      </c>
      <c r="W1527" s="10" t="s">
        <v>382</v>
      </c>
    </row>
    <row r="1528" spans="1:23" x14ac:dyDescent="0.2">
      <c r="A1528" s="6" t="s">
        <v>106</v>
      </c>
      <c r="B1528" s="6" t="s">
        <v>120</v>
      </c>
      <c r="C1528" s="6" t="s">
        <v>433</v>
      </c>
      <c r="D1528" s="6" t="s">
        <v>77</v>
      </c>
      <c r="E1528" s="6" t="s">
        <v>121</v>
      </c>
      <c r="F1528" s="6" t="s">
        <v>122</v>
      </c>
      <c r="G1528" s="11">
        <v>1E-3</v>
      </c>
      <c r="H1528" t="s">
        <v>110</v>
      </c>
      <c r="I1528" t="s">
        <v>111</v>
      </c>
      <c r="J1528" t="s">
        <v>112</v>
      </c>
      <c r="K1528" t="s">
        <v>139</v>
      </c>
      <c r="L1528" t="s">
        <v>140</v>
      </c>
      <c r="M1528" s="6" t="s">
        <v>141</v>
      </c>
      <c r="P1528" s="44" t="s">
        <v>385</v>
      </c>
      <c r="Q1528" s="9">
        <v>0.12952677443553201</v>
      </c>
      <c r="R1528" s="9">
        <v>460.17322765137999</v>
      </c>
      <c r="S1528" s="8">
        <v>3551.726682624349</v>
      </c>
      <c r="U1528" s="9">
        <v>11.794710988588845</v>
      </c>
      <c r="V1528" s="6" t="s">
        <v>119</v>
      </c>
      <c r="W1528" s="10" t="s">
        <v>382</v>
      </c>
    </row>
    <row r="1529" spans="1:23" x14ac:dyDescent="0.2">
      <c r="A1529" s="6" t="s">
        <v>106</v>
      </c>
      <c r="B1529" s="6" t="s">
        <v>120</v>
      </c>
      <c r="C1529" s="6" t="s">
        <v>456</v>
      </c>
      <c r="D1529" s="6" t="s">
        <v>77</v>
      </c>
      <c r="E1529" s="6" t="s">
        <v>121</v>
      </c>
      <c r="F1529" s="6" t="s">
        <v>132</v>
      </c>
      <c r="G1529" s="11">
        <v>1E-3</v>
      </c>
      <c r="H1529" t="s">
        <v>110</v>
      </c>
      <c r="I1529" t="s">
        <v>111</v>
      </c>
      <c r="J1529" t="s">
        <v>112</v>
      </c>
      <c r="K1529" t="s">
        <v>139</v>
      </c>
      <c r="L1529" t="s">
        <v>140</v>
      </c>
      <c r="M1529" t="s">
        <v>141</v>
      </c>
      <c r="P1529" s="44" t="s">
        <v>385</v>
      </c>
      <c r="Q1529" s="9">
        <v>515.50183532505196</v>
      </c>
      <c r="R1529" s="9">
        <v>270180.92005137901</v>
      </c>
      <c r="S1529" s="8">
        <v>523.11243091116307</v>
      </c>
      <c r="U1529" s="9">
        <v>9.0337325170318117</v>
      </c>
      <c r="V1529" s="6" t="s">
        <v>119</v>
      </c>
      <c r="W1529" s="10" t="s">
        <v>382</v>
      </c>
    </row>
    <row r="1530" spans="1:23" x14ac:dyDescent="0.2">
      <c r="A1530" s="6" t="s">
        <v>106</v>
      </c>
      <c r="B1530" s="6" t="s">
        <v>120</v>
      </c>
      <c r="C1530" s="6" t="s">
        <v>463</v>
      </c>
      <c r="D1530" s="6" t="s">
        <v>77</v>
      </c>
      <c r="E1530" s="6" t="s">
        <v>121</v>
      </c>
      <c r="F1530" s="6" t="s">
        <v>138</v>
      </c>
      <c r="G1530" s="11">
        <v>1E-3</v>
      </c>
      <c r="H1530" s="6" t="s">
        <v>110</v>
      </c>
      <c r="I1530" s="6" t="s">
        <v>111</v>
      </c>
      <c r="J1530" s="6" t="s">
        <v>133</v>
      </c>
      <c r="K1530" s="6" t="s">
        <v>134</v>
      </c>
      <c r="L1530" s="6" t="s">
        <v>135</v>
      </c>
      <c r="P1530" s="44" t="s">
        <v>385</v>
      </c>
      <c r="Q1530" s="9">
        <v>7.5485336504210396E-2</v>
      </c>
      <c r="R1530" s="9">
        <v>39.393071773318503</v>
      </c>
      <c r="S1530" s="8">
        <v>520.86389566033472</v>
      </c>
      <c r="U1530" s="9">
        <v>9.0275297845793983</v>
      </c>
      <c r="V1530" s="6" t="s">
        <v>119</v>
      </c>
      <c r="W1530" s="10" t="s">
        <v>382</v>
      </c>
    </row>
    <row r="1531" spans="1:23" x14ac:dyDescent="0.2">
      <c r="A1531" s="6" t="s">
        <v>106</v>
      </c>
      <c r="B1531" s="6" t="s">
        <v>120</v>
      </c>
      <c r="C1531" s="6" t="s">
        <v>456</v>
      </c>
      <c r="D1531" s="6" t="s">
        <v>77</v>
      </c>
      <c r="E1531" s="6" t="s">
        <v>121</v>
      </c>
      <c r="F1531" s="6" t="s">
        <v>138</v>
      </c>
      <c r="G1531" s="13">
        <v>1.0000000000000001E-5</v>
      </c>
      <c r="H1531" t="s">
        <v>110</v>
      </c>
      <c r="I1531" t="s">
        <v>111</v>
      </c>
      <c r="J1531" t="s">
        <v>112</v>
      </c>
      <c r="K1531" t="s">
        <v>139</v>
      </c>
      <c r="L1531" t="s">
        <v>140</v>
      </c>
      <c r="M1531" t="s">
        <v>141</v>
      </c>
      <c r="P1531" s="44" t="s">
        <v>385</v>
      </c>
      <c r="Q1531" s="9">
        <v>515.50183532505196</v>
      </c>
      <c r="R1531" s="9">
        <v>252858.581827152</v>
      </c>
      <c r="S1531" s="8">
        <v>489.50956660069096</v>
      </c>
      <c r="U1531" s="9">
        <v>8.9381374639415316</v>
      </c>
      <c r="V1531" s="6" t="s">
        <v>119</v>
      </c>
      <c r="W1531" s="10" t="s">
        <v>382</v>
      </c>
    </row>
    <row r="1532" spans="1:23" x14ac:dyDescent="0.2">
      <c r="A1532" s="6" t="s">
        <v>106</v>
      </c>
      <c r="B1532" s="6" t="s">
        <v>120</v>
      </c>
      <c r="C1532" s="6" t="s">
        <v>463</v>
      </c>
      <c r="D1532" s="6" t="s">
        <v>77</v>
      </c>
      <c r="E1532" s="6" t="s">
        <v>121</v>
      </c>
      <c r="F1532" s="6" t="s">
        <v>138</v>
      </c>
      <c r="G1532" s="13">
        <v>1.0000000000000001E-5</v>
      </c>
      <c r="H1532" s="6" t="s">
        <v>110</v>
      </c>
      <c r="I1532" s="6" t="s">
        <v>111</v>
      </c>
      <c r="J1532" s="6" t="s">
        <v>133</v>
      </c>
      <c r="K1532" s="6" t="s">
        <v>134</v>
      </c>
      <c r="L1532" s="6" t="s">
        <v>135</v>
      </c>
      <c r="P1532" s="44" t="s">
        <v>385</v>
      </c>
      <c r="Q1532" s="9">
        <v>7.5485336504210396E-2</v>
      </c>
      <c r="R1532" s="9">
        <v>22.446314218462799</v>
      </c>
      <c r="S1532" s="8">
        <v>296.35992787434674</v>
      </c>
      <c r="U1532" s="9">
        <v>8.216066433156529</v>
      </c>
      <c r="V1532" s="6" t="s">
        <v>119</v>
      </c>
      <c r="W1532" s="10" t="s">
        <v>382</v>
      </c>
    </row>
    <row r="1533" spans="1:23" x14ac:dyDescent="0.2">
      <c r="A1533" s="6" t="s">
        <v>106</v>
      </c>
      <c r="B1533" s="6" t="s">
        <v>120</v>
      </c>
      <c r="C1533" s="6" t="s">
        <v>439</v>
      </c>
      <c r="D1533" s="6" t="s">
        <v>77</v>
      </c>
      <c r="E1533" s="6" t="s">
        <v>121</v>
      </c>
      <c r="F1533" s="6" t="s">
        <v>122</v>
      </c>
      <c r="G1533" s="11">
        <v>1E-3</v>
      </c>
      <c r="H1533" t="s">
        <v>110</v>
      </c>
      <c r="I1533" t="s">
        <v>123</v>
      </c>
      <c r="J1533" t="s">
        <v>124</v>
      </c>
      <c r="K1533" t="s">
        <v>125</v>
      </c>
      <c r="L1533" s="6" t="s">
        <v>136</v>
      </c>
      <c r="M1533" s="6" t="s">
        <v>137</v>
      </c>
      <c r="P1533" s="44" t="s">
        <v>385</v>
      </c>
      <c r="Q1533" s="9">
        <v>43.891872196597397</v>
      </c>
      <c r="R1533" s="9">
        <v>11647.297420188899</v>
      </c>
      <c r="S1533" s="8">
        <v>264.36342236711027</v>
      </c>
      <c r="U1533" s="9">
        <v>8.0518257134355888</v>
      </c>
      <c r="V1533" s="6" t="s">
        <v>119</v>
      </c>
      <c r="W1533" s="10" t="s">
        <v>382</v>
      </c>
    </row>
    <row r="1534" spans="1:23" x14ac:dyDescent="0.2">
      <c r="A1534" s="6" t="s">
        <v>106</v>
      </c>
      <c r="B1534" s="6" t="s">
        <v>120</v>
      </c>
      <c r="C1534" s="6" t="s">
        <v>456</v>
      </c>
      <c r="D1534" s="6" t="s">
        <v>77</v>
      </c>
      <c r="E1534" s="6" t="s">
        <v>121</v>
      </c>
      <c r="F1534" s="6" t="s">
        <v>138</v>
      </c>
      <c r="G1534" s="11">
        <v>1E-3</v>
      </c>
      <c r="H1534" t="s">
        <v>110</v>
      </c>
      <c r="I1534" t="s">
        <v>111</v>
      </c>
      <c r="J1534" t="s">
        <v>112</v>
      </c>
      <c r="K1534" t="s">
        <v>139</v>
      </c>
      <c r="L1534" t="s">
        <v>140</v>
      </c>
      <c r="M1534" t="s">
        <v>141</v>
      </c>
      <c r="P1534" s="44" t="s">
        <v>385</v>
      </c>
      <c r="Q1534" s="9">
        <v>515.50183532505196</v>
      </c>
      <c r="R1534" s="9">
        <v>14637.524193451</v>
      </c>
      <c r="S1534" s="8">
        <v>27.394708205493089</v>
      </c>
      <c r="U1534" s="9">
        <v>4.8275501810593253</v>
      </c>
      <c r="V1534" s="6" t="s">
        <v>119</v>
      </c>
      <c r="W1534" s="10" t="s">
        <v>382</v>
      </c>
    </row>
    <row r="1535" spans="1:23" x14ac:dyDescent="0.2">
      <c r="A1535" s="6" t="s">
        <v>106</v>
      </c>
      <c r="B1535" s="6" t="s">
        <v>120</v>
      </c>
      <c r="C1535" s="6" t="s">
        <v>460</v>
      </c>
      <c r="D1535" s="6" t="s">
        <v>77</v>
      </c>
      <c r="E1535" s="6" t="s">
        <v>121</v>
      </c>
      <c r="F1535" s="6" t="s">
        <v>138</v>
      </c>
      <c r="G1535" s="11">
        <v>1E-3</v>
      </c>
      <c r="H1535" s="6" t="s">
        <v>110</v>
      </c>
      <c r="I1535" s="12" t="s">
        <v>123</v>
      </c>
      <c r="J1535" s="6" t="s">
        <v>124</v>
      </c>
      <c r="K1535" s="6" t="s">
        <v>125</v>
      </c>
      <c r="L1535" s="6" t="s">
        <v>126</v>
      </c>
      <c r="M1535" s="6" t="s">
        <v>127</v>
      </c>
      <c r="N1535" s="6" t="s">
        <v>150</v>
      </c>
      <c r="P1535" s="44" t="s">
        <v>386</v>
      </c>
      <c r="Q1535" s="9">
        <v>37436.775003853203</v>
      </c>
      <c r="R1535" s="9">
        <v>886429.04748362896</v>
      </c>
      <c r="S1535" s="8">
        <v>22.678029087505337</v>
      </c>
      <c r="U1535" s="9">
        <v>4.5654770937588127</v>
      </c>
      <c r="V1535" s="6" t="s">
        <v>119</v>
      </c>
      <c r="W1535" s="10" t="s">
        <v>382</v>
      </c>
    </row>
    <row r="1536" spans="1:23" x14ac:dyDescent="0.2">
      <c r="A1536" s="6" t="s">
        <v>106</v>
      </c>
      <c r="B1536" s="6" t="s">
        <v>120</v>
      </c>
      <c r="C1536" s="6" t="s">
        <v>456</v>
      </c>
      <c r="D1536" s="6" t="s">
        <v>77</v>
      </c>
      <c r="E1536" s="6" t="s">
        <v>121</v>
      </c>
      <c r="F1536" s="6" t="s">
        <v>132</v>
      </c>
      <c r="G1536" s="13">
        <v>1.0000000000000001E-5</v>
      </c>
      <c r="H1536" t="s">
        <v>110</v>
      </c>
      <c r="I1536" t="s">
        <v>111</v>
      </c>
      <c r="J1536" t="s">
        <v>112</v>
      </c>
      <c r="K1536" t="s">
        <v>139</v>
      </c>
      <c r="L1536" t="s">
        <v>140</v>
      </c>
      <c r="M1536" t="s">
        <v>141</v>
      </c>
      <c r="P1536" s="44" t="s">
        <v>385</v>
      </c>
      <c r="Q1536" s="9">
        <v>515.50183532505196</v>
      </c>
      <c r="R1536" s="9">
        <v>11998.768951947101</v>
      </c>
      <c r="S1536" s="8">
        <v>22.275899579254112</v>
      </c>
      <c r="U1536" s="9">
        <v>4.5407650217884701</v>
      </c>
      <c r="V1536" s="6" t="s">
        <v>119</v>
      </c>
      <c r="W1536" s="10" t="s">
        <v>382</v>
      </c>
    </row>
    <row r="1537" spans="1:23" x14ac:dyDescent="0.2">
      <c r="A1537" s="6" t="s">
        <v>106</v>
      </c>
      <c r="B1537" s="6" t="s">
        <v>120</v>
      </c>
      <c r="C1537" s="6" t="s">
        <v>460</v>
      </c>
      <c r="D1537" s="6" t="s">
        <v>77</v>
      </c>
      <c r="E1537" s="6" t="s">
        <v>121</v>
      </c>
      <c r="F1537" s="6" t="s">
        <v>132</v>
      </c>
      <c r="G1537" s="11">
        <v>1E-3</v>
      </c>
      <c r="H1537" s="6" t="s">
        <v>110</v>
      </c>
      <c r="I1537" s="12" t="s">
        <v>123</v>
      </c>
      <c r="J1537" s="6" t="s">
        <v>124</v>
      </c>
      <c r="K1537" s="6" t="s">
        <v>125</v>
      </c>
      <c r="L1537" s="6" t="s">
        <v>126</v>
      </c>
      <c r="M1537" s="6" t="s">
        <v>127</v>
      </c>
      <c r="N1537" s="6" t="s">
        <v>150</v>
      </c>
      <c r="P1537" s="44" t="s">
        <v>386</v>
      </c>
      <c r="Q1537" s="9">
        <v>37436.775003853203</v>
      </c>
      <c r="R1537" s="9">
        <v>870543.69795160205</v>
      </c>
      <c r="S1537" s="8">
        <v>22.253704355196213</v>
      </c>
      <c r="U1537" s="9">
        <v>4.5393886532230496</v>
      </c>
      <c r="V1537" s="6" t="s">
        <v>119</v>
      </c>
      <c r="W1537" s="10" t="s">
        <v>382</v>
      </c>
    </row>
    <row r="1538" spans="1:23" x14ac:dyDescent="0.2">
      <c r="A1538" s="6" t="s">
        <v>156</v>
      </c>
      <c r="B1538" s="6">
        <v>2020</v>
      </c>
      <c r="C1538" s="6" t="s">
        <v>419</v>
      </c>
      <c r="D1538" s="6" t="s">
        <v>76</v>
      </c>
      <c r="E1538" s="6" t="s">
        <v>50</v>
      </c>
      <c r="F1538" s="6" t="s">
        <v>157</v>
      </c>
      <c r="G1538" s="6" t="s">
        <v>158</v>
      </c>
      <c r="H1538" s="6" t="s">
        <v>110</v>
      </c>
      <c r="I1538" t="s">
        <v>111</v>
      </c>
      <c r="J1538" t="s">
        <v>133</v>
      </c>
      <c r="K1538" t="s">
        <v>146</v>
      </c>
      <c r="L1538" t="s">
        <v>147</v>
      </c>
      <c r="M1538" t="s">
        <v>148</v>
      </c>
      <c r="P1538" s="44" t="s">
        <v>385</v>
      </c>
      <c r="Q1538" s="9">
        <v>0.50916496945009726</v>
      </c>
      <c r="R1538" s="9">
        <v>11.133740665308901</v>
      </c>
      <c r="S1538" s="8">
        <v>20.866666666666877</v>
      </c>
      <c r="U1538" s="9">
        <v>4.4506614090095793</v>
      </c>
      <c r="V1538" s="6" t="s">
        <v>116</v>
      </c>
      <c r="W1538" s="10" t="s">
        <v>382</v>
      </c>
    </row>
    <row r="1539" spans="1:23" x14ac:dyDescent="0.2">
      <c r="A1539" s="6" t="s">
        <v>106</v>
      </c>
      <c r="B1539" s="6" t="s">
        <v>120</v>
      </c>
      <c r="C1539" s="6" t="s">
        <v>460</v>
      </c>
      <c r="D1539" s="6" t="s">
        <v>77</v>
      </c>
      <c r="E1539" s="6" t="s">
        <v>121</v>
      </c>
      <c r="F1539" s="6" t="s">
        <v>138</v>
      </c>
      <c r="G1539" s="13">
        <v>1.0000000000000001E-5</v>
      </c>
      <c r="H1539" s="6" t="s">
        <v>110</v>
      </c>
      <c r="I1539" s="12" t="s">
        <v>123</v>
      </c>
      <c r="J1539" s="6" t="s">
        <v>124</v>
      </c>
      <c r="K1539" s="6" t="s">
        <v>125</v>
      </c>
      <c r="L1539" s="6" t="s">
        <v>126</v>
      </c>
      <c r="M1539" s="6" t="s">
        <v>127</v>
      </c>
      <c r="N1539" s="6" t="s">
        <v>150</v>
      </c>
      <c r="P1539" s="44" t="s">
        <v>386</v>
      </c>
      <c r="Q1539" s="9">
        <v>37436.775003853203</v>
      </c>
      <c r="R1539" s="9">
        <v>809798.491360805</v>
      </c>
      <c r="S1539" s="8">
        <v>20.631096462701606</v>
      </c>
      <c r="U1539" s="9">
        <v>4.4350348910799875</v>
      </c>
      <c r="V1539" s="6" t="s">
        <v>119</v>
      </c>
      <c r="W1539" s="10" t="s">
        <v>382</v>
      </c>
    </row>
    <row r="1540" spans="1:23" s="45" customFormat="1" x14ac:dyDescent="0.2">
      <c r="A1540" s="45" t="s">
        <v>106</v>
      </c>
      <c r="B1540" s="45" t="s">
        <v>120</v>
      </c>
      <c r="C1540" s="45" t="s">
        <v>438</v>
      </c>
      <c r="D1540" s="45" t="s">
        <v>77</v>
      </c>
      <c r="E1540" s="45" t="s">
        <v>121</v>
      </c>
      <c r="F1540" s="45" t="s">
        <v>122</v>
      </c>
      <c r="G1540" s="74">
        <v>1E-3</v>
      </c>
      <c r="H1540" s="67" t="s">
        <v>110</v>
      </c>
      <c r="I1540" s="67" t="s">
        <v>111</v>
      </c>
      <c r="J1540" s="67" t="s">
        <v>133</v>
      </c>
      <c r="K1540" s="67" t="s">
        <v>146</v>
      </c>
      <c r="L1540" s="67" t="s">
        <v>147</v>
      </c>
      <c r="M1540" s="67" t="s">
        <v>148</v>
      </c>
      <c r="P1540" s="70" t="s">
        <v>385</v>
      </c>
      <c r="Q1540" s="71">
        <v>4993.58789347314</v>
      </c>
      <c r="R1540" s="71">
        <v>94665.2260308189</v>
      </c>
      <c r="S1540" s="72">
        <v>17.957356524063773</v>
      </c>
      <c r="T1540" s="71"/>
      <c r="U1540" s="71">
        <v>4.2446858990227421</v>
      </c>
      <c r="V1540" s="45" t="s">
        <v>119</v>
      </c>
      <c r="W1540" s="73" t="s">
        <v>382</v>
      </c>
    </row>
    <row r="1541" spans="1:23" s="45" customFormat="1" x14ac:dyDescent="0.2">
      <c r="A1541" s="45" t="s">
        <v>106</v>
      </c>
      <c r="B1541" s="45" t="s">
        <v>120</v>
      </c>
      <c r="C1541" s="45" t="s">
        <v>460</v>
      </c>
      <c r="D1541" s="45" t="s">
        <v>77</v>
      </c>
      <c r="E1541" s="45" t="s">
        <v>121</v>
      </c>
      <c r="F1541" s="45" t="s">
        <v>132</v>
      </c>
      <c r="G1541" s="69">
        <v>1.0000000000000001E-5</v>
      </c>
      <c r="H1541" s="45" t="s">
        <v>110</v>
      </c>
      <c r="I1541" s="76" t="s">
        <v>123</v>
      </c>
      <c r="J1541" s="45" t="s">
        <v>124</v>
      </c>
      <c r="K1541" s="45" t="s">
        <v>125</v>
      </c>
      <c r="L1541" s="45" t="s">
        <v>126</v>
      </c>
      <c r="M1541" s="45" t="s">
        <v>127</v>
      </c>
      <c r="N1541" s="45" t="s">
        <v>150</v>
      </c>
      <c r="P1541" s="70" t="s">
        <v>386</v>
      </c>
      <c r="Q1541" s="71">
        <v>37436.775003853203</v>
      </c>
      <c r="R1541" s="71">
        <v>553930.77915375505</v>
      </c>
      <c r="S1541" s="72">
        <v>13.796434230692718</v>
      </c>
      <c r="T1541" s="71"/>
      <c r="U1541" s="71">
        <v>3.8871776398289333</v>
      </c>
      <c r="V1541" s="45" t="s">
        <v>119</v>
      </c>
      <c r="W1541" s="73" t="s">
        <v>382</v>
      </c>
    </row>
    <row r="1542" spans="1:23" s="45" customFormat="1" x14ac:dyDescent="0.2">
      <c r="A1542" s="45" t="s">
        <v>151</v>
      </c>
      <c r="B1542" s="45">
        <v>2017</v>
      </c>
      <c r="C1542" s="45" t="s">
        <v>409</v>
      </c>
      <c r="D1542" s="45" t="s">
        <v>152</v>
      </c>
      <c r="E1542" s="45" t="s">
        <v>55</v>
      </c>
      <c r="F1542" s="45" t="s">
        <v>153</v>
      </c>
      <c r="G1542" s="45" t="s">
        <v>154</v>
      </c>
      <c r="H1542" s="67" t="s">
        <v>110</v>
      </c>
      <c r="I1542" s="67" t="s">
        <v>123</v>
      </c>
      <c r="J1542" s="67" t="s">
        <v>124</v>
      </c>
      <c r="K1542" s="67" t="s">
        <v>125</v>
      </c>
      <c r="L1542" s="67" t="s">
        <v>126</v>
      </c>
      <c r="M1542" s="67" t="s">
        <v>127</v>
      </c>
      <c r="N1542" s="45" t="s">
        <v>150</v>
      </c>
      <c r="P1542" s="70" t="s">
        <v>386</v>
      </c>
      <c r="Q1542" s="71">
        <v>0.6</v>
      </c>
      <c r="R1542" s="71">
        <v>6.6</v>
      </c>
      <c r="S1542" s="72">
        <v>10</v>
      </c>
      <c r="T1542" s="71"/>
      <c r="U1542" s="71">
        <v>3.4594316186372978</v>
      </c>
      <c r="V1542" s="45" t="s">
        <v>116</v>
      </c>
      <c r="W1542" s="73" t="s">
        <v>382</v>
      </c>
    </row>
    <row r="1543" spans="1:23" s="45" customFormat="1" x14ac:dyDescent="0.2">
      <c r="A1543" s="45" t="s">
        <v>151</v>
      </c>
      <c r="B1543" s="45">
        <v>2017</v>
      </c>
      <c r="C1543" s="45" t="s">
        <v>409</v>
      </c>
      <c r="D1543" s="45" t="s">
        <v>152</v>
      </c>
      <c r="E1543" s="45" t="s">
        <v>55</v>
      </c>
      <c r="F1543" s="45" t="s">
        <v>153</v>
      </c>
      <c r="G1543" s="45" t="s">
        <v>154</v>
      </c>
      <c r="H1543" s="67" t="s">
        <v>110</v>
      </c>
      <c r="I1543" s="67" t="s">
        <v>123</v>
      </c>
      <c r="J1543" s="67" t="s">
        <v>124</v>
      </c>
      <c r="K1543" s="67" t="s">
        <v>125</v>
      </c>
      <c r="L1543" s="67" t="s">
        <v>126</v>
      </c>
      <c r="M1543" s="67" t="s">
        <v>127</v>
      </c>
      <c r="N1543" s="45" t="s">
        <v>155</v>
      </c>
      <c r="P1543" s="70" t="s">
        <v>386</v>
      </c>
      <c r="Q1543" s="71">
        <v>1.6</v>
      </c>
      <c r="R1543" s="71">
        <v>13.7</v>
      </c>
      <c r="S1543" s="72">
        <v>7.5624999999999991</v>
      </c>
      <c r="T1543" s="71"/>
      <c r="U1543" s="71">
        <v>3.0980320829605263</v>
      </c>
      <c r="V1543" s="45" t="s">
        <v>116</v>
      </c>
      <c r="W1543" s="73" t="s">
        <v>382</v>
      </c>
    </row>
    <row r="1544" spans="1:23" s="45" customFormat="1" x14ac:dyDescent="0.2">
      <c r="A1544" s="45" t="s">
        <v>167</v>
      </c>
      <c r="B1544" s="45">
        <v>2018</v>
      </c>
      <c r="C1544" s="45" t="s">
        <v>411</v>
      </c>
      <c r="D1544" s="45" t="s">
        <v>80</v>
      </c>
      <c r="E1544" s="45" t="s">
        <v>50</v>
      </c>
      <c r="F1544" s="45" t="s">
        <v>390</v>
      </c>
      <c r="G1544" s="45" t="s">
        <v>168</v>
      </c>
      <c r="H1544" s="45" t="s">
        <v>110</v>
      </c>
      <c r="I1544" s="76" t="s">
        <v>169</v>
      </c>
      <c r="J1544" s="45" t="s">
        <v>169</v>
      </c>
      <c r="K1544" s="45" t="s">
        <v>253</v>
      </c>
      <c r="L1544" s="45" t="s">
        <v>254</v>
      </c>
      <c r="M1544" s="45" t="s">
        <v>173</v>
      </c>
      <c r="N1544" s="45" t="s">
        <v>174</v>
      </c>
      <c r="P1544" s="70" t="s">
        <v>385</v>
      </c>
      <c r="Q1544" s="71"/>
      <c r="R1544" s="72"/>
      <c r="S1544" s="72"/>
      <c r="T1544" s="78">
        <v>2.936895362</v>
      </c>
      <c r="U1544" s="71">
        <v>2.936895362</v>
      </c>
      <c r="V1544" s="45" t="s">
        <v>116</v>
      </c>
      <c r="W1544" s="73" t="s">
        <v>382</v>
      </c>
    </row>
    <row r="1545" spans="1:23" s="45" customFormat="1" x14ac:dyDescent="0.2">
      <c r="A1545" s="45" t="s">
        <v>106</v>
      </c>
      <c r="B1545" s="45" t="s">
        <v>120</v>
      </c>
      <c r="C1545" s="45" t="s">
        <v>447</v>
      </c>
      <c r="D1545" s="45" t="s">
        <v>77</v>
      </c>
      <c r="E1545" s="45" t="s">
        <v>121</v>
      </c>
      <c r="F1545" s="45" t="s">
        <v>122</v>
      </c>
      <c r="G1545" s="74">
        <v>1E-3</v>
      </c>
      <c r="H1545" s="45" t="s">
        <v>110</v>
      </c>
      <c r="I1545" s="76" t="s">
        <v>123</v>
      </c>
      <c r="J1545" s="45" t="s">
        <v>124</v>
      </c>
      <c r="K1545" s="45" t="s">
        <v>125</v>
      </c>
      <c r="L1545" s="45" t="s">
        <v>126</v>
      </c>
      <c r="M1545" s="45" t="s">
        <v>127</v>
      </c>
      <c r="N1545" s="45" t="s">
        <v>155</v>
      </c>
      <c r="O1545" s="45" t="s">
        <v>175</v>
      </c>
      <c r="P1545" s="70" t="s">
        <v>386</v>
      </c>
      <c r="Q1545" s="71">
        <v>44872.9521905781</v>
      </c>
      <c r="R1545" s="71">
        <v>335970.83798174199</v>
      </c>
      <c r="S1545" s="72">
        <v>6.4871569972676157</v>
      </c>
      <c r="T1545" s="71"/>
      <c r="U1545" s="71">
        <v>2.9044180064589016</v>
      </c>
      <c r="V1545" s="45" t="s">
        <v>119</v>
      </c>
      <c r="W1545" s="73" t="s">
        <v>382</v>
      </c>
    </row>
    <row r="1546" spans="1:23" x14ac:dyDescent="0.2">
      <c r="A1546" s="6" t="s">
        <v>106</v>
      </c>
      <c r="B1546" s="6" t="s">
        <v>107</v>
      </c>
      <c r="C1546" s="6" t="s">
        <v>471</v>
      </c>
      <c r="D1546" s="6" t="s">
        <v>69</v>
      </c>
      <c r="E1546" s="6" t="s">
        <v>52</v>
      </c>
      <c r="F1546" s="6" t="s">
        <v>142</v>
      </c>
      <c r="G1546" s="6" t="s">
        <v>130</v>
      </c>
      <c r="H1546" t="s">
        <v>110</v>
      </c>
      <c r="I1546" t="s">
        <v>111</v>
      </c>
      <c r="J1546" t="s">
        <v>133</v>
      </c>
      <c r="K1546" t="s">
        <v>146</v>
      </c>
      <c r="L1546" t="s">
        <v>147</v>
      </c>
      <c r="M1546" t="s">
        <v>148</v>
      </c>
      <c r="P1546" s="44" t="s">
        <v>385</v>
      </c>
      <c r="Q1546" s="9">
        <v>703936.73953342799</v>
      </c>
      <c r="R1546" s="9">
        <v>4804125.5625725901</v>
      </c>
      <c r="S1546" s="8">
        <v>5.8246552463745296</v>
      </c>
      <c r="U1546" s="9">
        <v>2.7707561688298177</v>
      </c>
      <c r="V1546" s="6" t="s">
        <v>119</v>
      </c>
      <c r="W1546" s="10" t="s">
        <v>382</v>
      </c>
    </row>
    <row r="1547" spans="1:23" x14ac:dyDescent="0.2">
      <c r="A1547" s="6" t="s">
        <v>106</v>
      </c>
      <c r="B1547" s="6" t="s">
        <v>120</v>
      </c>
      <c r="C1547" s="6" t="s">
        <v>450</v>
      </c>
      <c r="D1547" s="6" t="s">
        <v>77</v>
      </c>
      <c r="E1547" s="6" t="s">
        <v>121</v>
      </c>
      <c r="F1547" s="6" t="s">
        <v>122</v>
      </c>
      <c r="G1547" s="11">
        <v>1E-3</v>
      </c>
      <c r="H1547" s="6" t="s">
        <v>110</v>
      </c>
      <c r="I1547" s="12" t="s">
        <v>123</v>
      </c>
      <c r="J1547" s="6" t="s">
        <v>124</v>
      </c>
      <c r="K1547" s="6" t="s">
        <v>125</v>
      </c>
      <c r="L1547" s="6" t="s">
        <v>126</v>
      </c>
      <c r="M1547" s="6" t="s">
        <v>127</v>
      </c>
      <c r="N1547" s="6" t="s">
        <v>150</v>
      </c>
      <c r="O1547" s="6" t="s">
        <v>184</v>
      </c>
      <c r="P1547" s="44" t="s">
        <v>386</v>
      </c>
      <c r="Q1547" s="9">
        <v>1899.9651919748901</v>
      </c>
      <c r="R1547" s="9">
        <v>10577.6756028317</v>
      </c>
      <c r="S1547" s="8">
        <v>4.5672996787045843</v>
      </c>
      <c r="U1547" s="9">
        <v>2.4769777432261173</v>
      </c>
      <c r="V1547" s="6" t="s">
        <v>119</v>
      </c>
      <c r="W1547" s="10" t="s">
        <v>382</v>
      </c>
    </row>
    <row r="1548" spans="1:23" x14ac:dyDescent="0.2">
      <c r="A1548" s="6" t="s">
        <v>106</v>
      </c>
      <c r="B1548" s="6" t="s">
        <v>107</v>
      </c>
      <c r="C1548" s="6" t="s">
        <v>471</v>
      </c>
      <c r="D1548" s="6" t="s">
        <v>69</v>
      </c>
      <c r="E1548" s="6" t="s">
        <v>52</v>
      </c>
      <c r="F1548" s="6" t="s">
        <v>142</v>
      </c>
      <c r="G1548" s="6" t="s">
        <v>109</v>
      </c>
      <c r="H1548" t="s">
        <v>110</v>
      </c>
      <c r="I1548" t="s">
        <v>111</v>
      </c>
      <c r="J1548" t="s">
        <v>133</v>
      </c>
      <c r="K1548" t="s">
        <v>146</v>
      </c>
      <c r="L1548" t="s">
        <v>147</v>
      </c>
      <c r="M1548" t="s">
        <v>148</v>
      </c>
      <c r="P1548" s="44" t="s">
        <v>385</v>
      </c>
      <c r="Q1548" s="9">
        <v>703936.73953342799</v>
      </c>
      <c r="R1548" s="9">
        <v>3312679.1342175701</v>
      </c>
      <c r="S1548" s="8">
        <v>3.7059330024644352</v>
      </c>
      <c r="U1548" s="9">
        <v>2.234480781314367</v>
      </c>
      <c r="V1548" s="6" t="s">
        <v>119</v>
      </c>
      <c r="W1548" s="10" t="s">
        <v>382</v>
      </c>
    </row>
    <row r="1549" spans="1:23" x14ac:dyDescent="0.2">
      <c r="A1549" s="6" t="s">
        <v>106</v>
      </c>
      <c r="B1549" s="6" t="s">
        <v>107</v>
      </c>
      <c r="C1549" s="6" t="s">
        <v>473</v>
      </c>
      <c r="D1549" s="6" t="s">
        <v>69</v>
      </c>
      <c r="E1549" s="6" t="s">
        <v>52</v>
      </c>
      <c r="F1549" s="6" t="s">
        <v>194</v>
      </c>
      <c r="G1549" s="6" t="s">
        <v>130</v>
      </c>
      <c r="H1549" s="6" t="s">
        <v>110</v>
      </c>
      <c r="I1549" s="12" t="s">
        <v>123</v>
      </c>
      <c r="J1549" s="6" t="s">
        <v>124</v>
      </c>
      <c r="K1549" s="6" t="s">
        <v>125</v>
      </c>
      <c r="L1549" s="6" t="s">
        <v>126</v>
      </c>
      <c r="M1549" s="6" t="s">
        <v>127</v>
      </c>
      <c r="N1549" s="6" t="s">
        <v>150</v>
      </c>
      <c r="P1549" s="44" t="s">
        <v>386</v>
      </c>
      <c r="Q1549" s="9">
        <v>1.25776397515528</v>
      </c>
      <c r="R1549" s="9">
        <v>5.0931677018633499</v>
      </c>
      <c r="S1549" s="8">
        <v>3.0493827160493781</v>
      </c>
      <c r="U1549" s="9">
        <v>2.0177020017334573</v>
      </c>
      <c r="V1549" s="6" t="s">
        <v>116</v>
      </c>
      <c r="W1549" s="10" t="s">
        <v>382</v>
      </c>
    </row>
    <row r="1550" spans="1:23" x14ac:dyDescent="0.2">
      <c r="A1550" s="6" t="s">
        <v>106</v>
      </c>
      <c r="B1550" s="6" t="s">
        <v>107</v>
      </c>
      <c r="C1550" s="6" t="s">
        <v>474</v>
      </c>
      <c r="D1550" s="6" t="s">
        <v>69</v>
      </c>
      <c r="E1550" s="6" t="s">
        <v>52</v>
      </c>
      <c r="F1550" s="6" t="s">
        <v>108</v>
      </c>
      <c r="G1550" s="6" t="s">
        <v>109</v>
      </c>
      <c r="H1550" s="6" t="s">
        <v>110</v>
      </c>
      <c r="I1550" s="12" t="s">
        <v>123</v>
      </c>
      <c r="J1550" s="6" t="s">
        <v>124</v>
      </c>
      <c r="K1550" s="6" t="s">
        <v>125</v>
      </c>
      <c r="L1550" s="6" t="s">
        <v>126</v>
      </c>
      <c r="M1550" s="6" t="s">
        <v>127</v>
      </c>
      <c r="N1550" s="6" t="s">
        <v>150</v>
      </c>
      <c r="P1550" s="44" t="s">
        <v>386</v>
      </c>
      <c r="Q1550" s="9">
        <v>239418.34696208101</v>
      </c>
      <c r="R1550" s="9">
        <v>950226.30987155496</v>
      </c>
      <c r="S1550" s="8">
        <v>2.9688951240735593</v>
      </c>
      <c r="U1550" s="9">
        <v>1.9887374403982068</v>
      </c>
      <c r="V1550" s="6" t="s">
        <v>119</v>
      </c>
      <c r="W1550" s="10" t="s">
        <v>382</v>
      </c>
    </row>
    <row r="1551" spans="1:23" x14ac:dyDescent="0.2">
      <c r="A1551" s="6" t="s">
        <v>106</v>
      </c>
      <c r="B1551" s="6" t="s">
        <v>120</v>
      </c>
      <c r="C1551" s="6" t="s">
        <v>444</v>
      </c>
      <c r="D1551" s="6" t="s">
        <v>77</v>
      </c>
      <c r="E1551" s="6" t="s">
        <v>121</v>
      </c>
      <c r="F1551" s="6" t="s">
        <v>122</v>
      </c>
      <c r="G1551" s="11">
        <v>1E-3</v>
      </c>
      <c r="H1551" s="6" t="s">
        <v>110</v>
      </c>
      <c r="I1551" s="12" t="s">
        <v>123</v>
      </c>
      <c r="J1551" s="6" t="s">
        <v>124</v>
      </c>
      <c r="K1551" s="6" t="s">
        <v>125</v>
      </c>
      <c r="L1551" s="6" t="s">
        <v>126</v>
      </c>
      <c r="M1551" s="6" t="s">
        <v>127</v>
      </c>
      <c r="N1551" s="6" t="s">
        <v>150</v>
      </c>
      <c r="P1551" s="44" t="s">
        <v>386</v>
      </c>
      <c r="Q1551" s="9">
        <v>77159.141589408304</v>
      </c>
      <c r="R1551" s="9">
        <v>297148.1104684</v>
      </c>
      <c r="S1551" s="8">
        <v>2.8511070023255645</v>
      </c>
      <c r="U1551" s="9">
        <v>1.9452732087178226</v>
      </c>
      <c r="V1551" s="6" t="s">
        <v>119</v>
      </c>
      <c r="W1551" s="10" t="s">
        <v>382</v>
      </c>
    </row>
    <row r="1552" spans="1:23" x14ac:dyDescent="0.2">
      <c r="A1552" s="6" t="s">
        <v>106</v>
      </c>
      <c r="B1552" s="6" t="s">
        <v>107</v>
      </c>
      <c r="C1552" s="6" t="s">
        <v>470</v>
      </c>
      <c r="D1552" s="6" t="s">
        <v>69</v>
      </c>
      <c r="E1552" s="6" t="s">
        <v>52</v>
      </c>
      <c r="F1552" s="6" t="s">
        <v>142</v>
      </c>
      <c r="G1552" s="6" t="s">
        <v>109</v>
      </c>
      <c r="H1552" t="s">
        <v>110</v>
      </c>
      <c r="I1552" t="s">
        <v>111</v>
      </c>
      <c r="J1552" t="s">
        <v>133</v>
      </c>
      <c r="K1552" t="s">
        <v>146</v>
      </c>
      <c r="L1552" t="s">
        <v>147</v>
      </c>
      <c r="M1552" t="s">
        <v>148</v>
      </c>
      <c r="P1552" s="44" t="s">
        <v>385</v>
      </c>
      <c r="Q1552" s="9">
        <v>6.0885608856088496</v>
      </c>
      <c r="R1552" s="9">
        <v>22.804428044280399</v>
      </c>
      <c r="S1552" s="8">
        <v>2.7454545454545425</v>
      </c>
      <c r="U1552" s="9">
        <v>1.9051408136585577</v>
      </c>
      <c r="V1552" s="6" t="s">
        <v>116</v>
      </c>
      <c r="W1552" s="10" t="s">
        <v>382</v>
      </c>
    </row>
    <row r="1553" spans="1:24" x14ac:dyDescent="0.2">
      <c r="A1553" s="6" t="s">
        <v>156</v>
      </c>
      <c r="B1553" s="6">
        <v>2020</v>
      </c>
      <c r="C1553" s="6" t="s">
        <v>419</v>
      </c>
      <c r="D1553" s="6" t="s">
        <v>76</v>
      </c>
      <c r="E1553" s="6" t="s">
        <v>50</v>
      </c>
      <c r="F1553" s="6" t="s">
        <v>157</v>
      </c>
      <c r="G1553" s="6" t="s">
        <v>158</v>
      </c>
      <c r="H1553" t="s">
        <v>110</v>
      </c>
      <c r="I1553" t="s">
        <v>163</v>
      </c>
      <c r="J1553" t="s">
        <v>163</v>
      </c>
      <c r="K1553" t="s">
        <v>164</v>
      </c>
      <c r="L1553" t="s">
        <v>165</v>
      </c>
      <c r="M1553" t="s">
        <v>166</v>
      </c>
      <c r="P1553" s="44" t="s">
        <v>386</v>
      </c>
      <c r="Q1553" s="9">
        <v>0.27155465037339849</v>
      </c>
      <c r="R1553" s="9">
        <v>0.98438560760357063</v>
      </c>
      <c r="S1553" s="8">
        <v>2.625000000000004</v>
      </c>
      <c r="U1553" s="9">
        <v>1.8579809951275739</v>
      </c>
      <c r="V1553" s="6" t="s">
        <v>116</v>
      </c>
      <c r="W1553" s="10" t="s">
        <v>382</v>
      </c>
    </row>
    <row r="1554" spans="1:24" x14ac:dyDescent="0.2">
      <c r="A1554" s="6" t="s">
        <v>106</v>
      </c>
      <c r="B1554" s="6" t="s">
        <v>107</v>
      </c>
      <c r="C1554" s="6" t="s">
        <v>473</v>
      </c>
      <c r="D1554" s="6" t="s">
        <v>69</v>
      </c>
      <c r="E1554" s="6" t="s">
        <v>52</v>
      </c>
      <c r="F1554" s="6" t="s">
        <v>108</v>
      </c>
      <c r="G1554" s="6" t="s">
        <v>109</v>
      </c>
      <c r="H1554" s="6" t="s">
        <v>110</v>
      </c>
      <c r="I1554" s="12" t="s">
        <v>123</v>
      </c>
      <c r="J1554" s="6" t="s">
        <v>124</v>
      </c>
      <c r="K1554" s="6" t="s">
        <v>125</v>
      </c>
      <c r="L1554" s="6" t="s">
        <v>126</v>
      </c>
      <c r="M1554" s="6" t="s">
        <v>127</v>
      </c>
      <c r="N1554" s="6" t="s">
        <v>150</v>
      </c>
      <c r="P1554" s="44" t="s">
        <v>386</v>
      </c>
      <c r="Q1554" s="9">
        <v>0.434782608695651</v>
      </c>
      <c r="R1554" s="9">
        <v>1.4906832298136601</v>
      </c>
      <c r="S1554" s="8">
        <v>2.4285714285714275</v>
      </c>
      <c r="U1554" s="9">
        <v>1.7776075786635517</v>
      </c>
      <c r="V1554" s="6" t="s">
        <v>116</v>
      </c>
      <c r="W1554" s="10" t="s">
        <v>382</v>
      </c>
    </row>
    <row r="1555" spans="1:24" x14ac:dyDescent="0.2">
      <c r="A1555" s="6" t="s">
        <v>106</v>
      </c>
      <c r="B1555" s="6" t="s">
        <v>107</v>
      </c>
      <c r="C1555" s="6" t="s">
        <v>470</v>
      </c>
      <c r="D1555" s="6" t="s">
        <v>69</v>
      </c>
      <c r="E1555" s="6" t="s">
        <v>52</v>
      </c>
      <c r="F1555" s="6" t="s">
        <v>142</v>
      </c>
      <c r="G1555" s="6" t="s">
        <v>130</v>
      </c>
      <c r="H1555" t="s">
        <v>110</v>
      </c>
      <c r="I1555" t="s">
        <v>111</v>
      </c>
      <c r="J1555" t="s">
        <v>133</v>
      </c>
      <c r="K1555" t="s">
        <v>146</v>
      </c>
      <c r="L1555" t="s">
        <v>147</v>
      </c>
      <c r="M1555" t="s">
        <v>148</v>
      </c>
      <c r="P1555" s="44" t="s">
        <v>385</v>
      </c>
      <c r="Q1555" s="9">
        <v>6.0885608856088496</v>
      </c>
      <c r="R1555" s="9">
        <v>19.151291512915101</v>
      </c>
      <c r="S1555" s="8">
        <v>2.1454545454545442</v>
      </c>
      <c r="U1555" s="9">
        <v>1.6532685141120647</v>
      </c>
      <c r="V1555" s="6" t="s">
        <v>116</v>
      </c>
      <c r="W1555" s="10" t="s">
        <v>382</v>
      </c>
    </row>
    <row r="1556" spans="1:24" x14ac:dyDescent="0.2">
      <c r="A1556" s="6" t="s">
        <v>106</v>
      </c>
      <c r="B1556" s="6" t="s">
        <v>107</v>
      </c>
      <c r="C1556" s="6" t="s">
        <v>483</v>
      </c>
      <c r="D1556" s="6" t="s">
        <v>69</v>
      </c>
      <c r="E1556" s="6" t="s">
        <v>52</v>
      </c>
      <c r="F1556" s="6" t="s">
        <v>117</v>
      </c>
      <c r="G1556" s="6" t="s">
        <v>130</v>
      </c>
      <c r="H1556" t="s">
        <v>110</v>
      </c>
      <c r="I1556" t="s">
        <v>111</v>
      </c>
      <c r="J1556" t="s">
        <v>133</v>
      </c>
      <c r="K1556" t="s">
        <v>146</v>
      </c>
      <c r="L1556" t="s">
        <v>147</v>
      </c>
      <c r="M1556" t="s">
        <v>148</v>
      </c>
      <c r="P1556" s="44" t="s">
        <v>385</v>
      </c>
      <c r="Q1556" s="9">
        <v>5.1135005973715604</v>
      </c>
      <c r="R1556" s="9">
        <v>14.6714456391875</v>
      </c>
      <c r="S1556" s="8">
        <v>1.8691588785046609</v>
      </c>
      <c r="U1556" s="9">
        <v>1.5206278589690263</v>
      </c>
      <c r="V1556" s="6" t="s">
        <v>116</v>
      </c>
      <c r="W1556" s="10" t="s">
        <v>382</v>
      </c>
    </row>
    <row r="1557" spans="1:24" x14ac:dyDescent="0.2">
      <c r="A1557" s="6" t="s">
        <v>106</v>
      </c>
      <c r="B1557" s="6" t="s">
        <v>107</v>
      </c>
      <c r="C1557" s="6" t="s">
        <v>487</v>
      </c>
      <c r="D1557" s="6" t="s">
        <v>69</v>
      </c>
      <c r="E1557" s="6" t="s">
        <v>52</v>
      </c>
      <c r="F1557" s="6" t="s">
        <v>142</v>
      </c>
      <c r="G1557" s="6" t="s">
        <v>129</v>
      </c>
      <c r="H1557" s="6" t="s">
        <v>110</v>
      </c>
      <c r="I1557" s="12" t="s">
        <v>123</v>
      </c>
      <c r="J1557" s="6" t="s">
        <v>124</v>
      </c>
      <c r="K1557" s="6" t="s">
        <v>125</v>
      </c>
      <c r="L1557" s="6" t="s">
        <v>126</v>
      </c>
      <c r="M1557" s="6" t="s">
        <v>127</v>
      </c>
      <c r="N1557" s="6" t="s">
        <v>150</v>
      </c>
      <c r="P1557" s="44" t="s">
        <v>386</v>
      </c>
      <c r="Q1557" s="9">
        <v>1.5838762214983699</v>
      </c>
      <c r="R1557" s="9">
        <v>4.2711726384364797</v>
      </c>
      <c r="S1557" s="8">
        <v>1.6966580976863761</v>
      </c>
      <c r="U1557" s="9">
        <v>1.4311726175910759</v>
      </c>
      <c r="V1557" s="6" t="s">
        <v>116</v>
      </c>
      <c r="W1557" s="10" t="s">
        <v>382</v>
      </c>
    </row>
    <row r="1558" spans="1:24" x14ac:dyDescent="0.2">
      <c r="A1558" s="6" t="s">
        <v>106</v>
      </c>
      <c r="B1558" s="6" t="s">
        <v>120</v>
      </c>
      <c r="C1558" s="6" t="s">
        <v>442</v>
      </c>
      <c r="D1558" s="6" t="s">
        <v>77</v>
      </c>
      <c r="E1558" s="6" t="s">
        <v>121</v>
      </c>
      <c r="F1558" s="6" t="s">
        <v>122</v>
      </c>
      <c r="G1558" s="11">
        <v>1E-3</v>
      </c>
      <c r="H1558" s="6" t="s">
        <v>110</v>
      </c>
      <c r="I1558" s="12" t="s">
        <v>123</v>
      </c>
      <c r="J1558" s="6" t="s">
        <v>124</v>
      </c>
      <c r="K1558" s="6" t="s">
        <v>125</v>
      </c>
      <c r="L1558" s="6" t="s">
        <v>126</v>
      </c>
      <c r="M1558" s="6" t="s">
        <v>127</v>
      </c>
      <c r="N1558" s="6" t="s">
        <v>155</v>
      </c>
      <c r="O1558" s="6" t="s">
        <v>218</v>
      </c>
      <c r="P1558" s="44" t="s">
        <v>386</v>
      </c>
      <c r="Q1558" s="9">
        <v>326801.03016946401</v>
      </c>
      <c r="R1558" s="9">
        <v>844200.44946622394</v>
      </c>
      <c r="S1558" s="8">
        <v>1.5832245664233688</v>
      </c>
      <c r="U1558" s="9">
        <v>1.3691730661360091</v>
      </c>
      <c r="V1558" s="6" t="s">
        <v>119</v>
      </c>
      <c r="W1558" s="10" t="s">
        <v>382</v>
      </c>
    </row>
    <row r="1559" spans="1:24" x14ac:dyDescent="0.2">
      <c r="A1559" s="6" t="s">
        <v>106</v>
      </c>
      <c r="B1559" s="6" t="s">
        <v>107</v>
      </c>
      <c r="C1559" s="6" t="s">
        <v>470</v>
      </c>
      <c r="D1559" s="6" t="s">
        <v>69</v>
      </c>
      <c r="E1559" s="6" t="s">
        <v>52</v>
      </c>
      <c r="F1559" s="6" t="s">
        <v>142</v>
      </c>
      <c r="G1559" s="6" t="s">
        <v>118</v>
      </c>
      <c r="H1559" t="s">
        <v>110</v>
      </c>
      <c r="I1559" t="s">
        <v>111</v>
      </c>
      <c r="J1559" t="s">
        <v>133</v>
      </c>
      <c r="K1559" t="s">
        <v>146</v>
      </c>
      <c r="L1559" t="s">
        <v>147</v>
      </c>
      <c r="M1559" t="s">
        <v>148</v>
      </c>
      <c r="P1559" s="44" t="s">
        <v>385</v>
      </c>
      <c r="Q1559" s="9">
        <v>6.0885608856088496</v>
      </c>
      <c r="R1559" s="9">
        <v>15.166051660516599</v>
      </c>
      <c r="S1559" s="8">
        <v>1.4909090909090925</v>
      </c>
      <c r="U1559" s="9">
        <v>1.3166723694358682</v>
      </c>
      <c r="V1559" s="6" t="s">
        <v>116</v>
      </c>
      <c r="W1559" s="10" t="s">
        <v>382</v>
      </c>
    </row>
    <row r="1560" spans="1:24" x14ac:dyDescent="0.2">
      <c r="A1560" s="6" t="s">
        <v>106</v>
      </c>
      <c r="B1560" s="6" t="s">
        <v>120</v>
      </c>
      <c r="C1560" s="6" t="s">
        <v>446</v>
      </c>
      <c r="D1560" s="6" t="s">
        <v>77</v>
      </c>
      <c r="E1560" s="6" t="s">
        <v>121</v>
      </c>
      <c r="F1560" s="6" t="s">
        <v>122</v>
      </c>
      <c r="G1560" s="11">
        <v>1E-3</v>
      </c>
      <c r="H1560" s="6" t="s">
        <v>110</v>
      </c>
      <c r="I1560" s="12" t="s">
        <v>123</v>
      </c>
      <c r="J1560" s="6" t="s">
        <v>124</v>
      </c>
      <c r="K1560" s="6" t="s">
        <v>125</v>
      </c>
      <c r="L1560" s="6" t="s">
        <v>126</v>
      </c>
      <c r="M1560" s="6" t="s">
        <v>127</v>
      </c>
      <c r="N1560" s="6" t="s">
        <v>155</v>
      </c>
      <c r="P1560" s="44" t="s">
        <v>386</v>
      </c>
      <c r="Q1560" s="9">
        <v>1984168.5109186401</v>
      </c>
      <c r="R1560" s="9">
        <v>4635681.3152555497</v>
      </c>
      <c r="S1560" s="8">
        <v>1.336334484569206</v>
      </c>
      <c r="U1560" s="9">
        <v>1.2242468344424455</v>
      </c>
      <c r="V1560" s="6" t="s">
        <v>119</v>
      </c>
      <c r="W1560" s="10" t="s">
        <v>382</v>
      </c>
    </row>
    <row r="1561" spans="1:24" x14ac:dyDescent="0.2">
      <c r="A1561" s="6" t="s">
        <v>106</v>
      </c>
      <c r="B1561" s="6" t="s">
        <v>107</v>
      </c>
      <c r="C1561" s="6" t="s">
        <v>465</v>
      </c>
      <c r="D1561" s="6" t="s">
        <v>69</v>
      </c>
      <c r="E1561" s="6" t="s">
        <v>52</v>
      </c>
      <c r="F1561" s="6" t="s">
        <v>142</v>
      </c>
      <c r="G1561" s="6" t="s">
        <v>130</v>
      </c>
      <c r="H1561" t="s">
        <v>110</v>
      </c>
      <c r="I1561" t="s">
        <v>111</v>
      </c>
      <c r="J1561" t="s">
        <v>112</v>
      </c>
      <c r="K1561" t="s">
        <v>139</v>
      </c>
      <c r="L1561" t="s">
        <v>140</v>
      </c>
      <c r="M1561" t="s">
        <v>141</v>
      </c>
      <c r="P1561" s="44" t="s">
        <v>385</v>
      </c>
      <c r="Q1561" s="9">
        <v>4.0502354788068802</v>
      </c>
      <c r="R1561" s="9">
        <v>8.8540031397174204</v>
      </c>
      <c r="S1561" s="8">
        <v>1.1860465116279204</v>
      </c>
      <c r="U1561" s="9">
        <v>1.1283240969755486</v>
      </c>
      <c r="V1561" s="6" t="s">
        <v>116</v>
      </c>
      <c r="W1561" s="10" t="s">
        <v>382</v>
      </c>
    </row>
    <row r="1562" spans="1:24" x14ac:dyDescent="0.2">
      <c r="A1562" s="6" t="s">
        <v>167</v>
      </c>
      <c r="B1562" s="6">
        <v>2018</v>
      </c>
      <c r="C1562" s="6" t="s">
        <v>411</v>
      </c>
      <c r="D1562" s="6" t="s">
        <v>80</v>
      </c>
      <c r="E1562" s="6" t="s">
        <v>50</v>
      </c>
      <c r="F1562" s="45" t="s">
        <v>390</v>
      </c>
      <c r="G1562" s="6" t="s">
        <v>168</v>
      </c>
      <c r="H1562" s="6" t="s">
        <v>110</v>
      </c>
      <c r="I1562" s="12" t="s">
        <v>111</v>
      </c>
      <c r="J1562" s="6" t="s">
        <v>112</v>
      </c>
      <c r="P1562" s="44" t="s">
        <v>385</v>
      </c>
      <c r="R1562" s="8"/>
      <c r="T1562" s="15">
        <v>1.098732518</v>
      </c>
      <c r="U1562" s="9">
        <v>1.098732518</v>
      </c>
      <c r="V1562" s="6" t="s">
        <v>116</v>
      </c>
      <c r="W1562" s="10" t="s">
        <v>382</v>
      </c>
    </row>
    <row r="1563" spans="1:24" x14ac:dyDescent="0.2">
      <c r="A1563" s="6" t="s">
        <v>156</v>
      </c>
      <c r="B1563" s="6">
        <v>2020</v>
      </c>
      <c r="C1563" s="6" t="s">
        <v>419</v>
      </c>
      <c r="D1563" s="6" t="s">
        <v>76</v>
      </c>
      <c r="E1563" s="6" t="s">
        <v>50</v>
      </c>
      <c r="F1563" s="6" t="s">
        <v>157</v>
      </c>
      <c r="G1563" s="6" t="s">
        <v>158</v>
      </c>
      <c r="H1563" t="s">
        <v>110</v>
      </c>
      <c r="I1563" t="s">
        <v>111</v>
      </c>
      <c r="J1563" t="s">
        <v>112</v>
      </c>
      <c r="K1563" t="s">
        <v>139</v>
      </c>
      <c r="L1563" t="s">
        <v>140</v>
      </c>
      <c r="M1563" t="s">
        <v>141</v>
      </c>
      <c r="P1563" s="44" t="s">
        <v>385</v>
      </c>
      <c r="Q1563" s="9">
        <v>6.2457569585878998</v>
      </c>
      <c r="R1563" s="9">
        <v>12.898845892735897</v>
      </c>
      <c r="S1563" s="8">
        <v>1.0652173913043506</v>
      </c>
      <c r="U1563" s="9">
        <v>1.046293652273937</v>
      </c>
      <c r="V1563" s="6" t="s">
        <v>116</v>
      </c>
      <c r="W1563" s="10" t="s">
        <v>382</v>
      </c>
    </row>
    <row r="1564" spans="1:24" x14ac:dyDescent="0.2">
      <c r="A1564" s="6" t="s">
        <v>106</v>
      </c>
      <c r="B1564" s="6">
        <v>2018</v>
      </c>
      <c r="C1564" s="6" t="s">
        <v>492</v>
      </c>
      <c r="D1564" s="6" t="s">
        <v>69</v>
      </c>
      <c r="E1564" s="6" t="s">
        <v>52</v>
      </c>
      <c r="F1564" s="6" t="s">
        <v>108</v>
      </c>
      <c r="G1564" s="6" t="s">
        <v>227</v>
      </c>
      <c r="H1564" t="s">
        <v>110</v>
      </c>
      <c r="I1564" t="s">
        <v>111</v>
      </c>
      <c r="J1564" t="s">
        <v>133</v>
      </c>
      <c r="K1564" t="s">
        <v>146</v>
      </c>
      <c r="L1564" t="s">
        <v>147</v>
      </c>
      <c r="M1564" t="s">
        <v>191</v>
      </c>
      <c r="N1564" s="6" t="s">
        <v>228</v>
      </c>
      <c r="P1564" s="44" t="s">
        <v>386</v>
      </c>
      <c r="Q1564" s="9">
        <v>7.0080862533692695E-2</v>
      </c>
      <c r="R1564" s="9">
        <v>0.140161725067385</v>
      </c>
      <c r="S1564" s="8">
        <v>0.99999999999999445</v>
      </c>
      <c r="U1564" s="9">
        <v>0.999999999999996</v>
      </c>
      <c r="V1564" s="6" t="s">
        <v>116</v>
      </c>
      <c r="W1564" s="10" t="s">
        <v>382</v>
      </c>
    </row>
    <row r="1565" spans="1:24" x14ac:dyDescent="0.2">
      <c r="A1565" s="6" t="s">
        <v>229</v>
      </c>
      <c r="B1565" s="6">
        <v>2019</v>
      </c>
      <c r="C1565" s="6" t="s">
        <v>405</v>
      </c>
      <c r="D1565" s="6" t="s">
        <v>69</v>
      </c>
      <c r="E1565" s="6" t="s">
        <v>52</v>
      </c>
      <c r="F1565" s="6" t="s">
        <v>142</v>
      </c>
      <c r="G1565" s="6" t="s">
        <v>230</v>
      </c>
      <c r="H1565" t="s">
        <v>110</v>
      </c>
      <c r="I1565" t="s">
        <v>123</v>
      </c>
      <c r="J1565" t="s">
        <v>124</v>
      </c>
      <c r="K1565" t="s">
        <v>125</v>
      </c>
      <c r="L1565" t="s">
        <v>126</v>
      </c>
      <c r="M1565" t="s">
        <v>127</v>
      </c>
      <c r="N1565" s="6" t="s">
        <v>155</v>
      </c>
      <c r="P1565" s="44" t="s">
        <v>386</v>
      </c>
      <c r="T1565" s="9">
        <v>0.99350000000000005</v>
      </c>
      <c r="U1565" s="9">
        <v>0.99350000000000005</v>
      </c>
      <c r="V1565" s="6" t="s">
        <v>119</v>
      </c>
      <c r="W1565" s="10" t="s">
        <v>382</v>
      </c>
      <c r="X1565" s="15"/>
    </row>
    <row r="1566" spans="1:24" x14ac:dyDescent="0.2">
      <c r="A1566" s="6" t="s">
        <v>106</v>
      </c>
      <c r="B1566" s="6" t="s">
        <v>107</v>
      </c>
      <c r="C1566" s="6" t="s">
        <v>490</v>
      </c>
      <c r="D1566" s="6" t="s">
        <v>69</v>
      </c>
      <c r="E1566" s="6" t="s">
        <v>52</v>
      </c>
      <c r="F1566" s="6" t="s">
        <v>108</v>
      </c>
      <c r="G1566" s="6" t="s">
        <v>130</v>
      </c>
      <c r="H1566" s="6" t="s">
        <v>110</v>
      </c>
      <c r="I1566" s="12" t="s">
        <v>123</v>
      </c>
      <c r="J1566" s="6" t="s">
        <v>124</v>
      </c>
      <c r="K1566" s="6" t="s">
        <v>125</v>
      </c>
      <c r="L1566" s="6" t="s">
        <v>126</v>
      </c>
      <c r="M1566" s="6" t="s">
        <v>127</v>
      </c>
      <c r="N1566" s="6" t="s">
        <v>155</v>
      </c>
      <c r="P1566" s="44" t="s">
        <v>386</v>
      </c>
      <c r="Q1566" s="9">
        <v>10198067.6261143</v>
      </c>
      <c r="R1566" s="9">
        <v>19711465.2949186</v>
      </c>
      <c r="S1566" s="8">
        <v>0.93286277534022655</v>
      </c>
      <c r="U1566" s="9">
        <v>0.95073921625396518</v>
      </c>
      <c r="V1566" s="6" t="s">
        <v>119</v>
      </c>
      <c r="W1566" s="10" t="s">
        <v>382</v>
      </c>
    </row>
    <row r="1567" spans="1:24" x14ac:dyDescent="0.2">
      <c r="A1567" s="6" t="s">
        <v>231</v>
      </c>
      <c r="B1567" s="6">
        <v>2019</v>
      </c>
      <c r="C1567" s="6" t="s">
        <v>428</v>
      </c>
      <c r="D1567" s="6" t="s">
        <v>80</v>
      </c>
      <c r="E1567" s="6" t="s">
        <v>50</v>
      </c>
      <c r="F1567" s="6" t="s">
        <v>232</v>
      </c>
      <c r="G1567" s="6" t="s">
        <v>233</v>
      </c>
      <c r="H1567" t="s">
        <v>110</v>
      </c>
      <c r="I1567" t="s">
        <v>111</v>
      </c>
      <c r="J1567" t="s">
        <v>133</v>
      </c>
      <c r="K1567" t="s">
        <v>146</v>
      </c>
      <c r="L1567" t="s">
        <v>147</v>
      </c>
      <c r="M1567" t="s">
        <v>191</v>
      </c>
      <c r="N1567" s="6" t="s">
        <v>228</v>
      </c>
      <c r="P1567" s="44" t="s">
        <v>386</v>
      </c>
      <c r="T1567" s="9">
        <v>0.94189999999999996</v>
      </c>
      <c r="U1567" s="9">
        <v>0.94189999999999996</v>
      </c>
      <c r="V1567" s="6" t="s">
        <v>119</v>
      </c>
      <c r="W1567" s="10" t="s">
        <v>382</v>
      </c>
    </row>
    <row r="1568" spans="1:24" x14ac:dyDescent="0.2">
      <c r="A1568" s="6" t="s">
        <v>167</v>
      </c>
      <c r="B1568" s="6">
        <v>2018</v>
      </c>
      <c r="C1568" s="6" t="s">
        <v>411</v>
      </c>
      <c r="D1568" s="6" t="s">
        <v>80</v>
      </c>
      <c r="E1568" s="6" t="s">
        <v>50</v>
      </c>
      <c r="F1568" s="45" t="s">
        <v>390</v>
      </c>
      <c r="G1568" s="6" t="s">
        <v>168</v>
      </c>
      <c r="H1568" s="6" t="s">
        <v>110</v>
      </c>
      <c r="I1568" s="12" t="s">
        <v>111</v>
      </c>
      <c r="J1568" s="6" t="s">
        <v>112</v>
      </c>
      <c r="K1568" s="6" t="s">
        <v>113</v>
      </c>
      <c r="L1568" s="6" t="s">
        <v>114</v>
      </c>
      <c r="M1568" s="6" t="s">
        <v>235</v>
      </c>
      <c r="P1568" s="44" t="s">
        <v>385</v>
      </c>
      <c r="R1568" s="8"/>
      <c r="T1568" s="15">
        <v>0.89685707699999995</v>
      </c>
      <c r="U1568" s="9">
        <v>0.89685707699999995</v>
      </c>
      <c r="V1568" s="6" t="s">
        <v>116</v>
      </c>
      <c r="W1568" s="10" t="s">
        <v>382</v>
      </c>
    </row>
    <row r="1569" spans="1:24" x14ac:dyDescent="0.2">
      <c r="A1569" s="6" t="s">
        <v>106</v>
      </c>
      <c r="B1569" s="6" t="s">
        <v>107</v>
      </c>
      <c r="C1569" s="6" t="s">
        <v>465</v>
      </c>
      <c r="D1569" s="6" t="s">
        <v>69</v>
      </c>
      <c r="E1569" s="6" t="s">
        <v>52</v>
      </c>
      <c r="F1569" s="6" t="s">
        <v>142</v>
      </c>
      <c r="G1569" s="6" t="s">
        <v>129</v>
      </c>
      <c r="H1569" t="s">
        <v>110</v>
      </c>
      <c r="I1569" t="s">
        <v>111</v>
      </c>
      <c r="J1569" t="s">
        <v>112</v>
      </c>
      <c r="K1569" t="s">
        <v>139</v>
      </c>
      <c r="L1569" t="s">
        <v>140</v>
      </c>
      <c r="M1569" t="s">
        <v>141</v>
      </c>
      <c r="P1569" s="44" t="s">
        <v>385</v>
      </c>
      <c r="Q1569" s="9">
        <v>4.0502354788068802</v>
      </c>
      <c r="R1569" s="9">
        <v>7.1585557299842897</v>
      </c>
      <c r="S1569" s="8">
        <v>0.7674418604651253</v>
      </c>
      <c r="U1569" s="9">
        <v>0.82166275874149486</v>
      </c>
      <c r="V1569" s="6" t="s">
        <v>116</v>
      </c>
      <c r="W1569" s="10" t="s">
        <v>382</v>
      </c>
    </row>
    <row r="1570" spans="1:24" x14ac:dyDescent="0.2">
      <c r="A1570" s="6" t="s">
        <v>106</v>
      </c>
      <c r="B1570" s="6" t="s">
        <v>107</v>
      </c>
      <c r="C1570" s="6" t="s">
        <v>465</v>
      </c>
      <c r="D1570" s="6" t="s">
        <v>69</v>
      </c>
      <c r="E1570" s="6" t="s">
        <v>52</v>
      </c>
      <c r="F1570" s="6" t="s">
        <v>117</v>
      </c>
      <c r="G1570" s="6" t="s">
        <v>129</v>
      </c>
      <c r="H1570" t="s">
        <v>110</v>
      </c>
      <c r="I1570" t="s">
        <v>111</v>
      </c>
      <c r="J1570" t="s">
        <v>112</v>
      </c>
      <c r="K1570" t="s">
        <v>139</v>
      </c>
      <c r="L1570" t="s">
        <v>140</v>
      </c>
      <c r="M1570" t="s">
        <v>141</v>
      </c>
      <c r="P1570" s="44" t="s">
        <v>385</v>
      </c>
      <c r="Q1570" s="9">
        <v>4.8037676609105002</v>
      </c>
      <c r="R1570" s="9">
        <v>8.2888540031397095</v>
      </c>
      <c r="S1570" s="8">
        <v>0.72549019607843612</v>
      </c>
      <c r="U1570" s="9">
        <v>0.78700627666580569</v>
      </c>
      <c r="V1570" s="6" t="s">
        <v>116</v>
      </c>
      <c r="W1570" s="10" t="s">
        <v>382</v>
      </c>
    </row>
    <row r="1571" spans="1:24" x14ac:dyDescent="0.2">
      <c r="A1571" s="6" t="s">
        <v>106</v>
      </c>
      <c r="B1571" s="6" t="s">
        <v>107</v>
      </c>
      <c r="C1571" s="6" t="s">
        <v>465</v>
      </c>
      <c r="D1571" s="6" t="s">
        <v>69</v>
      </c>
      <c r="E1571" s="6" t="s">
        <v>52</v>
      </c>
      <c r="F1571" s="6" t="s">
        <v>117</v>
      </c>
      <c r="G1571" s="6" t="s">
        <v>130</v>
      </c>
      <c r="H1571" t="s">
        <v>110</v>
      </c>
      <c r="I1571" t="s">
        <v>111</v>
      </c>
      <c r="J1571" t="s">
        <v>112</v>
      </c>
      <c r="K1571" t="s">
        <v>139</v>
      </c>
      <c r="L1571" t="s">
        <v>140</v>
      </c>
      <c r="M1571" t="s">
        <v>141</v>
      </c>
      <c r="P1571" s="44" t="s">
        <v>385</v>
      </c>
      <c r="Q1571" s="9">
        <v>4.8037676609105002</v>
      </c>
      <c r="R1571" s="9">
        <v>8.2888540031397007</v>
      </c>
      <c r="S1571" s="8">
        <v>0.72549019607843424</v>
      </c>
      <c r="U1571" s="9">
        <v>0.78700627666580425</v>
      </c>
      <c r="V1571" s="6" t="s">
        <v>116</v>
      </c>
      <c r="W1571" s="10" t="s">
        <v>382</v>
      </c>
    </row>
    <row r="1572" spans="1:24" x14ac:dyDescent="0.2">
      <c r="A1572" s="6" t="s">
        <v>106</v>
      </c>
      <c r="B1572" s="6" t="s">
        <v>120</v>
      </c>
      <c r="C1572" s="6" t="s">
        <v>424</v>
      </c>
      <c r="D1572" s="6" t="s">
        <v>77</v>
      </c>
      <c r="E1572" s="6" t="s">
        <v>121</v>
      </c>
      <c r="F1572" s="6" t="s">
        <v>108</v>
      </c>
      <c r="G1572" s="6" t="s">
        <v>242</v>
      </c>
      <c r="H1572" s="6" t="s">
        <v>110</v>
      </c>
      <c r="I1572" s="12" t="s">
        <v>123</v>
      </c>
      <c r="J1572" s="6" t="s">
        <v>124</v>
      </c>
      <c r="K1572" s="6" t="s">
        <v>125</v>
      </c>
      <c r="L1572" s="6" t="s">
        <v>126</v>
      </c>
      <c r="M1572" s="6" t="s">
        <v>127</v>
      </c>
      <c r="N1572" s="6" t="s">
        <v>155</v>
      </c>
      <c r="P1572" s="44" t="s">
        <v>386</v>
      </c>
      <c r="Q1572" s="9">
        <v>31.9834091145066</v>
      </c>
      <c r="R1572" s="9">
        <v>49.999999999999901</v>
      </c>
      <c r="S1572" s="8">
        <v>0.56331052205818732</v>
      </c>
      <c r="U1572" s="9">
        <v>0.64460437087644762</v>
      </c>
      <c r="V1572" s="6" t="s">
        <v>116</v>
      </c>
      <c r="W1572" s="10" t="s">
        <v>382</v>
      </c>
    </row>
    <row r="1573" spans="1:24" x14ac:dyDescent="0.2">
      <c r="A1573" s="6" t="s">
        <v>106</v>
      </c>
      <c r="B1573" s="6" t="s">
        <v>120</v>
      </c>
      <c r="C1573" s="6" t="s">
        <v>424</v>
      </c>
      <c r="D1573" s="6" t="s">
        <v>69</v>
      </c>
      <c r="E1573" s="6" t="s">
        <v>52</v>
      </c>
      <c r="F1573" s="6" t="s">
        <v>108</v>
      </c>
      <c r="G1573" s="6" t="s">
        <v>242</v>
      </c>
      <c r="H1573" s="6" t="s">
        <v>110</v>
      </c>
      <c r="I1573" s="12" t="s">
        <v>123</v>
      </c>
      <c r="J1573" s="6" t="s">
        <v>124</v>
      </c>
      <c r="K1573" s="6" t="s">
        <v>125</v>
      </c>
      <c r="L1573" s="6" t="s">
        <v>126</v>
      </c>
      <c r="M1573" s="6" t="s">
        <v>127</v>
      </c>
      <c r="N1573" s="6" t="s">
        <v>155</v>
      </c>
      <c r="P1573" s="44" t="s">
        <v>386</v>
      </c>
      <c r="Q1573" s="9">
        <v>31.9834091145066</v>
      </c>
      <c r="R1573" s="9">
        <v>49.206120937018099</v>
      </c>
      <c r="S1573" s="8">
        <v>0.53848893221016447</v>
      </c>
      <c r="U1573" s="9">
        <v>0.62151406505400986</v>
      </c>
      <c r="V1573" s="6" t="s">
        <v>116</v>
      </c>
      <c r="W1573" s="10" t="s">
        <v>382</v>
      </c>
    </row>
    <row r="1574" spans="1:24" x14ac:dyDescent="0.2">
      <c r="A1574" s="6" t="s">
        <v>231</v>
      </c>
      <c r="B1574" s="6">
        <v>2019</v>
      </c>
      <c r="C1574" s="6" t="s">
        <v>428</v>
      </c>
      <c r="D1574" s="6" t="s">
        <v>68</v>
      </c>
      <c r="E1574" s="6" t="s">
        <v>50</v>
      </c>
      <c r="F1574" s="6" t="s">
        <v>142</v>
      </c>
      <c r="G1574" s="6" t="s">
        <v>245</v>
      </c>
      <c r="H1574" t="s">
        <v>110</v>
      </c>
      <c r="I1574" t="s">
        <v>111</v>
      </c>
      <c r="J1574" t="s">
        <v>133</v>
      </c>
      <c r="K1574" t="s">
        <v>146</v>
      </c>
      <c r="L1574" t="s">
        <v>147</v>
      </c>
      <c r="M1574" t="s">
        <v>191</v>
      </c>
      <c r="N1574" s="6" t="s">
        <v>228</v>
      </c>
      <c r="P1574" s="44" t="s">
        <v>386</v>
      </c>
      <c r="T1574" s="9">
        <v>0.58089999999999997</v>
      </c>
      <c r="U1574" s="9">
        <v>0.58089999999999997</v>
      </c>
      <c r="V1574" s="6" t="s">
        <v>119</v>
      </c>
      <c r="W1574" s="10" t="s">
        <v>382</v>
      </c>
    </row>
    <row r="1575" spans="1:24" x14ac:dyDescent="0.2">
      <c r="A1575" s="6" t="s">
        <v>106</v>
      </c>
      <c r="B1575" s="6">
        <v>2018</v>
      </c>
      <c r="C1575" s="6" t="s">
        <v>498</v>
      </c>
      <c r="D1575" s="6" t="s">
        <v>69</v>
      </c>
      <c r="E1575" s="6" t="s">
        <v>52</v>
      </c>
      <c r="F1575" s="6" t="s">
        <v>108</v>
      </c>
      <c r="G1575" s="6" t="s">
        <v>227</v>
      </c>
      <c r="H1575" t="s">
        <v>110</v>
      </c>
      <c r="I1575" t="s">
        <v>123</v>
      </c>
      <c r="J1575" t="s">
        <v>124</v>
      </c>
      <c r="K1575" t="s">
        <v>125</v>
      </c>
      <c r="L1575" t="s">
        <v>126</v>
      </c>
      <c r="M1575" t="s">
        <v>127</v>
      </c>
      <c r="N1575" s="6" t="s">
        <v>155</v>
      </c>
      <c r="P1575" s="44" t="s">
        <v>386</v>
      </c>
      <c r="Q1575" s="9">
        <v>25354330.7086614</v>
      </c>
      <c r="R1575" s="9">
        <v>37637795.275590502</v>
      </c>
      <c r="S1575" s="8">
        <v>0.48447204968944008</v>
      </c>
      <c r="U1575" s="9">
        <v>0.5699499298661308</v>
      </c>
      <c r="V1575" s="6" t="s">
        <v>119</v>
      </c>
      <c r="W1575" s="10" t="s">
        <v>382</v>
      </c>
    </row>
    <row r="1576" spans="1:24" x14ac:dyDescent="0.2">
      <c r="A1576" s="6" t="s">
        <v>106</v>
      </c>
      <c r="B1576" s="6" t="s">
        <v>107</v>
      </c>
      <c r="C1576" s="6" t="s">
        <v>424</v>
      </c>
      <c r="D1576" s="6" t="s">
        <v>69</v>
      </c>
      <c r="E1576" s="6" t="s">
        <v>52</v>
      </c>
      <c r="F1576" s="6" t="s">
        <v>194</v>
      </c>
      <c r="G1576" s="6" t="s">
        <v>130</v>
      </c>
      <c r="H1576" s="6" t="s">
        <v>110</v>
      </c>
      <c r="I1576" s="12" t="s">
        <v>123</v>
      </c>
      <c r="J1576" s="6" t="s">
        <v>124</v>
      </c>
      <c r="K1576" s="6" t="s">
        <v>125</v>
      </c>
      <c r="L1576" s="6" t="s">
        <v>126</v>
      </c>
      <c r="M1576" s="6" t="s">
        <v>127</v>
      </c>
      <c r="N1576" s="6" t="s">
        <v>155</v>
      </c>
      <c r="P1576" s="44" t="s">
        <v>386</v>
      </c>
      <c r="Q1576" s="9">
        <v>34.499205087440302</v>
      </c>
      <c r="R1576" s="9">
        <v>50.238473767885502</v>
      </c>
      <c r="S1576" s="8">
        <v>0.45622119815668449</v>
      </c>
      <c r="U1576" s="9">
        <v>0.54222951573262601</v>
      </c>
      <c r="V1576" s="6" t="s">
        <v>116</v>
      </c>
      <c r="W1576" s="10" t="s">
        <v>382</v>
      </c>
    </row>
    <row r="1577" spans="1:24" x14ac:dyDescent="0.2">
      <c r="A1577" s="6" t="s">
        <v>106</v>
      </c>
      <c r="B1577" s="6">
        <v>2018</v>
      </c>
      <c r="C1577" s="6" t="s">
        <v>418</v>
      </c>
      <c r="D1577" s="6" t="s">
        <v>69</v>
      </c>
      <c r="E1577" s="6" t="s">
        <v>52</v>
      </c>
      <c r="F1577" s="6" t="s">
        <v>216</v>
      </c>
      <c r="G1577" s="6" t="s">
        <v>217</v>
      </c>
      <c r="H1577" t="s">
        <v>110</v>
      </c>
      <c r="I1577" t="s">
        <v>123</v>
      </c>
      <c r="J1577" t="s">
        <v>124</v>
      </c>
      <c r="K1577" t="s">
        <v>125</v>
      </c>
      <c r="L1577" t="s">
        <v>126</v>
      </c>
      <c r="M1577" t="s">
        <v>127</v>
      </c>
      <c r="N1577" s="6" t="s">
        <v>150</v>
      </c>
      <c r="P1577" s="44" t="s">
        <v>386</v>
      </c>
      <c r="Q1577" s="9">
        <v>5.39</v>
      </c>
      <c r="R1577" s="9">
        <v>7.71</v>
      </c>
      <c r="S1577" s="8">
        <v>0.43042671614100192</v>
      </c>
      <c r="U1577" s="9">
        <v>0.51644558716252897</v>
      </c>
      <c r="V1577" s="6" t="s">
        <v>116</v>
      </c>
      <c r="W1577" s="10" t="s">
        <v>382</v>
      </c>
    </row>
    <row r="1578" spans="1:24" x14ac:dyDescent="0.2">
      <c r="A1578" s="6" t="s">
        <v>231</v>
      </c>
      <c r="B1578" s="6">
        <v>2019</v>
      </c>
      <c r="C1578" s="6" t="s">
        <v>509</v>
      </c>
      <c r="D1578" s="6" t="s">
        <v>68</v>
      </c>
      <c r="E1578" s="6" t="s">
        <v>50</v>
      </c>
      <c r="F1578" s="6" t="s">
        <v>142</v>
      </c>
      <c r="G1578" s="6" t="s">
        <v>245</v>
      </c>
      <c r="H1578" t="s">
        <v>110</v>
      </c>
      <c r="I1578" t="s">
        <v>111</v>
      </c>
      <c r="J1578" t="s">
        <v>204</v>
      </c>
      <c r="K1578" t="s">
        <v>205</v>
      </c>
      <c r="L1578" t="s">
        <v>206</v>
      </c>
      <c r="M1578" t="s">
        <v>215</v>
      </c>
      <c r="N1578" s="6" t="s">
        <v>225</v>
      </c>
      <c r="P1578" s="44" t="s">
        <v>386</v>
      </c>
      <c r="T1578" s="9">
        <v>0.51239999999999997</v>
      </c>
      <c r="U1578" s="9">
        <v>0.51239999999999997</v>
      </c>
      <c r="V1578" s="6" t="s">
        <v>119</v>
      </c>
      <c r="W1578" s="10" t="s">
        <v>382</v>
      </c>
    </row>
    <row r="1579" spans="1:24" x14ac:dyDescent="0.2">
      <c r="A1579" s="6" t="s">
        <v>181</v>
      </c>
      <c r="B1579" s="6">
        <v>2016</v>
      </c>
      <c r="C1579" s="6" t="s">
        <v>412</v>
      </c>
      <c r="D1579" s="6" t="s">
        <v>67</v>
      </c>
      <c r="E1579" s="6" t="s">
        <v>50</v>
      </c>
      <c r="F1579" s="6" t="s">
        <v>182</v>
      </c>
      <c r="H1579" t="s">
        <v>110</v>
      </c>
      <c r="I1579" t="s">
        <v>163</v>
      </c>
      <c r="J1579" t="s">
        <v>163</v>
      </c>
      <c r="K1579" s="6" t="s">
        <v>164</v>
      </c>
      <c r="P1579" s="44" t="s">
        <v>386</v>
      </c>
      <c r="Q1579" s="9">
        <v>12.61</v>
      </c>
      <c r="R1579" s="9">
        <v>17.329999999999998</v>
      </c>
      <c r="S1579" s="8">
        <v>0.3743061062648691</v>
      </c>
      <c r="U1579" s="9">
        <v>0.45870337883194989</v>
      </c>
      <c r="V1579" s="6" t="s">
        <v>116</v>
      </c>
      <c r="W1579" s="6" t="s">
        <v>382</v>
      </c>
    </row>
    <row r="1580" spans="1:24" x14ac:dyDescent="0.2">
      <c r="A1580" s="6" t="s">
        <v>106</v>
      </c>
      <c r="B1580" s="6" t="s">
        <v>107</v>
      </c>
      <c r="C1580" s="6" t="s">
        <v>424</v>
      </c>
      <c r="D1580" s="6" t="s">
        <v>69</v>
      </c>
      <c r="E1580" s="6" t="s">
        <v>52</v>
      </c>
      <c r="F1580" s="6" t="s">
        <v>117</v>
      </c>
      <c r="G1580" s="6" t="s">
        <v>130</v>
      </c>
      <c r="H1580" s="6" t="s">
        <v>110</v>
      </c>
      <c r="I1580" s="12" t="s">
        <v>123</v>
      </c>
      <c r="J1580" s="6" t="s">
        <v>124</v>
      </c>
      <c r="K1580" s="6" t="s">
        <v>125</v>
      </c>
      <c r="L1580" s="6" t="s">
        <v>126</v>
      </c>
      <c r="M1580" s="6" t="s">
        <v>127</v>
      </c>
      <c r="N1580" s="6" t="s">
        <v>155</v>
      </c>
      <c r="P1580" s="44" t="s">
        <v>386</v>
      </c>
      <c r="Q1580" s="9">
        <v>41.335453100158901</v>
      </c>
      <c r="R1580" s="9">
        <v>47.5357710651828</v>
      </c>
      <c r="S1580" s="8">
        <v>0.15000000000000155</v>
      </c>
      <c r="U1580" s="9">
        <v>0.20163386116965235</v>
      </c>
      <c r="V1580" s="6" t="s">
        <v>116</v>
      </c>
      <c r="W1580" s="10" t="s">
        <v>382</v>
      </c>
    </row>
    <row r="1581" spans="1:24" x14ac:dyDescent="0.2">
      <c r="A1581" s="6" t="s">
        <v>159</v>
      </c>
      <c r="B1581" s="6">
        <v>2019</v>
      </c>
      <c r="C1581" s="6" t="s">
        <v>406</v>
      </c>
      <c r="D1581" s="6" t="s">
        <v>53</v>
      </c>
      <c r="E1581" s="6" t="s">
        <v>50</v>
      </c>
      <c r="F1581" s="6" t="s">
        <v>160</v>
      </c>
      <c r="G1581" s="6" t="s">
        <v>161</v>
      </c>
      <c r="H1581" t="s">
        <v>110</v>
      </c>
      <c r="I1581" t="s">
        <v>111</v>
      </c>
      <c r="J1581" t="s">
        <v>133</v>
      </c>
      <c r="K1581" t="s">
        <v>146</v>
      </c>
      <c r="L1581" t="s">
        <v>147</v>
      </c>
      <c r="M1581" t="s">
        <v>191</v>
      </c>
      <c r="P1581" s="44" t="s">
        <v>386</v>
      </c>
      <c r="Q1581" s="9">
        <v>6.99</v>
      </c>
      <c r="R1581" s="9">
        <v>7.3150000000000004</v>
      </c>
      <c r="S1581" s="8">
        <v>4.6494992846924203E-2</v>
      </c>
      <c r="U1581" s="9">
        <v>6.5565408763050559E-2</v>
      </c>
      <c r="V1581" s="6" t="s">
        <v>116</v>
      </c>
      <c r="W1581" s="6" t="s">
        <v>382</v>
      </c>
      <c r="X1581" s="15"/>
    </row>
    <row r="1582" spans="1:24" x14ac:dyDescent="0.2">
      <c r="A1582" s="6" t="s">
        <v>231</v>
      </c>
      <c r="B1582" s="6">
        <v>2019</v>
      </c>
      <c r="C1582" s="6" t="s">
        <v>510</v>
      </c>
      <c r="D1582" s="6" t="s">
        <v>80</v>
      </c>
      <c r="E1582" s="6" t="s">
        <v>50</v>
      </c>
      <c r="F1582" s="6" t="s">
        <v>232</v>
      </c>
      <c r="G1582" s="6" t="s">
        <v>233</v>
      </c>
      <c r="H1582" t="s">
        <v>110</v>
      </c>
      <c r="I1582" s="6" t="s">
        <v>111</v>
      </c>
      <c r="J1582" s="6" t="s">
        <v>112</v>
      </c>
      <c r="P1582" s="44" t="s">
        <v>385</v>
      </c>
      <c r="T1582" s="9">
        <v>-0.30509999999999998</v>
      </c>
      <c r="U1582" s="9">
        <v>-0.30509999999999998</v>
      </c>
      <c r="V1582" s="6" t="s">
        <v>119</v>
      </c>
      <c r="W1582" s="10" t="s">
        <v>382</v>
      </c>
    </row>
    <row r="1583" spans="1:24" x14ac:dyDescent="0.2">
      <c r="A1583" s="6" t="s">
        <v>231</v>
      </c>
      <c r="B1583" s="6">
        <v>2019</v>
      </c>
      <c r="C1583" s="6" t="s">
        <v>431</v>
      </c>
      <c r="D1583" s="6" t="s">
        <v>80</v>
      </c>
      <c r="E1583" s="6" t="s">
        <v>50</v>
      </c>
      <c r="F1583" s="6" t="s">
        <v>232</v>
      </c>
      <c r="G1583" s="6" t="s">
        <v>233</v>
      </c>
      <c r="H1583" t="s">
        <v>110</v>
      </c>
      <c r="I1583" t="s">
        <v>123</v>
      </c>
      <c r="J1583" t="s">
        <v>124</v>
      </c>
      <c r="K1583" t="s">
        <v>125</v>
      </c>
      <c r="L1583" t="s">
        <v>126</v>
      </c>
      <c r="M1583" t="s">
        <v>127</v>
      </c>
      <c r="N1583" s="6" t="s">
        <v>155</v>
      </c>
      <c r="P1583" s="44" t="s">
        <v>386</v>
      </c>
      <c r="T1583" s="9">
        <v>-0.43640000000000001</v>
      </c>
      <c r="U1583" s="9">
        <v>-0.43640000000000001</v>
      </c>
      <c r="V1583" s="6" t="s">
        <v>119</v>
      </c>
      <c r="W1583" s="10" t="s">
        <v>382</v>
      </c>
    </row>
    <row r="1584" spans="1:24" x14ac:dyDescent="0.2">
      <c r="A1584" s="6" t="s">
        <v>231</v>
      </c>
      <c r="B1584" s="6">
        <v>2019</v>
      </c>
      <c r="C1584" s="6" t="s">
        <v>431</v>
      </c>
      <c r="D1584" s="6" t="s">
        <v>74</v>
      </c>
      <c r="E1584" s="6" t="s">
        <v>50</v>
      </c>
      <c r="F1584" s="6" t="s">
        <v>232</v>
      </c>
      <c r="G1584" s="6" t="s">
        <v>240</v>
      </c>
      <c r="H1584" t="s">
        <v>110</v>
      </c>
      <c r="I1584" t="s">
        <v>123</v>
      </c>
      <c r="J1584" t="s">
        <v>124</v>
      </c>
      <c r="K1584" t="s">
        <v>125</v>
      </c>
      <c r="L1584" t="s">
        <v>126</v>
      </c>
      <c r="M1584" t="s">
        <v>127</v>
      </c>
      <c r="N1584" s="6" t="s">
        <v>155</v>
      </c>
      <c r="P1584" s="44" t="s">
        <v>386</v>
      </c>
      <c r="T1584" s="9">
        <v>-0.46189999999999998</v>
      </c>
      <c r="U1584" s="9">
        <v>-0.46189999999999998</v>
      </c>
      <c r="V1584" s="6" t="s">
        <v>119</v>
      </c>
      <c r="W1584" s="10" t="s">
        <v>382</v>
      </c>
    </row>
    <row r="1585" spans="1:23" x14ac:dyDescent="0.2">
      <c r="A1585" s="6" t="s">
        <v>231</v>
      </c>
      <c r="B1585" s="6">
        <v>2019</v>
      </c>
      <c r="C1585" s="6" t="s">
        <v>419</v>
      </c>
      <c r="D1585" s="6" t="s">
        <v>74</v>
      </c>
      <c r="E1585" s="6" t="s">
        <v>50</v>
      </c>
      <c r="F1585" s="6" t="s">
        <v>232</v>
      </c>
      <c r="G1585" s="6" t="s">
        <v>240</v>
      </c>
      <c r="H1585" t="s">
        <v>110</v>
      </c>
      <c r="I1585" t="s">
        <v>123</v>
      </c>
      <c r="J1585" t="s">
        <v>124</v>
      </c>
      <c r="K1585" t="s">
        <v>125</v>
      </c>
      <c r="L1585" t="s">
        <v>126</v>
      </c>
      <c r="M1585" t="s">
        <v>127</v>
      </c>
      <c r="P1585" s="44" t="s">
        <v>386</v>
      </c>
      <c r="T1585" s="9">
        <v>-0.5</v>
      </c>
      <c r="U1585" s="9">
        <v>-0.5</v>
      </c>
      <c r="V1585" s="6" t="s">
        <v>119</v>
      </c>
      <c r="W1585" s="10" t="s">
        <v>382</v>
      </c>
    </row>
    <row r="1586" spans="1:23" x14ac:dyDescent="0.2">
      <c r="A1586" s="6" t="s">
        <v>231</v>
      </c>
      <c r="B1586" s="6">
        <v>2019</v>
      </c>
      <c r="C1586" s="6" t="s">
        <v>431</v>
      </c>
      <c r="D1586" s="6" t="s">
        <v>68</v>
      </c>
      <c r="E1586" s="6" t="s">
        <v>50</v>
      </c>
      <c r="F1586" s="6" t="s">
        <v>232</v>
      </c>
      <c r="G1586" s="6" t="s">
        <v>249</v>
      </c>
      <c r="H1586" t="s">
        <v>110</v>
      </c>
      <c r="I1586" t="s">
        <v>123</v>
      </c>
      <c r="J1586" t="s">
        <v>124</v>
      </c>
      <c r="K1586" t="s">
        <v>125</v>
      </c>
      <c r="L1586" t="s">
        <v>126</v>
      </c>
      <c r="M1586" t="s">
        <v>127</v>
      </c>
      <c r="N1586" s="6" t="s">
        <v>155</v>
      </c>
      <c r="P1586" s="44" t="s">
        <v>386</v>
      </c>
      <c r="T1586" s="9">
        <v>-0.51270000000000004</v>
      </c>
      <c r="U1586" s="9">
        <v>-0.51270000000000004</v>
      </c>
      <c r="V1586" s="6" t="s">
        <v>119</v>
      </c>
      <c r="W1586" s="10" t="s">
        <v>382</v>
      </c>
    </row>
    <row r="1587" spans="1:23" x14ac:dyDescent="0.2">
      <c r="A1587" s="6" t="s">
        <v>231</v>
      </c>
      <c r="B1587" s="6">
        <v>2019</v>
      </c>
      <c r="C1587" s="6" t="s">
        <v>419</v>
      </c>
      <c r="D1587" s="6" t="s">
        <v>67</v>
      </c>
      <c r="E1587" s="6" t="s">
        <v>50</v>
      </c>
      <c r="F1587" s="6" t="s">
        <v>232</v>
      </c>
      <c r="G1587" s="6" t="s">
        <v>241</v>
      </c>
      <c r="H1587" t="s">
        <v>110</v>
      </c>
      <c r="I1587" t="s">
        <v>123</v>
      </c>
      <c r="J1587" t="s">
        <v>124</v>
      </c>
      <c r="K1587" t="s">
        <v>125</v>
      </c>
      <c r="L1587" t="s">
        <v>126</v>
      </c>
      <c r="M1587" t="s">
        <v>127</v>
      </c>
      <c r="P1587" s="44" t="s">
        <v>386</v>
      </c>
      <c r="T1587" s="9">
        <v>-0.54449999999999998</v>
      </c>
      <c r="U1587" s="9">
        <v>-0.54449999999999998</v>
      </c>
      <c r="V1587" s="6" t="s">
        <v>119</v>
      </c>
      <c r="W1587" s="10" t="s">
        <v>382</v>
      </c>
    </row>
    <row r="1588" spans="1:23" x14ac:dyDescent="0.2">
      <c r="A1588" s="6" t="s">
        <v>231</v>
      </c>
      <c r="B1588" s="6">
        <v>2019</v>
      </c>
      <c r="C1588" s="6" t="s">
        <v>431</v>
      </c>
      <c r="D1588" s="6" t="s">
        <v>67</v>
      </c>
      <c r="E1588" s="6" t="s">
        <v>50</v>
      </c>
      <c r="F1588" s="6" t="s">
        <v>232</v>
      </c>
      <c r="G1588" s="6" t="s">
        <v>241</v>
      </c>
      <c r="H1588" t="s">
        <v>110</v>
      </c>
      <c r="I1588" t="s">
        <v>123</v>
      </c>
      <c r="J1588" t="s">
        <v>124</v>
      </c>
      <c r="K1588" t="s">
        <v>125</v>
      </c>
      <c r="L1588" t="s">
        <v>126</v>
      </c>
      <c r="M1588" t="s">
        <v>127</v>
      </c>
      <c r="N1588" s="6" t="s">
        <v>155</v>
      </c>
      <c r="P1588" s="44" t="s">
        <v>386</v>
      </c>
      <c r="T1588" s="9">
        <v>-0.55720000000000003</v>
      </c>
      <c r="U1588" s="9">
        <v>-0.55720000000000003</v>
      </c>
      <c r="V1588" s="6" t="s">
        <v>119</v>
      </c>
      <c r="W1588" s="10" t="s">
        <v>382</v>
      </c>
    </row>
    <row r="1589" spans="1:23" x14ac:dyDescent="0.2">
      <c r="A1589" s="6" t="s">
        <v>231</v>
      </c>
      <c r="B1589" s="6">
        <v>2019</v>
      </c>
      <c r="C1589" s="6" t="s">
        <v>419</v>
      </c>
      <c r="D1589" s="6" t="s">
        <v>68</v>
      </c>
      <c r="E1589" s="6" t="s">
        <v>50</v>
      </c>
      <c r="F1589" s="6" t="s">
        <v>232</v>
      </c>
      <c r="G1589" s="6" t="s">
        <v>249</v>
      </c>
      <c r="H1589" t="s">
        <v>110</v>
      </c>
      <c r="I1589" t="s">
        <v>123</v>
      </c>
      <c r="J1589" t="s">
        <v>124</v>
      </c>
      <c r="K1589" t="s">
        <v>125</v>
      </c>
      <c r="L1589" t="s">
        <v>126</v>
      </c>
      <c r="M1589" t="s">
        <v>127</v>
      </c>
      <c r="P1589" s="44" t="s">
        <v>386</v>
      </c>
      <c r="T1589" s="9">
        <v>-0.56989999999999996</v>
      </c>
      <c r="U1589" s="9">
        <v>-0.56989999999999996</v>
      </c>
      <c r="V1589" s="6" t="s">
        <v>119</v>
      </c>
      <c r="W1589" s="10" t="s">
        <v>382</v>
      </c>
    </row>
    <row r="1590" spans="1:23" x14ac:dyDescent="0.2">
      <c r="A1590" s="6" t="s">
        <v>106</v>
      </c>
      <c r="B1590" s="6" t="s">
        <v>120</v>
      </c>
      <c r="C1590" s="6" t="s">
        <v>430</v>
      </c>
      <c r="D1590" s="6" t="s">
        <v>77</v>
      </c>
      <c r="E1590" s="6" t="s">
        <v>121</v>
      </c>
      <c r="F1590" s="6" t="s">
        <v>144</v>
      </c>
      <c r="G1590" s="11">
        <v>1E-3</v>
      </c>
      <c r="H1590" s="6" t="s">
        <v>110</v>
      </c>
      <c r="I1590" s="12" t="s">
        <v>123</v>
      </c>
      <c r="J1590" s="6" t="s">
        <v>124</v>
      </c>
      <c r="K1590" s="6" t="s">
        <v>125</v>
      </c>
      <c r="L1590" s="6" t="s">
        <v>126</v>
      </c>
      <c r="M1590" s="6" t="s">
        <v>127</v>
      </c>
      <c r="N1590" s="6" t="s">
        <v>155</v>
      </c>
      <c r="P1590" s="44" t="s">
        <v>386</v>
      </c>
      <c r="Q1590" s="9">
        <v>19406623.507658899</v>
      </c>
      <c r="R1590" s="9">
        <v>13006865.1235143</v>
      </c>
      <c r="S1590" s="8">
        <v>-0.32977186276731291</v>
      </c>
      <c r="U1590" s="9">
        <v>-0.57727584046380598</v>
      </c>
      <c r="V1590" s="6" t="s">
        <v>119</v>
      </c>
      <c r="W1590" s="10" t="s">
        <v>382</v>
      </c>
    </row>
    <row r="1591" spans="1:23" x14ac:dyDescent="0.2">
      <c r="A1591" s="6" t="s">
        <v>106</v>
      </c>
      <c r="B1591" s="6" t="s">
        <v>120</v>
      </c>
      <c r="C1591" s="6" t="s">
        <v>422</v>
      </c>
      <c r="D1591" s="6" t="s">
        <v>77</v>
      </c>
      <c r="E1591" s="6" t="s">
        <v>121</v>
      </c>
      <c r="F1591" s="6" t="s">
        <v>108</v>
      </c>
      <c r="G1591" s="6" t="s">
        <v>242</v>
      </c>
      <c r="H1591" t="s">
        <v>110</v>
      </c>
      <c r="I1591" t="s">
        <v>163</v>
      </c>
      <c r="J1591" t="s">
        <v>163</v>
      </c>
      <c r="K1591" t="s">
        <v>164</v>
      </c>
      <c r="L1591" t="s">
        <v>165</v>
      </c>
      <c r="M1591" t="s">
        <v>166</v>
      </c>
      <c r="P1591" s="44" t="s">
        <v>386</v>
      </c>
      <c r="Q1591" s="9">
        <v>3362877.4549330301</v>
      </c>
      <c r="R1591" s="9">
        <v>2222390.4022456198</v>
      </c>
      <c r="S1591" s="8">
        <v>-0.33914023569738505</v>
      </c>
      <c r="U1591" s="9">
        <v>-0.59758393330525361</v>
      </c>
      <c r="V1591" s="6" t="s">
        <v>119</v>
      </c>
      <c r="W1591" s="10" t="s">
        <v>382</v>
      </c>
    </row>
    <row r="1592" spans="1:23" x14ac:dyDescent="0.2">
      <c r="A1592" s="6" t="s">
        <v>106</v>
      </c>
      <c r="B1592" s="6" t="s">
        <v>120</v>
      </c>
      <c r="C1592" s="6" t="s">
        <v>429</v>
      </c>
      <c r="D1592" s="6" t="s">
        <v>77</v>
      </c>
      <c r="E1592" s="6" t="s">
        <v>121</v>
      </c>
      <c r="F1592" s="6" t="s">
        <v>144</v>
      </c>
      <c r="G1592" s="11">
        <v>1E-3</v>
      </c>
      <c r="H1592" t="s">
        <v>110</v>
      </c>
      <c r="I1592" t="s">
        <v>111</v>
      </c>
      <c r="J1592" t="s">
        <v>133</v>
      </c>
      <c r="K1592" t="s">
        <v>146</v>
      </c>
      <c r="L1592" t="s">
        <v>147</v>
      </c>
      <c r="M1592" t="s">
        <v>191</v>
      </c>
      <c r="P1592" s="44" t="s">
        <v>386</v>
      </c>
      <c r="Q1592" s="9">
        <v>8750318.3314224891</v>
      </c>
      <c r="R1592" s="9">
        <v>5773057.1300465297</v>
      </c>
      <c r="S1592" s="8">
        <v>-0.34024604461355212</v>
      </c>
      <c r="U1592" s="9">
        <v>-0.59999999999999842</v>
      </c>
      <c r="V1592" s="6" t="s">
        <v>119</v>
      </c>
      <c r="W1592" s="10" t="s">
        <v>382</v>
      </c>
    </row>
    <row r="1593" spans="1:23" x14ac:dyDescent="0.2">
      <c r="A1593" s="6" t="s">
        <v>231</v>
      </c>
      <c r="B1593" s="6">
        <v>2019</v>
      </c>
      <c r="C1593" s="6" t="s">
        <v>508</v>
      </c>
      <c r="D1593" s="6" t="s">
        <v>67</v>
      </c>
      <c r="E1593" s="6" t="s">
        <v>50</v>
      </c>
      <c r="F1593" s="6" t="s">
        <v>232</v>
      </c>
      <c r="G1593" s="6" t="s">
        <v>241</v>
      </c>
      <c r="H1593" t="s">
        <v>110</v>
      </c>
      <c r="I1593" t="s">
        <v>163</v>
      </c>
      <c r="J1593" t="s">
        <v>163</v>
      </c>
      <c r="K1593" t="s">
        <v>164</v>
      </c>
      <c r="L1593" t="s">
        <v>165</v>
      </c>
      <c r="M1593" t="s">
        <v>166</v>
      </c>
      <c r="N1593"/>
      <c r="O1593"/>
      <c r="P1593" s="44" t="s">
        <v>386</v>
      </c>
      <c r="T1593" s="9">
        <v>-0.61019999999999996</v>
      </c>
      <c r="U1593" s="9">
        <v>-0.61019999999999996</v>
      </c>
      <c r="V1593" s="6" t="s">
        <v>119</v>
      </c>
      <c r="W1593" s="10" t="s">
        <v>382</v>
      </c>
    </row>
    <row r="1594" spans="1:23" x14ac:dyDescent="0.2">
      <c r="A1594" s="6" t="s">
        <v>231</v>
      </c>
      <c r="B1594" s="6">
        <v>2019</v>
      </c>
      <c r="C1594" s="6" t="s">
        <v>508</v>
      </c>
      <c r="D1594" s="6" t="s">
        <v>68</v>
      </c>
      <c r="E1594" s="6" t="s">
        <v>50</v>
      </c>
      <c r="F1594" s="6" t="s">
        <v>232</v>
      </c>
      <c r="G1594" s="6" t="s">
        <v>249</v>
      </c>
      <c r="H1594" t="s">
        <v>110</v>
      </c>
      <c r="I1594" t="s">
        <v>163</v>
      </c>
      <c r="J1594" t="s">
        <v>163</v>
      </c>
      <c r="K1594" t="s">
        <v>164</v>
      </c>
      <c r="L1594" t="s">
        <v>165</v>
      </c>
      <c r="M1594" t="s">
        <v>166</v>
      </c>
      <c r="N1594"/>
      <c r="O1594"/>
      <c r="P1594" s="44" t="s">
        <v>386</v>
      </c>
      <c r="T1594" s="9">
        <v>-0.61019999999999996</v>
      </c>
      <c r="U1594" s="9">
        <v>-0.61019999999999996</v>
      </c>
      <c r="V1594" s="6" t="s">
        <v>119</v>
      </c>
      <c r="W1594" s="10" t="s">
        <v>382</v>
      </c>
    </row>
    <row r="1595" spans="1:23" x14ac:dyDescent="0.2">
      <c r="A1595" s="6" t="s">
        <v>106</v>
      </c>
      <c r="B1595" s="6" t="s">
        <v>120</v>
      </c>
      <c r="C1595" s="6" t="s">
        <v>446</v>
      </c>
      <c r="D1595" s="6" t="s">
        <v>77</v>
      </c>
      <c r="E1595" s="6" t="s">
        <v>121</v>
      </c>
      <c r="F1595" s="6" t="s">
        <v>122</v>
      </c>
      <c r="G1595" s="11">
        <v>1E-3</v>
      </c>
      <c r="H1595" s="6" t="s">
        <v>110</v>
      </c>
      <c r="I1595" s="12" t="s">
        <v>123</v>
      </c>
      <c r="J1595" s="6" t="s">
        <v>124</v>
      </c>
      <c r="K1595" s="6" t="s">
        <v>125</v>
      </c>
      <c r="L1595" s="6" t="s">
        <v>126</v>
      </c>
      <c r="M1595" s="6" t="s">
        <v>127</v>
      </c>
      <c r="N1595" s="6" t="s">
        <v>155</v>
      </c>
      <c r="P1595" s="44" t="s">
        <v>386</v>
      </c>
      <c r="Q1595" s="9">
        <v>15792174.472389501</v>
      </c>
      <c r="R1595" s="9">
        <v>10146114.146056101</v>
      </c>
      <c r="S1595" s="8">
        <v>-0.3575226664450028</v>
      </c>
      <c r="U1595" s="9">
        <v>-0.63828253761529175</v>
      </c>
      <c r="V1595" s="6" t="s">
        <v>119</v>
      </c>
      <c r="W1595" s="10" t="s">
        <v>382</v>
      </c>
    </row>
    <row r="1596" spans="1:23" x14ac:dyDescent="0.2">
      <c r="A1596" s="6" t="s">
        <v>231</v>
      </c>
      <c r="B1596" s="6">
        <v>2019</v>
      </c>
      <c r="C1596" s="6" t="s">
        <v>431</v>
      </c>
      <c r="D1596" s="6" t="s">
        <v>67</v>
      </c>
      <c r="E1596" s="6" t="s">
        <v>50</v>
      </c>
      <c r="F1596" s="6" t="s">
        <v>232</v>
      </c>
      <c r="G1596" s="6" t="s">
        <v>241</v>
      </c>
      <c r="H1596" t="s">
        <v>110</v>
      </c>
      <c r="I1596" t="s">
        <v>123</v>
      </c>
      <c r="J1596" t="s">
        <v>124</v>
      </c>
      <c r="K1596" t="s">
        <v>125</v>
      </c>
      <c r="L1596" t="s">
        <v>126</v>
      </c>
      <c r="M1596" t="s">
        <v>127</v>
      </c>
      <c r="N1596" s="6" t="s">
        <v>155</v>
      </c>
      <c r="P1596" s="44" t="s">
        <v>386</v>
      </c>
      <c r="T1596" s="9">
        <v>-0.77969999999999995</v>
      </c>
      <c r="U1596" s="9">
        <v>-0.77969999999999995</v>
      </c>
      <c r="V1596" s="6" t="s">
        <v>119</v>
      </c>
      <c r="W1596" s="10" t="s">
        <v>382</v>
      </c>
    </row>
    <row r="1597" spans="1:23" x14ac:dyDescent="0.2">
      <c r="A1597" s="6" t="s">
        <v>231</v>
      </c>
      <c r="B1597" s="6">
        <v>2019</v>
      </c>
      <c r="C1597" s="6" t="s">
        <v>419</v>
      </c>
      <c r="D1597" s="6" t="s">
        <v>80</v>
      </c>
      <c r="E1597" s="6" t="s">
        <v>50</v>
      </c>
      <c r="F1597" s="6" t="s">
        <v>232</v>
      </c>
      <c r="G1597" s="6" t="s">
        <v>233</v>
      </c>
      <c r="H1597" t="s">
        <v>110</v>
      </c>
      <c r="I1597" t="s">
        <v>123</v>
      </c>
      <c r="J1597" t="s">
        <v>124</v>
      </c>
      <c r="K1597" t="s">
        <v>125</v>
      </c>
      <c r="L1597" t="s">
        <v>126</v>
      </c>
      <c r="M1597" t="s">
        <v>127</v>
      </c>
      <c r="P1597" s="44" t="s">
        <v>386</v>
      </c>
      <c r="T1597" s="9">
        <v>-0.77969999999999995</v>
      </c>
      <c r="U1597" s="9">
        <v>-0.77969999999999995</v>
      </c>
      <c r="V1597" s="6" t="s">
        <v>119</v>
      </c>
      <c r="W1597" s="10" t="s">
        <v>382</v>
      </c>
    </row>
    <row r="1598" spans="1:23" x14ac:dyDescent="0.2">
      <c r="A1598" s="6" t="s">
        <v>231</v>
      </c>
      <c r="B1598" s="6">
        <v>2019</v>
      </c>
      <c r="C1598" s="6" t="s">
        <v>431</v>
      </c>
      <c r="D1598" s="6" t="s">
        <v>74</v>
      </c>
      <c r="E1598" s="6" t="s">
        <v>50</v>
      </c>
      <c r="F1598" s="6" t="s">
        <v>232</v>
      </c>
      <c r="G1598" s="6" t="s">
        <v>240</v>
      </c>
      <c r="H1598" t="s">
        <v>110</v>
      </c>
      <c r="I1598" t="s">
        <v>123</v>
      </c>
      <c r="J1598" t="s">
        <v>124</v>
      </c>
      <c r="K1598" t="s">
        <v>125</v>
      </c>
      <c r="L1598" t="s">
        <v>126</v>
      </c>
      <c r="M1598" t="s">
        <v>127</v>
      </c>
      <c r="N1598" s="6" t="s">
        <v>155</v>
      </c>
      <c r="P1598" s="44" t="s">
        <v>386</v>
      </c>
      <c r="T1598" s="9">
        <v>-0.79879999999999995</v>
      </c>
      <c r="U1598" s="9">
        <v>-0.79879999999999995</v>
      </c>
      <c r="V1598" s="6" t="s">
        <v>119</v>
      </c>
      <c r="W1598" s="10" t="s">
        <v>382</v>
      </c>
    </row>
    <row r="1599" spans="1:23" x14ac:dyDescent="0.2">
      <c r="A1599" s="6" t="s">
        <v>106</v>
      </c>
      <c r="B1599" s="6" t="s">
        <v>120</v>
      </c>
      <c r="C1599" s="6" t="s">
        <v>429</v>
      </c>
      <c r="D1599" s="6" t="s">
        <v>77</v>
      </c>
      <c r="E1599" s="6" t="s">
        <v>121</v>
      </c>
      <c r="F1599" s="6" t="s">
        <v>144</v>
      </c>
      <c r="G1599" s="11">
        <v>1E-3</v>
      </c>
      <c r="H1599" t="s">
        <v>110</v>
      </c>
      <c r="I1599" t="s">
        <v>111</v>
      </c>
      <c r="J1599" t="s">
        <v>133</v>
      </c>
      <c r="K1599" t="s">
        <v>146</v>
      </c>
      <c r="L1599" t="s">
        <v>147</v>
      </c>
      <c r="M1599" t="s">
        <v>191</v>
      </c>
      <c r="P1599" s="44" t="s">
        <v>386</v>
      </c>
      <c r="Q1599" s="9">
        <v>17321844.8644026</v>
      </c>
      <c r="R1599" s="9">
        <v>9796717.6779694799</v>
      </c>
      <c r="S1599" s="8">
        <v>-0.43442989158145012</v>
      </c>
      <c r="U1599" s="9">
        <v>-0.82222222222221331</v>
      </c>
      <c r="V1599" s="6" t="s">
        <v>119</v>
      </c>
      <c r="W1599" s="10" t="s">
        <v>382</v>
      </c>
    </row>
    <row r="1600" spans="1:23" x14ac:dyDescent="0.2">
      <c r="A1600" s="6" t="s">
        <v>231</v>
      </c>
      <c r="B1600" s="6">
        <v>2019</v>
      </c>
      <c r="C1600" s="6" t="s">
        <v>419</v>
      </c>
      <c r="D1600" s="6" t="s">
        <v>74</v>
      </c>
      <c r="E1600" s="6" t="s">
        <v>50</v>
      </c>
      <c r="F1600" s="6" t="s">
        <v>232</v>
      </c>
      <c r="G1600" s="6" t="s">
        <v>240</v>
      </c>
      <c r="H1600" t="s">
        <v>110</v>
      </c>
      <c r="I1600" t="s">
        <v>123</v>
      </c>
      <c r="J1600" t="s">
        <v>124</v>
      </c>
      <c r="K1600" t="s">
        <v>125</v>
      </c>
      <c r="L1600" t="s">
        <v>126</v>
      </c>
      <c r="M1600" t="s">
        <v>127</v>
      </c>
      <c r="P1600" s="44" t="s">
        <v>386</v>
      </c>
      <c r="T1600" s="9">
        <v>-0.82420000000000004</v>
      </c>
      <c r="U1600" s="9">
        <v>-0.82420000000000004</v>
      </c>
      <c r="V1600" s="6" t="s">
        <v>119</v>
      </c>
      <c r="W1600" s="10" t="s">
        <v>382</v>
      </c>
    </row>
    <row r="1601" spans="1:24" x14ac:dyDescent="0.2">
      <c r="A1601" s="6" t="s">
        <v>106</v>
      </c>
      <c r="B1601" s="6" t="s">
        <v>107</v>
      </c>
      <c r="C1601" s="6" t="s">
        <v>426</v>
      </c>
      <c r="D1601" s="6" t="s">
        <v>69</v>
      </c>
      <c r="E1601" s="6" t="s">
        <v>52</v>
      </c>
      <c r="F1601" s="6" t="s">
        <v>108</v>
      </c>
      <c r="G1601" s="6" t="s">
        <v>118</v>
      </c>
      <c r="H1601" t="s">
        <v>110</v>
      </c>
      <c r="I1601" t="s">
        <v>111</v>
      </c>
      <c r="J1601" t="s">
        <v>204</v>
      </c>
      <c r="K1601" t="s">
        <v>205</v>
      </c>
      <c r="L1601" t="s">
        <v>206</v>
      </c>
      <c r="M1601" t="s">
        <v>215</v>
      </c>
      <c r="N1601" s="6" t="s">
        <v>225</v>
      </c>
      <c r="P1601" s="44" t="s">
        <v>386</v>
      </c>
      <c r="Q1601" s="9">
        <v>10.4510108864696</v>
      </c>
      <c r="R1601" s="9">
        <v>5.7853810264385599</v>
      </c>
      <c r="S1601" s="8">
        <v>-0.44642857142856845</v>
      </c>
      <c r="U1601" s="9">
        <v>-0.85315861167072105</v>
      </c>
      <c r="V1601" s="6" t="s">
        <v>116</v>
      </c>
      <c r="W1601" s="10" t="s">
        <v>382</v>
      </c>
    </row>
    <row r="1602" spans="1:24" x14ac:dyDescent="0.2">
      <c r="A1602" s="6" t="s">
        <v>231</v>
      </c>
      <c r="B1602" s="6">
        <v>2019</v>
      </c>
      <c r="C1602" s="6" t="s">
        <v>431</v>
      </c>
      <c r="D1602" s="6" t="s">
        <v>80</v>
      </c>
      <c r="E1602" s="6" t="s">
        <v>50</v>
      </c>
      <c r="F1602" s="6" t="s">
        <v>232</v>
      </c>
      <c r="G1602" s="6" t="s">
        <v>233</v>
      </c>
      <c r="H1602" t="s">
        <v>110</v>
      </c>
      <c r="I1602" t="s">
        <v>123</v>
      </c>
      <c r="J1602" t="s">
        <v>124</v>
      </c>
      <c r="K1602" t="s">
        <v>125</v>
      </c>
      <c r="L1602" t="s">
        <v>126</v>
      </c>
      <c r="M1602" t="s">
        <v>127</v>
      </c>
      <c r="N1602" s="6" t="s">
        <v>155</v>
      </c>
      <c r="P1602" s="44" t="s">
        <v>386</v>
      </c>
      <c r="T1602" s="9">
        <v>-0.88139999999999996</v>
      </c>
      <c r="U1602" s="9">
        <v>-0.88139999999999996</v>
      </c>
      <c r="V1602" s="6" t="s">
        <v>119</v>
      </c>
      <c r="W1602" s="10" t="s">
        <v>382</v>
      </c>
    </row>
    <row r="1603" spans="1:24" x14ac:dyDescent="0.2">
      <c r="A1603" s="6" t="s">
        <v>106</v>
      </c>
      <c r="B1603" s="6" t="s">
        <v>120</v>
      </c>
      <c r="C1603" s="6" t="s">
        <v>442</v>
      </c>
      <c r="D1603" s="6" t="s">
        <v>77</v>
      </c>
      <c r="E1603" s="6" t="s">
        <v>121</v>
      </c>
      <c r="F1603" s="6" t="s">
        <v>122</v>
      </c>
      <c r="G1603" s="11">
        <v>1E-3</v>
      </c>
      <c r="H1603" s="6" t="s">
        <v>110</v>
      </c>
      <c r="I1603" s="12" t="s">
        <v>123</v>
      </c>
      <c r="J1603" s="6" t="s">
        <v>124</v>
      </c>
      <c r="K1603" s="6" t="s">
        <v>125</v>
      </c>
      <c r="L1603" s="6" t="s">
        <v>126</v>
      </c>
      <c r="M1603" s="6" t="s">
        <v>127</v>
      </c>
      <c r="N1603" s="6" t="s">
        <v>155</v>
      </c>
      <c r="O1603" s="6" t="s">
        <v>218</v>
      </c>
      <c r="P1603" s="44" t="s">
        <v>386</v>
      </c>
      <c r="Q1603" s="9">
        <v>1866552.34495369</v>
      </c>
      <c r="R1603" s="9">
        <v>986309.34193856595</v>
      </c>
      <c r="S1603" s="8">
        <v>-0.471587633422069</v>
      </c>
      <c r="U1603" s="9">
        <v>-0.92026386412419448</v>
      </c>
      <c r="V1603" s="6" t="s">
        <v>119</v>
      </c>
      <c r="W1603" s="10" t="s">
        <v>382</v>
      </c>
    </row>
    <row r="1604" spans="1:24" x14ac:dyDescent="0.2">
      <c r="A1604" s="6" t="s">
        <v>106</v>
      </c>
      <c r="B1604" s="6" t="s">
        <v>120</v>
      </c>
      <c r="C1604" s="6" t="s">
        <v>439</v>
      </c>
      <c r="D1604" s="6" t="s">
        <v>77</v>
      </c>
      <c r="E1604" s="6" t="s">
        <v>121</v>
      </c>
      <c r="F1604" s="6" t="s">
        <v>122</v>
      </c>
      <c r="G1604" s="11">
        <v>1E-3</v>
      </c>
      <c r="H1604" t="s">
        <v>110</v>
      </c>
      <c r="I1604" t="s">
        <v>123</v>
      </c>
      <c r="J1604" t="s">
        <v>124</v>
      </c>
      <c r="K1604" t="s">
        <v>125</v>
      </c>
      <c r="L1604" s="6" t="s">
        <v>136</v>
      </c>
      <c r="M1604" s="6" t="s">
        <v>137</v>
      </c>
      <c r="P1604" s="44" t="s">
        <v>385</v>
      </c>
      <c r="Q1604" s="9">
        <v>3885.1158498469199</v>
      </c>
      <c r="R1604" s="9">
        <v>2047.6620344722901</v>
      </c>
      <c r="S1604" s="8">
        <v>-0.4729469818633667</v>
      </c>
      <c r="U1604" s="9">
        <v>-0.92397999990244617</v>
      </c>
      <c r="V1604" s="6" t="s">
        <v>119</v>
      </c>
      <c r="W1604" s="10" t="s">
        <v>382</v>
      </c>
    </row>
    <row r="1605" spans="1:24" x14ac:dyDescent="0.2">
      <c r="A1605" s="6" t="s">
        <v>106</v>
      </c>
      <c r="B1605" s="6">
        <v>2018</v>
      </c>
      <c r="C1605" s="6" t="s">
        <v>503</v>
      </c>
      <c r="D1605" s="6" t="s">
        <v>69</v>
      </c>
      <c r="E1605" s="6" t="s">
        <v>52</v>
      </c>
      <c r="F1605" s="6" t="s">
        <v>108</v>
      </c>
      <c r="G1605" s="6" t="s">
        <v>193</v>
      </c>
      <c r="H1605" t="s">
        <v>110</v>
      </c>
      <c r="I1605" t="s">
        <v>111</v>
      </c>
      <c r="J1605" t="s">
        <v>204</v>
      </c>
      <c r="K1605" t="s">
        <v>205</v>
      </c>
      <c r="L1605" t="s">
        <v>206</v>
      </c>
      <c r="M1605" t="s">
        <v>215</v>
      </c>
      <c r="N1605" s="6" t="s">
        <v>225</v>
      </c>
      <c r="P1605" s="44" t="s">
        <v>386</v>
      </c>
      <c r="Q1605" s="9">
        <v>2677824.2677824199</v>
      </c>
      <c r="R1605" s="9">
        <v>1366806.13668061</v>
      </c>
      <c r="S1605" s="8">
        <v>-0.48958333333333337</v>
      </c>
      <c r="U1605" s="9">
        <v>-0.97025265660594817</v>
      </c>
      <c r="V1605" s="6" t="s">
        <v>119</v>
      </c>
      <c r="W1605" s="10" t="s">
        <v>382</v>
      </c>
    </row>
    <row r="1606" spans="1:24" x14ac:dyDescent="0.2">
      <c r="A1606" s="6" t="s">
        <v>106</v>
      </c>
      <c r="B1606" s="6" t="s">
        <v>120</v>
      </c>
      <c r="C1606" s="6" t="s">
        <v>441</v>
      </c>
      <c r="D1606" s="6" t="s">
        <v>77</v>
      </c>
      <c r="E1606" s="6" t="s">
        <v>121</v>
      </c>
      <c r="F1606" s="6" t="s">
        <v>122</v>
      </c>
      <c r="G1606" s="11">
        <v>1E-3</v>
      </c>
      <c r="H1606" t="s">
        <v>110</v>
      </c>
      <c r="I1606" t="s">
        <v>111</v>
      </c>
      <c r="J1606" t="s">
        <v>133</v>
      </c>
      <c r="K1606" t="s">
        <v>146</v>
      </c>
      <c r="L1606" t="s">
        <v>147</v>
      </c>
      <c r="M1606" t="s">
        <v>191</v>
      </c>
      <c r="P1606" s="44" t="s">
        <v>386</v>
      </c>
      <c r="Q1606" s="9">
        <v>10929404.289145401</v>
      </c>
      <c r="R1606" s="9">
        <v>5544465.0361540401</v>
      </c>
      <c r="S1606" s="8">
        <v>-0.49270199093462425</v>
      </c>
      <c r="U1606" s="9">
        <v>-0.97909459638784579</v>
      </c>
      <c r="V1606" s="6" t="s">
        <v>119</v>
      </c>
      <c r="W1606" s="10" t="s">
        <v>382</v>
      </c>
    </row>
    <row r="1607" spans="1:24" x14ac:dyDescent="0.2">
      <c r="A1607" s="6" t="s">
        <v>231</v>
      </c>
      <c r="B1607" s="6">
        <v>2019</v>
      </c>
      <c r="C1607" s="6" t="s">
        <v>419</v>
      </c>
      <c r="D1607" s="6" t="s">
        <v>80</v>
      </c>
      <c r="E1607" s="6" t="s">
        <v>50</v>
      </c>
      <c r="F1607" s="6" t="s">
        <v>232</v>
      </c>
      <c r="G1607" s="6" t="s">
        <v>233</v>
      </c>
      <c r="H1607" t="s">
        <v>110</v>
      </c>
      <c r="I1607" t="s">
        <v>123</v>
      </c>
      <c r="J1607" t="s">
        <v>124</v>
      </c>
      <c r="K1607" t="s">
        <v>125</v>
      </c>
      <c r="L1607" t="s">
        <v>126</v>
      </c>
      <c r="M1607" t="s">
        <v>127</v>
      </c>
      <c r="P1607" s="44" t="s">
        <v>386</v>
      </c>
      <c r="T1607" s="9">
        <v>-0.98309999999999997</v>
      </c>
      <c r="U1607" s="9">
        <v>-0.98309999999999997</v>
      </c>
      <c r="V1607" s="6" t="s">
        <v>119</v>
      </c>
      <c r="W1607" s="10" t="s">
        <v>382</v>
      </c>
    </row>
    <row r="1608" spans="1:24" x14ac:dyDescent="0.2">
      <c r="A1608" s="6" t="s">
        <v>106</v>
      </c>
      <c r="B1608" s="6" t="s">
        <v>107</v>
      </c>
      <c r="C1608" s="6" t="s">
        <v>426</v>
      </c>
      <c r="D1608" s="6" t="s">
        <v>69</v>
      </c>
      <c r="E1608" s="6" t="s">
        <v>52</v>
      </c>
      <c r="F1608" s="6" t="s">
        <v>142</v>
      </c>
      <c r="G1608" s="6" t="s">
        <v>118</v>
      </c>
      <c r="H1608" t="s">
        <v>110</v>
      </c>
      <c r="I1608" t="s">
        <v>111</v>
      </c>
      <c r="J1608" t="s">
        <v>204</v>
      </c>
      <c r="K1608" t="s">
        <v>205</v>
      </c>
      <c r="L1608" t="s">
        <v>206</v>
      </c>
      <c r="M1608" t="s">
        <v>215</v>
      </c>
      <c r="N1608" s="6" t="s">
        <v>225</v>
      </c>
      <c r="P1608" s="44" t="s">
        <v>386</v>
      </c>
      <c r="Q1608" s="9">
        <v>14.307931570761999</v>
      </c>
      <c r="R1608" s="9">
        <v>7.2161741835147701</v>
      </c>
      <c r="S1608" s="8">
        <v>-0.49565217391304189</v>
      </c>
      <c r="U1608" s="9">
        <v>-0.98750905581679871</v>
      </c>
      <c r="V1608" s="6" t="s">
        <v>116</v>
      </c>
      <c r="W1608" s="10" t="s">
        <v>382</v>
      </c>
    </row>
    <row r="1609" spans="1:24" x14ac:dyDescent="0.2">
      <c r="A1609" s="6" t="s">
        <v>229</v>
      </c>
      <c r="B1609" s="6">
        <v>2019</v>
      </c>
      <c r="C1609" s="6" t="s">
        <v>405</v>
      </c>
      <c r="D1609" s="6" t="s">
        <v>69</v>
      </c>
      <c r="E1609" s="6" t="s">
        <v>52</v>
      </c>
      <c r="F1609" s="6" t="s">
        <v>142</v>
      </c>
      <c r="G1609" s="6" t="s">
        <v>252</v>
      </c>
      <c r="H1609" t="s">
        <v>110</v>
      </c>
      <c r="I1609" t="s">
        <v>111</v>
      </c>
      <c r="J1609" t="s">
        <v>133</v>
      </c>
      <c r="K1609" t="s">
        <v>146</v>
      </c>
      <c r="L1609" t="s">
        <v>147</v>
      </c>
      <c r="M1609" t="s">
        <v>191</v>
      </c>
      <c r="N1609" s="6" t="s">
        <v>228</v>
      </c>
      <c r="P1609" s="44" t="s">
        <v>386</v>
      </c>
      <c r="T1609" s="9">
        <v>-1</v>
      </c>
      <c r="U1609" s="9">
        <v>-1</v>
      </c>
      <c r="V1609" s="6" t="s">
        <v>119</v>
      </c>
      <c r="W1609" s="10" t="s">
        <v>382</v>
      </c>
      <c r="X1609" s="15"/>
    </row>
    <row r="1610" spans="1:24" x14ac:dyDescent="0.2">
      <c r="A1610" s="6" t="s">
        <v>106</v>
      </c>
      <c r="B1610" s="6" t="s">
        <v>120</v>
      </c>
      <c r="C1610" s="6" t="s">
        <v>434</v>
      </c>
      <c r="D1610" s="6" t="s">
        <v>77</v>
      </c>
      <c r="E1610" s="6" t="s">
        <v>121</v>
      </c>
      <c r="F1610" s="6" t="s">
        <v>122</v>
      </c>
      <c r="G1610" s="11">
        <v>1E-3</v>
      </c>
      <c r="H1610" t="s">
        <v>110</v>
      </c>
      <c r="I1610" t="s">
        <v>163</v>
      </c>
      <c r="J1610" t="s">
        <v>163</v>
      </c>
      <c r="K1610" t="s">
        <v>164</v>
      </c>
      <c r="L1610" t="s">
        <v>165</v>
      </c>
      <c r="M1610" t="s">
        <v>166</v>
      </c>
      <c r="P1610" s="44" t="s">
        <v>386</v>
      </c>
      <c r="Q1610" s="9">
        <v>3535270.25164328</v>
      </c>
      <c r="R1610" s="9">
        <v>1767371.5010235701</v>
      </c>
      <c r="S1610" s="8">
        <v>-0.50007456991384103</v>
      </c>
      <c r="U1610" s="9">
        <v>-1.0002151793360996</v>
      </c>
      <c r="V1610" s="6" t="s">
        <v>119</v>
      </c>
      <c r="W1610" s="10" t="s">
        <v>382</v>
      </c>
    </row>
    <row r="1611" spans="1:24" x14ac:dyDescent="0.2">
      <c r="A1611" s="6" t="s">
        <v>181</v>
      </c>
      <c r="B1611" s="6">
        <v>2016</v>
      </c>
      <c r="C1611" s="6" t="s">
        <v>412</v>
      </c>
      <c r="D1611" s="6" t="s">
        <v>64</v>
      </c>
      <c r="E1611" s="6" t="s">
        <v>55</v>
      </c>
      <c r="F1611" s="6" t="s">
        <v>182</v>
      </c>
      <c r="G1611" s="6" t="s">
        <v>183</v>
      </c>
      <c r="H1611" s="6" t="s">
        <v>110</v>
      </c>
      <c r="I1611" t="s">
        <v>123</v>
      </c>
      <c r="J1611" t="s">
        <v>124</v>
      </c>
      <c r="K1611" s="6" t="s">
        <v>125</v>
      </c>
      <c r="P1611" s="44" t="s">
        <v>386</v>
      </c>
      <c r="Q1611" s="9">
        <v>41.210000000000008</v>
      </c>
      <c r="R1611" s="9">
        <v>19.589999999999996</v>
      </c>
      <c r="S1611" s="8">
        <v>-0.524629944188304</v>
      </c>
      <c r="U1611" s="9">
        <v>-1.072877066012913</v>
      </c>
      <c r="V1611" s="6" t="s">
        <v>116</v>
      </c>
      <c r="W1611" s="6" t="s">
        <v>382</v>
      </c>
    </row>
    <row r="1612" spans="1:24" x14ac:dyDescent="0.2">
      <c r="A1612" s="6" t="s">
        <v>106</v>
      </c>
      <c r="B1612" s="6" t="s">
        <v>107</v>
      </c>
      <c r="C1612" s="6" t="s">
        <v>491</v>
      </c>
      <c r="D1612" s="6" t="s">
        <v>69</v>
      </c>
      <c r="E1612" s="6" t="s">
        <v>52</v>
      </c>
      <c r="F1612" s="6" t="s">
        <v>108</v>
      </c>
      <c r="G1612" s="6" t="s">
        <v>118</v>
      </c>
      <c r="H1612" t="s">
        <v>110</v>
      </c>
      <c r="I1612" t="s">
        <v>111</v>
      </c>
      <c r="J1612" t="s">
        <v>204</v>
      </c>
      <c r="K1612" t="s">
        <v>205</v>
      </c>
      <c r="L1612" t="s">
        <v>206</v>
      </c>
      <c r="M1612" t="s">
        <v>215</v>
      </c>
      <c r="N1612" s="6" t="s">
        <v>225</v>
      </c>
      <c r="P1612" s="44" t="s">
        <v>386</v>
      </c>
      <c r="Q1612" s="9">
        <v>10.469314079422301</v>
      </c>
      <c r="R1612" s="9">
        <v>4.7653429602888098</v>
      </c>
      <c r="S1612" s="8">
        <v>-0.54482758620689287</v>
      </c>
      <c r="U1612" s="9">
        <v>-1.1355149706564696</v>
      </c>
      <c r="V1612" s="6" t="s">
        <v>116</v>
      </c>
      <c r="W1612" s="10" t="s">
        <v>382</v>
      </c>
    </row>
    <row r="1613" spans="1:24" x14ac:dyDescent="0.2">
      <c r="A1613" s="6" t="s">
        <v>106</v>
      </c>
      <c r="B1613" s="6" t="s">
        <v>120</v>
      </c>
      <c r="C1613" s="6" t="s">
        <v>434</v>
      </c>
      <c r="D1613" s="6" t="s">
        <v>77</v>
      </c>
      <c r="E1613" s="6" t="s">
        <v>121</v>
      </c>
      <c r="F1613" s="6" t="s">
        <v>122</v>
      </c>
      <c r="G1613" s="11">
        <v>1E-3</v>
      </c>
      <c r="H1613" t="s">
        <v>110</v>
      </c>
      <c r="I1613" t="s">
        <v>163</v>
      </c>
      <c r="J1613" t="s">
        <v>163</v>
      </c>
      <c r="K1613" t="s">
        <v>164</v>
      </c>
      <c r="L1613" t="s">
        <v>165</v>
      </c>
      <c r="M1613" t="s">
        <v>166</v>
      </c>
      <c r="P1613" s="44" t="s">
        <v>386</v>
      </c>
      <c r="Q1613" s="9">
        <v>5253839.1654753201</v>
      </c>
      <c r="R1613" s="9">
        <v>2364177.7062579999</v>
      </c>
      <c r="S1613" s="8">
        <v>-0.55000950128169557</v>
      </c>
      <c r="U1613" s="9">
        <v>-1.1520335547710401</v>
      </c>
      <c r="V1613" s="6" t="s">
        <v>119</v>
      </c>
      <c r="W1613" s="10" t="s">
        <v>382</v>
      </c>
    </row>
    <row r="1614" spans="1:24" x14ac:dyDescent="0.2">
      <c r="A1614" s="6" t="s">
        <v>106</v>
      </c>
      <c r="B1614" s="6" t="s">
        <v>107</v>
      </c>
      <c r="C1614" s="6" t="s">
        <v>426</v>
      </c>
      <c r="D1614" s="6" t="s">
        <v>69</v>
      </c>
      <c r="E1614" s="6" t="s">
        <v>52</v>
      </c>
      <c r="F1614" s="6" t="s">
        <v>108</v>
      </c>
      <c r="G1614" s="6" t="s">
        <v>109</v>
      </c>
      <c r="H1614" t="s">
        <v>110</v>
      </c>
      <c r="I1614" t="s">
        <v>111</v>
      </c>
      <c r="J1614" t="s">
        <v>204</v>
      </c>
      <c r="K1614" t="s">
        <v>205</v>
      </c>
      <c r="L1614" t="s">
        <v>206</v>
      </c>
      <c r="M1614" t="s">
        <v>215</v>
      </c>
      <c r="N1614" s="6" t="s">
        <v>225</v>
      </c>
      <c r="P1614" s="44" t="s">
        <v>386</v>
      </c>
      <c r="Q1614" s="9">
        <v>10.4510108864696</v>
      </c>
      <c r="R1614" s="9">
        <v>4.6656298600310997</v>
      </c>
      <c r="S1614" s="8">
        <v>-0.55357142857142583</v>
      </c>
      <c r="U1614" s="9">
        <v>-1.1634987322828707</v>
      </c>
      <c r="V1614" s="6" t="s">
        <v>116</v>
      </c>
      <c r="W1614" s="10" t="s">
        <v>382</v>
      </c>
    </row>
    <row r="1615" spans="1:24" x14ac:dyDescent="0.2">
      <c r="A1615" s="6" t="s">
        <v>106</v>
      </c>
      <c r="B1615" s="6">
        <v>2018</v>
      </c>
      <c r="C1615" s="6" t="s">
        <v>505</v>
      </c>
      <c r="D1615" s="6" t="s">
        <v>69</v>
      </c>
      <c r="E1615" s="6" t="s">
        <v>52</v>
      </c>
      <c r="F1615" s="6" t="s">
        <v>108</v>
      </c>
      <c r="G1615" s="6" t="s">
        <v>193</v>
      </c>
      <c r="H1615" t="s">
        <v>110</v>
      </c>
      <c r="I1615" t="s">
        <v>111</v>
      </c>
      <c r="J1615" t="s">
        <v>204</v>
      </c>
      <c r="K1615" t="s">
        <v>205</v>
      </c>
      <c r="L1615" t="s">
        <v>206</v>
      </c>
      <c r="M1615" t="s">
        <v>215</v>
      </c>
      <c r="N1615" s="6" t="s">
        <v>225</v>
      </c>
      <c r="P1615" s="44" t="s">
        <v>386</v>
      </c>
      <c r="Q1615" s="9">
        <v>6889818.6889818702</v>
      </c>
      <c r="R1615" s="9">
        <v>3040446.3040446299</v>
      </c>
      <c r="S1615" s="8">
        <v>-0.55870445344129571</v>
      </c>
      <c r="U1615" s="9">
        <v>-1.1801829068077518</v>
      </c>
      <c r="V1615" s="6" t="s">
        <v>119</v>
      </c>
      <c r="W1615" s="10" t="s">
        <v>382</v>
      </c>
    </row>
    <row r="1616" spans="1:24" x14ac:dyDescent="0.2">
      <c r="A1616" s="6" t="s">
        <v>106</v>
      </c>
      <c r="B1616" s="6" t="s">
        <v>107</v>
      </c>
      <c r="C1616" s="6" t="s">
        <v>426</v>
      </c>
      <c r="D1616" s="6" t="s">
        <v>69</v>
      </c>
      <c r="E1616" s="6" t="s">
        <v>52</v>
      </c>
      <c r="F1616" s="6" t="s">
        <v>108</v>
      </c>
      <c r="G1616" s="6" t="s">
        <v>129</v>
      </c>
      <c r="H1616" t="s">
        <v>110</v>
      </c>
      <c r="I1616" t="s">
        <v>111</v>
      </c>
      <c r="J1616" t="s">
        <v>204</v>
      </c>
      <c r="K1616" t="s">
        <v>205</v>
      </c>
      <c r="L1616" t="s">
        <v>206</v>
      </c>
      <c r="M1616" t="s">
        <v>215</v>
      </c>
      <c r="N1616" s="6" t="s">
        <v>225</v>
      </c>
      <c r="P1616" s="44" t="s">
        <v>386</v>
      </c>
      <c r="Q1616" s="9">
        <v>10.4510108864696</v>
      </c>
      <c r="R1616" s="9">
        <v>4.6034214618973497</v>
      </c>
      <c r="S1616" s="8">
        <v>-0.55952380952380709</v>
      </c>
      <c r="U1616" s="9">
        <v>-1.1828640571498026</v>
      </c>
      <c r="V1616" s="6" t="s">
        <v>116</v>
      </c>
      <c r="W1616" s="10" t="s">
        <v>382</v>
      </c>
    </row>
    <row r="1617" spans="1:23" x14ac:dyDescent="0.2">
      <c r="A1617" s="6" t="s">
        <v>106</v>
      </c>
      <c r="B1617" s="6" t="s">
        <v>120</v>
      </c>
      <c r="C1617" s="6" t="s">
        <v>428</v>
      </c>
      <c r="D1617" s="6" t="s">
        <v>77</v>
      </c>
      <c r="E1617" s="6" t="s">
        <v>121</v>
      </c>
      <c r="F1617" s="6" t="s">
        <v>144</v>
      </c>
      <c r="G1617" s="11">
        <v>1E-3</v>
      </c>
      <c r="H1617" t="s">
        <v>110</v>
      </c>
      <c r="I1617" t="s">
        <v>163</v>
      </c>
      <c r="J1617" t="s">
        <v>163</v>
      </c>
      <c r="K1617" t="s">
        <v>164</v>
      </c>
      <c r="L1617" t="s">
        <v>165</v>
      </c>
      <c r="M1617" t="s">
        <v>166</v>
      </c>
      <c r="P1617" s="44" t="s">
        <v>386</v>
      </c>
      <c r="Q1617" s="9">
        <v>4893596.1347579202</v>
      </c>
      <c r="R1617" s="9">
        <v>2091882.30088891</v>
      </c>
      <c r="S1617" s="8">
        <v>-0.57252657487796699</v>
      </c>
      <c r="U1617" s="9">
        <v>-1.2260933605879165</v>
      </c>
      <c r="V1617" s="6" t="s">
        <v>119</v>
      </c>
      <c r="W1617" s="10" t="s">
        <v>382</v>
      </c>
    </row>
    <row r="1618" spans="1:23" x14ac:dyDescent="0.2">
      <c r="A1618" s="6" t="s">
        <v>106</v>
      </c>
      <c r="B1618" s="6" t="s">
        <v>107</v>
      </c>
      <c r="C1618" s="6" t="s">
        <v>476</v>
      </c>
      <c r="D1618" s="6" t="s">
        <v>69</v>
      </c>
      <c r="E1618" s="6" t="s">
        <v>52</v>
      </c>
      <c r="F1618" s="6" t="s">
        <v>108</v>
      </c>
      <c r="G1618" s="6" t="s">
        <v>109</v>
      </c>
      <c r="H1618" t="s">
        <v>110</v>
      </c>
      <c r="I1618" t="s">
        <v>111</v>
      </c>
      <c r="J1618" t="s">
        <v>204</v>
      </c>
      <c r="K1618" t="s">
        <v>205</v>
      </c>
      <c r="L1618" t="s">
        <v>206</v>
      </c>
      <c r="M1618" t="s">
        <v>215</v>
      </c>
      <c r="N1618" s="6" t="s">
        <v>225</v>
      </c>
      <c r="P1618" s="44" t="s">
        <v>386</v>
      </c>
      <c r="Q1618" s="9">
        <v>8027961.1691173501</v>
      </c>
      <c r="R1618" s="9">
        <v>3385363.1546772202</v>
      </c>
      <c r="S1618" s="8">
        <v>-0.57830349657141777</v>
      </c>
      <c r="U1618" s="9">
        <v>-1.2457230355827609</v>
      </c>
      <c r="V1618" s="6" t="s">
        <v>119</v>
      </c>
      <c r="W1618" s="10" t="s">
        <v>382</v>
      </c>
    </row>
    <row r="1619" spans="1:23" x14ac:dyDescent="0.2">
      <c r="A1619" s="6" t="s">
        <v>106</v>
      </c>
      <c r="B1619" s="6" t="s">
        <v>107</v>
      </c>
      <c r="C1619" s="6" t="s">
        <v>476</v>
      </c>
      <c r="D1619" s="6" t="s">
        <v>69</v>
      </c>
      <c r="E1619" s="6" t="s">
        <v>52</v>
      </c>
      <c r="F1619" s="6" t="s">
        <v>142</v>
      </c>
      <c r="G1619" s="6" t="s">
        <v>118</v>
      </c>
      <c r="H1619" t="s">
        <v>110</v>
      </c>
      <c r="I1619" t="s">
        <v>111</v>
      </c>
      <c r="J1619" t="s">
        <v>204</v>
      </c>
      <c r="K1619" t="s">
        <v>205</v>
      </c>
      <c r="L1619" t="s">
        <v>206</v>
      </c>
      <c r="M1619" t="s">
        <v>215</v>
      </c>
      <c r="N1619" s="6" t="s">
        <v>225</v>
      </c>
      <c r="P1619" s="44" t="s">
        <v>386</v>
      </c>
      <c r="Q1619" s="9">
        <v>2822655.6183662498</v>
      </c>
      <c r="R1619" s="9">
        <v>1190304.0046480901</v>
      </c>
      <c r="S1619" s="8">
        <v>-0.57830349657141777</v>
      </c>
      <c r="U1619" s="9">
        <v>-1.2457230355827611</v>
      </c>
      <c r="V1619" s="6" t="s">
        <v>119</v>
      </c>
      <c r="W1619" s="10" t="s">
        <v>382</v>
      </c>
    </row>
    <row r="1620" spans="1:23" x14ac:dyDescent="0.2">
      <c r="A1620" s="6" t="s">
        <v>106</v>
      </c>
      <c r="B1620" s="6" t="s">
        <v>107</v>
      </c>
      <c r="C1620" s="6" t="s">
        <v>452</v>
      </c>
      <c r="D1620" s="6" t="s">
        <v>69</v>
      </c>
      <c r="E1620" s="6" t="s">
        <v>52</v>
      </c>
      <c r="F1620" s="6" t="s">
        <v>108</v>
      </c>
      <c r="G1620" s="6" t="s">
        <v>118</v>
      </c>
      <c r="H1620" t="s">
        <v>110</v>
      </c>
      <c r="I1620" t="s">
        <v>111</v>
      </c>
      <c r="J1620" t="s">
        <v>204</v>
      </c>
      <c r="K1620" t="s">
        <v>205</v>
      </c>
      <c r="L1620" t="s">
        <v>206</v>
      </c>
      <c r="M1620" t="s">
        <v>215</v>
      </c>
      <c r="N1620" s="6" t="s">
        <v>225</v>
      </c>
      <c r="P1620" s="44" t="s">
        <v>386</v>
      </c>
      <c r="Q1620" s="9">
        <v>2687891.6905853101</v>
      </c>
      <c r="R1620" s="9">
        <v>1099452.4986084399</v>
      </c>
      <c r="S1620" s="8">
        <v>-0.59096101139066903</v>
      </c>
      <c r="U1620" s="9">
        <v>-1.2896897309562703</v>
      </c>
      <c r="V1620" s="6" t="s">
        <v>119</v>
      </c>
      <c r="W1620" s="10" t="s">
        <v>382</v>
      </c>
    </row>
    <row r="1621" spans="1:23" x14ac:dyDescent="0.2">
      <c r="A1621" s="6" t="s">
        <v>106</v>
      </c>
      <c r="B1621" s="6">
        <v>2018</v>
      </c>
      <c r="C1621" s="6" t="s">
        <v>493</v>
      </c>
      <c r="D1621" s="6" t="s">
        <v>69</v>
      </c>
      <c r="E1621" s="6" t="s">
        <v>52</v>
      </c>
      <c r="F1621" s="6" t="s">
        <v>108</v>
      </c>
      <c r="G1621" s="6" t="s">
        <v>227</v>
      </c>
      <c r="H1621" t="s">
        <v>110</v>
      </c>
      <c r="I1621" t="s">
        <v>123</v>
      </c>
      <c r="J1621" t="s">
        <v>124</v>
      </c>
      <c r="K1621" t="s">
        <v>125</v>
      </c>
      <c r="L1621" t="s">
        <v>126</v>
      </c>
      <c r="M1621" t="s">
        <v>127</v>
      </c>
      <c r="N1621" s="6" t="s">
        <v>155</v>
      </c>
      <c r="P1621" s="44" t="s">
        <v>386</v>
      </c>
      <c r="Q1621" s="9">
        <v>7019867.5496688699</v>
      </c>
      <c r="R1621" s="9">
        <v>2781456.95364238</v>
      </c>
      <c r="S1621" s="8">
        <v>-0.60377358490566069</v>
      </c>
      <c r="U1621" s="9">
        <v>-1.3356030317844403</v>
      </c>
      <c r="V1621" s="6" t="s">
        <v>119</v>
      </c>
      <c r="W1621" s="10" t="s">
        <v>382</v>
      </c>
    </row>
    <row r="1622" spans="1:23" x14ac:dyDescent="0.2">
      <c r="A1622" s="6" t="s">
        <v>106</v>
      </c>
      <c r="B1622" s="6">
        <v>2018</v>
      </c>
      <c r="C1622" s="6" t="s">
        <v>493</v>
      </c>
      <c r="D1622" s="6" t="s">
        <v>69</v>
      </c>
      <c r="E1622" s="6" t="s">
        <v>52</v>
      </c>
      <c r="F1622" s="6" t="s">
        <v>108</v>
      </c>
      <c r="G1622" s="6" t="s">
        <v>227</v>
      </c>
      <c r="H1622" t="s">
        <v>110</v>
      </c>
      <c r="I1622" t="s">
        <v>111</v>
      </c>
      <c r="J1622" t="s">
        <v>204</v>
      </c>
      <c r="K1622" t="s">
        <v>205</v>
      </c>
      <c r="L1622" t="s">
        <v>206</v>
      </c>
      <c r="M1622" t="s">
        <v>215</v>
      </c>
      <c r="N1622" s="6" t="s">
        <v>225</v>
      </c>
      <c r="P1622" s="44" t="s">
        <v>386</v>
      </c>
      <c r="Q1622" s="9">
        <v>906148.86731392203</v>
      </c>
      <c r="R1622" s="9">
        <v>355987.055016183</v>
      </c>
      <c r="S1622" s="8">
        <v>-0.60714285714285787</v>
      </c>
      <c r="U1622" s="9">
        <v>-1.3479233034203095</v>
      </c>
      <c r="V1622" s="6" t="s">
        <v>119</v>
      </c>
      <c r="W1622" s="10" t="s">
        <v>382</v>
      </c>
    </row>
    <row r="1623" spans="1:23" x14ac:dyDescent="0.2">
      <c r="A1623" s="6" t="s">
        <v>167</v>
      </c>
      <c r="B1623" s="6">
        <v>2018</v>
      </c>
      <c r="C1623" s="6" t="s">
        <v>411</v>
      </c>
      <c r="D1623" s="6" t="s">
        <v>80</v>
      </c>
      <c r="E1623" s="6" t="s">
        <v>50</v>
      </c>
      <c r="F1623" s="45" t="s">
        <v>390</v>
      </c>
      <c r="G1623" s="6" t="s">
        <v>168</v>
      </c>
      <c r="H1623" s="6" t="s">
        <v>110</v>
      </c>
      <c r="I1623" s="12" t="s">
        <v>111</v>
      </c>
      <c r="P1623" s="44" t="s">
        <v>386</v>
      </c>
      <c r="R1623" s="8"/>
      <c r="T1623" s="15">
        <v>-1.348224281</v>
      </c>
      <c r="U1623" s="9">
        <v>-1.348224281</v>
      </c>
      <c r="V1623" s="6" t="s">
        <v>116</v>
      </c>
      <c r="W1623" s="10" t="s">
        <v>382</v>
      </c>
    </row>
    <row r="1624" spans="1:23" x14ac:dyDescent="0.2">
      <c r="A1624" s="6" t="s">
        <v>106</v>
      </c>
      <c r="B1624" s="6">
        <v>2018</v>
      </c>
      <c r="C1624" s="6" t="s">
        <v>493</v>
      </c>
      <c r="D1624" s="6" t="s">
        <v>69</v>
      </c>
      <c r="E1624" s="6" t="s">
        <v>52</v>
      </c>
      <c r="F1624" s="6" t="s">
        <v>108</v>
      </c>
      <c r="G1624" s="6" t="s">
        <v>227</v>
      </c>
      <c r="H1624" t="s">
        <v>110</v>
      </c>
      <c r="I1624" t="s">
        <v>163</v>
      </c>
      <c r="J1624" t="s">
        <v>163</v>
      </c>
      <c r="K1624" t="s">
        <v>164</v>
      </c>
      <c r="L1624" t="s">
        <v>165</v>
      </c>
      <c r="M1624" t="s">
        <v>166</v>
      </c>
      <c r="N1624"/>
      <c r="O1624"/>
      <c r="P1624" s="44" t="s">
        <v>386</v>
      </c>
      <c r="Q1624" s="9">
        <v>3139158.57605178</v>
      </c>
      <c r="R1624" s="9">
        <v>1197411.00323624</v>
      </c>
      <c r="S1624" s="8">
        <v>-0.61855670103092975</v>
      </c>
      <c r="U1624" s="9">
        <v>-1.390459476558185</v>
      </c>
      <c r="V1624" s="6" t="s">
        <v>119</v>
      </c>
      <c r="W1624" s="10" t="s">
        <v>382</v>
      </c>
    </row>
    <row r="1625" spans="1:23" x14ac:dyDescent="0.2">
      <c r="A1625" s="6" t="s">
        <v>106</v>
      </c>
      <c r="B1625" s="6" t="s">
        <v>107</v>
      </c>
      <c r="C1625" s="6" t="s">
        <v>485</v>
      </c>
      <c r="D1625" s="6" t="s">
        <v>69</v>
      </c>
      <c r="E1625" s="6" t="s">
        <v>52</v>
      </c>
      <c r="F1625" s="6" t="s">
        <v>142</v>
      </c>
      <c r="G1625" s="6" t="s">
        <v>130</v>
      </c>
      <c r="H1625" t="s">
        <v>110</v>
      </c>
      <c r="I1625" t="s">
        <v>111</v>
      </c>
      <c r="J1625" t="s">
        <v>133</v>
      </c>
      <c r="K1625" t="s">
        <v>146</v>
      </c>
      <c r="L1625" t="s">
        <v>147</v>
      </c>
      <c r="M1625" t="s">
        <v>191</v>
      </c>
      <c r="P1625" s="44" t="s">
        <v>386</v>
      </c>
      <c r="Q1625" s="9">
        <v>29.379652605459</v>
      </c>
      <c r="R1625" s="9">
        <v>10.818858560794</v>
      </c>
      <c r="S1625" s="8">
        <v>-0.63175675675675758</v>
      </c>
      <c r="U1625" s="9">
        <v>-1.4412690408520266</v>
      </c>
      <c r="V1625" s="6" t="s">
        <v>116</v>
      </c>
      <c r="W1625" s="10" t="s">
        <v>382</v>
      </c>
    </row>
    <row r="1626" spans="1:23" x14ac:dyDescent="0.2">
      <c r="A1626" s="6" t="s">
        <v>106</v>
      </c>
      <c r="B1626" s="6" t="s">
        <v>107</v>
      </c>
      <c r="C1626" s="6" t="s">
        <v>476</v>
      </c>
      <c r="D1626" s="6" t="s">
        <v>69</v>
      </c>
      <c r="E1626" s="6" t="s">
        <v>52</v>
      </c>
      <c r="F1626" s="6" t="s">
        <v>142</v>
      </c>
      <c r="G1626" s="6" t="s">
        <v>109</v>
      </c>
      <c r="H1626" t="s">
        <v>110</v>
      </c>
      <c r="I1626" t="s">
        <v>111</v>
      </c>
      <c r="J1626" t="s">
        <v>204</v>
      </c>
      <c r="K1626" t="s">
        <v>205</v>
      </c>
      <c r="L1626" t="s">
        <v>206</v>
      </c>
      <c r="M1626" t="s">
        <v>215</v>
      </c>
      <c r="N1626" s="6" t="s">
        <v>225</v>
      </c>
      <c r="P1626" s="44" t="s">
        <v>386</v>
      </c>
      <c r="Q1626" s="9">
        <v>2822655.6183662498</v>
      </c>
      <c r="R1626" s="9">
        <v>992454.31960285897</v>
      </c>
      <c r="S1626" s="8">
        <v>-0.64839695174103795</v>
      </c>
      <c r="U1626" s="9">
        <v>-1.50798051675808</v>
      </c>
      <c r="V1626" s="6" t="s">
        <v>119</v>
      </c>
      <c r="W1626" s="10" t="s">
        <v>382</v>
      </c>
    </row>
    <row r="1627" spans="1:23" x14ac:dyDescent="0.2">
      <c r="A1627" s="6" t="s">
        <v>106</v>
      </c>
      <c r="B1627" s="6">
        <v>2018</v>
      </c>
      <c r="C1627" s="6" t="s">
        <v>504</v>
      </c>
      <c r="D1627" s="6" t="s">
        <v>69</v>
      </c>
      <c r="E1627" s="6" t="s">
        <v>52</v>
      </c>
      <c r="F1627" s="6" t="s">
        <v>108</v>
      </c>
      <c r="G1627" s="6" t="s">
        <v>227</v>
      </c>
      <c r="H1627" t="s">
        <v>110</v>
      </c>
      <c r="I1627" t="s">
        <v>111</v>
      </c>
      <c r="J1627" t="s">
        <v>204</v>
      </c>
      <c r="K1627" t="s">
        <v>205</v>
      </c>
      <c r="L1627" t="s">
        <v>206</v>
      </c>
      <c r="M1627" t="s">
        <v>215</v>
      </c>
      <c r="N1627" s="6" t="s">
        <v>225</v>
      </c>
      <c r="P1627" s="44" t="s">
        <v>386</v>
      </c>
      <c r="Q1627" s="9">
        <v>6889818.6889818702</v>
      </c>
      <c r="R1627" s="9">
        <v>2398884.2398884199</v>
      </c>
      <c r="S1627" s="8">
        <v>-0.65182186234817874</v>
      </c>
      <c r="U1627" s="9">
        <v>-1.5221024768825826</v>
      </c>
      <c r="V1627" s="6" t="s">
        <v>119</v>
      </c>
      <c r="W1627" s="10" t="s">
        <v>382</v>
      </c>
    </row>
    <row r="1628" spans="1:23" x14ac:dyDescent="0.2">
      <c r="A1628" s="6" t="s">
        <v>106</v>
      </c>
      <c r="B1628" s="6" t="s">
        <v>120</v>
      </c>
      <c r="C1628" s="6" t="s">
        <v>434</v>
      </c>
      <c r="D1628" s="6" t="s">
        <v>77</v>
      </c>
      <c r="E1628" s="6" t="s">
        <v>121</v>
      </c>
      <c r="F1628" s="6" t="s">
        <v>122</v>
      </c>
      <c r="G1628" s="11">
        <v>1E-3</v>
      </c>
      <c r="H1628" t="s">
        <v>110</v>
      </c>
      <c r="I1628" t="s">
        <v>163</v>
      </c>
      <c r="J1628" t="s">
        <v>163</v>
      </c>
      <c r="K1628" t="s">
        <v>164</v>
      </c>
      <c r="L1628" t="s">
        <v>165</v>
      </c>
      <c r="M1628" t="s">
        <v>166</v>
      </c>
      <c r="P1628" s="44" t="s">
        <v>386</v>
      </c>
      <c r="Q1628" s="9">
        <v>3761023.7897594799</v>
      </c>
      <c r="R1628" s="9">
        <v>1288908.8123304499</v>
      </c>
      <c r="S1628" s="8">
        <v>-0.65729841543680412</v>
      </c>
      <c r="U1628" s="9">
        <v>-1.5449752323673638</v>
      </c>
      <c r="V1628" s="6" t="s">
        <v>119</v>
      </c>
      <c r="W1628" s="10" t="s">
        <v>382</v>
      </c>
    </row>
    <row r="1629" spans="1:23" x14ac:dyDescent="0.2">
      <c r="A1629" s="6" t="s">
        <v>106</v>
      </c>
      <c r="B1629" s="6" t="s">
        <v>107</v>
      </c>
      <c r="C1629" s="6" t="s">
        <v>491</v>
      </c>
      <c r="D1629" s="6" t="s">
        <v>69</v>
      </c>
      <c r="E1629" s="6" t="s">
        <v>52</v>
      </c>
      <c r="F1629" s="6" t="s">
        <v>108</v>
      </c>
      <c r="G1629" s="6" t="s">
        <v>109</v>
      </c>
      <c r="H1629" t="s">
        <v>110</v>
      </c>
      <c r="I1629" t="s">
        <v>111</v>
      </c>
      <c r="J1629" t="s">
        <v>204</v>
      </c>
      <c r="K1629" t="s">
        <v>205</v>
      </c>
      <c r="L1629" t="s">
        <v>206</v>
      </c>
      <c r="M1629" t="s">
        <v>215</v>
      </c>
      <c r="N1629" s="6" t="s">
        <v>225</v>
      </c>
      <c r="P1629" s="44" t="s">
        <v>386</v>
      </c>
      <c r="Q1629" s="9">
        <v>10.469314079422301</v>
      </c>
      <c r="R1629" s="9">
        <v>3.5018050541516201</v>
      </c>
      <c r="S1629" s="8">
        <v>-0.66551724137930812</v>
      </c>
      <c r="U1629" s="9">
        <v>-1.5799962478277974</v>
      </c>
      <c r="V1629" s="6" t="s">
        <v>116</v>
      </c>
      <c r="W1629" s="10" t="s">
        <v>382</v>
      </c>
    </row>
    <row r="1630" spans="1:23" x14ac:dyDescent="0.2">
      <c r="A1630" s="6" t="s">
        <v>231</v>
      </c>
      <c r="B1630" s="6">
        <v>2019</v>
      </c>
      <c r="C1630" s="6" t="s">
        <v>508</v>
      </c>
      <c r="D1630" s="6" t="s">
        <v>74</v>
      </c>
      <c r="E1630" s="6" t="s">
        <v>50</v>
      </c>
      <c r="F1630" s="6" t="s">
        <v>232</v>
      </c>
      <c r="G1630" s="6" t="s">
        <v>240</v>
      </c>
      <c r="H1630" t="s">
        <v>110</v>
      </c>
      <c r="I1630" t="s">
        <v>163</v>
      </c>
      <c r="J1630" t="s">
        <v>163</v>
      </c>
      <c r="K1630" t="s">
        <v>164</v>
      </c>
      <c r="L1630" t="s">
        <v>165</v>
      </c>
      <c r="M1630" t="s">
        <v>166</v>
      </c>
      <c r="N1630"/>
      <c r="O1630"/>
      <c r="P1630" s="44" t="s">
        <v>386</v>
      </c>
      <c r="T1630" s="9">
        <v>-1.61</v>
      </c>
      <c r="U1630" s="9">
        <v>-1.61</v>
      </c>
      <c r="V1630" s="6" t="s">
        <v>119</v>
      </c>
      <c r="W1630" s="10" t="s">
        <v>382</v>
      </c>
    </row>
    <row r="1631" spans="1:23" x14ac:dyDescent="0.2">
      <c r="A1631" s="6" t="s">
        <v>106</v>
      </c>
      <c r="B1631" s="6" t="s">
        <v>107</v>
      </c>
      <c r="C1631" s="6" t="s">
        <v>490</v>
      </c>
      <c r="D1631" s="6" t="s">
        <v>69</v>
      </c>
      <c r="E1631" s="6" t="s">
        <v>52</v>
      </c>
      <c r="F1631" s="6" t="s">
        <v>117</v>
      </c>
      <c r="G1631" s="6" t="s">
        <v>131</v>
      </c>
      <c r="H1631" s="6" t="s">
        <v>110</v>
      </c>
      <c r="I1631" s="12" t="s">
        <v>123</v>
      </c>
      <c r="J1631" s="6" t="s">
        <v>124</v>
      </c>
      <c r="K1631" s="6" t="s">
        <v>125</v>
      </c>
      <c r="L1631" s="6" t="s">
        <v>126</v>
      </c>
      <c r="M1631" s="6" t="s">
        <v>127</v>
      </c>
      <c r="N1631" s="6" t="s">
        <v>155</v>
      </c>
      <c r="P1631" s="44" t="s">
        <v>386</v>
      </c>
      <c r="Q1631" s="9">
        <v>18367688.878788099</v>
      </c>
      <c r="R1631" s="9">
        <v>5935047.3866357803</v>
      </c>
      <c r="S1631" s="8">
        <v>-0.67687565780309678</v>
      </c>
      <c r="U1631" s="9">
        <v>-1.6298386564353615</v>
      </c>
      <c r="V1631" s="6" t="s">
        <v>119</v>
      </c>
      <c r="W1631" s="10" t="s">
        <v>382</v>
      </c>
    </row>
    <row r="1632" spans="1:23" x14ac:dyDescent="0.2">
      <c r="A1632" s="6" t="s">
        <v>106</v>
      </c>
      <c r="B1632" s="6" t="s">
        <v>107</v>
      </c>
      <c r="C1632" s="6" t="s">
        <v>476</v>
      </c>
      <c r="D1632" s="6" t="s">
        <v>69</v>
      </c>
      <c r="E1632" s="6" t="s">
        <v>52</v>
      </c>
      <c r="F1632" s="6" t="s">
        <v>117</v>
      </c>
      <c r="G1632" s="6" t="s">
        <v>129</v>
      </c>
      <c r="H1632" t="s">
        <v>110</v>
      </c>
      <c r="I1632" t="s">
        <v>111</v>
      </c>
      <c r="J1632" t="s">
        <v>204</v>
      </c>
      <c r="K1632" t="s">
        <v>205</v>
      </c>
      <c r="L1632" t="s">
        <v>206</v>
      </c>
      <c r="M1632" t="s">
        <v>215</v>
      </c>
      <c r="N1632" s="6" t="s">
        <v>225</v>
      </c>
      <c r="P1632" s="44" t="s">
        <v>386</v>
      </c>
      <c r="Q1632" s="9">
        <v>5455594.7811685102</v>
      </c>
      <c r="R1632" s="9">
        <v>1751544.00428417</v>
      </c>
      <c r="S1632" s="8">
        <v>-0.67894536259729055</v>
      </c>
      <c r="U1632" s="9">
        <v>-1.6391092573457435</v>
      </c>
      <c r="V1632" s="6" t="s">
        <v>119</v>
      </c>
      <c r="W1632" s="10" t="s">
        <v>382</v>
      </c>
    </row>
    <row r="1633" spans="1:23" x14ac:dyDescent="0.2">
      <c r="A1633" s="6" t="s">
        <v>231</v>
      </c>
      <c r="B1633" s="6">
        <v>2019</v>
      </c>
      <c r="C1633" s="6" t="s">
        <v>508</v>
      </c>
      <c r="D1633" s="6" t="s">
        <v>80</v>
      </c>
      <c r="E1633" s="6" t="s">
        <v>50</v>
      </c>
      <c r="F1633" s="6" t="s">
        <v>232</v>
      </c>
      <c r="G1633" s="6" t="s">
        <v>233</v>
      </c>
      <c r="H1633" t="s">
        <v>110</v>
      </c>
      <c r="I1633" t="s">
        <v>163</v>
      </c>
      <c r="J1633" t="s">
        <v>163</v>
      </c>
      <c r="K1633" t="s">
        <v>164</v>
      </c>
      <c r="L1633" t="s">
        <v>165</v>
      </c>
      <c r="M1633" t="s">
        <v>166</v>
      </c>
      <c r="N1633"/>
      <c r="O1633"/>
      <c r="P1633" s="44" t="s">
        <v>386</v>
      </c>
      <c r="T1633" s="9">
        <v>-1.7290000000000001</v>
      </c>
      <c r="U1633" s="9">
        <v>-1.7290000000000001</v>
      </c>
      <c r="V1633" s="6" t="s">
        <v>119</v>
      </c>
      <c r="W1633" s="10" t="s">
        <v>382</v>
      </c>
    </row>
    <row r="1634" spans="1:23" x14ac:dyDescent="0.2">
      <c r="A1634" s="6" t="s">
        <v>106</v>
      </c>
      <c r="B1634" s="6">
        <v>2018</v>
      </c>
      <c r="C1634" s="6" t="s">
        <v>493</v>
      </c>
      <c r="D1634" s="6" t="s">
        <v>69</v>
      </c>
      <c r="E1634" s="6" t="s">
        <v>52</v>
      </c>
      <c r="F1634" s="6" t="s">
        <v>108</v>
      </c>
      <c r="G1634" s="6" t="s">
        <v>227</v>
      </c>
      <c r="H1634" t="s">
        <v>110</v>
      </c>
      <c r="I1634" t="s">
        <v>123</v>
      </c>
      <c r="J1634" t="s">
        <v>124</v>
      </c>
      <c r="K1634" t="s">
        <v>125</v>
      </c>
      <c r="L1634" t="s">
        <v>126</v>
      </c>
      <c r="M1634" t="s">
        <v>127</v>
      </c>
      <c r="N1634" s="6" t="s">
        <v>150</v>
      </c>
      <c r="P1634" s="44" t="s">
        <v>386</v>
      </c>
      <c r="Q1634" s="9">
        <v>3738317.75700934</v>
      </c>
      <c r="R1634" s="9">
        <v>1084112.1495327</v>
      </c>
      <c r="S1634" s="8">
        <v>-0.7100000000000023</v>
      </c>
      <c r="U1634" s="9">
        <v>-1.785875194647164</v>
      </c>
      <c r="V1634" s="6" t="s">
        <v>119</v>
      </c>
      <c r="W1634" s="10" t="s">
        <v>382</v>
      </c>
    </row>
    <row r="1635" spans="1:23" x14ac:dyDescent="0.2">
      <c r="A1635" s="6" t="s">
        <v>167</v>
      </c>
      <c r="B1635" s="6">
        <v>2018</v>
      </c>
      <c r="C1635" s="6" t="s">
        <v>411</v>
      </c>
      <c r="D1635" s="6" t="s">
        <v>80</v>
      </c>
      <c r="E1635" s="6" t="s">
        <v>50</v>
      </c>
      <c r="F1635" s="45" t="s">
        <v>390</v>
      </c>
      <c r="G1635" s="6" t="s">
        <v>168</v>
      </c>
      <c r="H1635" s="6" t="s">
        <v>110</v>
      </c>
      <c r="I1635" s="12" t="s">
        <v>123</v>
      </c>
      <c r="J1635" s="6" t="s">
        <v>124</v>
      </c>
      <c r="K1635" s="6" t="s">
        <v>125</v>
      </c>
      <c r="L1635" s="6" t="s">
        <v>126</v>
      </c>
      <c r="M1635" s="6" t="s">
        <v>127</v>
      </c>
      <c r="N1635" s="6" t="s">
        <v>128</v>
      </c>
      <c r="P1635" s="44" t="s">
        <v>385</v>
      </c>
      <c r="R1635" s="8"/>
      <c r="T1635" s="15">
        <v>-1.793299247</v>
      </c>
      <c r="U1635" s="9">
        <v>-1.793299247</v>
      </c>
      <c r="V1635" s="6" t="s">
        <v>116</v>
      </c>
      <c r="W1635" s="10" t="s">
        <v>382</v>
      </c>
    </row>
    <row r="1636" spans="1:23" x14ac:dyDescent="0.2">
      <c r="A1636" s="6" t="s">
        <v>106</v>
      </c>
      <c r="B1636" s="6" t="s">
        <v>107</v>
      </c>
      <c r="C1636" s="6" t="s">
        <v>491</v>
      </c>
      <c r="D1636" s="6" t="s">
        <v>69</v>
      </c>
      <c r="E1636" s="6" t="s">
        <v>52</v>
      </c>
      <c r="F1636" s="6" t="s">
        <v>108</v>
      </c>
      <c r="G1636" s="6" t="s">
        <v>129</v>
      </c>
      <c r="H1636" t="s">
        <v>110</v>
      </c>
      <c r="I1636" t="s">
        <v>111</v>
      </c>
      <c r="J1636" t="s">
        <v>204</v>
      </c>
      <c r="K1636" t="s">
        <v>205</v>
      </c>
      <c r="L1636" t="s">
        <v>206</v>
      </c>
      <c r="M1636" t="s">
        <v>215</v>
      </c>
      <c r="N1636" s="6" t="s">
        <v>225</v>
      </c>
      <c r="P1636" s="44" t="s">
        <v>386</v>
      </c>
      <c r="Q1636" s="9">
        <v>10.469314079422301</v>
      </c>
      <c r="R1636" s="9">
        <v>2.99638989169675</v>
      </c>
      <c r="S1636" s="8">
        <v>-0.71379310344827374</v>
      </c>
      <c r="U1636" s="9">
        <v>-1.8048696586679989</v>
      </c>
      <c r="V1636" s="6" t="s">
        <v>116</v>
      </c>
      <c r="W1636" s="10" t="s">
        <v>382</v>
      </c>
    </row>
    <row r="1637" spans="1:23" x14ac:dyDescent="0.2">
      <c r="A1637" s="6" t="s">
        <v>106</v>
      </c>
      <c r="B1637" s="6" t="s">
        <v>107</v>
      </c>
      <c r="C1637" s="6" t="s">
        <v>476</v>
      </c>
      <c r="D1637" s="6" t="s">
        <v>69</v>
      </c>
      <c r="E1637" s="6" t="s">
        <v>52</v>
      </c>
      <c r="F1637" s="6" t="s">
        <v>108</v>
      </c>
      <c r="G1637" s="6" t="s">
        <v>129</v>
      </c>
      <c r="H1637" t="s">
        <v>110</v>
      </c>
      <c r="I1637" t="s">
        <v>111</v>
      </c>
      <c r="J1637" t="s">
        <v>204</v>
      </c>
      <c r="K1637" t="s">
        <v>205</v>
      </c>
      <c r="L1637" t="s">
        <v>206</v>
      </c>
      <c r="M1637" t="s">
        <v>215</v>
      </c>
      <c r="N1637" s="6" t="s">
        <v>225</v>
      </c>
      <c r="P1637" s="44" t="s">
        <v>386</v>
      </c>
      <c r="Q1637" s="9">
        <v>8027961.1691173501</v>
      </c>
      <c r="R1637" s="9">
        <v>2198392.64886228</v>
      </c>
      <c r="S1637" s="8">
        <v>-0.72615803657356426</v>
      </c>
      <c r="U1637" s="9">
        <v>-1.8685845533741432</v>
      </c>
      <c r="V1637" s="6" t="s">
        <v>119</v>
      </c>
      <c r="W1637" s="10" t="s">
        <v>382</v>
      </c>
    </row>
    <row r="1638" spans="1:23" x14ac:dyDescent="0.2">
      <c r="A1638" s="6" t="s">
        <v>106</v>
      </c>
      <c r="B1638" s="6" t="s">
        <v>107</v>
      </c>
      <c r="C1638" s="6" t="s">
        <v>426</v>
      </c>
      <c r="D1638" s="6" t="s">
        <v>69</v>
      </c>
      <c r="E1638" s="6" t="s">
        <v>52</v>
      </c>
      <c r="F1638" s="6" t="s">
        <v>117</v>
      </c>
      <c r="G1638" s="6" t="s">
        <v>118</v>
      </c>
      <c r="H1638" t="s">
        <v>110</v>
      </c>
      <c r="I1638" t="s">
        <v>111</v>
      </c>
      <c r="J1638" t="s">
        <v>204</v>
      </c>
      <c r="K1638" t="s">
        <v>205</v>
      </c>
      <c r="L1638" t="s">
        <v>206</v>
      </c>
      <c r="M1638" t="s">
        <v>215</v>
      </c>
      <c r="N1638" s="6" t="s">
        <v>225</v>
      </c>
      <c r="P1638" s="44" t="s">
        <v>386</v>
      </c>
      <c r="Q1638" s="9">
        <v>17.293934681181899</v>
      </c>
      <c r="R1638" s="9">
        <v>4.7278382581648497</v>
      </c>
      <c r="S1638" s="8">
        <v>-0.72661870503597037</v>
      </c>
      <c r="U1638" s="9">
        <v>-1.871013559279918</v>
      </c>
      <c r="V1638" s="6" t="s">
        <v>116</v>
      </c>
      <c r="W1638" s="10" t="s">
        <v>382</v>
      </c>
    </row>
    <row r="1639" spans="1:23" x14ac:dyDescent="0.2">
      <c r="A1639" s="6" t="s">
        <v>106</v>
      </c>
      <c r="B1639" s="6" t="s">
        <v>107</v>
      </c>
      <c r="C1639" s="6" t="s">
        <v>452</v>
      </c>
      <c r="D1639" s="6" t="s">
        <v>69</v>
      </c>
      <c r="E1639" s="6" t="s">
        <v>52</v>
      </c>
      <c r="F1639" s="6" t="s">
        <v>142</v>
      </c>
      <c r="G1639" s="6" t="s">
        <v>118</v>
      </c>
      <c r="H1639" t="s">
        <v>110</v>
      </c>
      <c r="I1639" t="s">
        <v>111</v>
      </c>
      <c r="J1639" t="s">
        <v>204</v>
      </c>
      <c r="K1639" t="s">
        <v>205</v>
      </c>
      <c r="L1639" t="s">
        <v>206</v>
      </c>
      <c r="M1639" t="s">
        <v>215</v>
      </c>
      <c r="N1639" s="6" t="s">
        <v>225</v>
      </c>
      <c r="P1639" s="44" t="s">
        <v>386</v>
      </c>
      <c r="Q1639" s="9">
        <v>2379417.1540153902</v>
      </c>
      <c r="R1639" s="9">
        <v>648283.10849810694</v>
      </c>
      <c r="S1639" s="8">
        <v>-0.7275454169925204</v>
      </c>
      <c r="U1639" s="9">
        <v>-1.8759123359363907</v>
      </c>
      <c r="V1639" s="6" t="s">
        <v>119</v>
      </c>
      <c r="W1639" s="10" t="s">
        <v>382</v>
      </c>
    </row>
    <row r="1640" spans="1:23" x14ac:dyDescent="0.2">
      <c r="A1640" s="6" t="s">
        <v>106</v>
      </c>
      <c r="B1640" s="6" t="s">
        <v>107</v>
      </c>
      <c r="C1640" s="6" t="s">
        <v>452</v>
      </c>
      <c r="D1640" s="6" t="s">
        <v>69</v>
      </c>
      <c r="E1640" s="6" t="s">
        <v>52</v>
      </c>
      <c r="F1640" s="6" t="s">
        <v>108</v>
      </c>
      <c r="G1640" s="6" t="s">
        <v>129</v>
      </c>
      <c r="H1640" t="s">
        <v>110</v>
      </c>
      <c r="I1640" t="s">
        <v>111</v>
      </c>
      <c r="J1640" t="s">
        <v>204</v>
      </c>
      <c r="K1640" t="s">
        <v>205</v>
      </c>
      <c r="L1640" t="s">
        <v>206</v>
      </c>
      <c r="M1640" t="s">
        <v>215</v>
      </c>
      <c r="N1640" s="6" t="s">
        <v>225</v>
      </c>
      <c r="P1640" s="44" t="s">
        <v>386</v>
      </c>
      <c r="Q1640" s="9">
        <v>2687891.6905853101</v>
      </c>
      <c r="R1640" s="9">
        <v>732328.40972768795</v>
      </c>
      <c r="S1640" s="8">
        <v>-0.72754541699252118</v>
      </c>
      <c r="U1640" s="9">
        <v>-1.8759123359363949</v>
      </c>
      <c r="V1640" s="6" t="s">
        <v>119</v>
      </c>
      <c r="W1640" s="10" t="s">
        <v>382</v>
      </c>
    </row>
    <row r="1641" spans="1:23" x14ac:dyDescent="0.2">
      <c r="A1641" s="6" t="s">
        <v>106</v>
      </c>
      <c r="B1641" s="6" t="s">
        <v>120</v>
      </c>
      <c r="C1641" s="6" t="s">
        <v>423</v>
      </c>
      <c r="D1641" s="6" t="s">
        <v>77</v>
      </c>
      <c r="E1641" s="6" t="s">
        <v>121</v>
      </c>
      <c r="F1641" s="6" t="s">
        <v>108</v>
      </c>
      <c r="G1641" s="6" t="s">
        <v>242</v>
      </c>
      <c r="H1641" t="s">
        <v>110</v>
      </c>
      <c r="I1641" t="s">
        <v>111</v>
      </c>
      <c r="J1641" t="s">
        <v>133</v>
      </c>
      <c r="K1641" t="s">
        <v>146</v>
      </c>
      <c r="L1641" t="s">
        <v>147</v>
      </c>
      <c r="M1641" t="s">
        <v>191</v>
      </c>
      <c r="P1641" s="44" t="s">
        <v>386</v>
      </c>
      <c r="Q1641" s="9">
        <v>5492251.8729818696</v>
      </c>
      <c r="R1641" s="9">
        <v>1476863.8612149099</v>
      </c>
      <c r="S1641" s="8">
        <v>-0.73110048567144714</v>
      </c>
      <c r="U1641" s="9">
        <v>-1.8948609453903027</v>
      </c>
      <c r="V1641" s="6" t="s">
        <v>119</v>
      </c>
      <c r="W1641" s="10" t="s">
        <v>382</v>
      </c>
    </row>
    <row r="1642" spans="1:23" x14ac:dyDescent="0.2">
      <c r="A1642" s="6" t="s">
        <v>106</v>
      </c>
      <c r="B1642" s="6" t="s">
        <v>120</v>
      </c>
      <c r="C1642" s="6" t="s">
        <v>462</v>
      </c>
      <c r="D1642" s="6" t="s">
        <v>77</v>
      </c>
      <c r="E1642" s="6" t="s">
        <v>121</v>
      </c>
      <c r="F1642" s="6" t="s">
        <v>132</v>
      </c>
      <c r="G1642" s="11">
        <v>1E-3</v>
      </c>
      <c r="H1642" t="s">
        <v>110</v>
      </c>
      <c r="I1642" t="s">
        <v>111</v>
      </c>
      <c r="J1642" t="s">
        <v>204</v>
      </c>
      <c r="K1642" t="s">
        <v>205</v>
      </c>
      <c r="L1642" t="s">
        <v>206</v>
      </c>
      <c r="M1642" t="s">
        <v>215</v>
      </c>
      <c r="P1642" s="44" t="s">
        <v>386</v>
      </c>
      <c r="Q1642" s="9">
        <v>2479618.91283635</v>
      </c>
      <c r="R1642" s="9">
        <v>637150.16215785604</v>
      </c>
      <c r="S1642" s="8">
        <v>-0.74304512727359306</v>
      </c>
      <c r="U1642" s="9">
        <v>-1.9604130841470275</v>
      </c>
      <c r="V1642" s="6" t="s">
        <v>119</v>
      </c>
      <c r="W1642" s="10" t="s">
        <v>382</v>
      </c>
    </row>
    <row r="1643" spans="1:23" x14ac:dyDescent="0.2">
      <c r="A1643" s="6" t="s">
        <v>106</v>
      </c>
      <c r="B1643" s="6" t="s">
        <v>107</v>
      </c>
      <c r="C1643" s="6" t="s">
        <v>452</v>
      </c>
      <c r="D1643" s="6" t="s">
        <v>69</v>
      </c>
      <c r="E1643" s="6" t="s">
        <v>52</v>
      </c>
      <c r="F1643" s="6" t="s">
        <v>108</v>
      </c>
      <c r="G1643" s="6" t="s">
        <v>130</v>
      </c>
      <c r="H1643" t="s">
        <v>110</v>
      </c>
      <c r="I1643" t="s">
        <v>111</v>
      </c>
      <c r="J1643" t="s">
        <v>204</v>
      </c>
      <c r="K1643" t="s">
        <v>205</v>
      </c>
      <c r="L1643" t="s">
        <v>206</v>
      </c>
      <c r="M1643" t="s">
        <v>215</v>
      </c>
      <c r="N1643" s="6" t="s">
        <v>225</v>
      </c>
      <c r="P1643" s="44" t="s">
        <v>386</v>
      </c>
      <c r="Q1643" s="9">
        <v>2687891.6905853101</v>
      </c>
      <c r="R1643" s="9">
        <v>689025.49872972304</v>
      </c>
      <c r="S1643" s="8">
        <v>-0.74365578005128541</v>
      </c>
      <c r="U1643" s="9">
        <v>-1.9638457266834082</v>
      </c>
      <c r="V1643" s="6" t="s">
        <v>119</v>
      </c>
      <c r="W1643" s="10" t="s">
        <v>382</v>
      </c>
    </row>
    <row r="1644" spans="1:23" x14ac:dyDescent="0.2">
      <c r="A1644" s="6" t="s">
        <v>106</v>
      </c>
      <c r="B1644" s="6" t="s">
        <v>107</v>
      </c>
      <c r="C1644" s="6" t="s">
        <v>426</v>
      </c>
      <c r="D1644" s="6" t="s">
        <v>69</v>
      </c>
      <c r="E1644" s="6" t="s">
        <v>52</v>
      </c>
      <c r="F1644" s="6" t="s">
        <v>117</v>
      </c>
      <c r="G1644" s="6" t="s">
        <v>129</v>
      </c>
      <c r="H1644" t="s">
        <v>110</v>
      </c>
      <c r="I1644" t="s">
        <v>111</v>
      </c>
      <c r="J1644" t="s">
        <v>204</v>
      </c>
      <c r="K1644" t="s">
        <v>205</v>
      </c>
      <c r="L1644" t="s">
        <v>206</v>
      </c>
      <c r="M1644" t="s">
        <v>215</v>
      </c>
      <c r="N1644" s="6" t="s">
        <v>225</v>
      </c>
      <c r="P1644" s="44" t="s">
        <v>386</v>
      </c>
      <c r="Q1644" s="9">
        <v>17.293934681181899</v>
      </c>
      <c r="R1644" s="9">
        <v>4.3545878693623603</v>
      </c>
      <c r="S1644" s="8">
        <v>-0.74820143884892021</v>
      </c>
      <c r="U1644" s="9">
        <v>-1.9896580557785373</v>
      </c>
      <c r="V1644" s="6" t="s">
        <v>116</v>
      </c>
      <c r="W1644" s="10" t="s">
        <v>382</v>
      </c>
    </row>
    <row r="1645" spans="1:23" x14ac:dyDescent="0.2">
      <c r="A1645" s="6" t="s">
        <v>106</v>
      </c>
      <c r="B1645" s="6" t="s">
        <v>107</v>
      </c>
      <c r="C1645" s="6" t="s">
        <v>426</v>
      </c>
      <c r="D1645" s="6" t="s">
        <v>69</v>
      </c>
      <c r="E1645" s="6" t="s">
        <v>52</v>
      </c>
      <c r="F1645" s="6" t="s">
        <v>194</v>
      </c>
      <c r="G1645" s="6" t="s">
        <v>109</v>
      </c>
      <c r="H1645" t="s">
        <v>110</v>
      </c>
      <c r="I1645" t="s">
        <v>111</v>
      </c>
      <c r="J1645" t="s">
        <v>204</v>
      </c>
      <c r="K1645" t="s">
        <v>205</v>
      </c>
      <c r="L1645" t="s">
        <v>206</v>
      </c>
      <c r="M1645" t="s">
        <v>215</v>
      </c>
      <c r="N1645" s="6" t="s">
        <v>225</v>
      </c>
      <c r="P1645" s="44" t="s">
        <v>386</v>
      </c>
      <c r="Q1645" s="9">
        <v>13.499222395023301</v>
      </c>
      <c r="R1645" s="9">
        <v>3.3592534992223899</v>
      </c>
      <c r="S1645" s="8">
        <v>-0.75115207373271875</v>
      </c>
      <c r="U1645" s="9">
        <v>-2.0066637302810104</v>
      </c>
      <c r="V1645" s="6" t="s">
        <v>116</v>
      </c>
      <c r="W1645" s="10" t="s">
        <v>382</v>
      </c>
    </row>
    <row r="1646" spans="1:23" x14ac:dyDescent="0.2">
      <c r="A1646" s="6" t="s">
        <v>106</v>
      </c>
      <c r="B1646" s="6" t="s">
        <v>107</v>
      </c>
      <c r="C1646" s="6" t="s">
        <v>426</v>
      </c>
      <c r="D1646" s="6" t="s">
        <v>69</v>
      </c>
      <c r="E1646" s="6" t="s">
        <v>52</v>
      </c>
      <c r="F1646" s="6" t="s">
        <v>117</v>
      </c>
      <c r="G1646" s="6" t="s">
        <v>109</v>
      </c>
      <c r="H1646" t="s">
        <v>110</v>
      </c>
      <c r="I1646" t="s">
        <v>111</v>
      </c>
      <c r="J1646" t="s">
        <v>204</v>
      </c>
      <c r="K1646" t="s">
        <v>205</v>
      </c>
      <c r="L1646" t="s">
        <v>206</v>
      </c>
      <c r="M1646" t="s">
        <v>215</v>
      </c>
      <c r="N1646" s="6" t="s">
        <v>225</v>
      </c>
      <c r="P1646" s="44" t="s">
        <v>386</v>
      </c>
      <c r="Q1646" s="9">
        <v>17.293934681181899</v>
      </c>
      <c r="R1646" s="9">
        <v>4.2923794712286103</v>
      </c>
      <c r="S1646" s="8">
        <v>-0.75179856115107857</v>
      </c>
      <c r="U1646" s="9">
        <v>-2.0104166159453354</v>
      </c>
      <c r="V1646" s="6" t="s">
        <v>116</v>
      </c>
      <c r="W1646" s="10" t="s">
        <v>382</v>
      </c>
    </row>
    <row r="1647" spans="1:23" x14ac:dyDescent="0.2">
      <c r="A1647" s="6" t="s">
        <v>151</v>
      </c>
      <c r="B1647" s="6">
        <v>2017</v>
      </c>
      <c r="C1647" s="6" t="s">
        <v>409</v>
      </c>
      <c r="D1647" s="6" t="s">
        <v>152</v>
      </c>
      <c r="E1647" s="6" t="s">
        <v>55</v>
      </c>
      <c r="F1647" s="6" t="s">
        <v>153</v>
      </c>
      <c r="G1647" s="6" t="s">
        <v>238</v>
      </c>
      <c r="H1647" t="s">
        <v>110</v>
      </c>
      <c r="I1647" t="s">
        <v>111</v>
      </c>
      <c r="J1647" t="s">
        <v>133</v>
      </c>
      <c r="K1647" t="s">
        <v>146</v>
      </c>
      <c r="L1647" t="s">
        <v>147</v>
      </c>
      <c r="M1647" t="s">
        <v>191</v>
      </c>
      <c r="N1647" s="6" t="s">
        <v>228</v>
      </c>
      <c r="P1647" s="44" t="s">
        <v>386</v>
      </c>
      <c r="Q1647" s="9">
        <v>8.9</v>
      </c>
      <c r="R1647" s="9">
        <v>2.2000000000000002</v>
      </c>
      <c r="S1647" s="8">
        <v>-0.7528089887640449</v>
      </c>
      <c r="U1647" s="9">
        <v>-2.0163018123291003</v>
      </c>
      <c r="V1647" s="6" t="s">
        <v>116</v>
      </c>
      <c r="W1647" s="10" t="s">
        <v>382</v>
      </c>
    </row>
    <row r="1648" spans="1:23" x14ac:dyDescent="0.2">
      <c r="A1648" s="6" t="s">
        <v>106</v>
      </c>
      <c r="B1648" s="6">
        <v>2018</v>
      </c>
      <c r="C1648" s="6" t="s">
        <v>418</v>
      </c>
      <c r="D1648" s="6" t="s">
        <v>69</v>
      </c>
      <c r="E1648" s="6" t="s">
        <v>52</v>
      </c>
      <c r="F1648" s="6" t="s">
        <v>216</v>
      </c>
      <c r="G1648" s="6" t="s">
        <v>217</v>
      </c>
      <c r="H1648" t="s">
        <v>110</v>
      </c>
      <c r="I1648" t="s">
        <v>111</v>
      </c>
      <c r="J1648" t="s">
        <v>204</v>
      </c>
      <c r="K1648" t="s">
        <v>205</v>
      </c>
      <c r="L1648" t="s">
        <v>206</v>
      </c>
      <c r="M1648" t="s">
        <v>215</v>
      </c>
      <c r="N1648" s="6" t="s">
        <v>225</v>
      </c>
      <c r="P1648" s="44" t="s">
        <v>386</v>
      </c>
      <c r="Q1648" s="9">
        <v>16.010000000000002</v>
      </c>
      <c r="R1648" s="9">
        <v>3.84</v>
      </c>
      <c r="S1648" s="8">
        <v>-0.76014990630855717</v>
      </c>
      <c r="U1648" s="9">
        <v>-2.0597950917951011</v>
      </c>
      <c r="V1648" s="6" t="s">
        <v>116</v>
      </c>
      <c r="W1648" s="10" t="s">
        <v>382</v>
      </c>
    </row>
    <row r="1649" spans="1:24" x14ac:dyDescent="0.2">
      <c r="A1649" s="6" t="s">
        <v>106</v>
      </c>
      <c r="B1649" s="6" t="s">
        <v>107</v>
      </c>
      <c r="C1649" s="6" t="s">
        <v>426</v>
      </c>
      <c r="D1649" s="6" t="s">
        <v>69</v>
      </c>
      <c r="E1649" s="6" t="s">
        <v>52</v>
      </c>
      <c r="F1649" s="6" t="s">
        <v>142</v>
      </c>
      <c r="G1649" s="6" t="s">
        <v>109</v>
      </c>
      <c r="H1649" t="s">
        <v>110</v>
      </c>
      <c r="I1649" t="s">
        <v>111</v>
      </c>
      <c r="J1649" t="s">
        <v>204</v>
      </c>
      <c r="K1649" t="s">
        <v>205</v>
      </c>
      <c r="L1649" t="s">
        <v>206</v>
      </c>
      <c r="M1649" t="s">
        <v>215</v>
      </c>
      <c r="N1649" s="6" t="s">
        <v>225</v>
      </c>
      <c r="P1649" s="44" t="s">
        <v>386</v>
      </c>
      <c r="Q1649" s="9">
        <v>14.307931570761999</v>
      </c>
      <c r="R1649" s="9">
        <v>3.3592534992223899</v>
      </c>
      <c r="S1649" s="8">
        <v>-0.76521739130434729</v>
      </c>
      <c r="U1649" s="9">
        <v>-2.0906025487809035</v>
      </c>
      <c r="V1649" s="6" t="s">
        <v>116</v>
      </c>
      <c r="W1649" s="10" t="s">
        <v>382</v>
      </c>
    </row>
    <row r="1650" spans="1:24" x14ac:dyDescent="0.2">
      <c r="A1650" s="6" t="s">
        <v>106</v>
      </c>
      <c r="B1650" s="6" t="s">
        <v>120</v>
      </c>
      <c r="C1650" s="6" t="s">
        <v>462</v>
      </c>
      <c r="D1650" s="6" t="s">
        <v>77</v>
      </c>
      <c r="E1650" s="6" t="s">
        <v>121</v>
      </c>
      <c r="F1650" s="6" t="s">
        <v>138</v>
      </c>
      <c r="G1650" s="11">
        <v>1E-3</v>
      </c>
      <c r="H1650" t="s">
        <v>110</v>
      </c>
      <c r="I1650" t="s">
        <v>111</v>
      </c>
      <c r="J1650" t="s">
        <v>204</v>
      </c>
      <c r="K1650" t="s">
        <v>205</v>
      </c>
      <c r="L1650" t="s">
        <v>206</v>
      </c>
      <c r="M1650" t="s">
        <v>215</v>
      </c>
      <c r="P1650" s="44" t="s">
        <v>386</v>
      </c>
      <c r="Q1650" s="9">
        <v>5212966.5183432298</v>
      </c>
      <c r="R1650" s="9">
        <v>1209863.3320103099</v>
      </c>
      <c r="S1650" s="8">
        <v>-0.76791269850802235</v>
      </c>
      <c r="U1650" s="9">
        <v>-2.1072605061805252</v>
      </c>
      <c r="V1650" s="6" t="s">
        <v>119</v>
      </c>
      <c r="W1650" s="10" t="s">
        <v>382</v>
      </c>
    </row>
    <row r="1651" spans="1:24" x14ac:dyDescent="0.2">
      <c r="A1651" s="6" t="s">
        <v>167</v>
      </c>
      <c r="B1651" s="6">
        <v>2018</v>
      </c>
      <c r="C1651" s="6" t="s">
        <v>411</v>
      </c>
      <c r="D1651" s="6" t="s">
        <v>80</v>
      </c>
      <c r="E1651" s="6" t="s">
        <v>50</v>
      </c>
      <c r="F1651" s="45" t="s">
        <v>390</v>
      </c>
      <c r="G1651" s="6" t="s">
        <v>168</v>
      </c>
      <c r="H1651" s="6" t="s">
        <v>110</v>
      </c>
      <c r="I1651" s="12" t="s">
        <v>111</v>
      </c>
      <c r="J1651" s="6" t="s">
        <v>112</v>
      </c>
      <c r="K1651" s="6" t="s">
        <v>113</v>
      </c>
      <c r="L1651" s="6" t="s">
        <v>114</v>
      </c>
      <c r="M1651" s="6" t="s">
        <v>287</v>
      </c>
      <c r="N1651" s="6" t="s">
        <v>279</v>
      </c>
      <c r="P1651" s="44" t="s">
        <v>385</v>
      </c>
      <c r="R1651" s="8"/>
      <c r="T1651" s="15">
        <v>-2.1396065360000001</v>
      </c>
      <c r="U1651" s="9">
        <v>-2.1396065360000001</v>
      </c>
      <c r="V1651" s="6" t="s">
        <v>116</v>
      </c>
      <c r="W1651" s="10" t="s">
        <v>382</v>
      </c>
    </row>
    <row r="1652" spans="1:24" x14ac:dyDescent="0.2">
      <c r="A1652" s="6" t="s">
        <v>106</v>
      </c>
      <c r="B1652" s="6" t="s">
        <v>107</v>
      </c>
      <c r="C1652" s="6" t="s">
        <v>476</v>
      </c>
      <c r="D1652" s="6" t="s">
        <v>69</v>
      </c>
      <c r="E1652" s="6" t="s">
        <v>52</v>
      </c>
      <c r="F1652" s="6" t="s">
        <v>117</v>
      </c>
      <c r="G1652" s="6" t="s">
        <v>118</v>
      </c>
      <c r="H1652" t="s">
        <v>110</v>
      </c>
      <c r="I1652" t="s">
        <v>111</v>
      </c>
      <c r="J1652" t="s">
        <v>204</v>
      </c>
      <c r="K1652" t="s">
        <v>205</v>
      </c>
      <c r="L1652" t="s">
        <v>206</v>
      </c>
      <c r="M1652" t="s">
        <v>215</v>
      </c>
      <c r="N1652" s="6" t="s">
        <v>225</v>
      </c>
      <c r="P1652" s="44" t="s">
        <v>386</v>
      </c>
      <c r="Q1652" s="9">
        <v>5455594.7811685102</v>
      </c>
      <c r="R1652" s="9">
        <v>1163561.8505359001</v>
      </c>
      <c r="S1652" s="8">
        <v>-0.78672135721071978</v>
      </c>
      <c r="U1652" s="9">
        <v>-2.2291885899902097</v>
      </c>
      <c r="V1652" s="6" t="s">
        <v>119</v>
      </c>
      <c r="W1652" s="10" t="s">
        <v>382</v>
      </c>
    </row>
    <row r="1653" spans="1:24" x14ac:dyDescent="0.2">
      <c r="A1653" s="6" t="s">
        <v>106</v>
      </c>
      <c r="B1653" s="6" t="s">
        <v>107</v>
      </c>
      <c r="C1653" s="6" t="s">
        <v>452</v>
      </c>
      <c r="D1653" s="6" t="s">
        <v>69</v>
      </c>
      <c r="E1653" s="6" t="s">
        <v>52</v>
      </c>
      <c r="F1653" s="6" t="s">
        <v>108</v>
      </c>
      <c r="G1653" s="6" t="s">
        <v>109</v>
      </c>
      <c r="H1653" t="s">
        <v>110</v>
      </c>
      <c r="I1653" t="s">
        <v>111</v>
      </c>
      <c r="J1653" t="s">
        <v>204</v>
      </c>
      <c r="K1653" t="s">
        <v>205</v>
      </c>
      <c r="L1653" t="s">
        <v>206</v>
      </c>
      <c r="M1653" t="s">
        <v>215</v>
      </c>
      <c r="N1653" s="6" t="s">
        <v>225</v>
      </c>
      <c r="P1653" s="44" t="s">
        <v>386</v>
      </c>
      <c r="Q1653" s="9">
        <v>2687891.6905853101</v>
      </c>
      <c r="R1653" s="9">
        <v>562341.32519034902</v>
      </c>
      <c r="S1653" s="8">
        <v>-0.79078720799650426</v>
      </c>
      <c r="U1653" s="9">
        <v>-2.256957029173472</v>
      </c>
      <c r="V1653" s="6" t="s">
        <v>119</v>
      </c>
      <c r="W1653" s="10" t="s">
        <v>382</v>
      </c>
    </row>
    <row r="1654" spans="1:24" x14ac:dyDescent="0.2">
      <c r="A1654" s="6" t="s">
        <v>106</v>
      </c>
      <c r="B1654" s="6" t="s">
        <v>107</v>
      </c>
      <c r="C1654" s="6" t="s">
        <v>491</v>
      </c>
      <c r="D1654" s="6" t="s">
        <v>69</v>
      </c>
      <c r="E1654" s="6" t="s">
        <v>52</v>
      </c>
      <c r="F1654" s="6" t="s">
        <v>117</v>
      </c>
      <c r="G1654" s="6" t="s">
        <v>118</v>
      </c>
      <c r="H1654" t="s">
        <v>110</v>
      </c>
      <c r="I1654" t="s">
        <v>111</v>
      </c>
      <c r="J1654" t="s">
        <v>204</v>
      </c>
      <c r="K1654" t="s">
        <v>205</v>
      </c>
      <c r="L1654" t="s">
        <v>206</v>
      </c>
      <c r="M1654" t="s">
        <v>215</v>
      </c>
      <c r="N1654" s="6" t="s">
        <v>225</v>
      </c>
      <c r="P1654" s="44" t="s">
        <v>386</v>
      </c>
      <c r="Q1654" s="9">
        <v>9.6028880866426007</v>
      </c>
      <c r="R1654" s="9">
        <v>1.9855595667870001</v>
      </c>
      <c r="S1654" s="8">
        <v>-0.79323308270676729</v>
      </c>
      <c r="U1654" s="9">
        <v>-2.273922721976533</v>
      </c>
      <c r="V1654" s="6" t="s">
        <v>116</v>
      </c>
      <c r="W1654" s="10" t="s">
        <v>382</v>
      </c>
    </row>
    <row r="1655" spans="1:24" x14ac:dyDescent="0.2">
      <c r="A1655" s="6" t="s">
        <v>106</v>
      </c>
      <c r="B1655" s="6">
        <v>2018</v>
      </c>
      <c r="C1655" s="6" t="s">
        <v>492</v>
      </c>
      <c r="D1655" s="6" t="s">
        <v>69</v>
      </c>
      <c r="E1655" s="6" t="s">
        <v>52</v>
      </c>
      <c r="F1655" s="6" t="s">
        <v>108</v>
      </c>
      <c r="G1655" s="6" t="s">
        <v>193</v>
      </c>
      <c r="H1655" t="s">
        <v>110</v>
      </c>
      <c r="I1655" t="s">
        <v>111</v>
      </c>
      <c r="J1655" t="s">
        <v>204</v>
      </c>
      <c r="K1655" t="s">
        <v>205</v>
      </c>
      <c r="L1655" t="s">
        <v>206</v>
      </c>
      <c r="M1655" t="s">
        <v>215</v>
      </c>
      <c r="N1655" s="6" t="s">
        <v>225</v>
      </c>
      <c r="P1655" s="44" t="s">
        <v>386</v>
      </c>
      <c r="Q1655" s="9">
        <v>4.8517520215633402E-2</v>
      </c>
      <c r="R1655" s="9">
        <v>9.7035040431267105E-3</v>
      </c>
      <c r="S1655" s="8">
        <v>-0.79999999999999938</v>
      </c>
      <c r="U1655" s="9">
        <v>-2.3219280948873577</v>
      </c>
      <c r="V1655" s="6" t="s">
        <v>116</v>
      </c>
      <c r="W1655" s="10" t="s">
        <v>382</v>
      </c>
    </row>
    <row r="1656" spans="1:24" x14ac:dyDescent="0.2">
      <c r="A1656" s="6" t="s">
        <v>106</v>
      </c>
      <c r="B1656" s="6" t="s">
        <v>107</v>
      </c>
      <c r="C1656" s="6" t="s">
        <v>476</v>
      </c>
      <c r="D1656" s="6" t="s">
        <v>69</v>
      </c>
      <c r="E1656" s="6" t="s">
        <v>52</v>
      </c>
      <c r="F1656" s="6" t="s">
        <v>117</v>
      </c>
      <c r="G1656" s="6" t="s">
        <v>109</v>
      </c>
      <c r="H1656" t="s">
        <v>110</v>
      </c>
      <c r="I1656" t="s">
        <v>111</v>
      </c>
      <c r="J1656" t="s">
        <v>204</v>
      </c>
      <c r="K1656" t="s">
        <v>205</v>
      </c>
      <c r="L1656" t="s">
        <v>206</v>
      </c>
      <c r="M1656" t="s">
        <v>215</v>
      </c>
      <c r="N1656" s="6" t="s">
        <v>225</v>
      </c>
      <c r="P1656" s="44" t="s">
        <v>386</v>
      </c>
      <c r="Q1656" s="9">
        <v>5455594.7811685102</v>
      </c>
      <c r="R1656" s="9">
        <v>1086886.5401013901</v>
      </c>
      <c r="S1656" s="8">
        <v>-0.80077579371307439</v>
      </c>
      <c r="U1656" s="9">
        <v>-2.3275351454309519</v>
      </c>
      <c r="V1656" s="6" t="s">
        <v>119</v>
      </c>
      <c r="W1656" s="10" t="s">
        <v>382</v>
      </c>
    </row>
    <row r="1657" spans="1:24" x14ac:dyDescent="0.2">
      <c r="A1657" s="6" t="s">
        <v>106</v>
      </c>
      <c r="B1657" s="6">
        <v>2018</v>
      </c>
      <c r="C1657" s="6" t="s">
        <v>415</v>
      </c>
      <c r="D1657" s="6" t="s">
        <v>69</v>
      </c>
      <c r="E1657" s="6" t="s">
        <v>52</v>
      </c>
      <c r="F1657" s="6" t="s">
        <v>216</v>
      </c>
      <c r="G1657" s="6" t="s">
        <v>217</v>
      </c>
      <c r="H1657" t="s">
        <v>110</v>
      </c>
      <c r="I1657" t="s">
        <v>111</v>
      </c>
      <c r="J1657" t="s">
        <v>204</v>
      </c>
      <c r="K1657" t="s">
        <v>205</v>
      </c>
      <c r="L1657" t="s">
        <v>206</v>
      </c>
      <c r="M1657" t="s">
        <v>215</v>
      </c>
      <c r="N1657" s="6" t="s">
        <v>225</v>
      </c>
      <c r="P1657" s="44" t="s">
        <v>386</v>
      </c>
      <c r="Q1657" s="9">
        <v>8208178</v>
      </c>
      <c r="R1657" s="9">
        <v>1605947</v>
      </c>
      <c r="S1657" s="8">
        <v>-0.80434793202584054</v>
      </c>
      <c r="U1657" s="9">
        <v>-2.3536377357843699</v>
      </c>
      <c r="V1657" s="6" t="s">
        <v>119</v>
      </c>
      <c r="W1657" s="10" t="s">
        <v>382</v>
      </c>
    </row>
    <row r="1658" spans="1:24" x14ac:dyDescent="0.2">
      <c r="A1658" s="6" t="s">
        <v>167</v>
      </c>
      <c r="B1658" s="6">
        <v>2018</v>
      </c>
      <c r="C1658" s="6" t="s">
        <v>411</v>
      </c>
      <c r="D1658" s="6" t="s">
        <v>80</v>
      </c>
      <c r="E1658" s="6" t="s">
        <v>50</v>
      </c>
      <c r="F1658" s="45" t="s">
        <v>390</v>
      </c>
      <c r="G1658" s="6" t="s">
        <v>168</v>
      </c>
      <c r="H1658" s="6" t="s">
        <v>110</v>
      </c>
      <c r="I1658" s="12" t="s">
        <v>111</v>
      </c>
      <c r="J1658" s="6" t="s">
        <v>112</v>
      </c>
      <c r="K1658" s="6" t="s">
        <v>139</v>
      </c>
      <c r="L1658" s="6" t="s">
        <v>140</v>
      </c>
      <c r="M1658" s="6" t="s">
        <v>141</v>
      </c>
      <c r="N1658" s="6" t="s">
        <v>149</v>
      </c>
      <c r="P1658" s="44" t="s">
        <v>385</v>
      </c>
      <c r="R1658" s="8"/>
      <c r="T1658" s="15">
        <v>-2.3586785849999998</v>
      </c>
      <c r="U1658" s="9">
        <v>-2.3586785849999998</v>
      </c>
      <c r="V1658" s="6" t="s">
        <v>116</v>
      </c>
      <c r="W1658" s="10" t="s">
        <v>382</v>
      </c>
    </row>
    <row r="1659" spans="1:24" x14ac:dyDescent="0.2">
      <c r="A1659" s="6" t="s">
        <v>106</v>
      </c>
      <c r="B1659" s="6" t="s">
        <v>120</v>
      </c>
      <c r="C1659" s="6" t="s">
        <v>453</v>
      </c>
      <c r="D1659" s="6" t="s">
        <v>77</v>
      </c>
      <c r="E1659" s="6" t="s">
        <v>121</v>
      </c>
      <c r="F1659" s="6" t="s">
        <v>122</v>
      </c>
      <c r="G1659" s="11">
        <v>1E-3</v>
      </c>
      <c r="H1659" t="s">
        <v>110</v>
      </c>
      <c r="I1659" t="s">
        <v>111</v>
      </c>
      <c r="J1659" t="s">
        <v>204</v>
      </c>
      <c r="K1659" t="s">
        <v>205</v>
      </c>
      <c r="L1659" t="s">
        <v>206</v>
      </c>
      <c r="M1659" t="s">
        <v>215</v>
      </c>
      <c r="P1659" s="44" t="s">
        <v>386</v>
      </c>
      <c r="Q1659" s="9">
        <v>1026997.57844011</v>
      </c>
      <c r="R1659" s="9">
        <v>191262.62962546101</v>
      </c>
      <c r="S1659" s="8">
        <v>-0.81376525744494277</v>
      </c>
      <c r="U1659" s="9">
        <v>-2.4248058585302852</v>
      </c>
      <c r="V1659" s="6" t="s">
        <v>119</v>
      </c>
      <c r="W1659" s="10" t="s">
        <v>382</v>
      </c>
    </row>
    <row r="1660" spans="1:24" x14ac:dyDescent="0.2">
      <c r="A1660" s="6" t="s">
        <v>106</v>
      </c>
      <c r="B1660" s="6" t="s">
        <v>107</v>
      </c>
      <c r="C1660" s="6" t="s">
        <v>491</v>
      </c>
      <c r="D1660" s="6" t="s">
        <v>69</v>
      </c>
      <c r="E1660" s="6" t="s">
        <v>52</v>
      </c>
      <c r="F1660" s="6" t="s">
        <v>117</v>
      </c>
      <c r="G1660" s="6" t="s">
        <v>109</v>
      </c>
      <c r="H1660" t="s">
        <v>110</v>
      </c>
      <c r="I1660" t="s">
        <v>111</v>
      </c>
      <c r="J1660" t="s">
        <v>204</v>
      </c>
      <c r="K1660" t="s">
        <v>205</v>
      </c>
      <c r="L1660" t="s">
        <v>206</v>
      </c>
      <c r="M1660" t="s">
        <v>215</v>
      </c>
      <c r="N1660" s="6" t="s">
        <v>225</v>
      </c>
      <c r="P1660" s="44" t="s">
        <v>386</v>
      </c>
      <c r="Q1660" s="9">
        <v>9.6028880866426007</v>
      </c>
      <c r="R1660" s="9">
        <v>1.76895306859205</v>
      </c>
      <c r="S1660" s="8">
        <v>-0.8157894736842114</v>
      </c>
      <c r="U1660" s="9">
        <v>-2.4405725913859881</v>
      </c>
      <c r="V1660" s="6" t="s">
        <v>116</v>
      </c>
      <c r="W1660" s="10" t="s">
        <v>382</v>
      </c>
    </row>
    <row r="1661" spans="1:24" x14ac:dyDescent="0.2">
      <c r="A1661" s="6" t="s">
        <v>229</v>
      </c>
      <c r="B1661" s="6">
        <v>2019</v>
      </c>
      <c r="C1661" s="6" t="s">
        <v>405</v>
      </c>
      <c r="D1661" s="6" t="s">
        <v>69</v>
      </c>
      <c r="E1661" s="6" t="s">
        <v>52</v>
      </c>
      <c r="F1661" s="6" t="s">
        <v>142</v>
      </c>
      <c r="G1661" s="6" t="s">
        <v>230</v>
      </c>
      <c r="H1661" t="s">
        <v>110</v>
      </c>
      <c r="I1661" t="s">
        <v>111</v>
      </c>
      <c r="J1661" t="s">
        <v>204</v>
      </c>
      <c r="K1661" t="s">
        <v>205</v>
      </c>
      <c r="L1661" t="s">
        <v>206</v>
      </c>
      <c r="M1661" t="s">
        <v>215</v>
      </c>
      <c r="N1661" s="6" t="s">
        <v>225</v>
      </c>
      <c r="P1661" s="44" t="s">
        <v>386</v>
      </c>
      <c r="T1661" s="9">
        <v>-2.4489999999999998</v>
      </c>
      <c r="U1661" s="9">
        <v>-2.4489999999999998</v>
      </c>
      <c r="V1661" s="6" t="s">
        <v>119</v>
      </c>
      <c r="W1661" s="10" t="s">
        <v>382</v>
      </c>
      <c r="X1661" s="15"/>
    </row>
    <row r="1662" spans="1:24" x14ac:dyDescent="0.2">
      <c r="A1662" s="6" t="s">
        <v>229</v>
      </c>
      <c r="B1662" s="6">
        <v>2019</v>
      </c>
      <c r="C1662" s="6" t="s">
        <v>405</v>
      </c>
      <c r="D1662" s="6" t="s">
        <v>69</v>
      </c>
      <c r="E1662" s="6" t="s">
        <v>52</v>
      </c>
      <c r="F1662" s="6" t="s">
        <v>142</v>
      </c>
      <c r="G1662" s="6" t="s">
        <v>230</v>
      </c>
      <c r="H1662" t="s">
        <v>110</v>
      </c>
      <c r="I1662" t="s">
        <v>111</v>
      </c>
      <c r="J1662" t="s">
        <v>204</v>
      </c>
      <c r="K1662" t="s">
        <v>205</v>
      </c>
      <c r="L1662" t="s">
        <v>206</v>
      </c>
      <c r="M1662" t="s">
        <v>215</v>
      </c>
      <c r="N1662" s="6" t="s">
        <v>225</v>
      </c>
      <c r="P1662" s="44" t="s">
        <v>386</v>
      </c>
      <c r="T1662" s="9">
        <v>-2.5059999999999998</v>
      </c>
      <c r="U1662" s="9">
        <v>-2.5059999999999998</v>
      </c>
      <c r="V1662" s="6" t="s">
        <v>119</v>
      </c>
      <c r="W1662" s="10" t="s">
        <v>382</v>
      </c>
      <c r="X1662" s="15"/>
    </row>
    <row r="1663" spans="1:24" x14ac:dyDescent="0.2">
      <c r="A1663" s="6" t="s">
        <v>106</v>
      </c>
      <c r="B1663" s="6" t="s">
        <v>120</v>
      </c>
      <c r="C1663" s="6" t="s">
        <v>462</v>
      </c>
      <c r="D1663" s="6" t="s">
        <v>77</v>
      </c>
      <c r="E1663" s="6" t="s">
        <v>121</v>
      </c>
      <c r="F1663" s="6" t="s">
        <v>138</v>
      </c>
      <c r="G1663" s="11">
        <v>1E-3</v>
      </c>
      <c r="H1663" t="s">
        <v>110</v>
      </c>
      <c r="I1663" t="s">
        <v>111</v>
      </c>
      <c r="J1663" t="s">
        <v>204</v>
      </c>
      <c r="K1663" t="s">
        <v>205</v>
      </c>
      <c r="L1663" t="s">
        <v>206</v>
      </c>
      <c r="M1663" t="s">
        <v>215</v>
      </c>
      <c r="P1663" s="44" t="s">
        <v>386</v>
      </c>
      <c r="Q1663" s="9">
        <v>2479618.91283635</v>
      </c>
      <c r="R1663" s="9">
        <v>434981.96657588898</v>
      </c>
      <c r="S1663" s="8">
        <v>-0.82457708951803077</v>
      </c>
      <c r="U1663" s="9">
        <v>-2.5110909167725981</v>
      </c>
      <c r="V1663" s="6" t="s">
        <v>119</v>
      </c>
      <c r="W1663" s="10" t="s">
        <v>382</v>
      </c>
    </row>
    <row r="1664" spans="1:24" x14ac:dyDescent="0.2">
      <c r="A1664" s="6" t="s">
        <v>106</v>
      </c>
      <c r="B1664" s="6" t="s">
        <v>107</v>
      </c>
      <c r="C1664" s="6" t="s">
        <v>452</v>
      </c>
      <c r="D1664" s="6" t="s">
        <v>69</v>
      </c>
      <c r="E1664" s="6" t="s">
        <v>52</v>
      </c>
      <c r="F1664" s="6" t="s">
        <v>142</v>
      </c>
      <c r="G1664" s="6" t="s">
        <v>109</v>
      </c>
      <c r="H1664" t="s">
        <v>110</v>
      </c>
      <c r="I1664" t="s">
        <v>111</v>
      </c>
      <c r="J1664" t="s">
        <v>204</v>
      </c>
      <c r="K1664" t="s">
        <v>205</v>
      </c>
      <c r="L1664" t="s">
        <v>206</v>
      </c>
      <c r="M1664" t="s">
        <v>215</v>
      </c>
      <c r="N1664" s="6" t="s">
        <v>225</v>
      </c>
      <c r="P1664" s="44" t="s">
        <v>386</v>
      </c>
      <c r="Q1664" s="9">
        <v>2379417.1540153902</v>
      </c>
      <c r="R1664" s="9">
        <v>406278.20912347001</v>
      </c>
      <c r="S1664" s="8">
        <v>-0.82925305533842431</v>
      </c>
      <c r="U1664" s="9">
        <v>-2.5500683316635349</v>
      </c>
      <c r="V1664" s="6" t="s">
        <v>119</v>
      </c>
      <c r="W1664" s="10" t="s">
        <v>382</v>
      </c>
    </row>
    <row r="1665" spans="1:24" x14ac:dyDescent="0.2">
      <c r="A1665" s="6" t="s">
        <v>106</v>
      </c>
      <c r="B1665" s="6" t="s">
        <v>120</v>
      </c>
      <c r="C1665" s="6" t="s">
        <v>462</v>
      </c>
      <c r="D1665" s="6" t="s">
        <v>77</v>
      </c>
      <c r="E1665" s="6" t="s">
        <v>121</v>
      </c>
      <c r="F1665" s="6" t="s">
        <v>132</v>
      </c>
      <c r="G1665" s="11">
        <v>1E-3</v>
      </c>
      <c r="H1665" t="s">
        <v>110</v>
      </c>
      <c r="I1665" t="s">
        <v>111</v>
      </c>
      <c r="J1665" t="s">
        <v>204</v>
      </c>
      <c r="K1665" t="s">
        <v>205</v>
      </c>
      <c r="L1665" t="s">
        <v>206</v>
      </c>
      <c r="M1665" t="s">
        <v>215</v>
      </c>
      <c r="P1665" s="44" t="s">
        <v>386</v>
      </c>
      <c r="Q1665" s="9">
        <v>5212966.5183432298</v>
      </c>
      <c r="R1665" s="9">
        <v>886971.37489405298</v>
      </c>
      <c r="S1665" s="8">
        <v>-0.82985285407588849</v>
      </c>
      <c r="U1665" s="9">
        <v>-2.5551451433826471</v>
      </c>
      <c r="V1665" s="6" t="s">
        <v>119</v>
      </c>
      <c r="W1665" s="10" t="s">
        <v>382</v>
      </c>
    </row>
    <row r="1666" spans="1:24" x14ac:dyDescent="0.2">
      <c r="A1666" s="6" t="s">
        <v>106</v>
      </c>
      <c r="B1666" s="6" t="s">
        <v>120</v>
      </c>
      <c r="C1666" s="6" t="s">
        <v>417</v>
      </c>
      <c r="D1666" s="6" t="s">
        <v>77</v>
      </c>
      <c r="E1666" s="6" t="s">
        <v>121</v>
      </c>
      <c r="F1666" s="6" t="s">
        <v>144</v>
      </c>
      <c r="G1666" s="11">
        <v>1E-3</v>
      </c>
      <c r="H1666" t="s">
        <v>110</v>
      </c>
      <c r="I1666" t="s">
        <v>111</v>
      </c>
      <c r="J1666" t="s">
        <v>204</v>
      </c>
      <c r="K1666" t="s">
        <v>205</v>
      </c>
      <c r="L1666" t="s">
        <v>206</v>
      </c>
      <c r="M1666" t="s">
        <v>215</v>
      </c>
      <c r="P1666" s="44" t="s">
        <v>386</v>
      </c>
      <c r="Q1666" s="9">
        <v>850133.596599743</v>
      </c>
      <c r="R1666" s="9">
        <v>140422.24027954499</v>
      </c>
      <c r="S1666" s="8">
        <v>-0.83482332560295447</v>
      </c>
      <c r="U1666" s="9">
        <v>-2.597918125488837</v>
      </c>
      <c r="V1666" s="6" t="s">
        <v>119</v>
      </c>
      <c r="W1666" s="10" t="s">
        <v>382</v>
      </c>
    </row>
    <row r="1667" spans="1:24" x14ac:dyDescent="0.2">
      <c r="A1667" s="6" t="s">
        <v>106</v>
      </c>
      <c r="B1667" s="6" t="s">
        <v>120</v>
      </c>
      <c r="C1667" s="6" t="s">
        <v>453</v>
      </c>
      <c r="D1667" s="6" t="s">
        <v>77</v>
      </c>
      <c r="E1667" s="6" t="s">
        <v>121</v>
      </c>
      <c r="F1667" s="6" t="s">
        <v>122</v>
      </c>
      <c r="G1667" s="11">
        <v>1E-3</v>
      </c>
      <c r="H1667" t="s">
        <v>110</v>
      </c>
      <c r="I1667" t="s">
        <v>111</v>
      </c>
      <c r="J1667" t="s">
        <v>204</v>
      </c>
      <c r="K1667" t="s">
        <v>205</v>
      </c>
      <c r="L1667" t="s">
        <v>206</v>
      </c>
      <c r="M1667" t="s">
        <v>215</v>
      </c>
      <c r="P1667" s="44" t="s">
        <v>386</v>
      </c>
      <c r="Q1667" s="9">
        <v>2395591.9490968101</v>
      </c>
      <c r="R1667" s="9">
        <v>385700.72843105701</v>
      </c>
      <c r="S1667" s="8">
        <v>-0.83899564841313046</v>
      </c>
      <c r="U1667" s="9">
        <v>-2.6348284132061308</v>
      </c>
      <c r="V1667" s="6" t="s">
        <v>119</v>
      </c>
      <c r="W1667" s="10" t="s">
        <v>382</v>
      </c>
    </row>
    <row r="1668" spans="1:24" x14ac:dyDescent="0.2">
      <c r="A1668" s="6" t="s">
        <v>106</v>
      </c>
      <c r="B1668" s="6" t="s">
        <v>107</v>
      </c>
      <c r="C1668" s="6" t="s">
        <v>426</v>
      </c>
      <c r="D1668" s="6" t="s">
        <v>69</v>
      </c>
      <c r="E1668" s="6" t="s">
        <v>52</v>
      </c>
      <c r="F1668" s="6" t="s">
        <v>142</v>
      </c>
      <c r="G1668" s="6" t="s">
        <v>129</v>
      </c>
      <c r="H1668" t="s">
        <v>110</v>
      </c>
      <c r="I1668" t="s">
        <v>111</v>
      </c>
      <c r="J1668" t="s">
        <v>204</v>
      </c>
      <c r="K1668" t="s">
        <v>205</v>
      </c>
      <c r="L1668" t="s">
        <v>206</v>
      </c>
      <c r="M1668" t="s">
        <v>215</v>
      </c>
      <c r="N1668" s="6" t="s">
        <v>225</v>
      </c>
      <c r="P1668" s="44" t="s">
        <v>386</v>
      </c>
      <c r="Q1668" s="9">
        <v>14.307931570761999</v>
      </c>
      <c r="R1668" s="9">
        <v>2.3017107309486602</v>
      </c>
      <c r="S1668" s="8">
        <v>-0.8391304347826094</v>
      </c>
      <c r="U1668" s="9">
        <v>-2.6360366853154313</v>
      </c>
      <c r="V1668" s="6" t="s">
        <v>116</v>
      </c>
      <c r="W1668" s="10" t="s">
        <v>382</v>
      </c>
    </row>
    <row r="1669" spans="1:24" x14ac:dyDescent="0.2">
      <c r="A1669" s="6" t="s">
        <v>106</v>
      </c>
      <c r="B1669" s="6">
        <v>2018</v>
      </c>
      <c r="C1669" s="6" t="s">
        <v>451</v>
      </c>
      <c r="D1669" s="6" t="s">
        <v>69</v>
      </c>
      <c r="E1669" s="6" t="s">
        <v>52</v>
      </c>
      <c r="F1669" s="6" t="s">
        <v>108</v>
      </c>
      <c r="G1669" s="6" t="s">
        <v>239</v>
      </c>
      <c r="H1669" t="s">
        <v>110</v>
      </c>
      <c r="I1669" t="s">
        <v>111</v>
      </c>
      <c r="J1669" t="s">
        <v>204</v>
      </c>
      <c r="K1669" t="s">
        <v>205</v>
      </c>
      <c r="L1669" t="s">
        <v>206</v>
      </c>
      <c r="M1669" t="s">
        <v>215</v>
      </c>
      <c r="N1669" s="6" t="s">
        <v>225</v>
      </c>
      <c r="P1669" s="44" t="s">
        <v>386</v>
      </c>
      <c r="Q1669" s="9">
        <v>2996108</v>
      </c>
      <c r="R1669" s="9">
        <v>445136</v>
      </c>
      <c r="S1669" s="8">
        <v>-0.85142858668646126</v>
      </c>
      <c r="U1669" s="9">
        <v>-2.7507715418521808</v>
      </c>
      <c r="V1669" s="6" t="s">
        <v>119</v>
      </c>
      <c r="W1669" s="10" t="s">
        <v>382</v>
      </c>
    </row>
    <row r="1670" spans="1:24" x14ac:dyDescent="0.2">
      <c r="A1670" s="6" t="s">
        <v>106</v>
      </c>
      <c r="B1670" s="6" t="s">
        <v>107</v>
      </c>
      <c r="C1670" s="6" t="s">
        <v>426</v>
      </c>
      <c r="D1670" s="6" t="s">
        <v>69</v>
      </c>
      <c r="E1670" s="6" t="s">
        <v>52</v>
      </c>
      <c r="F1670" s="6" t="s">
        <v>194</v>
      </c>
      <c r="G1670" s="6" t="s">
        <v>129</v>
      </c>
      <c r="H1670" t="s">
        <v>110</v>
      </c>
      <c r="I1670" t="s">
        <v>111</v>
      </c>
      <c r="J1670" t="s">
        <v>204</v>
      </c>
      <c r="K1670" t="s">
        <v>205</v>
      </c>
      <c r="L1670" t="s">
        <v>206</v>
      </c>
      <c r="M1670" t="s">
        <v>215</v>
      </c>
      <c r="N1670" s="6" t="s">
        <v>225</v>
      </c>
      <c r="P1670" s="44" t="s">
        <v>386</v>
      </c>
      <c r="Q1670" s="9">
        <v>13.499222395023301</v>
      </c>
      <c r="R1670" s="9">
        <v>1.9906687402799299</v>
      </c>
      <c r="S1670" s="8">
        <v>-0.85253456221198187</v>
      </c>
      <c r="U1670" s="9">
        <v>-2.7615512324444822</v>
      </c>
      <c r="V1670" s="6" t="s">
        <v>116</v>
      </c>
      <c r="W1670" s="10" t="s">
        <v>382</v>
      </c>
    </row>
    <row r="1671" spans="1:24" x14ac:dyDescent="0.2">
      <c r="A1671" s="6" t="s">
        <v>106</v>
      </c>
      <c r="B1671" s="6" t="s">
        <v>120</v>
      </c>
      <c r="C1671" s="6" t="s">
        <v>447</v>
      </c>
      <c r="D1671" s="6" t="s">
        <v>77</v>
      </c>
      <c r="E1671" s="6" t="s">
        <v>121</v>
      </c>
      <c r="F1671" s="6" t="s">
        <v>122</v>
      </c>
      <c r="G1671" s="11">
        <v>1E-3</v>
      </c>
      <c r="H1671" s="6" t="s">
        <v>110</v>
      </c>
      <c r="I1671" s="12" t="s">
        <v>123</v>
      </c>
      <c r="J1671" s="6" t="s">
        <v>124</v>
      </c>
      <c r="K1671" s="6" t="s">
        <v>125</v>
      </c>
      <c r="L1671" s="6" t="s">
        <v>126</v>
      </c>
      <c r="M1671" s="6" t="s">
        <v>127</v>
      </c>
      <c r="N1671" s="6" t="s">
        <v>155</v>
      </c>
      <c r="O1671" s="6" t="s">
        <v>175</v>
      </c>
      <c r="P1671" s="44" t="s">
        <v>386</v>
      </c>
      <c r="Q1671" s="9">
        <v>1069138.1408808001</v>
      </c>
      <c r="R1671" s="9">
        <v>155943.84899955799</v>
      </c>
      <c r="S1671" s="8">
        <v>-0.85414059882749571</v>
      </c>
      <c r="U1671" s="9">
        <v>-2.7773497186763132</v>
      </c>
      <c r="V1671" s="6" t="s">
        <v>119</v>
      </c>
      <c r="W1671" s="10" t="s">
        <v>382</v>
      </c>
    </row>
    <row r="1672" spans="1:24" x14ac:dyDescent="0.2">
      <c r="A1672" s="6" t="s">
        <v>106</v>
      </c>
      <c r="B1672" s="6" t="s">
        <v>107</v>
      </c>
      <c r="C1672" s="6" t="s">
        <v>476</v>
      </c>
      <c r="D1672" s="6" t="s">
        <v>69</v>
      </c>
      <c r="E1672" s="6" t="s">
        <v>52</v>
      </c>
      <c r="F1672" s="6" t="s">
        <v>194</v>
      </c>
      <c r="G1672" s="6" t="s">
        <v>129</v>
      </c>
      <c r="H1672" t="s">
        <v>110</v>
      </c>
      <c r="I1672" t="s">
        <v>111</v>
      </c>
      <c r="J1672" t="s">
        <v>204</v>
      </c>
      <c r="K1672" t="s">
        <v>205</v>
      </c>
      <c r="L1672" t="s">
        <v>206</v>
      </c>
      <c r="M1672" t="s">
        <v>215</v>
      </c>
      <c r="N1672" s="6" t="s">
        <v>225</v>
      </c>
      <c r="P1672" s="44" t="s">
        <v>386</v>
      </c>
      <c r="Q1672" s="9">
        <v>7004783.82174554</v>
      </c>
      <c r="R1672" s="9">
        <v>906226.67606729805</v>
      </c>
      <c r="S1672" s="8">
        <v>-0.87062745987192036</v>
      </c>
      <c r="U1672" s="9">
        <v>-2.9503966632223295</v>
      </c>
      <c r="V1672" s="6" t="s">
        <v>119</v>
      </c>
      <c r="W1672" s="10" t="s">
        <v>382</v>
      </c>
    </row>
    <row r="1673" spans="1:24" x14ac:dyDescent="0.2">
      <c r="A1673" s="6" t="s">
        <v>106</v>
      </c>
      <c r="B1673" s="6">
        <v>2018</v>
      </c>
      <c r="C1673" s="6" t="s">
        <v>493</v>
      </c>
      <c r="D1673" s="6" t="s">
        <v>69</v>
      </c>
      <c r="E1673" s="6" t="s">
        <v>52</v>
      </c>
      <c r="F1673" s="6" t="s">
        <v>108</v>
      </c>
      <c r="G1673" s="6" t="s">
        <v>193</v>
      </c>
      <c r="H1673" t="s">
        <v>110</v>
      </c>
      <c r="I1673" t="s">
        <v>111</v>
      </c>
      <c r="J1673" t="s">
        <v>204</v>
      </c>
      <c r="K1673" t="s">
        <v>205</v>
      </c>
      <c r="L1673" t="s">
        <v>206</v>
      </c>
      <c r="M1673" t="s">
        <v>215</v>
      </c>
      <c r="N1673" s="6" t="s">
        <v>225</v>
      </c>
      <c r="P1673" s="44" t="s">
        <v>386</v>
      </c>
      <c r="Q1673" s="9">
        <v>1035598.70550162</v>
      </c>
      <c r="R1673" s="9">
        <v>129449.83818771099</v>
      </c>
      <c r="S1673" s="8">
        <v>-0.87499999999999178</v>
      </c>
      <c r="U1673" s="9">
        <v>-2.999999999999905</v>
      </c>
      <c r="V1673" s="6" t="s">
        <v>119</v>
      </c>
      <c r="W1673" s="10" t="s">
        <v>382</v>
      </c>
    </row>
    <row r="1674" spans="1:24" x14ac:dyDescent="0.2">
      <c r="A1674" s="6" t="s">
        <v>229</v>
      </c>
      <c r="B1674" s="6">
        <v>2019</v>
      </c>
      <c r="C1674" s="6" t="s">
        <v>405</v>
      </c>
      <c r="D1674" s="6" t="s">
        <v>69</v>
      </c>
      <c r="E1674" s="6" t="s">
        <v>52</v>
      </c>
      <c r="F1674" s="6" t="s">
        <v>142</v>
      </c>
      <c r="G1674" s="6" t="s">
        <v>252</v>
      </c>
      <c r="H1674" t="s">
        <v>110</v>
      </c>
      <c r="I1674" t="s">
        <v>111</v>
      </c>
      <c r="J1674" t="s">
        <v>204</v>
      </c>
      <c r="K1674" t="s">
        <v>205</v>
      </c>
      <c r="L1674" t="s">
        <v>206</v>
      </c>
      <c r="M1674" t="s">
        <v>215</v>
      </c>
      <c r="N1674" s="6" t="s">
        <v>225</v>
      </c>
      <c r="P1674" s="44" t="s">
        <v>386</v>
      </c>
      <c r="T1674" s="9">
        <v>-3.03</v>
      </c>
      <c r="U1674" s="9">
        <v>-3.03</v>
      </c>
      <c r="V1674" s="6" t="s">
        <v>119</v>
      </c>
      <c r="W1674" s="10" t="s">
        <v>382</v>
      </c>
      <c r="X1674" s="15"/>
    </row>
    <row r="1675" spans="1:24" x14ac:dyDescent="0.2">
      <c r="A1675" s="6" t="s">
        <v>106</v>
      </c>
      <c r="B1675" s="6" t="s">
        <v>120</v>
      </c>
      <c r="C1675" s="6" t="s">
        <v>462</v>
      </c>
      <c r="D1675" s="6" t="s">
        <v>77</v>
      </c>
      <c r="E1675" s="6" t="s">
        <v>121</v>
      </c>
      <c r="F1675" s="6" t="s">
        <v>132</v>
      </c>
      <c r="G1675" s="11">
        <v>1E-3</v>
      </c>
      <c r="H1675" t="s">
        <v>110</v>
      </c>
      <c r="I1675" t="s">
        <v>111</v>
      </c>
      <c r="J1675" t="s">
        <v>204</v>
      </c>
      <c r="K1675" t="s">
        <v>205</v>
      </c>
      <c r="L1675" t="s">
        <v>206</v>
      </c>
      <c r="M1675" t="s">
        <v>215</v>
      </c>
      <c r="P1675" s="44" t="s">
        <v>386</v>
      </c>
      <c r="Q1675" s="9">
        <v>3280575.2716536801</v>
      </c>
      <c r="R1675" s="9">
        <v>400965.37335319503</v>
      </c>
      <c r="S1675" s="8">
        <v>-0.87777589594794592</v>
      </c>
      <c r="U1675" s="9">
        <v>-3.0323992649914739</v>
      </c>
      <c r="V1675" s="6" t="s">
        <v>119</v>
      </c>
      <c r="W1675" s="10" t="s">
        <v>382</v>
      </c>
    </row>
    <row r="1676" spans="1:24" x14ac:dyDescent="0.2">
      <c r="A1676" s="6" t="s">
        <v>106</v>
      </c>
      <c r="B1676" s="6" t="s">
        <v>107</v>
      </c>
      <c r="C1676" s="6" t="s">
        <v>476</v>
      </c>
      <c r="D1676" s="6" t="s">
        <v>69</v>
      </c>
      <c r="E1676" s="6" t="s">
        <v>52</v>
      </c>
      <c r="F1676" s="6" t="s">
        <v>142</v>
      </c>
      <c r="G1676" s="6" t="s">
        <v>129</v>
      </c>
      <c r="H1676" t="s">
        <v>110</v>
      </c>
      <c r="I1676" t="s">
        <v>111</v>
      </c>
      <c r="J1676" t="s">
        <v>204</v>
      </c>
      <c r="K1676" t="s">
        <v>205</v>
      </c>
      <c r="L1676" t="s">
        <v>206</v>
      </c>
      <c r="M1676" t="s">
        <v>215</v>
      </c>
      <c r="N1676" s="6" t="s">
        <v>225</v>
      </c>
      <c r="P1676" s="44" t="s">
        <v>386</v>
      </c>
      <c r="Q1676" s="9">
        <v>2822655.6183662498</v>
      </c>
      <c r="R1676" s="9">
        <v>341110.22419972997</v>
      </c>
      <c r="S1676" s="8">
        <v>-0.87915273050661269</v>
      </c>
      <c r="U1676" s="9">
        <v>-3.0487432186630761</v>
      </c>
      <c r="V1676" s="6" t="s">
        <v>119</v>
      </c>
      <c r="W1676" s="10" t="s">
        <v>382</v>
      </c>
    </row>
    <row r="1677" spans="1:24" x14ac:dyDescent="0.2">
      <c r="A1677" s="6" t="s">
        <v>106</v>
      </c>
      <c r="B1677" s="6" t="s">
        <v>107</v>
      </c>
      <c r="C1677" s="6" t="s">
        <v>491</v>
      </c>
      <c r="D1677" s="6" t="s">
        <v>69</v>
      </c>
      <c r="E1677" s="6" t="s">
        <v>52</v>
      </c>
      <c r="F1677" s="6" t="s">
        <v>108</v>
      </c>
      <c r="G1677" s="6" t="s">
        <v>130</v>
      </c>
      <c r="H1677" t="s">
        <v>110</v>
      </c>
      <c r="I1677" t="s">
        <v>111</v>
      </c>
      <c r="J1677" t="s">
        <v>204</v>
      </c>
      <c r="K1677" t="s">
        <v>205</v>
      </c>
      <c r="L1677" t="s">
        <v>206</v>
      </c>
      <c r="M1677" t="s">
        <v>215</v>
      </c>
      <c r="N1677" s="6" t="s">
        <v>225</v>
      </c>
      <c r="P1677" s="44" t="s">
        <v>386</v>
      </c>
      <c r="Q1677" s="9">
        <v>10.469314079422301</v>
      </c>
      <c r="R1677" s="9">
        <v>1.2274368231046899</v>
      </c>
      <c r="S1677" s="8">
        <v>-0.88275862068965461</v>
      </c>
      <c r="U1677" s="9">
        <v>-3.0924462487645878</v>
      </c>
      <c r="V1677" s="6" t="s">
        <v>116</v>
      </c>
      <c r="W1677" s="10" t="s">
        <v>382</v>
      </c>
    </row>
    <row r="1678" spans="1:24" x14ac:dyDescent="0.2">
      <c r="A1678" s="6" t="s">
        <v>106</v>
      </c>
      <c r="B1678" s="6" t="s">
        <v>120</v>
      </c>
      <c r="C1678" s="6" t="s">
        <v>451</v>
      </c>
      <c r="D1678" s="6" t="s">
        <v>77</v>
      </c>
      <c r="E1678" s="6" t="s">
        <v>121</v>
      </c>
      <c r="F1678" s="6" t="s">
        <v>122</v>
      </c>
      <c r="G1678" s="11">
        <v>1E-3</v>
      </c>
      <c r="H1678" s="6" t="s">
        <v>110</v>
      </c>
      <c r="I1678" s="12" t="s">
        <v>123</v>
      </c>
      <c r="J1678" s="6" t="s">
        <v>124</v>
      </c>
      <c r="K1678" s="6" t="s">
        <v>125</v>
      </c>
      <c r="L1678" s="6" t="s">
        <v>126</v>
      </c>
      <c r="M1678" s="6" t="s">
        <v>127</v>
      </c>
      <c r="N1678" s="6" t="s">
        <v>150</v>
      </c>
      <c r="O1678" s="6" t="s">
        <v>210</v>
      </c>
      <c r="P1678" s="44" t="s">
        <v>386</v>
      </c>
      <c r="Q1678" s="9">
        <v>389369.066353756</v>
      </c>
      <c r="R1678" s="9">
        <v>44730.361663597199</v>
      </c>
      <c r="S1678" s="8">
        <v>-0.88512091604380816</v>
      </c>
      <c r="U1678" s="9">
        <v>-3.1218119445929409</v>
      </c>
      <c r="V1678" s="6" t="s">
        <v>119</v>
      </c>
      <c r="W1678" s="10" t="s">
        <v>382</v>
      </c>
    </row>
    <row r="1679" spans="1:24" x14ac:dyDescent="0.2">
      <c r="A1679" s="6" t="s">
        <v>106</v>
      </c>
      <c r="B1679" s="6">
        <v>2018</v>
      </c>
      <c r="C1679" s="6" t="s">
        <v>444</v>
      </c>
      <c r="D1679" s="6" t="s">
        <v>69</v>
      </c>
      <c r="E1679" s="6" t="s">
        <v>52</v>
      </c>
      <c r="F1679" s="6" t="s">
        <v>108</v>
      </c>
      <c r="G1679" s="6" t="s">
        <v>239</v>
      </c>
      <c r="H1679" t="s">
        <v>110</v>
      </c>
      <c r="I1679" t="s">
        <v>111</v>
      </c>
      <c r="J1679" t="s">
        <v>204</v>
      </c>
      <c r="K1679" t="s">
        <v>205</v>
      </c>
      <c r="L1679" t="s">
        <v>206</v>
      </c>
      <c r="M1679" t="s">
        <v>215</v>
      </c>
      <c r="N1679" s="6" t="s">
        <v>225</v>
      </c>
      <c r="P1679" s="44" t="s">
        <v>386</v>
      </c>
      <c r="Q1679" s="9">
        <v>328125</v>
      </c>
      <c r="R1679" s="9">
        <v>37500</v>
      </c>
      <c r="S1679" s="8">
        <v>-0.88571428571428568</v>
      </c>
      <c r="U1679" s="9">
        <v>-3.1292830169449668</v>
      </c>
      <c r="V1679" s="6" t="s">
        <v>119</v>
      </c>
      <c r="W1679" s="10" t="s">
        <v>382</v>
      </c>
    </row>
    <row r="1680" spans="1:24" x14ac:dyDescent="0.2">
      <c r="A1680" s="6" t="s">
        <v>106</v>
      </c>
      <c r="B1680" s="6" t="s">
        <v>120</v>
      </c>
      <c r="C1680" s="6" t="s">
        <v>431</v>
      </c>
      <c r="D1680" s="6" t="s">
        <v>77</v>
      </c>
      <c r="E1680" s="6" t="s">
        <v>121</v>
      </c>
      <c r="F1680" s="6" t="s">
        <v>144</v>
      </c>
      <c r="G1680" s="11">
        <v>1E-3</v>
      </c>
      <c r="H1680" t="s">
        <v>110</v>
      </c>
      <c r="I1680" t="s">
        <v>111</v>
      </c>
      <c r="J1680" t="s">
        <v>204</v>
      </c>
      <c r="K1680" t="s">
        <v>205</v>
      </c>
      <c r="L1680" t="s">
        <v>206</v>
      </c>
      <c r="M1680" t="s">
        <v>215</v>
      </c>
      <c r="P1680" s="44" t="s">
        <v>386</v>
      </c>
      <c r="Q1680" s="9">
        <v>2582354.9010037002</v>
      </c>
      <c r="R1680" s="9">
        <v>291985.69387679099</v>
      </c>
      <c r="S1680" s="8">
        <v>-0.88693045492573352</v>
      </c>
      <c r="U1680" s="9">
        <v>-3.1447176986008696</v>
      </c>
      <c r="V1680" s="6" t="s">
        <v>119</v>
      </c>
      <c r="W1680" s="10" t="s">
        <v>382</v>
      </c>
    </row>
    <row r="1681" spans="1:24" x14ac:dyDescent="0.2">
      <c r="A1681" s="6" t="s">
        <v>106</v>
      </c>
      <c r="B1681" s="6" t="s">
        <v>107</v>
      </c>
      <c r="C1681" s="6" t="s">
        <v>452</v>
      </c>
      <c r="D1681" s="6" t="s">
        <v>69</v>
      </c>
      <c r="E1681" s="6" t="s">
        <v>52</v>
      </c>
      <c r="F1681" s="6" t="s">
        <v>142</v>
      </c>
      <c r="G1681" s="6" t="s">
        <v>129</v>
      </c>
      <c r="H1681" t="s">
        <v>110</v>
      </c>
      <c r="I1681" t="s">
        <v>111</v>
      </c>
      <c r="J1681" t="s">
        <v>204</v>
      </c>
      <c r="K1681" t="s">
        <v>205</v>
      </c>
      <c r="L1681" t="s">
        <v>206</v>
      </c>
      <c r="M1681" t="s">
        <v>215</v>
      </c>
      <c r="N1681" s="6" t="s">
        <v>225</v>
      </c>
      <c r="P1681" s="44" t="s">
        <v>386</v>
      </c>
      <c r="Q1681" s="9">
        <v>2379417.1540153902</v>
      </c>
      <c r="R1681" s="9">
        <v>265173.06703257898</v>
      </c>
      <c r="S1681" s="8">
        <v>-0.88855545292464355</v>
      </c>
      <c r="U1681" s="9">
        <v>-3.1656020668926597</v>
      </c>
      <c r="V1681" s="6" t="s">
        <v>119</v>
      </c>
      <c r="W1681" s="10" t="s">
        <v>382</v>
      </c>
    </row>
    <row r="1682" spans="1:24" x14ac:dyDescent="0.2">
      <c r="A1682" s="6" t="s">
        <v>106</v>
      </c>
      <c r="B1682" s="6" t="s">
        <v>107</v>
      </c>
      <c r="C1682" s="6" t="s">
        <v>476</v>
      </c>
      <c r="D1682" s="6" t="s">
        <v>69</v>
      </c>
      <c r="E1682" s="6" t="s">
        <v>52</v>
      </c>
      <c r="F1682" s="6" t="s">
        <v>194</v>
      </c>
      <c r="G1682" s="6" t="s">
        <v>109</v>
      </c>
      <c r="H1682" t="s">
        <v>110</v>
      </c>
      <c r="I1682" t="s">
        <v>111</v>
      </c>
      <c r="J1682" t="s">
        <v>204</v>
      </c>
      <c r="K1682" t="s">
        <v>205</v>
      </c>
      <c r="L1682" t="s">
        <v>206</v>
      </c>
      <c r="M1682" t="s">
        <v>215</v>
      </c>
      <c r="N1682" s="6" t="s">
        <v>225</v>
      </c>
      <c r="P1682" s="44" t="s">
        <v>386</v>
      </c>
      <c r="Q1682" s="9">
        <v>7004783.82174554</v>
      </c>
      <c r="R1682" s="9">
        <v>755595.69294084294</v>
      </c>
      <c r="S1682" s="8">
        <v>-0.89213147583581609</v>
      </c>
      <c r="U1682" s="9">
        <v>-3.2126541443976437</v>
      </c>
      <c r="V1682" s="6" t="s">
        <v>119</v>
      </c>
      <c r="W1682" s="10" t="s">
        <v>382</v>
      </c>
    </row>
    <row r="1683" spans="1:24" x14ac:dyDescent="0.2">
      <c r="A1683" s="6" t="s">
        <v>106</v>
      </c>
      <c r="B1683" s="6" t="s">
        <v>120</v>
      </c>
      <c r="C1683" s="6" t="s">
        <v>453</v>
      </c>
      <c r="D1683" s="6" t="s">
        <v>77</v>
      </c>
      <c r="E1683" s="6" t="s">
        <v>121</v>
      </c>
      <c r="F1683" s="6" t="s">
        <v>122</v>
      </c>
      <c r="G1683" s="11">
        <v>1E-3</v>
      </c>
      <c r="H1683" t="s">
        <v>110</v>
      </c>
      <c r="I1683" t="s">
        <v>111</v>
      </c>
      <c r="J1683" t="s">
        <v>204</v>
      </c>
      <c r="K1683" t="s">
        <v>205</v>
      </c>
      <c r="L1683" t="s">
        <v>206</v>
      </c>
      <c r="M1683" t="s">
        <v>215</v>
      </c>
      <c r="P1683" s="44" t="s">
        <v>386</v>
      </c>
      <c r="Q1683" s="9">
        <v>3291198.9012360601</v>
      </c>
      <c r="R1683" s="9">
        <v>320468.02936332201</v>
      </c>
      <c r="S1683" s="8">
        <v>-0.90262878696180737</v>
      </c>
      <c r="U1683" s="9">
        <v>-3.3603608748136145</v>
      </c>
      <c r="V1683" s="6" t="s">
        <v>119</v>
      </c>
      <c r="W1683" s="10" t="s">
        <v>382</v>
      </c>
    </row>
    <row r="1684" spans="1:24" x14ac:dyDescent="0.2">
      <c r="A1684" s="6" t="s">
        <v>106</v>
      </c>
      <c r="B1684" s="6" t="s">
        <v>107</v>
      </c>
      <c r="C1684" s="6" t="s">
        <v>452</v>
      </c>
      <c r="D1684" s="6" t="s">
        <v>69</v>
      </c>
      <c r="E1684" s="6" t="s">
        <v>52</v>
      </c>
      <c r="F1684" s="6" t="s">
        <v>117</v>
      </c>
      <c r="G1684" s="6" t="s">
        <v>118</v>
      </c>
      <c r="H1684" t="s">
        <v>110</v>
      </c>
      <c r="I1684" t="s">
        <v>111</v>
      </c>
      <c r="J1684" t="s">
        <v>204</v>
      </c>
      <c r="K1684" t="s">
        <v>205</v>
      </c>
      <c r="L1684" t="s">
        <v>206</v>
      </c>
      <c r="M1684" t="s">
        <v>215</v>
      </c>
      <c r="N1684" s="6" t="s">
        <v>225</v>
      </c>
      <c r="P1684" s="44" t="s">
        <v>386</v>
      </c>
      <c r="Q1684" s="9">
        <v>6706108.6932348302</v>
      </c>
      <c r="R1684" s="9">
        <v>648283.10849810694</v>
      </c>
      <c r="S1684" s="8">
        <v>-0.90332946599089581</v>
      </c>
      <c r="U1684" s="9">
        <v>-3.370779978635706</v>
      </c>
      <c r="V1684" s="6" t="s">
        <v>119</v>
      </c>
      <c r="W1684" s="10" t="s">
        <v>382</v>
      </c>
    </row>
    <row r="1685" spans="1:24" x14ac:dyDescent="0.2">
      <c r="A1685" s="6" t="s">
        <v>229</v>
      </c>
      <c r="B1685" s="6">
        <v>2019</v>
      </c>
      <c r="C1685" s="6" t="s">
        <v>405</v>
      </c>
      <c r="D1685" s="6" t="s">
        <v>69</v>
      </c>
      <c r="E1685" s="6" t="s">
        <v>52</v>
      </c>
      <c r="F1685" s="6" t="s">
        <v>142</v>
      </c>
      <c r="G1685" s="6" t="s">
        <v>252</v>
      </c>
      <c r="H1685" t="s">
        <v>110</v>
      </c>
      <c r="I1685" t="s">
        <v>111</v>
      </c>
      <c r="J1685" t="s">
        <v>204</v>
      </c>
      <c r="K1685" t="s">
        <v>205</v>
      </c>
      <c r="L1685" t="s">
        <v>206</v>
      </c>
      <c r="M1685" t="s">
        <v>215</v>
      </c>
      <c r="N1685" s="6" t="s">
        <v>225</v>
      </c>
      <c r="P1685" s="44" t="s">
        <v>386</v>
      </c>
      <c r="T1685" s="9">
        <v>-3.4550000000000001</v>
      </c>
      <c r="U1685" s="9">
        <v>-3.4550000000000001</v>
      </c>
      <c r="V1685" s="6" t="s">
        <v>119</v>
      </c>
      <c r="W1685" s="10" t="s">
        <v>382</v>
      </c>
      <c r="X1685" s="15"/>
    </row>
    <row r="1686" spans="1:24" x14ac:dyDescent="0.2">
      <c r="A1686" s="6" t="s">
        <v>106</v>
      </c>
      <c r="B1686" s="6" t="s">
        <v>107</v>
      </c>
      <c r="C1686" s="6" t="s">
        <v>491</v>
      </c>
      <c r="D1686" s="6" t="s">
        <v>69</v>
      </c>
      <c r="E1686" s="6" t="s">
        <v>52</v>
      </c>
      <c r="F1686" s="6" t="s">
        <v>142</v>
      </c>
      <c r="G1686" s="6" t="s">
        <v>109</v>
      </c>
      <c r="H1686" t="s">
        <v>110</v>
      </c>
      <c r="I1686" t="s">
        <v>111</v>
      </c>
      <c r="J1686" t="s">
        <v>204</v>
      </c>
      <c r="K1686" t="s">
        <v>205</v>
      </c>
      <c r="L1686" t="s">
        <v>206</v>
      </c>
      <c r="M1686" t="s">
        <v>215</v>
      </c>
      <c r="N1686" s="6" t="s">
        <v>225</v>
      </c>
      <c r="P1686" s="44" t="s">
        <v>386</v>
      </c>
      <c r="Q1686" s="9">
        <v>9.5306859205776195</v>
      </c>
      <c r="R1686" s="9">
        <v>0.830324909747294</v>
      </c>
      <c r="S1686" s="8">
        <v>-0.91287878787878773</v>
      </c>
      <c r="U1686" s="9">
        <v>-3.5208321633014386</v>
      </c>
      <c r="V1686" s="6" t="s">
        <v>116</v>
      </c>
      <c r="W1686" s="10" t="s">
        <v>382</v>
      </c>
    </row>
    <row r="1687" spans="1:24" x14ac:dyDescent="0.2">
      <c r="A1687" s="6" t="s">
        <v>106</v>
      </c>
      <c r="B1687" s="6" t="s">
        <v>107</v>
      </c>
      <c r="C1687" s="6" t="s">
        <v>491</v>
      </c>
      <c r="D1687" s="6" t="s">
        <v>69</v>
      </c>
      <c r="E1687" s="6" t="s">
        <v>52</v>
      </c>
      <c r="F1687" s="6" t="s">
        <v>142</v>
      </c>
      <c r="G1687" s="6" t="s">
        <v>129</v>
      </c>
      <c r="H1687" t="s">
        <v>110</v>
      </c>
      <c r="I1687" t="s">
        <v>111</v>
      </c>
      <c r="J1687" t="s">
        <v>204</v>
      </c>
      <c r="K1687" t="s">
        <v>205</v>
      </c>
      <c r="L1687" t="s">
        <v>206</v>
      </c>
      <c r="M1687" t="s">
        <v>215</v>
      </c>
      <c r="N1687" s="6" t="s">
        <v>225</v>
      </c>
      <c r="P1687" s="44" t="s">
        <v>386</v>
      </c>
      <c r="Q1687" s="9">
        <v>9.5306859205776195</v>
      </c>
      <c r="R1687" s="9">
        <v>0.830324909747294</v>
      </c>
      <c r="S1687" s="8">
        <v>-0.91287878787878773</v>
      </c>
      <c r="U1687" s="9">
        <v>-3.5208321633014386</v>
      </c>
      <c r="V1687" s="6" t="s">
        <v>116</v>
      </c>
      <c r="W1687" s="10" t="s">
        <v>382</v>
      </c>
    </row>
    <row r="1688" spans="1:24" x14ac:dyDescent="0.2">
      <c r="A1688" s="6" t="s">
        <v>106</v>
      </c>
      <c r="B1688" s="6" t="s">
        <v>107</v>
      </c>
      <c r="C1688" s="6" t="s">
        <v>491</v>
      </c>
      <c r="D1688" s="6" t="s">
        <v>69</v>
      </c>
      <c r="E1688" s="6" t="s">
        <v>52</v>
      </c>
      <c r="F1688" s="6" t="s">
        <v>117</v>
      </c>
      <c r="G1688" s="6" t="s">
        <v>129</v>
      </c>
      <c r="H1688" t="s">
        <v>110</v>
      </c>
      <c r="I1688" t="s">
        <v>111</v>
      </c>
      <c r="J1688" t="s">
        <v>204</v>
      </c>
      <c r="K1688" t="s">
        <v>205</v>
      </c>
      <c r="L1688" t="s">
        <v>206</v>
      </c>
      <c r="M1688" t="s">
        <v>215</v>
      </c>
      <c r="N1688" s="6" t="s">
        <v>225</v>
      </c>
      <c r="P1688" s="44" t="s">
        <v>386</v>
      </c>
      <c r="Q1688" s="9">
        <v>9.6028880866426007</v>
      </c>
      <c r="R1688" s="9">
        <v>0.75812274368231203</v>
      </c>
      <c r="S1688" s="8">
        <v>-0.92105263157894723</v>
      </c>
      <c r="U1688" s="9">
        <v>-3.6629650127224269</v>
      </c>
      <c r="V1688" s="6" t="s">
        <v>116</v>
      </c>
      <c r="W1688" s="10" t="s">
        <v>382</v>
      </c>
    </row>
    <row r="1689" spans="1:24" x14ac:dyDescent="0.2">
      <c r="A1689" s="6" t="s">
        <v>229</v>
      </c>
      <c r="B1689" s="6">
        <v>2019</v>
      </c>
      <c r="C1689" s="6" t="s">
        <v>405</v>
      </c>
      <c r="D1689" s="6" t="s">
        <v>69</v>
      </c>
      <c r="E1689" s="6" t="s">
        <v>52</v>
      </c>
      <c r="F1689" s="6" t="s">
        <v>142</v>
      </c>
      <c r="G1689" s="6" t="s">
        <v>252</v>
      </c>
      <c r="H1689" t="s">
        <v>110</v>
      </c>
      <c r="I1689" t="s">
        <v>111</v>
      </c>
      <c r="J1689" t="s">
        <v>204</v>
      </c>
      <c r="K1689" t="s">
        <v>205</v>
      </c>
      <c r="L1689" t="s">
        <v>206</v>
      </c>
      <c r="M1689" t="s">
        <v>215</v>
      </c>
      <c r="N1689" s="6" t="s">
        <v>225</v>
      </c>
      <c r="P1689" s="44" t="s">
        <v>386</v>
      </c>
      <c r="T1689" s="9">
        <v>-3.6680000000000001</v>
      </c>
      <c r="U1689" s="9">
        <v>-3.6680000000000001</v>
      </c>
      <c r="V1689" s="6" t="s">
        <v>119</v>
      </c>
      <c r="W1689" s="10" t="s">
        <v>382</v>
      </c>
      <c r="X1689" s="15"/>
    </row>
    <row r="1690" spans="1:24" x14ac:dyDescent="0.2">
      <c r="A1690" s="6" t="s">
        <v>106</v>
      </c>
      <c r="B1690" s="6" t="s">
        <v>107</v>
      </c>
      <c r="C1690" s="6" t="s">
        <v>452</v>
      </c>
      <c r="D1690" s="6" t="s">
        <v>69</v>
      </c>
      <c r="E1690" s="6" t="s">
        <v>52</v>
      </c>
      <c r="F1690" s="6" t="s">
        <v>117</v>
      </c>
      <c r="G1690" s="6" t="s">
        <v>129</v>
      </c>
      <c r="H1690" t="s">
        <v>110</v>
      </c>
      <c r="I1690" t="s">
        <v>111</v>
      </c>
      <c r="J1690" t="s">
        <v>204</v>
      </c>
      <c r="K1690" t="s">
        <v>205</v>
      </c>
      <c r="L1690" t="s">
        <v>206</v>
      </c>
      <c r="M1690" t="s">
        <v>215</v>
      </c>
      <c r="N1690" s="6" t="s">
        <v>225</v>
      </c>
      <c r="P1690" s="44" t="s">
        <v>386</v>
      </c>
      <c r="Q1690" s="9">
        <v>6706108.6932348302</v>
      </c>
      <c r="R1690" s="9">
        <v>487792.69715888402</v>
      </c>
      <c r="S1690" s="8">
        <v>-0.92726143886528811</v>
      </c>
      <c r="U1690" s="9">
        <v>-3.7811358021217933</v>
      </c>
      <c r="V1690" s="6" t="s">
        <v>119</v>
      </c>
      <c r="W1690" s="10" t="s">
        <v>382</v>
      </c>
    </row>
    <row r="1691" spans="1:24" x14ac:dyDescent="0.2">
      <c r="A1691" s="6" t="s">
        <v>106</v>
      </c>
      <c r="B1691" s="6" t="s">
        <v>120</v>
      </c>
      <c r="C1691" s="6" t="s">
        <v>462</v>
      </c>
      <c r="D1691" s="6" t="s">
        <v>77</v>
      </c>
      <c r="E1691" s="6" t="s">
        <v>121</v>
      </c>
      <c r="F1691" s="6" t="s">
        <v>138</v>
      </c>
      <c r="G1691" s="11">
        <v>1E-3</v>
      </c>
      <c r="H1691" t="s">
        <v>110</v>
      </c>
      <c r="I1691" t="s">
        <v>111</v>
      </c>
      <c r="J1691" t="s">
        <v>204</v>
      </c>
      <c r="K1691" t="s">
        <v>205</v>
      </c>
      <c r="L1691" t="s">
        <v>206</v>
      </c>
      <c r="M1691" t="s">
        <v>215</v>
      </c>
      <c r="P1691" s="44" t="s">
        <v>386</v>
      </c>
      <c r="Q1691" s="9">
        <v>3280575.2716536801</v>
      </c>
      <c r="R1691" s="9">
        <v>234978.48832794401</v>
      </c>
      <c r="S1691" s="8">
        <v>-0.9283727795065968</v>
      </c>
      <c r="U1691" s="9">
        <v>-3.8033482306672735</v>
      </c>
      <c r="V1691" s="6" t="s">
        <v>119</v>
      </c>
      <c r="W1691" s="10" t="s">
        <v>382</v>
      </c>
    </row>
    <row r="1692" spans="1:24" x14ac:dyDescent="0.2">
      <c r="A1692" s="6" t="s">
        <v>106</v>
      </c>
      <c r="B1692" s="6" t="s">
        <v>107</v>
      </c>
      <c r="C1692" s="6" t="s">
        <v>426</v>
      </c>
      <c r="D1692" s="6" t="s">
        <v>69</v>
      </c>
      <c r="E1692" s="6" t="s">
        <v>52</v>
      </c>
      <c r="F1692" s="6" t="s">
        <v>108</v>
      </c>
      <c r="G1692" s="6" t="s">
        <v>130</v>
      </c>
      <c r="H1692" t="s">
        <v>110</v>
      </c>
      <c r="I1692" t="s">
        <v>111</v>
      </c>
      <c r="J1692" t="s">
        <v>204</v>
      </c>
      <c r="K1692" t="s">
        <v>205</v>
      </c>
      <c r="L1692" t="s">
        <v>206</v>
      </c>
      <c r="M1692" t="s">
        <v>215</v>
      </c>
      <c r="N1692" s="6" t="s">
        <v>225</v>
      </c>
      <c r="P1692" s="44" t="s">
        <v>386</v>
      </c>
      <c r="Q1692" s="9">
        <v>10.4510108864696</v>
      </c>
      <c r="R1692" s="9">
        <v>0.74650077760497202</v>
      </c>
      <c r="S1692" s="8">
        <v>-0.92857142857142849</v>
      </c>
      <c r="U1692" s="9">
        <v>-3.8073549220576033</v>
      </c>
      <c r="V1692" s="6" t="s">
        <v>116</v>
      </c>
      <c r="W1692" s="10" t="s">
        <v>382</v>
      </c>
    </row>
    <row r="1693" spans="1:24" x14ac:dyDescent="0.2">
      <c r="A1693" s="6" t="s">
        <v>106</v>
      </c>
      <c r="B1693" s="6" t="s">
        <v>107</v>
      </c>
      <c r="C1693" s="6" t="s">
        <v>452</v>
      </c>
      <c r="D1693" s="6" t="s">
        <v>69</v>
      </c>
      <c r="E1693" s="6" t="s">
        <v>52</v>
      </c>
      <c r="F1693" s="6" t="s">
        <v>117</v>
      </c>
      <c r="G1693" s="6" t="s">
        <v>109</v>
      </c>
      <c r="H1693" t="s">
        <v>110</v>
      </c>
      <c r="I1693" t="s">
        <v>111</v>
      </c>
      <c r="J1693" t="s">
        <v>204</v>
      </c>
      <c r="K1693" t="s">
        <v>205</v>
      </c>
      <c r="L1693" t="s">
        <v>206</v>
      </c>
      <c r="M1693" t="s">
        <v>215</v>
      </c>
      <c r="N1693" s="6" t="s">
        <v>225</v>
      </c>
      <c r="P1693" s="44" t="s">
        <v>386</v>
      </c>
      <c r="Q1693" s="9">
        <v>6706108.6932348302</v>
      </c>
      <c r="R1693" s="9">
        <v>468369.09991712699</v>
      </c>
      <c r="S1693" s="8">
        <v>-0.93015784244749555</v>
      </c>
      <c r="U1693" s="9">
        <v>-3.8397580626198025</v>
      </c>
      <c r="V1693" s="6" t="s">
        <v>119</v>
      </c>
      <c r="W1693" s="10" t="s">
        <v>382</v>
      </c>
    </row>
    <row r="1694" spans="1:24" x14ac:dyDescent="0.2">
      <c r="A1694" s="6" t="s">
        <v>106</v>
      </c>
      <c r="B1694" s="6" t="s">
        <v>107</v>
      </c>
      <c r="C1694" s="6" t="s">
        <v>491</v>
      </c>
      <c r="D1694" s="6" t="s">
        <v>69</v>
      </c>
      <c r="E1694" s="6" t="s">
        <v>52</v>
      </c>
      <c r="F1694" s="6" t="s">
        <v>117</v>
      </c>
      <c r="G1694" s="6" t="s">
        <v>130</v>
      </c>
      <c r="H1694" t="s">
        <v>110</v>
      </c>
      <c r="I1694" t="s">
        <v>111</v>
      </c>
      <c r="J1694" t="s">
        <v>204</v>
      </c>
      <c r="K1694" t="s">
        <v>205</v>
      </c>
      <c r="L1694" t="s">
        <v>206</v>
      </c>
      <c r="M1694" t="s">
        <v>215</v>
      </c>
      <c r="N1694" s="6" t="s">
        <v>225</v>
      </c>
      <c r="P1694" s="44" t="s">
        <v>386</v>
      </c>
      <c r="Q1694" s="9">
        <v>9.6028880866426007</v>
      </c>
      <c r="R1694" s="9">
        <v>0.57761732851985703</v>
      </c>
      <c r="S1694" s="8">
        <v>-0.93984962406015027</v>
      </c>
      <c r="U1694" s="9">
        <v>-4.0552824355011863</v>
      </c>
      <c r="V1694" s="6" t="s">
        <v>116</v>
      </c>
      <c r="W1694" s="10" t="s">
        <v>382</v>
      </c>
    </row>
    <row r="1695" spans="1:24" x14ac:dyDescent="0.2">
      <c r="A1695" s="6" t="s">
        <v>106</v>
      </c>
      <c r="B1695" s="6" t="s">
        <v>107</v>
      </c>
      <c r="C1695" s="6" t="s">
        <v>452</v>
      </c>
      <c r="D1695" s="6" t="s">
        <v>69</v>
      </c>
      <c r="E1695" s="6" t="s">
        <v>52</v>
      </c>
      <c r="F1695" s="6" t="s">
        <v>142</v>
      </c>
      <c r="G1695" s="6" t="s">
        <v>130</v>
      </c>
      <c r="H1695" t="s">
        <v>110</v>
      </c>
      <c r="I1695" t="s">
        <v>111</v>
      </c>
      <c r="J1695" t="s">
        <v>204</v>
      </c>
      <c r="K1695" t="s">
        <v>205</v>
      </c>
      <c r="L1695" t="s">
        <v>206</v>
      </c>
      <c r="M1695" t="s">
        <v>215</v>
      </c>
      <c r="N1695" s="6" t="s">
        <v>225</v>
      </c>
      <c r="P1695" s="44" t="s">
        <v>386</v>
      </c>
      <c r="Q1695" s="9">
        <v>2379417.1540153902</v>
      </c>
      <c r="R1695" s="9">
        <v>135629.11913759401</v>
      </c>
      <c r="S1695" s="8">
        <v>-0.94299901599485703</v>
      </c>
      <c r="U1695" s="9">
        <v>-4.1328693651098636</v>
      </c>
      <c r="V1695" s="6" t="s">
        <v>119</v>
      </c>
      <c r="W1695" s="10" t="s">
        <v>382</v>
      </c>
    </row>
    <row r="1696" spans="1:24" x14ac:dyDescent="0.2">
      <c r="A1696" s="6" t="s">
        <v>106</v>
      </c>
      <c r="B1696" s="6" t="s">
        <v>120</v>
      </c>
      <c r="C1696" s="6" t="s">
        <v>431</v>
      </c>
      <c r="D1696" s="6" t="s">
        <v>77</v>
      </c>
      <c r="E1696" s="6" t="s">
        <v>121</v>
      </c>
      <c r="F1696" s="6" t="s">
        <v>144</v>
      </c>
      <c r="G1696" s="11">
        <v>1E-3</v>
      </c>
      <c r="H1696" t="s">
        <v>110</v>
      </c>
      <c r="I1696" t="s">
        <v>111</v>
      </c>
      <c r="J1696" t="s">
        <v>204</v>
      </c>
      <c r="K1696" t="s">
        <v>205</v>
      </c>
      <c r="L1696" t="s">
        <v>206</v>
      </c>
      <c r="M1696" t="s">
        <v>215</v>
      </c>
      <c r="P1696" s="44" t="s">
        <v>386</v>
      </c>
      <c r="Q1696" s="9">
        <v>7032733.1911730301</v>
      </c>
      <c r="R1696" s="9">
        <v>398655.63730796898</v>
      </c>
      <c r="S1696" s="8">
        <v>-0.94331426680478481</v>
      </c>
      <c r="U1696" s="9">
        <v>-4.1408705099589111</v>
      </c>
      <c r="V1696" s="6" t="s">
        <v>119</v>
      </c>
      <c r="W1696" s="10" t="s">
        <v>382</v>
      </c>
    </row>
    <row r="1697" spans="1:23" x14ac:dyDescent="0.2">
      <c r="A1697" s="6" t="s">
        <v>106</v>
      </c>
      <c r="B1697" s="6" t="s">
        <v>120</v>
      </c>
      <c r="C1697" s="6" t="s">
        <v>453</v>
      </c>
      <c r="D1697" s="6" t="s">
        <v>77</v>
      </c>
      <c r="E1697" s="6" t="s">
        <v>121</v>
      </c>
      <c r="F1697" s="6" t="s">
        <v>122</v>
      </c>
      <c r="G1697" s="11">
        <v>1E-3</v>
      </c>
      <c r="H1697" t="s">
        <v>110</v>
      </c>
      <c r="I1697" t="s">
        <v>111</v>
      </c>
      <c r="J1697" t="s">
        <v>204</v>
      </c>
      <c r="K1697" t="s">
        <v>205</v>
      </c>
      <c r="L1697" t="s">
        <v>206</v>
      </c>
      <c r="M1697" t="s">
        <v>215</v>
      </c>
      <c r="P1697" s="44" t="s">
        <v>386</v>
      </c>
      <c r="Q1697" s="9">
        <v>1320604.9976255</v>
      </c>
      <c r="R1697" s="9">
        <v>73757.513771360507</v>
      </c>
      <c r="S1697" s="8">
        <v>-0.94414869404251878</v>
      </c>
      <c r="U1697" s="9">
        <v>-4.1622651744850456</v>
      </c>
      <c r="V1697" s="6" t="s">
        <v>119</v>
      </c>
      <c r="W1697" s="10" t="s">
        <v>382</v>
      </c>
    </row>
    <row r="1698" spans="1:23" x14ac:dyDescent="0.2">
      <c r="A1698" s="6" t="s">
        <v>106</v>
      </c>
      <c r="B1698" s="6" t="s">
        <v>107</v>
      </c>
      <c r="C1698" s="6" t="s">
        <v>476</v>
      </c>
      <c r="D1698" s="6" t="s">
        <v>69</v>
      </c>
      <c r="E1698" s="6" t="s">
        <v>52</v>
      </c>
      <c r="F1698" s="6" t="s">
        <v>108</v>
      </c>
      <c r="G1698" s="6" t="s">
        <v>130</v>
      </c>
      <c r="H1698" t="s">
        <v>110</v>
      </c>
      <c r="I1698" t="s">
        <v>111</v>
      </c>
      <c r="J1698" t="s">
        <v>204</v>
      </c>
      <c r="K1698" t="s">
        <v>205</v>
      </c>
      <c r="L1698" t="s">
        <v>206</v>
      </c>
      <c r="M1698" t="s">
        <v>215</v>
      </c>
      <c r="N1698" s="6" t="s">
        <v>225</v>
      </c>
      <c r="P1698" s="44" t="s">
        <v>386</v>
      </c>
      <c r="Q1698" s="9">
        <v>8027961.1691173501</v>
      </c>
      <c r="R1698" s="9">
        <v>390935.63826527202</v>
      </c>
      <c r="S1698" s="8">
        <v>-0.95130324748341377</v>
      </c>
      <c r="U1698" s="9">
        <v>-4.3600306245396654</v>
      </c>
      <c r="V1698" s="6" t="s">
        <v>119</v>
      </c>
      <c r="W1698" s="10" t="s">
        <v>382</v>
      </c>
    </row>
    <row r="1699" spans="1:23" x14ac:dyDescent="0.2">
      <c r="A1699" s="6" t="s">
        <v>106</v>
      </c>
      <c r="B1699" s="6" t="s">
        <v>107</v>
      </c>
      <c r="C1699" s="6" t="s">
        <v>452</v>
      </c>
      <c r="D1699" s="6" t="s">
        <v>69</v>
      </c>
      <c r="E1699" s="6" t="s">
        <v>52</v>
      </c>
      <c r="F1699" s="6" t="s">
        <v>117</v>
      </c>
      <c r="G1699" s="6" t="s">
        <v>130</v>
      </c>
      <c r="H1699" t="s">
        <v>110</v>
      </c>
      <c r="I1699" t="s">
        <v>111</v>
      </c>
      <c r="J1699" t="s">
        <v>204</v>
      </c>
      <c r="K1699" t="s">
        <v>205</v>
      </c>
      <c r="L1699" t="s">
        <v>206</v>
      </c>
      <c r="M1699" t="s">
        <v>215</v>
      </c>
      <c r="N1699" s="6" t="s">
        <v>225</v>
      </c>
      <c r="P1699" s="44" t="s">
        <v>386</v>
      </c>
      <c r="Q1699" s="9">
        <v>6706108.6932348302</v>
      </c>
      <c r="R1699" s="9">
        <v>324911.217755455</v>
      </c>
      <c r="S1699" s="8">
        <v>-0.95154996248670598</v>
      </c>
      <c r="U1699" s="9">
        <v>-4.3673584071019151</v>
      </c>
      <c r="V1699" s="6" t="s">
        <v>119</v>
      </c>
      <c r="W1699" s="10" t="s">
        <v>382</v>
      </c>
    </row>
    <row r="1700" spans="1:23" x14ac:dyDescent="0.2">
      <c r="A1700" s="6" t="s">
        <v>106</v>
      </c>
      <c r="B1700" s="6" t="s">
        <v>107</v>
      </c>
      <c r="C1700" s="6" t="s">
        <v>476</v>
      </c>
      <c r="D1700" s="6" t="s">
        <v>69</v>
      </c>
      <c r="E1700" s="6" t="s">
        <v>52</v>
      </c>
      <c r="F1700" s="6" t="s">
        <v>117</v>
      </c>
      <c r="G1700" s="6" t="s">
        <v>130</v>
      </c>
      <c r="H1700" t="s">
        <v>110</v>
      </c>
      <c r="I1700" t="s">
        <v>111</v>
      </c>
      <c r="J1700" t="s">
        <v>204</v>
      </c>
      <c r="K1700" t="s">
        <v>205</v>
      </c>
      <c r="L1700" t="s">
        <v>206</v>
      </c>
      <c r="M1700" t="s">
        <v>215</v>
      </c>
      <c r="N1700" s="6" t="s">
        <v>225</v>
      </c>
      <c r="P1700" s="44" t="s">
        <v>386</v>
      </c>
      <c r="Q1700" s="9">
        <v>5455594.7811685102</v>
      </c>
      <c r="R1700" s="9">
        <v>259701.03724929001</v>
      </c>
      <c r="S1700" s="8">
        <v>-0.9523973008138874</v>
      </c>
      <c r="U1700" s="9">
        <v>-4.3928128096865802</v>
      </c>
      <c r="V1700" s="6" t="s">
        <v>119</v>
      </c>
      <c r="W1700" s="10" t="s">
        <v>382</v>
      </c>
    </row>
    <row r="1701" spans="1:23" x14ac:dyDescent="0.2">
      <c r="A1701" s="6" t="s">
        <v>106</v>
      </c>
      <c r="B1701" s="6" t="s">
        <v>120</v>
      </c>
      <c r="C1701" s="6" t="s">
        <v>425</v>
      </c>
      <c r="D1701" s="6" t="s">
        <v>77</v>
      </c>
      <c r="E1701" s="6" t="s">
        <v>121</v>
      </c>
      <c r="F1701" s="6" t="s">
        <v>108</v>
      </c>
      <c r="G1701" s="6" t="s">
        <v>242</v>
      </c>
      <c r="H1701" t="s">
        <v>110</v>
      </c>
      <c r="I1701" t="s">
        <v>111</v>
      </c>
      <c r="J1701" t="s">
        <v>204</v>
      </c>
      <c r="K1701" t="s">
        <v>205</v>
      </c>
      <c r="L1701" t="s">
        <v>206</v>
      </c>
      <c r="M1701" t="s">
        <v>215</v>
      </c>
      <c r="P1701" s="44" t="s">
        <v>386</v>
      </c>
      <c r="Q1701" s="9">
        <v>21.263187158306899</v>
      </c>
      <c r="R1701" s="9">
        <v>0.96135786920102095</v>
      </c>
      <c r="S1701" s="8">
        <v>-0.95478768718708074</v>
      </c>
      <c r="U1701" s="9">
        <v>-4.4671404698974246</v>
      </c>
      <c r="V1701" s="6" t="s">
        <v>116</v>
      </c>
      <c r="W1701" s="10" t="s">
        <v>382</v>
      </c>
    </row>
    <row r="1702" spans="1:23" x14ac:dyDescent="0.2">
      <c r="A1702" s="6" t="s">
        <v>106</v>
      </c>
      <c r="B1702" s="6" t="s">
        <v>107</v>
      </c>
      <c r="C1702" s="6" t="s">
        <v>426</v>
      </c>
      <c r="D1702" s="6" t="s">
        <v>69</v>
      </c>
      <c r="E1702" s="6" t="s">
        <v>52</v>
      </c>
      <c r="F1702" s="6" t="s">
        <v>117</v>
      </c>
      <c r="G1702" s="6" t="s">
        <v>130</v>
      </c>
      <c r="H1702" t="s">
        <v>110</v>
      </c>
      <c r="I1702" t="s">
        <v>111</v>
      </c>
      <c r="J1702" t="s">
        <v>204</v>
      </c>
      <c r="K1702" t="s">
        <v>205</v>
      </c>
      <c r="L1702" t="s">
        <v>206</v>
      </c>
      <c r="M1702" t="s">
        <v>215</v>
      </c>
      <c r="N1702" s="6" t="s">
        <v>225</v>
      </c>
      <c r="P1702" s="44" t="s">
        <v>386</v>
      </c>
      <c r="Q1702" s="9">
        <v>17.293934681181899</v>
      </c>
      <c r="R1702" s="9">
        <v>0.68429237947122201</v>
      </c>
      <c r="S1702" s="8">
        <v>-0.96043165467625913</v>
      </c>
      <c r="U1702" s="9">
        <v>-4.6595094540862192</v>
      </c>
      <c r="V1702" s="6" t="s">
        <v>116</v>
      </c>
      <c r="W1702" s="10" t="s">
        <v>382</v>
      </c>
    </row>
    <row r="1703" spans="1:23" x14ac:dyDescent="0.2">
      <c r="A1703" s="6" t="s">
        <v>106</v>
      </c>
      <c r="B1703" s="6" t="s">
        <v>120</v>
      </c>
      <c r="C1703" s="6" t="s">
        <v>426</v>
      </c>
      <c r="D1703" s="6" t="s">
        <v>77</v>
      </c>
      <c r="E1703" s="6" t="s">
        <v>121</v>
      </c>
      <c r="F1703" s="6" t="s">
        <v>108</v>
      </c>
      <c r="G1703" s="6" t="s">
        <v>242</v>
      </c>
      <c r="H1703" t="s">
        <v>110</v>
      </c>
      <c r="I1703" t="s">
        <v>111</v>
      </c>
      <c r="J1703" t="s">
        <v>204</v>
      </c>
      <c r="K1703" t="s">
        <v>205</v>
      </c>
      <c r="L1703" t="s">
        <v>206</v>
      </c>
      <c r="M1703" t="s">
        <v>215</v>
      </c>
      <c r="P1703" s="44" t="s">
        <v>386</v>
      </c>
      <c r="Q1703" s="9">
        <v>2811018.06341364</v>
      </c>
      <c r="R1703" s="9">
        <v>94901.423604247102</v>
      </c>
      <c r="S1703" s="8">
        <v>-0.96623948282673044</v>
      </c>
      <c r="U1703" s="9">
        <v>-4.8885191850899243</v>
      </c>
      <c r="V1703" s="6" t="s">
        <v>119</v>
      </c>
      <c r="W1703" s="10" t="s">
        <v>382</v>
      </c>
    </row>
    <row r="1704" spans="1:23" x14ac:dyDescent="0.2">
      <c r="A1704" s="6" t="s">
        <v>106</v>
      </c>
      <c r="B1704" s="6" t="s">
        <v>107</v>
      </c>
      <c r="C1704" s="6" t="s">
        <v>426</v>
      </c>
      <c r="D1704" s="6" t="s">
        <v>69</v>
      </c>
      <c r="E1704" s="6" t="s">
        <v>52</v>
      </c>
      <c r="F1704" s="6" t="s">
        <v>194</v>
      </c>
      <c r="G1704" s="6" t="s">
        <v>130</v>
      </c>
      <c r="H1704" t="s">
        <v>110</v>
      </c>
      <c r="I1704" t="s">
        <v>111</v>
      </c>
      <c r="J1704" t="s">
        <v>204</v>
      </c>
      <c r="K1704" t="s">
        <v>205</v>
      </c>
      <c r="L1704" t="s">
        <v>206</v>
      </c>
      <c r="M1704" t="s">
        <v>215</v>
      </c>
      <c r="N1704" s="6" t="s">
        <v>225</v>
      </c>
      <c r="P1704" s="44" t="s">
        <v>386</v>
      </c>
      <c r="Q1704" s="9">
        <v>13.499222395023301</v>
      </c>
      <c r="R1704" s="9">
        <v>0.37325038880248601</v>
      </c>
      <c r="S1704" s="8">
        <v>-0.97235023041474666</v>
      </c>
      <c r="U1704" s="9">
        <v>-5.1765887317233297</v>
      </c>
      <c r="V1704" s="6" t="s">
        <v>116</v>
      </c>
      <c r="W1704" s="10" t="s">
        <v>382</v>
      </c>
    </row>
    <row r="1705" spans="1:23" x14ac:dyDescent="0.2">
      <c r="A1705" s="6" t="s">
        <v>106</v>
      </c>
      <c r="B1705" s="6" t="s">
        <v>120</v>
      </c>
      <c r="C1705" s="6" t="s">
        <v>417</v>
      </c>
      <c r="D1705" s="6" t="s">
        <v>77</v>
      </c>
      <c r="E1705" s="6" t="s">
        <v>121</v>
      </c>
      <c r="F1705" s="6" t="s">
        <v>144</v>
      </c>
      <c r="G1705" s="11">
        <v>1E-3</v>
      </c>
      <c r="H1705" t="s">
        <v>110</v>
      </c>
      <c r="I1705" t="s">
        <v>111</v>
      </c>
      <c r="J1705" t="s">
        <v>204</v>
      </c>
      <c r="K1705" t="s">
        <v>205</v>
      </c>
      <c r="L1705" t="s">
        <v>206</v>
      </c>
      <c r="M1705" t="s">
        <v>215</v>
      </c>
      <c r="P1705" s="44" t="s">
        <v>386</v>
      </c>
      <c r="Q1705" s="9">
        <v>1193776.6417144299</v>
      </c>
      <c r="R1705" s="9">
        <v>28942.6612471675</v>
      </c>
      <c r="S1705" s="8">
        <v>-0.97575537982917659</v>
      </c>
      <c r="U1705" s="9">
        <v>-5.3661915378949629</v>
      </c>
      <c r="V1705" s="6" t="s">
        <v>119</v>
      </c>
      <c r="W1705" s="10" t="s">
        <v>382</v>
      </c>
    </row>
    <row r="1706" spans="1:23" x14ac:dyDescent="0.2">
      <c r="A1706" s="6" t="s">
        <v>106</v>
      </c>
      <c r="B1706" s="6" t="s">
        <v>107</v>
      </c>
      <c r="C1706" s="6" t="s">
        <v>491</v>
      </c>
      <c r="D1706" s="6" t="s">
        <v>69</v>
      </c>
      <c r="E1706" s="6" t="s">
        <v>52</v>
      </c>
      <c r="F1706" s="6" t="s">
        <v>142</v>
      </c>
      <c r="G1706" s="6" t="s">
        <v>130</v>
      </c>
      <c r="H1706" t="s">
        <v>110</v>
      </c>
      <c r="I1706" t="s">
        <v>111</v>
      </c>
      <c r="J1706" t="s">
        <v>204</v>
      </c>
      <c r="K1706" t="s">
        <v>205</v>
      </c>
      <c r="L1706" t="s">
        <v>206</v>
      </c>
      <c r="M1706" t="s">
        <v>215</v>
      </c>
      <c r="N1706" s="6" t="s">
        <v>225</v>
      </c>
      <c r="P1706" s="44" t="s">
        <v>386</v>
      </c>
      <c r="Q1706" s="9">
        <v>9.5306859205776195</v>
      </c>
      <c r="R1706" s="9">
        <v>0.21660649819494601</v>
      </c>
      <c r="S1706" s="8">
        <v>-0.97727272727272729</v>
      </c>
      <c r="U1706" s="9">
        <v>-5.4594316186372964</v>
      </c>
      <c r="V1706" s="6" t="s">
        <v>116</v>
      </c>
      <c r="W1706" s="10" t="s">
        <v>382</v>
      </c>
    </row>
    <row r="1707" spans="1:23" x14ac:dyDescent="0.2">
      <c r="A1707" s="6" t="s">
        <v>106</v>
      </c>
      <c r="B1707" s="6" t="s">
        <v>120</v>
      </c>
      <c r="C1707" s="6" t="s">
        <v>427</v>
      </c>
      <c r="D1707" s="6" t="s">
        <v>77</v>
      </c>
      <c r="E1707" s="6" t="s">
        <v>121</v>
      </c>
      <c r="F1707" s="6" t="s">
        <v>108</v>
      </c>
      <c r="G1707" s="6" t="s">
        <v>242</v>
      </c>
      <c r="H1707" t="s">
        <v>110</v>
      </c>
      <c r="I1707" t="s">
        <v>111</v>
      </c>
      <c r="J1707" t="s">
        <v>204</v>
      </c>
      <c r="K1707" t="s">
        <v>205</v>
      </c>
      <c r="L1707" t="s">
        <v>206</v>
      </c>
      <c r="M1707" t="s">
        <v>215</v>
      </c>
      <c r="P1707" s="44" t="s">
        <v>386</v>
      </c>
      <c r="Q1707" s="9">
        <v>6479823.3898634296</v>
      </c>
      <c r="R1707" s="9">
        <v>141218.93554354401</v>
      </c>
      <c r="S1707" s="8">
        <v>-0.97820636041339393</v>
      </c>
      <c r="U1707" s="9">
        <v>-5.5199490398984938</v>
      </c>
      <c r="V1707" s="6" t="s">
        <v>119</v>
      </c>
      <c r="W1707" s="10" t="s">
        <v>382</v>
      </c>
    </row>
    <row r="1708" spans="1:23" x14ac:dyDescent="0.2">
      <c r="A1708" s="6" t="s">
        <v>106</v>
      </c>
      <c r="B1708" s="6" t="s">
        <v>120</v>
      </c>
      <c r="C1708" s="6" t="s">
        <v>452</v>
      </c>
      <c r="D1708" s="6" t="s">
        <v>77</v>
      </c>
      <c r="E1708" s="6" t="s">
        <v>121</v>
      </c>
      <c r="F1708" s="6" t="s">
        <v>122</v>
      </c>
      <c r="G1708" s="11">
        <v>1E-3</v>
      </c>
      <c r="H1708" t="s">
        <v>110</v>
      </c>
      <c r="I1708" t="s">
        <v>111</v>
      </c>
      <c r="J1708" t="s">
        <v>204</v>
      </c>
      <c r="K1708" t="s">
        <v>205</v>
      </c>
      <c r="L1708" t="s">
        <v>206</v>
      </c>
      <c r="M1708" t="s">
        <v>215</v>
      </c>
      <c r="P1708" s="44" t="s">
        <v>386</v>
      </c>
      <c r="Q1708" s="9">
        <v>2721338.7683752999</v>
      </c>
      <c r="R1708" s="9">
        <v>53680.143062401701</v>
      </c>
      <c r="S1708" s="8">
        <v>-0.98027436213152919</v>
      </c>
      <c r="U1708" s="9">
        <v>-5.6637842363141688</v>
      </c>
      <c r="V1708" s="6" t="s">
        <v>119</v>
      </c>
      <c r="W1708" s="10" t="s">
        <v>382</v>
      </c>
    </row>
    <row r="1709" spans="1:23" x14ac:dyDescent="0.2">
      <c r="A1709" s="6" t="s">
        <v>106</v>
      </c>
      <c r="B1709" s="6" t="s">
        <v>120</v>
      </c>
      <c r="C1709" s="6" t="s">
        <v>426</v>
      </c>
      <c r="D1709" s="6" t="s">
        <v>69</v>
      </c>
      <c r="E1709" s="6" t="s">
        <v>52</v>
      </c>
      <c r="F1709" s="6" t="s">
        <v>108</v>
      </c>
      <c r="G1709" s="6" t="s">
        <v>242</v>
      </c>
      <c r="H1709" t="s">
        <v>110</v>
      </c>
      <c r="I1709" t="s">
        <v>111</v>
      </c>
      <c r="J1709" t="s">
        <v>204</v>
      </c>
      <c r="K1709" t="s">
        <v>205</v>
      </c>
      <c r="L1709" t="s">
        <v>206</v>
      </c>
      <c r="M1709" t="s">
        <v>215</v>
      </c>
      <c r="P1709" s="44" t="s">
        <v>386</v>
      </c>
      <c r="Q1709" s="9">
        <v>2811018.06341364</v>
      </c>
      <c r="R1709" s="9">
        <v>51312.984217875099</v>
      </c>
      <c r="S1709" s="8">
        <v>-0.98174576503590238</v>
      </c>
      <c r="U1709" s="9">
        <v>-5.7756249831564368</v>
      </c>
      <c r="V1709" s="6" t="s">
        <v>119</v>
      </c>
      <c r="W1709" s="10" t="s">
        <v>382</v>
      </c>
    </row>
    <row r="1710" spans="1:23" x14ac:dyDescent="0.2">
      <c r="A1710" s="6" t="s">
        <v>106</v>
      </c>
      <c r="B1710" s="6" t="s">
        <v>120</v>
      </c>
      <c r="C1710" s="6" t="s">
        <v>439</v>
      </c>
      <c r="D1710" s="6" t="s">
        <v>77</v>
      </c>
      <c r="E1710" s="6" t="s">
        <v>121</v>
      </c>
      <c r="F1710" s="6" t="s">
        <v>122</v>
      </c>
      <c r="G1710" s="11">
        <v>1E-3</v>
      </c>
      <c r="H1710" t="s">
        <v>110</v>
      </c>
      <c r="I1710" t="s">
        <v>123</v>
      </c>
      <c r="J1710" t="s">
        <v>124</v>
      </c>
      <c r="K1710" t="s">
        <v>125</v>
      </c>
      <c r="L1710" s="6" t="s">
        <v>136</v>
      </c>
      <c r="M1710" s="6" t="s">
        <v>137</v>
      </c>
      <c r="P1710" s="44" t="s">
        <v>385</v>
      </c>
      <c r="Q1710" s="9">
        <v>95528.388231847901</v>
      </c>
      <c r="R1710" s="9">
        <v>1705.2500835045601</v>
      </c>
      <c r="S1710" s="8">
        <v>-0.98214928446855077</v>
      </c>
      <c r="U1710" s="9">
        <v>-5.8078742851010894</v>
      </c>
      <c r="V1710" s="6" t="s">
        <v>119</v>
      </c>
      <c r="W1710" s="10" t="s">
        <v>382</v>
      </c>
    </row>
    <row r="1711" spans="1:23" x14ac:dyDescent="0.2">
      <c r="A1711" s="6" t="s">
        <v>106</v>
      </c>
      <c r="B1711" s="6" t="s">
        <v>107</v>
      </c>
      <c r="C1711" s="6" t="s">
        <v>426</v>
      </c>
      <c r="D1711" s="6" t="s">
        <v>69</v>
      </c>
      <c r="E1711" s="6" t="s">
        <v>52</v>
      </c>
      <c r="F1711" s="6" t="s">
        <v>142</v>
      </c>
      <c r="G1711" s="6" t="s">
        <v>130</v>
      </c>
      <c r="H1711" t="s">
        <v>110</v>
      </c>
      <c r="I1711" t="s">
        <v>111</v>
      </c>
      <c r="J1711" t="s">
        <v>204</v>
      </c>
      <c r="K1711" t="s">
        <v>205</v>
      </c>
      <c r="L1711" t="s">
        <v>206</v>
      </c>
      <c r="M1711" t="s">
        <v>215</v>
      </c>
      <c r="N1711" s="6" t="s">
        <v>225</v>
      </c>
      <c r="P1711" s="44" t="s">
        <v>386</v>
      </c>
      <c r="Q1711" s="9">
        <v>14.307931570761999</v>
      </c>
      <c r="R1711" s="9">
        <v>0.24883359253499299</v>
      </c>
      <c r="S1711" s="8">
        <v>-0.98260869565217379</v>
      </c>
      <c r="U1711" s="9">
        <v>-5.845490050944365</v>
      </c>
      <c r="V1711" s="6" t="s">
        <v>116</v>
      </c>
      <c r="W1711" s="10" t="s">
        <v>382</v>
      </c>
    </row>
    <row r="1712" spans="1:23" x14ac:dyDescent="0.2">
      <c r="A1712" s="6" t="s">
        <v>106</v>
      </c>
      <c r="B1712" s="6" t="s">
        <v>120</v>
      </c>
      <c r="C1712" s="6" t="s">
        <v>425</v>
      </c>
      <c r="D1712" s="6" t="s">
        <v>69</v>
      </c>
      <c r="E1712" s="6" t="s">
        <v>52</v>
      </c>
      <c r="F1712" s="6" t="s">
        <v>108</v>
      </c>
      <c r="G1712" s="6" t="s">
        <v>242</v>
      </c>
      <c r="H1712" t="s">
        <v>110</v>
      </c>
      <c r="I1712" t="s">
        <v>111</v>
      </c>
      <c r="J1712" t="s">
        <v>204</v>
      </c>
      <c r="K1712" t="s">
        <v>205</v>
      </c>
      <c r="L1712" t="s">
        <v>206</v>
      </c>
      <c r="M1712" t="s">
        <v>215</v>
      </c>
      <c r="P1712" s="44" t="s">
        <v>386</v>
      </c>
      <c r="Q1712" s="9">
        <v>21.263187158306899</v>
      </c>
      <c r="R1712" s="9">
        <v>0.34506213930417601</v>
      </c>
      <c r="S1712" s="8">
        <v>-0.98377185241633114</v>
      </c>
      <c r="U1712" s="9">
        <v>-5.9453578617543972</v>
      </c>
      <c r="V1712" s="6" t="s">
        <v>116</v>
      </c>
      <c r="W1712" s="10" t="s">
        <v>382</v>
      </c>
    </row>
    <row r="1713" spans="1:23" x14ac:dyDescent="0.2">
      <c r="A1713" s="6" t="s">
        <v>106</v>
      </c>
      <c r="B1713" s="6" t="s">
        <v>120</v>
      </c>
      <c r="C1713" s="6" t="s">
        <v>449</v>
      </c>
      <c r="D1713" s="6" t="s">
        <v>77</v>
      </c>
      <c r="E1713" s="6" t="s">
        <v>121</v>
      </c>
      <c r="F1713" s="6" t="s">
        <v>122</v>
      </c>
      <c r="G1713" s="11">
        <v>1E-3</v>
      </c>
      <c r="H1713" s="6" t="s">
        <v>110</v>
      </c>
      <c r="I1713" s="12" t="s">
        <v>123</v>
      </c>
      <c r="J1713" s="6" t="s">
        <v>124</v>
      </c>
      <c r="K1713" s="6" t="s">
        <v>125</v>
      </c>
      <c r="L1713" s="6" t="s">
        <v>126</v>
      </c>
      <c r="M1713" s="6" t="s">
        <v>127</v>
      </c>
      <c r="N1713" s="6" t="s">
        <v>128</v>
      </c>
      <c r="P1713" s="44" t="s">
        <v>385</v>
      </c>
      <c r="Q1713" s="9">
        <v>45522.682755073198</v>
      </c>
      <c r="R1713" s="9">
        <v>574.769442483538</v>
      </c>
      <c r="S1713" s="8">
        <v>-0.98737399890125144</v>
      </c>
      <c r="U1713" s="9">
        <v>-6.3074584080139751</v>
      </c>
      <c r="V1713" s="6" t="s">
        <v>119</v>
      </c>
      <c r="W1713" s="10" t="s">
        <v>382</v>
      </c>
    </row>
    <row r="1714" spans="1:23" x14ac:dyDescent="0.2">
      <c r="A1714" s="6" t="s">
        <v>106</v>
      </c>
      <c r="B1714" s="6" t="s">
        <v>107</v>
      </c>
      <c r="C1714" s="6" t="s">
        <v>476</v>
      </c>
      <c r="D1714" s="6" t="s">
        <v>69</v>
      </c>
      <c r="E1714" s="6" t="s">
        <v>52</v>
      </c>
      <c r="F1714" s="6" t="s">
        <v>194</v>
      </c>
      <c r="G1714" s="6" t="s">
        <v>130</v>
      </c>
      <c r="H1714" t="s">
        <v>110</v>
      </c>
      <c r="I1714" t="s">
        <v>111</v>
      </c>
      <c r="J1714" t="s">
        <v>204</v>
      </c>
      <c r="K1714" t="s">
        <v>205</v>
      </c>
      <c r="L1714" t="s">
        <v>206</v>
      </c>
      <c r="M1714" t="s">
        <v>215</v>
      </c>
      <c r="N1714" s="6" t="s">
        <v>225</v>
      </c>
      <c r="P1714" s="44" t="s">
        <v>386</v>
      </c>
      <c r="Q1714" s="9">
        <v>7004783.82174554</v>
      </c>
      <c r="R1714" s="9">
        <v>83378.222347178802</v>
      </c>
      <c r="S1714" s="8">
        <v>-0.98809695995351909</v>
      </c>
      <c r="U1714" s="9">
        <v>-6.3925261036483771</v>
      </c>
      <c r="V1714" s="6" t="s">
        <v>119</v>
      </c>
      <c r="W1714" s="10" t="s">
        <v>382</v>
      </c>
    </row>
    <row r="1715" spans="1:23" x14ac:dyDescent="0.2">
      <c r="A1715" s="6" t="s">
        <v>106</v>
      </c>
      <c r="B1715" s="6" t="s">
        <v>120</v>
      </c>
      <c r="C1715" s="6" t="s">
        <v>427</v>
      </c>
      <c r="D1715" s="6" t="s">
        <v>69</v>
      </c>
      <c r="E1715" s="6" t="s">
        <v>52</v>
      </c>
      <c r="F1715" s="6" t="s">
        <v>108</v>
      </c>
      <c r="G1715" s="6" t="s">
        <v>242</v>
      </c>
      <c r="H1715" t="s">
        <v>110</v>
      </c>
      <c r="I1715" t="s">
        <v>111</v>
      </c>
      <c r="J1715" t="s">
        <v>204</v>
      </c>
      <c r="K1715" t="s">
        <v>205</v>
      </c>
      <c r="L1715" t="s">
        <v>206</v>
      </c>
      <c r="M1715" t="s">
        <v>215</v>
      </c>
      <c r="P1715" s="44" t="s">
        <v>386</v>
      </c>
      <c r="Q1715" s="9">
        <v>6479823.3898634296</v>
      </c>
      <c r="R1715" s="9">
        <v>73661.013052142793</v>
      </c>
      <c r="S1715" s="8">
        <v>-0.98863224989011689</v>
      </c>
      <c r="U1715" s="9">
        <v>-6.4589094435925611</v>
      </c>
      <c r="V1715" s="6" t="s">
        <v>119</v>
      </c>
      <c r="W1715" s="10" t="s">
        <v>382</v>
      </c>
    </row>
    <row r="1716" spans="1:23" x14ac:dyDescent="0.2">
      <c r="A1716" s="6" t="s">
        <v>106</v>
      </c>
      <c r="B1716" s="6" t="s">
        <v>120</v>
      </c>
      <c r="C1716" s="6" t="s">
        <v>455</v>
      </c>
      <c r="D1716" s="6" t="s">
        <v>77</v>
      </c>
      <c r="E1716" s="6" t="s">
        <v>121</v>
      </c>
      <c r="F1716" s="6" t="s">
        <v>224</v>
      </c>
      <c r="G1716" s="11">
        <v>0.01</v>
      </c>
      <c r="H1716" t="s">
        <v>110</v>
      </c>
      <c r="I1716" t="s">
        <v>111</v>
      </c>
      <c r="J1716" t="s">
        <v>204</v>
      </c>
      <c r="K1716" t="s">
        <v>205</v>
      </c>
      <c r="L1716" t="s">
        <v>206</v>
      </c>
      <c r="M1716" t="s">
        <v>215</v>
      </c>
      <c r="P1716" s="44" t="s">
        <v>386</v>
      </c>
      <c r="Q1716" s="9">
        <v>8728897.8179693893</v>
      </c>
      <c r="R1716" s="9">
        <v>48982.043580093101</v>
      </c>
      <c r="S1716" s="8">
        <v>-0.99438851907748793</v>
      </c>
      <c r="U1716" s="9">
        <v>-7.4774027228091926</v>
      </c>
      <c r="V1716" s="6" t="s">
        <v>119</v>
      </c>
      <c r="W1716" s="10" t="s">
        <v>382</v>
      </c>
    </row>
    <row r="1717" spans="1:23" x14ac:dyDescent="0.2">
      <c r="A1717" s="6" t="s">
        <v>156</v>
      </c>
      <c r="B1717" s="6">
        <v>2020</v>
      </c>
      <c r="C1717" s="6" t="s">
        <v>419</v>
      </c>
      <c r="D1717" s="6" t="s">
        <v>76</v>
      </c>
      <c r="E1717" s="6" t="s">
        <v>50</v>
      </c>
      <c r="F1717" s="6" t="s">
        <v>157</v>
      </c>
      <c r="G1717" s="6" t="s">
        <v>158</v>
      </c>
      <c r="H1717" t="s">
        <v>110</v>
      </c>
      <c r="I1717" t="s">
        <v>111</v>
      </c>
      <c r="J1717" t="s">
        <v>133</v>
      </c>
      <c r="K1717" t="s">
        <v>146</v>
      </c>
      <c r="L1717" t="s">
        <v>147</v>
      </c>
      <c r="M1717" t="s">
        <v>191</v>
      </c>
      <c r="P1717" s="44" t="s">
        <v>386</v>
      </c>
      <c r="Q1717" s="9">
        <v>39.850644942294629</v>
      </c>
      <c r="R1717" s="9">
        <v>0.20366598778006542</v>
      </c>
      <c r="S1717" s="8">
        <v>-0.99488926746166895</v>
      </c>
      <c r="U1717" s="9">
        <v>-7.612254192388721</v>
      </c>
      <c r="V1717" s="6" t="s">
        <v>116</v>
      </c>
      <c r="W1717" s="10" t="s">
        <v>382</v>
      </c>
    </row>
    <row r="1718" spans="1:23" x14ac:dyDescent="0.2">
      <c r="A1718" s="6" t="s">
        <v>106</v>
      </c>
      <c r="B1718" s="6" t="s">
        <v>120</v>
      </c>
      <c r="C1718" s="6" t="s">
        <v>455</v>
      </c>
      <c r="D1718" s="6" t="s">
        <v>77</v>
      </c>
      <c r="E1718" s="6" t="s">
        <v>121</v>
      </c>
      <c r="F1718" s="6" t="s">
        <v>224</v>
      </c>
      <c r="G1718" s="11">
        <v>0.03</v>
      </c>
      <c r="H1718" t="s">
        <v>110</v>
      </c>
      <c r="I1718" t="s">
        <v>111</v>
      </c>
      <c r="J1718" t="s">
        <v>204</v>
      </c>
      <c r="K1718" t="s">
        <v>205</v>
      </c>
      <c r="L1718" t="s">
        <v>206</v>
      </c>
      <c r="M1718" t="s">
        <v>215</v>
      </c>
      <c r="P1718" s="44" t="s">
        <v>386</v>
      </c>
      <c r="Q1718" s="9">
        <v>8728897.8179693893</v>
      </c>
      <c r="R1718" s="9">
        <v>27957.2509601651</v>
      </c>
      <c r="S1718" s="8">
        <v>-0.99679716138930941</v>
      </c>
      <c r="U1718" s="9">
        <v>-8.2864331813426482</v>
      </c>
      <c r="V1718" s="6" t="s">
        <v>119</v>
      </c>
      <c r="W1718" s="10" t="s">
        <v>382</v>
      </c>
    </row>
    <row r="1719" spans="1:23" x14ac:dyDescent="0.2">
      <c r="A1719" s="6" t="s">
        <v>106</v>
      </c>
      <c r="B1719" s="6" t="s">
        <v>120</v>
      </c>
      <c r="C1719" s="6" t="s">
        <v>452</v>
      </c>
      <c r="D1719" s="6" t="s">
        <v>77</v>
      </c>
      <c r="E1719" s="6" t="s">
        <v>121</v>
      </c>
      <c r="F1719" s="6" t="s">
        <v>122</v>
      </c>
      <c r="G1719" s="11">
        <v>1E-3</v>
      </c>
      <c r="H1719" t="s">
        <v>110</v>
      </c>
      <c r="I1719" t="s">
        <v>111</v>
      </c>
      <c r="J1719" t="s">
        <v>204</v>
      </c>
      <c r="K1719" t="s">
        <v>205</v>
      </c>
      <c r="L1719" t="s">
        <v>206</v>
      </c>
      <c r="M1719" t="s">
        <v>215</v>
      </c>
      <c r="P1719" s="44" t="s">
        <v>386</v>
      </c>
      <c r="Q1719" s="9">
        <v>5406537.93614465</v>
      </c>
      <c r="R1719" s="9">
        <v>9648.7721227013008</v>
      </c>
      <c r="S1719" s="8">
        <v>-0.99821535107370729</v>
      </c>
      <c r="U1719" s="9">
        <v>-9.1301439875009773</v>
      </c>
      <c r="V1719" s="6" t="s">
        <v>119</v>
      </c>
      <c r="W1719" s="10" t="s">
        <v>382</v>
      </c>
    </row>
    <row r="1720" spans="1:23" x14ac:dyDescent="0.2">
      <c r="A1720" s="6" t="s">
        <v>106</v>
      </c>
      <c r="B1720" s="6" t="s">
        <v>120</v>
      </c>
      <c r="C1720" s="6" t="s">
        <v>436</v>
      </c>
      <c r="D1720" s="6" t="s">
        <v>77</v>
      </c>
      <c r="E1720" s="6" t="s">
        <v>121</v>
      </c>
      <c r="F1720" s="6" t="s">
        <v>122</v>
      </c>
      <c r="G1720" s="11">
        <v>1E-3</v>
      </c>
      <c r="H1720" s="6" t="s">
        <v>110</v>
      </c>
      <c r="I1720" s="6" t="s">
        <v>111</v>
      </c>
      <c r="J1720" s="6" t="s">
        <v>112</v>
      </c>
      <c r="K1720" s="6" t="s">
        <v>113</v>
      </c>
      <c r="L1720" s="6" t="s">
        <v>114</v>
      </c>
      <c r="M1720" s="6" t="s">
        <v>115</v>
      </c>
      <c r="P1720" s="44" t="s">
        <v>385</v>
      </c>
      <c r="Q1720" s="9">
        <v>5.1468138567569497</v>
      </c>
      <c r="R1720" s="9">
        <v>1.9429496147158299E-3</v>
      </c>
      <c r="S1720" s="8">
        <v>-0.99962249467946762</v>
      </c>
      <c r="U1720" s="9">
        <v>-11.37121540172982</v>
      </c>
      <c r="V1720" s="6" t="s">
        <v>119</v>
      </c>
      <c r="W1720" s="10" t="s">
        <v>382</v>
      </c>
    </row>
    <row r="1721" spans="1:23" x14ac:dyDescent="0.2">
      <c r="A1721" s="6" t="s">
        <v>106</v>
      </c>
      <c r="B1721" s="6" t="s">
        <v>107</v>
      </c>
      <c r="C1721" s="6" t="s">
        <v>476</v>
      </c>
      <c r="D1721" s="6" t="s">
        <v>69</v>
      </c>
      <c r="E1721" s="6" t="s">
        <v>52</v>
      </c>
      <c r="F1721" s="6" t="s">
        <v>142</v>
      </c>
      <c r="G1721" s="6" t="s">
        <v>130</v>
      </c>
      <c r="H1721" t="s">
        <v>110</v>
      </c>
      <c r="I1721" t="s">
        <v>111</v>
      </c>
      <c r="J1721" t="s">
        <v>204</v>
      </c>
      <c r="K1721" t="s">
        <v>205</v>
      </c>
      <c r="L1721" t="s">
        <v>206</v>
      </c>
      <c r="M1721" t="s">
        <v>215</v>
      </c>
      <c r="N1721" s="6" t="s">
        <v>225</v>
      </c>
      <c r="P1721" s="44" t="s">
        <v>386</v>
      </c>
      <c r="Q1721" s="9">
        <v>2822655.6183662498</v>
      </c>
      <c r="R1721" s="9">
        <v>147.15097970303901</v>
      </c>
      <c r="S1721" s="8">
        <v>-0.99994786789477774</v>
      </c>
      <c r="U1721" s="9">
        <v>-14.227468353761012</v>
      </c>
      <c r="V1721" s="6" t="s">
        <v>119</v>
      </c>
      <c r="W1721" s="10" t="s">
        <v>382</v>
      </c>
    </row>
    <row r="1722" spans="1:23" x14ac:dyDescent="0.2">
      <c r="A1722" s="6" t="s">
        <v>106</v>
      </c>
      <c r="B1722" s="6" t="s">
        <v>120</v>
      </c>
      <c r="C1722" s="6" t="s">
        <v>436</v>
      </c>
      <c r="D1722" s="6" t="s">
        <v>77</v>
      </c>
      <c r="E1722" s="6" t="s">
        <v>121</v>
      </c>
      <c r="F1722" s="6" t="s">
        <v>122</v>
      </c>
      <c r="G1722" s="11">
        <v>1E-3</v>
      </c>
      <c r="H1722" s="6" t="s">
        <v>110</v>
      </c>
      <c r="I1722" s="6" t="s">
        <v>111</v>
      </c>
      <c r="J1722" s="6" t="s">
        <v>112</v>
      </c>
      <c r="K1722" s="6" t="s">
        <v>113</v>
      </c>
      <c r="L1722" s="6" t="s">
        <v>114</v>
      </c>
      <c r="M1722" s="6" t="s">
        <v>115</v>
      </c>
      <c r="P1722" s="44" t="s">
        <v>385</v>
      </c>
      <c r="Q1722" s="9">
        <v>36.1153898874013</v>
      </c>
      <c r="R1722" s="9">
        <v>9.5668558621805704E-4</v>
      </c>
      <c r="S1722" s="8">
        <v>-0.99997351030712389</v>
      </c>
      <c r="U1722" s="9">
        <v>-15.204209357369086</v>
      </c>
      <c r="V1722" s="6" t="s">
        <v>119</v>
      </c>
      <c r="W1722" s="10" t="s">
        <v>382</v>
      </c>
    </row>
    <row r="1723" spans="1:23" x14ac:dyDescent="0.2">
      <c r="A1723" s="6" t="s">
        <v>106</v>
      </c>
      <c r="B1723" s="6" t="s">
        <v>120</v>
      </c>
      <c r="C1723" s="6" t="s">
        <v>452</v>
      </c>
      <c r="D1723" s="6" t="s">
        <v>77</v>
      </c>
      <c r="E1723" s="6" t="s">
        <v>121</v>
      </c>
      <c r="F1723" s="6" t="s">
        <v>122</v>
      </c>
      <c r="G1723" s="11">
        <v>1E-3</v>
      </c>
      <c r="H1723" t="s">
        <v>110</v>
      </c>
      <c r="I1723" t="s">
        <v>111</v>
      </c>
      <c r="J1723" t="s">
        <v>204</v>
      </c>
      <c r="K1723" t="s">
        <v>205</v>
      </c>
      <c r="L1723" t="s">
        <v>206</v>
      </c>
      <c r="M1723" t="s">
        <v>215</v>
      </c>
      <c r="P1723" s="44" t="s">
        <v>386</v>
      </c>
      <c r="Q1723" s="9">
        <v>1972563.7868470901</v>
      </c>
      <c r="R1723" s="9">
        <v>31.397452344877799</v>
      </c>
      <c r="S1723" s="8">
        <v>-0.99998408292165042</v>
      </c>
      <c r="U1723" s="9">
        <v>-15.939064927332225</v>
      </c>
      <c r="V1723" s="6" t="s">
        <v>119</v>
      </c>
      <c r="W1723" s="10" t="s">
        <v>382</v>
      </c>
    </row>
  </sheetData>
  <autoFilter ref="A1:Z1723" xr:uid="{52B10F9B-90E1-B446-A6D5-20D2E19F3C9C}"/>
  <sortState xmlns:xlrd2="http://schemas.microsoft.com/office/spreadsheetml/2017/richdata2" ref="A2:Z1752">
    <sortCondition ref="D2:D1752"/>
  </sortState>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B831-8EEE-3948-96CD-402F99F40488}">
  <dimension ref="A1:M29"/>
  <sheetViews>
    <sheetView workbookViewId="0">
      <selection activeCell="O13" sqref="O13"/>
    </sheetView>
  </sheetViews>
  <sheetFormatPr baseColWidth="10" defaultRowHeight="16" x14ac:dyDescent="0.2"/>
  <cols>
    <col min="1" max="1" width="31.83203125" customWidth="1"/>
  </cols>
  <sheetData>
    <row r="1" spans="1:13" x14ac:dyDescent="0.2">
      <c r="A1" s="20" t="s">
        <v>304</v>
      </c>
      <c r="B1" s="21" t="s">
        <v>305</v>
      </c>
      <c r="C1" s="21" t="s">
        <v>306</v>
      </c>
      <c r="D1" s="21" t="s">
        <v>307</v>
      </c>
      <c r="E1" s="21" t="s">
        <v>308</v>
      </c>
      <c r="F1" s="21" t="s">
        <v>309</v>
      </c>
      <c r="G1" s="22" t="s">
        <v>310</v>
      </c>
      <c r="H1" s="21" t="s">
        <v>311</v>
      </c>
      <c r="I1" s="21" t="s">
        <v>312</v>
      </c>
      <c r="J1" s="21" t="s">
        <v>313</v>
      </c>
      <c r="K1" s="21" t="s">
        <v>314</v>
      </c>
      <c r="L1" s="21" t="s">
        <v>315</v>
      </c>
      <c r="M1" s="23" t="s">
        <v>316</v>
      </c>
    </row>
    <row r="2" spans="1:13" x14ac:dyDescent="0.2">
      <c r="A2" s="1" t="s">
        <v>279</v>
      </c>
      <c r="B2" s="1"/>
      <c r="C2" s="1"/>
      <c r="D2" s="1"/>
      <c r="E2" s="1"/>
      <c r="F2" s="1"/>
      <c r="G2" s="22"/>
      <c r="H2" s="1"/>
      <c r="I2" s="1"/>
      <c r="J2" s="1"/>
      <c r="K2" s="1"/>
      <c r="L2" s="1"/>
      <c r="M2" s="23"/>
    </row>
    <row r="3" spans="1:13" x14ac:dyDescent="0.2">
      <c r="A3" s="1" t="s">
        <v>149</v>
      </c>
      <c r="B3" s="1">
        <v>0.52</v>
      </c>
      <c r="C3" s="1">
        <v>42.8</v>
      </c>
      <c r="D3" s="1">
        <v>0.45</v>
      </c>
      <c r="E3" s="1">
        <v>0.38</v>
      </c>
      <c r="F3" s="1">
        <v>0.38</v>
      </c>
      <c r="G3" s="22">
        <v>8.9060000000000006</v>
      </c>
      <c r="H3" s="1">
        <v>44.02</v>
      </c>
      <c r="I3" s="1">
        <v>3.48</v>
      </c>
      <c r="J3" s="1">
        <v>0.3</v>
      </c>
      <c r="K3" s="1">
        <v>0.68</v>
      </c>
      <c r="L3" s="1">
        <v>0.23</v>
      </c>
      <c r="M3" s="23">
        <v>9.7420000000000009</v>
      </c>
    </row>
    <row r="4" spans="1:13" x14ac:dyDescent="0.2">
      <c r="A4" s="1" t="s">
        <v>234</v>
      </c>
      <c r="B4" s="1">
        <v>2.35</v>
      </c>
      <c r="C4" s="1">
        <v>0.31</v>
      </c>
      <c r="D4" s="1">
        <v>0.84</v>
      </c>
      <c r="E4" s="1">
        <v>0.38</v>
      </c>
      <c r="F4" s="1">
        <v>0.45</v>
      </c>
      <c r="G4" s="22">
        <v>0.86599999999999999</v>
      </c>
      <c r="H4" s="1">
        <v>1.36</v>
      </c>
      <c r="I4" s="1">
        <v>0.69</v>
      </c>
      <c r="J4" s="1">
        <v>1.37</v>
      </c>
      <c r="K4" s="1">
        <v>1.21</v>
      </c>
      <c r="L4" s="1">
        <v>0.22</v>
      </c>
      <c r="M4" s="23">
        <v>0.97</v>
      </c>
    </row>
    <row r="5" spans="1:13" x14ac:dyDescent="0.2">
      <c r="A5" s="1" t="s">
        <v>166</v>
      </c>
      <c r="B5" s="1">
        <v>1.29</v>
      </c>
      <c r="C5" s="1">
        <v>2.65</v>
      </c>
      <c r="D5" s="1">
        <v>1.44</v>
      </c>
      <c r="E5" s="1">
        <v>1.82</v>
      </c>
      <c r="F5" s="1">
        <v>0.84</v>
      </c>
      <c r="G5" s="22">
        <v>1.6080000000000001</v>
      </c>
      <c r="H5" s="1">
        <v>1.67</v>
      </c>
      <c r="I5" s="1">
        <v>1.1299999999999999</v>
      </c>
      <c r="J5" s="1">
        <v>0.6</v>
      </c>
      <c r="K5" s="1">
        <v>0.31</v>
      </c>
      <c r="L5" s="1">
        <v>0.84</v>
      </c>
      <c r="M5" s="23">
        <v>0.91</v>
      </c>
    </row>
    <row r="6" spans="1:13" x14ac:dyDescent="0.2">
      <c r="A6" s="1" t="s">
        <v>246</v>
      </c>
      <c r="B6" s="1"/>
      <c r="C6" s="1"/>
      <c r="D6" s="1"/>
      <c r="E6" s="1"/>
      <c r="F6" s="1"/>
      <c r="G6" s="22"/>
      <c r="H6" s="1"/>
      <c r="I6" s="1"/>
      <c r="J6" s="1"/>
      <c r="K6" s="1"/>
      <c r="L6" s="1"/>
      <c r="M6" s="23"/>
    </row>
    <row r="7" spans="1:13" x14ac:dyDescent="0.2">
      <c r="A7" s="1" t="s">
        <v>150</v>
      </c>
      <c r="B7" s="1">
        <v>6.44</v>
      </c>
      <c r="C7" s="1">
        <v>5.3</v>
      </c>
      <c r="D7" s="1">
        <v>14.69</v>
      </c>
      <c r="E7" s="1">
        <v>31.21</v>
      </c>
      <c r="F7" s="1">
        <v>13.94</v>
      </c>
      <c r="G7" s="22">
        <v>14.316000000000001</v>
      </c>
      <c r="H7" s="1">
        <v>7.34</v>
      </c>
      <c r="I7" s="1">
        <v>28.41</v>
      </c>
      <c r="J7" s="1">
        <v>14.7</v>
      </c>
      <c r="K7" s="1">
        <v>25.22</v>
      </c>
      <c r="L7" s="1">
        <v>29.01</v>
      </c>
      <c r="M7" s="23">
        <v>20.936</v>
      </c>
    </row>
    <row r="8" spans="1:13" x14ac:dyDescent="0.2">
      <c r="A8" s="1" t="s">
        <v>155</v>
      </c>
      <c r="B8" s="1">
        <v>87.19</v>
      </c>
      <c r="C8" s="1">
        <v>41.14</v>
      </c>
      <c r="D8" s="1">
        <v>76.89</v>
      </c>
      <c r="E8" s="1">
        <v>60.98</v>
      </c>
      <c r="F8" s="1">
        <v>74.55</v>
      </c>
      <c r="G8" s="22">
        <v>68.150000000000006</v>
      </c>
      <c r="H8" s="1">
        <v>39.85</v>
      </c>
      <c r="I8" s="1">
        <v>55.61</v>
      </c>
      <c r="J8" s="1">
        <v>65.61</v>
      </c>
      <c r="K8" s="1">
        <v>55.46</v>
      </c>
      <c r="L8" s="1">
        <v>42.81</v>
      </c>
      <c r="M8" s="23">
        <v>51.868000000000002</v>
      </c>
    </row>
    <row r="9" spans="1:13" x14ac:dyDescent="0.2">
      <c r="A9" s="1" t="s">
        <v>199</v>
      </c>
      <c r="B9" s="1">
        <v>0.31</v>
      </c>
      <c r="C9" s="1">
        <v>0.3</v>
      </c>
      <c r="D9" s="1">
        <v>0.3</v>
      </c>
      <c r="E9" s="1">
        <v>0.38</v>
      </c>
      <c r="F9" s="1">
        <v>0.99</v>
      </c>
      <c r="G9" s="22">
        <v>0.45600000000000002</v>
      </c>
      <c r="H9" s="1"/>
      <c r="I9" s="1">
        <v>1.59</v>
      </c>
      <c r="J9" s="1">
        <v>0.6</v>
      </c>
      <c r="K9" s="1">
        <v>3.41</v>
      </c>
      <c r="L9" s="1">
        <v>1.21</v>
      </c>
      <c r="M9" s="23">
        <v>1.7024999999999999</v>
      </c>
    </row>
    <row r="10" spans="1:13" x14ac:dyDescent="0.2">
      <c r="A10" s="1" t="s">
        <v>228</v>
      </c>
      <c r="B10" s="1">
        <v>0.53</v>
      </c>
      <c r="C10" s="1">
        <v>3.03</v>
      </c>
      <c r="D10" s="1">
        <v>1.06</v>
      </c>
      <c r="E10" s="1">
        <v>2.0499999999999998</v>
      </c>
      <c r="F10" s="1">
        <v>1.21</v>
      </c>
      <c r="G10" s="22">
        <v>1.5760000000000001</v>
      </c>
      <c r="H10" s="1">
        <v>4.32</v>
      </c>
      <c r="I10" s="1">
        <v>2.88</v>
      </c>
      <c r="J10" s="1">
        <v>2.4300000000000002</v>
      </c>
      <c r="K10" s="1">
        <v>5.45</v>
      </c>
      <c r="L10" s="1">
        <v>19.47</v>
      </c>
      <c r="M10" s="23">
        <v>6.91</v>
      </c>
    </row>
    <row r="11" spans="1:13" x14ac:dyDescent="0.2">
      <c r="A11" s="1" t="s">
        <v>127</v>
      </c>
      <c r="B11" s="1">
        <v>0.98</v>
      </c>
      <c r="C11" s="1">
        <v>1.1399999999999999</v>
      </c>
      <c r="D11" s="1">
        <v>2.65</v>
      </c>
      <c r="E11" s="1">
        <v>1.1299999999999999</v>
      </c>
      <c r="F11" s="1">
        <v>2.73</v>
      </c>
      <c r="G11" s="22">
        <v>1.726</v>
      </c>
      <c r="H11" s="1">
        <v>1.06</v>
      </c>
      <c r="I11" s="1">
        <v>2.42</v>
      </c>
      <c r="J11" s="1">
        <v>5.6</v>
      </c>
      <c r="K11" s="1">
        <v>6.06</v>
      </c>
      <c r="L11" s="1">
        <v>3.03</v>
      </c>
      <c r="M11" s="23">
        <v>3.6339999999999999</v>
      </c>
    </row>
    <row r="12" spans="1:13" x14ac:dyDescent="0.2">
      <c r="A12" s="1" t="s">
        <v>317</v>
      </c>
      <c r="B12" s="1">
        <v>0.38</v>
      </c>
      <c r="C12" s="1">
        <v>3.03</v>
      </c>
      <c r="D12" s="1">
        <v>1.67</v>
      </c>
      <c r="E12" s="1">
        <v>1.67</v>
      </c>
      <c r="F12" s="1">
        <v>4.92</v>
      </c>
      <c r="G12" s="22">
        <v>2.3340000000000001</v>
      </c>
      <c r="H12" s="1">
        <v>0.38</v>
      </c>
      <c r="I12" s="1">
        <v>3.71</v>
      </c>
      <c r="J12" s="1">
        <v>8.64</v>
      </c>
      <c r="K12" s="1">
        <v>1.97</v>
      </c>
      <c r="L12" s="1">
        <v>2.88</v>
      </c>
      <c r="M12" s="23">
        <v>3.516</v>
      </c>
    </row>
    <row r="13" spans="1:13" x14ac:dyDescent="0.2">
      <c r="A13" s="1" t="s">
        <v>293</v>
      </c>
      <c r="B13" s="1"/>
      <c r="C13" s="1"/>
      <c r="D13" s="1"/>
      <c r="E13" s="1"/>
      <c r="F13" s="1"/>
      <c r="G13" s="22"/>
      <c r="H13" s="1"/>
      <c r="I13" s="1"/>
      <c r="J13" s="1"/>
      <c r="K13" s="1"/>
      <c r="L13" s="1"/>
      <c r="M13" s="23"/>
    </row>
    <row r="14" spans="1:13" x14ac:dyDescent="0.2">
      <c r="A14" s="1" t="s">
        <v>318</v>
      </c>
      <c r="B14" s="1"/>
      <c r="C14" s="1">
        <v>0.3</v>
      </c>
      <c r="D14" s="1"/>
      <c r="E14" s="1"/>
      <c r="F14" s="1"/>
      <c r="G14" s="22">
        <v>0.3</v>
      </c>
      <c r="H14" s="1"/>
      <c r="I14" s="1">
        <v>0.08</v>
      </c>
      <c r="J14" s="1">
        <v>0.16</v>
      </c>
      <c r="K14" s="1">
        <v>0.23</v>
      </c>
      <c r="L14" s="1">
        <v>0.3</v>
      </c>
      <c r="M14" s="23">
        <v>0.1925</v>
      </c>
    </row>
    <row r="15" spans="1:13" x14ac:dyDescent="0.2">
      <c r="A15" s="1"/>
      <c r="B15" s="1"/>
      <c r="C15" s="1"/>
      <c r="D15" s="1"/>
      <c r="E15" s="1"/>
      <c r="F15" s="1"/>
      <c r="G15" s="1"/>
      <c r="H15" s="1"/>
      <c r="I15" s="1"/>
      <c r="J15" s="1"/>
      <c r="K15" s="1"/>
      <c r="L15" s="1"/>
      <c r="M15" s="1"/>
    </row>
    <row r="16" spans="1:13" x14ac:dyDescent="0.2">
      <c r="A16" s="1"/>
      <c r="B16" s="21" t="s">
        <v>319</v>
      </c>
      <c r="C16" s="21" t="s">
        <v>320</v>
      </c>
      <c r="D16" s="21" t="s">
        <v>321</v>
      </c>
      <c r="E16" s="21" t="s">
        <v>322</v>
      </c>
      <c r="F16" s="21" t="s">
        <v>323</v>
      </c>
      <c r="G16" s="22" t="s">
        <v>310</v>
      </c>
      <c r="H16" s="21" t="s">
        <v>324</v>
      </c>
      <c r="I16" s="21" t="s">
        <v>325</v>
      </c>
      <c r="J16" s="21" t="s">
        <v>326</v>
      </c>
      <c r="K16" s="21" t="s">
        <v>327</v>
      </c>
      <c r="L16" s="21" t="s">
        <v>328</v>
      </c>
      <c r="M16" s="23" t="s">
        <v>316</v>
      </c>
    </row>
    <row r="17" spans="1:13" x14ac:dyDescent="0.2">
      <c r="A17" s="1" t="s">
        <v>279</v>
      </c>
      <c r="B17" s="1">
        <v>11.59</v>
      </c>
      <c r="C17" s="1">
        <v>62.5</v>
      </c>
      <c r="D17" s="1">
        <v>0.3</v>
      </c>
      <c r="E17" s="1">
        <v>45.53</v>
      </c>
      <c r="F17" s="1">
        <v>1.21</v>
      </c>
      <c r="G17" s="22">
        <v>24.225999999999999</v>
      </c>
      <c r="H17" s="1">
        <v>1.89</v>
      </c>
      <c r="I17" s="1">
        <v>6.44</v>
      </c>
      <c r="J17" s="1">
        <v>2.8</v>
      </c>
      <c r="K17" s="1">
        <v>34.47</v>
      </c>
      <c r="L17" s="1">
        <v>85.83</v>
      </c>
      <c r="M17" s="23">
        <v>26.286000000000001</v>
      </c>
    </row>
    <row r="18" spans="1:13" x14ac:dyDescent="0.2">
      <c r="A18" s="1" t="s">
        <v>149</v>
      </c>
      <c r="B18" s="1"/>
      <c r="C18" s="1"/>
      <c r="D18" s="1"/>
      <c r="E18" s="1"/>
      <c r="F18" s="1"/>
      <c r="G18" s="22"/>
      <c r="H18" s="1"/>
      <c r="I18" s="1"/>
      <c r="J18" s="1"/>
      <c r="K18" s="1"/>
      <c r="L18" s="1"/>
      <c r="M18" s="23"/>
    </row>
    <row r="19" spans="1:13" x14ac:dyDescent="0.2">
      <c r="A19" s="1" t="s">
        <v>234</v>
      </c>
      <c r="B19" s="1"/>
      <c r="C19" s="1"/>
      <c r="D19" s="1"/>
      <c r="E19" s="1"/>
      <c r="F19" s="1"/>
      <c r="G19" s="22"/>
      <c r="H19" s="1"/>
      <c r="I19" s="1"/>
      <c r="J19" s="1"/>
      <c r="K19" s="1"/>
      <c r="L19" s="1"/>
      <c r="M19" s="23"/>
    </row>
    <row r="20" spans="1:13" x14ac:dyDescent="0.2">
      <c r="A20" s="1" t="s">
        <v>166</v>
      </c>
      <c r="B20" s="1"/>
      <c r="C20" s="1"/>
      <c r="D20" s="1">
        <v>0.53</v>
      </c>
      <c r="E20" s="1"/>
      <c r="F20" s="1"/>
      <c r="G20" s="22">
        <v>0.53</v>
      </c>
      <c r="H20" s="1"/>
      <c r="I20" s="1"/>
      <c r="J20" s="1"/>
      <c r="K20" s="1"/>
      <c r="L20" s="1">
        <v>12.73</v>
      </c>
      <c r="M20" s="23">
        <v>12.73</v>
      </c>
    </row>
    <row r="21" spans="1:13" x14ac:dyDescent="0.2">
      <c r="A21" s="1" t="s">
        <v>246</v>
      </c>
      <c r="B21" s="1">
        <v>0.68</v>
      </c>
      <c r="C21" s="1">
        <v>31.89</v>
      </c>
      <c r="D21" s="1">
        <v>0.46</v>
      </c>
      <c r="E21" s="1">
        <v>0.68</v>
      </c>
      <c r="F21" s="1">
        <v>0.23</v>
      </c>
      <c r="G21" s="22">
        <v>6.7880000000000003</v>
      </c>
      <c r="H21" s="1">
        <v>96.75</v>
      </c>
      <c r="I21" s="1">
        <v>42.88</v>
      </c>
      <c r="J21" s="1">
        <v>0.6</v>
      </c>
      <c r="K21" s="1">
        <v>63.71</v>
      </c>
      <c r="L21" s="1">
        <v>0.6</v>
      </c>
      <c r="M21" s="23">
        <v>40.908000000000001</v>
      </c>
    </row>
    <row r="22" spans="1:13" x14ac:dyDescent="0.2">
      <c r="A22" s="1" t="s">
        <v>150</v>
      </c>
      <c r="B22" s="1">
        <v>0.31</v>
      </c>
      <c r="C22" s="1">
        <v>1.1499999999999999</v>
      </c>
      <c r="D22" s="1">
        <v>29.24</v>
      </c>
      <c r="E22" s="1">
        <v>0.31</v>
      </c>
      <c r="F22" s="1">
        <v>0.23</v>
      </c>
      <c r="G22" s="22">
        <v>6.2480000000000002</v>
      </c>
      <c r="H22" s="1">
        <v>0.22</v>
      </c>
      <c r="I22" s="1"/>
      <c r="J22" s="1">
        <v>0.3</v>
      </c>
      <c r="K22" s="1">
        <v>0.23</v>
      </c>
      <c r="L22" s="1"/>
      <c r="M22" s="23">
        <v>0.25</v>
      </c>
    </row>
    <row r="23" spans="1:13" x14ac:dyDescent="0.2">
      <c r="A23" s="1" t="s">
        <v>155</v>
      </c>
      <c r="B23" s="1">
        <v>0.3</v>
      </c>
      <c r="C23" s="1">
        <v>3.56</v>
      </c>
      <c r="D23" s="1">
        <v>60.15</v>
      </c>
      <c r="E23" s="1">
        <v>0.45</v>
      </c>
      <c r="F23" s="1">
        <v>0.22</v>
      </c>
      <c r="G23" s="22">
        <v>12.936</v>
      </c>
      <c r="H23" s="1">
        <v>0.23</v>
      </c>
      <c r="I23" s="1"/>
      <c r="J23" s="1">
        <v>0.46</v>
      </c>
      <c r="K23" s="1">
        <v>0.38</v>
      </c>
      <c r="L23" s="1"/>
      <c r="M23" s="23">
        <v>0.35666667000000002</v>
      </c>
    </row>
    <row r="24" spans="1:13" x14ac:dyDescent="0.2">
      <c r="A24" s="1" t="s">
        <v>199</v>
      </c>
      <c r="B24" s="1"/>
      <c r="C24" s="1"/>
      <c r="D24" s="1">
        <v>1.44</v>
      </c>
      <c r="E24" s="1"/>
      <c r="F24" s="1"/>
      <c r="G24" s="22">
        <v>1.44</v>
      </c>
      <c r="H24" s="1"/>
      <c r="I24" s="1"/>
      <c r="J24" s="1"/>
      <c r="K24" s="1"/>
      <c r="L24" s="1"/>
      <c r="M24" s="23"/>
    </row>
    <row r="25" spans="1:13" x14ac:dyDescent="0.2">
      <c r="A25" s="1" t="s">
        <v>228</v>
      </c>
      <c r="B25" s="1"/>
      <c r="C25" s="1"/>
      <c r="D25" s="1">
        <v>0.46</v>
      </c>
      <c r="E25" s="1"/>
      <c r="F25" s="1"/>
      <c r="G25" s="22">
        <v>0.46</v>
      </c>
      <c r="H25" s="1"/>
      <c r="I25" s="1"/>
      <c r="J25" s="1"/>
      <c r="K25" s="1"/>
      <c r="L25" s="1"/>
      <c r="M25" s="23"/>
    </row>
    <row r="26" spans="1:13" x14ac:dyDescent="0.2">
      <c r="A26" s="1" t="s">
        <v>127</v>
      </c>
      <c r="B26" s="1">
        <v>85.6</v>
      </c>
      <c r="C26" s="1">
        <v>0.53</v>
      </c>
      <c r="D26" s="1">
        <v>3.48</v>
      </c>
      <c r="E26" s="1">
        <v>52.27</v>
      </c>
      <c r="F26" s="1">
        <v>97.43</v>
      </c>
      <c r="G26" s="22">
        <v>47.862000000000002</v>
      </c>
      <c r="H26" s="1">
        <v>0.68</v>
      </c>
      <c r="I26" s="1">
        <v>0.3</v>
      </c>
      <c r="J26" s="1">
        <v>95</v>
      </c>
      <c r="K26" s="1">
        <v>0.83</v>
      </c>
      <c r="L26" s="1">
        <v>0.53</v>
      </c>
      <c r="M26" s="23">
        <v>19.468</v>
      </c>
    </row>
    <row r="27" spans="1:13" x14ac:dyDescent="0.2">
      <c r="A27" s="1" t="s">
        <v>317</v>
      </c>
      <c r="B27" s="1"/>
      <c r="C27" s="1"/>
      <c r="D27" s="1">
        <v>3.78</v>
      </c>
      <c r="E27" s="1">
        <v>0.23</v>
      </c>
      <c r="F27" s="1">
        <v>0.3</v>
      </c>
      <c r="G27" s="22">
        <v>1.4366666699999999</v>
      </c>
      <c r="H27" s="1"/>
      <c r="I27" s="1"/>
      <c r="J27" s="1"/>
      <c r="K27" s="1"/>
      <c r="L27" s="1"/>
      <c r="M27" s="23"/>
    </row>
    <row r="28" spans="1:13" x14ac:dyDescent="0.2">
      <c r="A28" s="1" t="s">
        <v>293</v>
      </c>
      <c r="B28" s="1">
        <v>0.38</v>
      </c>
      <c r="C28" s="1">
        <v>0.22</v>
      </c>
      <c r="D28" s="1">
        <v>0.16</v>
      </c>
      <c r="E28" s="1">
        <v>0.45</v>
      </c>
      <c r="F28" s="1">
        <v>0.22</v>
      </c>
      <c r="G28" s="22">
        <v>0.28599999999999998</v>
      </c>
      <c r="H28" s="1">
        <v>0.23</v>
      </c>
      <c r="I28" s="1">
        <v>50.3</v>
      </c>
      <c r="J28" s="1">
        <v>0.3</v>
      </c>
      <c r="K28" s="1">
        <v>0.38</v>
      </c>
      <c r="L28" s="1">
        <v>0.3</v>
      </c>
      <c r="M28" s="23">
        <v>10.302</v>
      </c>
    </row>
    <row r="29" spans="1:13" x14ac:dyDescent="0.2">
      <c r="A29" s="1" t="s">
        <v>318</v>
      </c>
      <c r="B29" s="1">
        <v>1.1399999999999999</v>
      </c>
      <c r="C29" s="1">
        <v>0.15</v>
      </c>
      <c r="D29" s="1"/>
      <c r="E29" s="1">
        <v>0.08</v>
      </c>
      <c r="F29" s="1">
        <v>0.16</v>
      </c>
      <c r="G29" s="22">
        <v>0.38250000000000001</v>
      </c>
      <c r="H29" s="1"/>
      <c r="I29" s="1">
        <v>0.08</v>
      </c>
      <c r="J29" s="1">
        <v>0.53</v>
      </c>
      <c r="K29" s="1"/>
      <c r="L29" s="1"/>
      <c r="M29" s="23">
        <v>0.30499999999999999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8951-36B6-434B-AD99-55A886F69851}">
  <dimension ref="A1:T29"/>
  <sheetViews>
    <sheetView topLeftCell="G1" workbookViewId="0">
      <selection activeCell="T1" sqref="T1:T12"/>
    </sheetView>
  </sheetViews>
  <sheetFormatPr baseColWidth="10" defaultRowHeight="16" x14ac:dyDescent="0.2"/>
  <cols>
    <col min="1" max="1" width="21.5" customWidth="1"/>
    <col min="3" max="3" width="15.33203125" customWidth="1"/>
    <col min="4" max="4" width="13" customWidth="1"/>
    <col min="5" max="5" width="12.83203125" customWidth="1"/>
    <col min="6" max="6" width="12" customWidth="1"/>
    <col min="7" max="7" width="13.5" customWidth="1"/>
  </cols>
  <sheetData>
    <row r="1" spans="1:20" x14ac:dyDescent="0.2">
      <c r="A1" s="24" t="s">
        <v>304</v>
      </c>
      <c r="B1" s="25" t="s">
        <v>329</v>
      </c>
      <c r="C1" s="25" t="s">
        <v>330</v>
      </c>
      <c r="D1" s="25" t="s">
        <v>331</v>
      </c>
      <c r="E1" s="25" t="s">
        <v>332</v>
      </c>
      <c r="F1" s="25" t="s">
        <v>333</v>
      </c>
      <c r="G1" s="25" t="s">
        <v>334</v>
      </c>
      <c r="H1" s="25" t="s">
        <v>335</v>
      </c>
      <c r="I1" s="25" t="s">
        <v>336</v>
      </c>
      <c r="J1" s="25" t="s">
        <v>337</v>
      </c>
      <c r="K1" s="25" t="s">
        <v>338</v>
      </c>
      <c r="L1" s="25" t="s">
        <v>339</v>
      </c>
      <c r="M1" s="25" t="s">
        <v>340</v>
      </c>
      <c r="N1" s="25" t="s">
        <v>341</v>
      </c>
      <c r="O1" s="25" t="s">
        <v>342</v>
      </c>
      <c r="P1" s="25" t="s">
        <v>343</v>
      </c>
      <c r="Q1" s="25" t="s">
        <v>344</v>
      </c>
      <c r="R1" s="25" t="s">
        <v>345</v>
      </c>
      <c r="S1" s="25" t="s">
        <v>346</v>
      </c>
      <c r="T1" s="26" t="s">
        <v>347</v>
      </c>
    </row>
    <row r="2" spans="1:20" x14ac:dyDescent="0.2">
      <c r="A2" s="6" t="s">
        <v>272</v>
      </c>
      <c r="B2" s="27">
        <v>16.3779527559055</v>
      </c>
      <c r="C2">
        <v>34.724409448818797</v>
      </c>
      <c r="D2">
        <v>30.078740157480301</v>
      </c>
      <c r="E2">
        <v>45.354330708661401</v>
      </c>
      <c r="F2">
        <v>67.716535433070803</v>
      </c>
      <c r="G2">
        <v>49.606299212598401</v>
      </c>
      <c r="H2" s="27">
        <v>56.535433070866098</v>
      </c>
      <c r="I2">
        <v>41.732283464566898</v>
      </c>
      <c r="J2">
        <v>33.779527559055097</v>
      </c>
      <c r="K2">
        <v>41.653543307086601</v>
      </c>
      <c r="L2">
        <v>40.078740157480297</v>
      </c>
      <c r="M2">
        <v>51.732283464566898</v>
      </c>
      <c r="N2">
        <v>48.188976377952699</v>
      </c>
      <c r="O2">
        <v>39.212598425196802</v>
      </c>
      <c r="P2">
        <v>24.015748031495999</v>
      </c>
      <c r="Q2">
        <v>44.803149606299201</v>
      </c>
      <c r="R2">
        <v>21.889763779527499</v>
      </c>
      <c r="S2">
        <v>51.417322834645603</v>
      </c>
      <c r="T2" s="37">
        <f>AVERAGE(B2:G2,H2:M2,N2:S2)</f>
        <v>41.049868766404146</v>
      </c>
    </row>
    <row r="3" spans="1:20" x14ac:dyDescent="0.2">
      <c r="A3" s="6" t="s">
        <v>155</v>
      </c>
      <c r="B3" s="27">
        <v>58.582677165354298</v>
      </c>
      <c r="C3">
        <v>19.763779527559102</v>
      </c>
      <c r="D3">
        <v>39.133858267716505</v>
      </c>
      <c r="E3">
        <v>36.614173228346395</v>
      </c>
      <c r="F3">
        <v>15.354330708661394</v>
      </c>
      <c r="G3">
        <v>18.188976377952699</v>
      </c>
      <c r="H3" s="27">
        <v>9.8425196850393988</v>
      </c>
      <c r="I3">
        <v>11.417322834645603</v>
      </c>
      <c r="J3">
        <v>21.338582677165306</v>
      </c>
      <c r="K3">
        <v>18.740157480314899</v>
      </c>
      <c r="L3">
        <v>15.196850393700799</v>
      </c>
      <c r="M3">
        <v>3.5433070866141989</v>
      </c>
      <c r="N3">
        <v>6.771653543307103</v>
      </c>
      <c r="O3">
        <v>21.811023622047195</v>
      </c>
      <c r="P3">
        <v>2.0472440944881996</v>
      </c>
      <c r="Q3">
        <v>18.582677165354298</v>
      </c>
      <c r="R3">
        <v>18.661417322834701</v>
      </c>
      <c r="S3">
        <v>8.5826771653543972</v>
      </c>
      <c r="T3" s="37">
        <f t="shared" ref="T3:T12" si="0">AVERAGE(B3:G3,H3:M3,N3:S3)</f>
        <v>19.120734908136473</v>
      </c>
    </row>
    <row r="4" spans="1:20" x14ac:dyDescent="0.2">
      <c r="A4" s="6" t="s">
        <v>199</v>
      </c>
      <c r="B4" s="27">
        <v>15.590551181102398</v>
      </c>
      <c r="C4">
        <v>23.779527559055097</v>
      </c>
      <c r="D4">
        <v>9.2913385826771986</v>
      </c>
      <c r="E4">
        <v>2.5984251968503997</v>
      </c>
      <c r="F4">
        <v>3.3858267716535977</v>
      </c>
      <c r="G4">
        <v>0.15748031496069359</v>
      </c>
      <c r="H4" s="27">
        <v>14.330708661417304</v>
      </c>
      <c r="I4">
        <v>12.519685039370096</v>
      </c>
      <c r="J4">
        <v>4.9606299212598941</v>
      </c>
      <c r="K4">
        <v>5.5118110236221014</v>
      </c>
      <c r="L4">
        <v>18.503937007874001</v>
      </c>
      <c r="M4">
        <v>28.740157480314906</v>
      </c>
      <c r="N4">
        <v>23.228346456692897</v>
      </c>
      <c r="O4">
        <v>9.7637795275591017</v>
      </c>
      <c r="P4">
        <v>65.039370078740205</v>
      </c>
      <c r="Q4">
        <v>9.606299212598401</v>
      </c>
      <c r="R4">
        <v>27.716535433070796</v>
      </c>
      <c r="S4">
        <v>20.944881889763707</v>
      </c>
      <c r="T4" s="37">
        <f t="shared" si="0"/>
        <v>16.426071741032374</v>
      </c>
    </row>
    <row r="5" spans="1:20" x14ac:dyDescent="0.2">
      <c r="A5" s="6" t="s">
        <v>225</v>
      </c>
      <c r="B5" s="27">
        <v>5.1968503937007</v>
      </c>
      <c r="C5">
        <v>9.2913385826771986</v>
      </c>
      <c r="D5">
        <v>10.551181102362193</v>
      </c>
      <c r="E5">
        <v>6.5354330708662047</v>
      </c>
      <c r="F5">
        <v>8.3464566929134065</v>
      </c>
      <c r="G5">
        <v>0.31496062992120244</v>
      </c>
      <c r="H5" s="27">
        <v>7.3228346456693032</v>
      </c>
      <c r="I5">
        <v>27.244094488189006</v>
      </c>
      <c r="J5">
        <v>24.803149606299201</v>
      </c>
      <c r="K5">
        <v>22.677165354330697</v>
      </c>
      <c r="L5">
        <v>15.196850393700799</v>
      </c>
      <c r="M5">
        <v>10.944881889763792</v>
      </c>
      <c r="N5">
        <v>10.629921259842504</v>
      </c>
      <c r="O5">
        <v>19.133858267716505</v>
      </c>
      <c r="P5">
        <v>1.1811023622046974</v>
      </c>
      <c r="Q5">
        <v>11.259842519685094</v>
      </c>
      <c r="R5">
        <v>24.17322834645671</v>
      </c>
      <c r="S5">
        <v>12.83464566929139</v>
      </c>
      <c r="T5" s="37">
        <f t="shared" si="0"/>
        <v>12.646544181977255</v>
      </c>
    </row>
    <row r="6" spans="1:20" x14ac:dyDescent="0.2">
      <c r="A6" s="6" t="s">
        <v>234</v>
      </c>
      <c r="B6" s="27">
        <v>0.1574803149607078</v>
      </c>
      <c r="C6">
        <v>5.0393700787402054</v>
      </c>
      <c r="D6">
        <v>1.7322834645669047</v>
      </c>
      <c r="E6">
        <v>1.1023622047244004</v>
      </c>
      <c r="F6">
        <v>1.1811023622046974</v>
      </c>
      <c r="G6">
        <v>1.2598425196851082</v>
      </c>
      <c r="H6" s="27">
        <v>3.1496062992125928</v>
      </c>
      <c r="I6">
        <v>2.5984251968503997</v>
      </c>
      <c r="J6">
        <v>2.4409448818897062</v>
      </c>
      <c r="K6">
        <v>1.7322834645669047</v>
      </c>
      <c r="L6">
        <v>2.6771653543306968</v>
      </c>
      <c r="M6">
        <v>0.78740157480309847</v>
      </c>
      <c r="N6">
        <v>4.5669291338582951</v>
      </c>
      <c r="O6">
        <v>1.5748031496062964</v>
      </c>
      <c r="P6">
        <v>2.3622047244094091</v>
      </c>
      <c r="Q6">
        <v>1.8110236220472018</v>
      </c>
      <c r="R6">
        <v>3.1496062992125928</v>
      </c>
      <c r="S6">
        <v>1.2598425196850087</v>
      </c>
      <c r="T6" s="37">
        <f t="shared" si="0"/>
        <v>2.1434820647419013</v>
      </c>
    </row>
    <row r="7" spans="1:20" x14ac:dyDescent="0.2">
      <c r="A7" s="6" t="s">
        <v>150</v>
      </c>
      <c r="B7" s="27">
        <v>1.3385826771653058</v>
      </c>
      <c r="C7">
        <v>3.2283464566929041</v>
      </c>
      <c r="D7">
        <v>5.3543307086614078</v>
      </c>
      <c r="E7">
        <v>3.2283464566929041</v>
      </c>
      <c r="F7">
        <v>1.5748031496062964</v>
      </c>
      <c r="G7">
        <v>0.78740157480309847</v>
      </c>
      <c r="H7" s="27">
        <v>2.9133858267716022</v>
      </c>
      <c r="I7">
        <v>2.1259842519685037</v>
      </c>
      <c r="J7">
        <v>5.6692913385826955</v>
      </c>
      <c r="K7">
        <v>5.7480314960629926</v>
      </c>
      <c r="L7">
        <v>3.2283464566929041</v>
      </c>
      <c r="M7">
        <v>3.3070866141733006</v>
      </c>
      <c r="N7">
        <v>2.5196850393701027</v>
      </c>
      <c r="O7">
        <v>5.8267716535433038</v>
      </c>
      <c r="P7">
        <v>0.47244094488189603</v>
      </c>
      <c r="Q7">
        <v>11.653543307086608</v>
      </c>
      <c r="R7">
        <v>1.0236220472441033</v>
      </c>
      <c r="S7">
        <v>2.5196850393700885</v>
      </c>
      <c r="T7" s="37">
        <f t="shared" si="0"/>
        <v>3.4733158355205567</v>
      </c>
    </row>
    <row r="8" spans="1:20" x14ac:dyDescent="0.2">
      <c r="A8" s="6" t="s">
        <v>165</v>
      </c>
      <c r="B8" s="27">
        <v>1.4960629921259994</v>
      </c>
      <c r="C8">
        <v>0.78740157480309847</v>
      </c>
      <c r="D8">
        <v>2.4409448818897914</v>
      </c>
      <c r="E8">
        <v>3.0708661417322958</v>
      </c>
      <c r="F8">
        <v>1.8110236220472018</v>
      </c>
      <c r="G8">
        <v>0.78740157480319795</v>
      </c>
      <c r="H8" s="27">
        <v>5.0393700787402054</v>
      </c>
      <c r="I8">
        <v>1.6535433070865935</v>
      </c>
      <c r="J8">
        <v>4.5669291338582951</v>
      </c>
      <c r="K8">
        <v>2.9133858267717017</v>
      </c>
      <c r="L8">
        <v>4.2519685039370074</v>
      </c>
      <c r="M8">
        <v>0.70866141732280141</v>
      </c>
      <c r="N8">
        <v>2.5984251968503997</v>
      </c>
      <c r="O8">
        <v>1.5748031496063959</v>
      </c>
      <c r="P8">
        <v>0.866141732283495</v>
      </c>
      <c r="Q8">
        <v>1.1811023622047969</v>
      </c>
      <c r="R8">
        <v>2.7559055118109939</v>
      </c>
      <c r="S8">
        <v>2.0472440944882067</v>
      </c>
      <c r="T8" s="37">
        <f t="shared" si="0"/>
        <v>2.2528433945756934</v>
      </c>
    </row>
    <row r="9" spans="1:20" x14ac:dyDescent="0.2">
      <c r="A9" s="6" t="s">
        <v>127</v>
      </c>
      <c r="B9" s="27">
        <v>1.259842519685094</v>
      </c>
      <c r="C9">
        <v>1.1811023622047969</v>
      </c>
      <c r="D9">
        <v>0.78740157480309847</v>
      </c>
      <c r="E9">
        <v>1.4960629921258999</v>
      </c>
      <c r="F9">
        <v>0.5511811023622073</v>
      </c>
      <c r="G9">
        <v>1.1023622047244004</v>
      </c>
      <c r="H9" s="27">
        <v>0.55118110236219309</v>
      </c>
      <c r="I9">
        <v>0.47244094488191024</v>
      </c>
      <c r="J9">
        <v>0.86614173228350921</v>
      </c>
      <c r="K9">
        <v>0.5511811023622073</v>
      </c>
      <c r="L9">
        <v>0.55118110236219309</v>
      </c>
      <c r="M9">
        <v>0.15748031496060833</v>
      </c>
      <c r="N9">
        <v>0.47244094488189603</v>
      </c>
      <c r="O9">
        <v>0.86614173228339553</v>
      </c>
      <c r="P9">
        <v>0.15748031496060833</v>
      </c>
      <c r="Q9">
        <v>0.86614173228339553</v>
      </c>
      <c r="R9">
        <v>0.23622047244100486</v>
      </c>
      <c r="S9">
        <v>0.23622047244100486</v>
      </c>
      <c r="T9" s="37">
        <f t="shared" si="0"/>
        <v>0.6867891513560791</v>
      </c>
    </row>
    <row r="10" spans="1:20" x14ac:dyDescent="0.2">
      <c r="A10" s="6" t="s">
        <v>149</v>
      </c>
      <c r="B10" s="27">
        <v>7.8740157479998629E-2</v>
      </c>
      <c r="C10">
        <v>2.2047244094488008</v>
      </c>
      <c r="D10">
        <v>0.62992125984260383</v>
      </c>
      <c r="E10">
        <v>7.8740157480098105E-2</v>
      </c>
      <c r="F10">
        <v>7.8740157480396533E-2</v>
      </c>
      <c r="G10">
        <v>8.5826771653542977</v>
      </c>
      <c r="H10" s="27">
        <v>0.31496062992130192</v>
      </c>
      <c r="I10">
        <v>0.15748031496069359</v>
      </c>
      <c r="J10">
        <v>1.3385826771652916</v>
      </c>
      <c r="K10">
        <v>0.3937007874014995</v>
      </c>
      <c r="L10">
        <v>0.23622047244090538</v>
      </c>
      <c r="M10">
        <v>7.8740157480396533E-2</v>
      </c>
      <c r="N10">
        <v>1.0236220472441033</v>
      </c>
      <c r="O10">
        <v>7.8740157480311268E-2</v>
      </c>
      <c r="P10">
        <v>3.7795275590550972</v>
      </c>
      <c r="Q10">
        <v>0.23622047244100486</v>
      </c>
      <c r="R10">
        <v>0.27559055118105391</v>
      </c>
      <c r="S10">
        <v>0.15748031496059411</v>
      </c>
      <c r="T10" s="37">
        <f t="shared" si="0"/>
        <v>1.0958005249343583</v>
      </c>
    </row>
    <row r="11" spans="1:20" x14ac:dyDescent="0.2">
      <c r="A11" s="6" t="s">
        <v>128</v>
      </c>
      <c r="G11">
        <v>19.133858267716505</v>
      </c>
      <c r="O11">
        <v>7.8740157480297057E-2</v>
      </c>
      <c r="P11">
        <v>0.15748031496039516</v>
      </c>
      <c r="T11" s="37">
        <f t="shared" si="0"/>
        <v>6.4566929133857327</v>
      </c>
    </row>
    <row r="12" spans="1:20" x14ac:dyDescent="0.2">
      <c r="A12" s="6" t="s">
        <v>286</v>
      </c>
      <c r="B12" s="27"/>
      <c r="G12">
        <v>0.15748031496039516</v>
      </c>
      <c r="H12" s="27">
        <v>7.8740157479998629E-2</v>
      </c>
      <c r="I12">
        <v>7.8740157479998629E-2</v>
      </c>
      <c r="J12">
        <v>0.31496062992100349</v>
      </c>
      <c r="K12">
        <v>0.15748031496039516</v>
      </c>
      <c r="L12">
        <v>0.15748031496039516</v>
      </c>
      <c r="M12">
        <v>7.8740157479998629E-2</v>
      </c>
      <c r="O12">
        <v>0.15748031496039516</v>
      </c>
      <c r="R12">
        <v>0.19685039370054369</v>
      </c>
      <c r="T12" s="37">
        <f t="shared" si="0"/>
        <v>0.15310586176701374</v>
      </c>
    </row>
    <row r="13" spans="1:20" x14ac:dyDescent="0.2">
      <c r="A13" s="6" t="s">
        <v>318</v>
      </c>
      <c r="B13" s="27"/>
      <c r="H13" s="27"/>
    </row>
    <row r="14" spans="1:20" x14ac:dyDescent="0.2">
      <c r="A14" s="28"/>
      <c r="B14" s="27"/>
      <c r="H14" s="27"/>
    </row>
    <row r="15" spans="1:20" x14ac:dyDescent="0.2">
      <c r="A15" s="28"/>
      <c r="B15" s="27"/>
      <c r="H15" s="27"/>
    </row>
    <row r="16" spans="1:20" x14ac:dyDescent="0.2">
      <c r="A16" s="28"/>
      <c r="B16" s="27"/>
      <c r="H16" s="27"/>
    </row>
    <row r="17" spans="1:20" x14ac:dyDescent="0.2">
      <c r="A17" s="28"/>
      <c r="B17" s="27"/>
      <c r="H17" s="27"/>
    </row>
    <row r="18" spans="1:20" x14ac:dyDescent="0.2">
      <c r="A18" s="28"/>
      <c r="B18" s="25" t="s">
        <v>348</v>
      </c>
      <c r="C18" s="25" t="s">
        <v>349</v>
      </c>
      <c r="D18" s="25" t="s">
        <v>350</v>
      </c>
      <c r="E18" s="25" t="s">
        <v>351</v>
      </c>
      <c r="F18" s="25" t="s">
        <v>352</v>
      </c>
      <c r="G18" s="25" t="s">
        <v>353</v>
      </c>
      <c r="H18" s="25" t="s">
        <v>354</v>
      </c>
      <c r="I18" s="25" t="s">
        <v>355</v>
      </c>
      <c r="J18" s="25" t="s">
        <v>356</v>
      </c>
      <c r="K18" s="25" t="s">
        <v>357</v>
      </c>
      <c r="L18" s="25" t="s">
        <v>358</v>
      </c>
      <c r="M18" s="25" t="s">
        <v>359</v>
      </c>
      <c r="N18" s="25" t="s">
        <v>360</v>
      </c>
      <c r="O18" s="25" t="s">
        <v>361</v>
      </c>
      <c r="P18" s="25" t="s">
        <v>362</v>
      </c>
      <c r="Q18" s="25" t="s">
        <v>363</v>
      </c>
      <c r="R18" s="25" t="s">
        <v>364</v>
      </c>
      <c r="S18" s="25" t="s">
        <v>365</v>
      </c>
      <c r="T18" s="35" t="s">
        <v>366</v>
      </c>
    </row>
    <row r="19" spans="1:20" x14ac:dyDescent="0.2">
      <c r="A19" s="6" t="s">
        <v>272</v>
      </c>
      <c r="B19" s="27">
        <v>50.236220472440898</v>
      </c>
      <c r="C19">
        <v>59.606299212598401</v>
      </c>
      <c r="D19">
        <v>45.748031496063</v>
      </c>
      <c r="E19">
        <v>54.488188976377899</v>
      </c>
      <c r="F19">
        <v>44.409448818897602</v>
      </c>
      <c r="G19">
        <v>35.275590551181097</v>
      </c>
      <c r="H19" s="27">
        <v>25.905511811023601</v>
      </c>
      <c r="I19">
        <v>34.6456692913385</v>
      </c>
      <c r="J19">
        <v>34.173228346456703</v>
      </c>
      <c r="K19">
        <v>33.937007874015698</v>
      </c>
      <c r="L19">
        <v>43.622047244094396</v>
      </c>
      <c r="M19">
        <v>47.559055118110201</v>
      </c>
      <c r="N19">
        <v>43.385826771653498</v>
      </c>
      <c r="O19">
        <v>35.748031496063</v>
      </c>
      <c r="P19">
        <v>44.0944881889763</v>
      </c>
      <c r="Q19">
        <v>54.6456692913385</v>
      </c>
      <c r="R19">
        <v>30.9448818897637</v>
      </c>
      <c r="S19">
        <v>37.716535433070803</v>
      </c>
      <c r="T19" s="36">
        <f t="shared" ref="T19:T28" si="1">AVERAGE(B19:G19,H19:M19,N19:S19)</f>
        <v>42.007874015748001</v>
      </c>
    </row>
    <row r="20" spans="1:20" x14ac:dyDescent="0.2">
      <c r="A20" s="6" t="s">
        <v>155</v>
      </c>
      <c r="B20" s="27">
        <v>5.5905511811023985</v>
      </c>
      <c r="C20">
        <v>15.275590551181097</v>
      </c>
      <c r="D20">
        <v>15.7480314960629</v>
      </c>
      <c r="E20">
        <v>18.582677165354298</v>
      </c>
      <c r="F20">
        <v>16.456692913385801</v>
      </c>
      <c r="G20">
        <v>3.0708661417322034</v>
      </c>
      <c r="H20" s="27">
        <v>22.913385826771602</v>
      </c>
      <c r="I20">
        <v>33.622047244094496</v>
      </c>
      <c r="J20">
        <v>16.220472440944796</v>
      </c>
      <c r="K20">
        <v>9.527559055118104</v>
      </c>
      <c r="L20">
        <v>13.464566929133902</v>
      </c>
      <c r="M20">
        <v>18.740157480314998</v>
      </c>
      <c r="N20">
        <v>37.637795275590506</v>
      </c>
      <c r="O20">
        <v>24.251968503937</v>
      </c>
      <c r="P20">
        <v>19.606299212598501</v>
      </c>
      <c r="Q20">
        <v>17.874015748031603</v>
      </c>
      <c r="R20">
        <v>7.637795275590598</v>
      </c>
      <c r="S20">
        <v>25.590551181102398</v>
      </c>
      <c r="T20" s="36">
        <f t="shared" si="1"/>
        <v>17.878390201224843</v>
      </c>
    </row>
    <row r="21" spans="1:20" x14ac:dyDescent="0.2">
      <c r="A21" s="6" t="s">
        <v>199</v>
      </c>
      <c r="B21" s="27">
        <v>11.811023622047209</v>
      </c>
      <c r="C21">
        <v>4.0944881889763991</v>
      </c>
      <c r="D21">
        <v>19.842519685039406</v>
      </c>
      <c r="E21">
        <v>4.5669291338583093</v>
      </c>
      <c r="F21">
        <v>11.496062992125992</v>
      </c>
      <c r="G21">
        <v>24.8031496062993</v>
      </c>
      <c r="H21" s="27">
        <v>13.858267716535494</v>
      </c>
      <c r="I21">
        <v>13.7007874015748</v>
      </c>
      <c r="J21">
        <v>27.165354330708695</v>
      </c>
      <c r="K21">
        <v>37.322834645669296</v>
      </c>
      <c r="L21">
        <v>1.8110236220472018</v>
      </c>
      <c r="M21">
        <v>10.551181102362193</v>
      </c>
      <c r="N21">
        <v>2.5984251968503997</v>
      </c>
      <c r="O21">
        <v>7.5590551181101944</v>
      </c>
      <c r="P21">
        <v>10.157480314960594</v>
      </c>
      <c r="Q21">
        <v>13.622047244094404</v>
      </c>
      <c r="R21">
        <v>10.5511811023622</v>
      </c>
      <c r="S21">
        <v>18.346456692913392</v>
      </c>
      <c r="T21" s="36">
        <f t="shared" si="1"/>
        <v>13.547681539807527</v>
      </c>
    </row>
    <row r="22" spans="1:20" x14ac:dyDescent="0.2">
      <c r="A22" s="6" t="s">
        <v>225</v>
      </c>
      <c r="B22" s="27">
        <v>6.6141732283464876</v>
      </c>
      <c r="C22">
        <v>9.9212598425196035</v>
      </c>
      <c r="D22">
        <v>8.8976377952755996</v>
      </c>
      <c r="E22">
        <v>11.889763779527598</v>
      </c>
      <c r="F22">
        <v>17.716535433070902</v>
      </c>
      <c r="G22">
        <v>32.598425196850407</v>
      </c>
      <c r="H22" s="27">
        <v>24.488188976377899</v>
      </c>
      <c r="I22">
        <v>8.5826771653543972</v>
      </c>
      <c r="J22">
        <v>13.779527559055111</v>
      </c>
      <c r="K22">
        <v>11.968503937007895</v>
      </c>
      <c r="L22">
        <v>29.842519685039406</v>
      </c>
      <c r="M22">
        <v>12.5984251968503</v>
      </c>
      <c r="N22">
        <v>9.8425196850393917</v>
      </c>
      <c r="O22">
        <v>25.196850393700799</v>
      </c>
      <c r="P22">
        <v>19.921259842519703</v>
      </c>
      <c r="Q22">
        <v>6.9291338582677895</v>
      </c>
      <c r="R22">
        <v>43.779527559055104</v>
      </c>
      <c r="S22">
        <v>9.6850393700787123</v>
      </c>
      <c r="T22" s="36">
        <f t="shared" si="1"/>
        <v>16.902887139107619</v>
      </c>
    </row>
    <row r="23" spans="1:20" x14ac:dyDescent="0.2">
      <c r="A23" s="6" t="s">
        <v>234</v>
      </c>
      <c r="B23" s="27">
        <v>20</v>
      </c>
      <c r="C23">
        <v>7.0866141732283978</v>
      </c>
      <c r="D23">
        <v>5.5905511811023985</v>
      </c>
      <c r="E23">
        <v>3.4645669291337953</v>
      </c>
      <c r="F23">
        <v>2.9921259842518992</v>
      </c>
      <c r="G23">
        <v>2.4409448818896919</v>
      </c>
      <c r="H23" s="27">
        <v>3.3858267716535977</v>
      </c>
      <c r="I23">
        <v>1.6535433070866077</v>
      </c>
      <c r="J23">
        <v>3.0708661417322958</v>
      </c>
      <c r="K23">
        <v>2.3622047244094091</v>
      </c>
      <c r="L23">
        <v>4.9606299212597946</v>
      </c>
      <c r="M23">
        <v>2.9921259842520129</v>
      </c>
      <c r="N23">
        <v>0.94488188976380627</v>
      </c>
      <c r="O23">
        <v>2.3622047244094091</v>
      </c>
      <c r="P23">
        <v>1.7322834645669047</v>
      </c>
      <c r="Q23">
        <v>1.8897637795274989</v>
      </c>
      <c r="R23">
        <v>3.3070866141732012</v>
      </c>
      <c r="S23">
        <v>2.5196850393700885</v>
      </c>
      <c r="T23" s="36">
        <f t="shared" si="1"/>
        <v>4.0419947506561558</v>
      </c>
    </row>
    <row r="24" spans="1:20" x14ac:dyDescent="0.2">
      <c r="A24" s="6" t="s">
        <v>150</v>
      </c>
      <c r="B24" s="27">
        <v>3.7795275590551114</v>
      </c>
      <c r="C24">
        <v>0.94488188976380627</v>
      </c>
      <c r="D24">
        <v>1.6535433070865935</v>
      </c>
      <c r="E24">
        <v>2.2047244094489002</v>
      </c>
      <c r="F24">
        <v>3.7007874015748996</v>
      </c>
      <c r="G24">
        <v>1.1811023622046974</v>
      </c>
      <c r="H24" s="27">
        <v>5.9055118110236009</v>
      </c>
      <c r="I24">
        <v>3.6220472440945031</v>
      </c>
      <c r="J24">
        <v>3.1496062992125928</v>
      </c>
      <c r="K24">
        <v>2.2047244094488008</v>
      </c>
      <c r="L24">
        <v>2.9921259842519987</v>
      </c>
      <c r="M24">
        <v>2.9133858267716874</v>
      </c>
      <c r="N24">
        <v>2.0472440944881924</v>
      </c>
      <c r="O24">
        <v>2.9133858267717017</v>
      </c>
      <c r="P24">
        <v>1.4173228346457023</v>
      </c>
      <c r="Q24">
        <v>2.5196850393701027</v>
      </c>
      <c r="R24">
        <v>1.4173228346458018</v>
      </c>
      <c r="S24">
        <v>2.5984251968503997</v>
      </c>
      <c r="T24" s="36">
        <f t="shared" si="1"/>
        <v>2.620297462817172</v>
      </c>
    </row>
    <row r="25" spans="1:20" x14ac:dyDescent="0.2">
      <c r="A25" s="6" t="s">
        <v>165</v>
      </c>
      <c r="B25" s="27">
        <v>1.5748031496062964</v>
      </c>
      <c r="C25">
        <v>2.7559055118109939</v>
      </c>
      <c r="D25">
        <v>2.1259842519685037</v>
      </c>
      <c r="E25">
        <v>3.3070866141732012</v>
      </c>
      <c r="F25">
        <v>2.7559055118110081</v>
      </c>
      <c r="G25">
        <v>0.47244094488191024</v>
      </c>
      <c r="H25" s="27">
        <v>2.0472440944882067</v>
      </c>
      <c r="I25">
        <v>2.3622047244093949</v>
      </c>
      <c r="J25">
        <v>1.5748031496063106</v>
      </c>
      <c r="K25">
        <v>1.9685039370078954</v>
      </c>
      <c r="L25">
        <v>2.5984251968503997</v>
      </c>
      <c r="M25">
        <v>3.7795275590551114</v>
      </c>
      <c r="N25">
        <v>1.7322834645669047</v>
      </c>
      <c r="O25">
        <v>1.4173228346457023</v>
      </c>
      <c r="P25">
        <v>2.6771653543306968</v>
      </c>
      <c r="Q25">
        <v>1.5748031496062964</v>
      </c>
      <c r="R25">
        <v>2.047244094488093</v>
      </c>
      <c r="S25">
        <v>2.5984251968503997</v>
      </c>
      <c r="T25" s="36">
        <f t="shared" si="1"/>
        <v>2.1872265966754068</v>
      </c>
    </row>
    <row r="26" spans="1:20" x14ac:dyDescent="0.2">
      <c r="A26" s="6" t="s">
        <v>127</v>
      </c>
      <c r="B26" s="27">
        <v>0.23622047244090538</v>
      </c>
      <c r="C26">
        <v>0.23622047244090538</v>
      </c>
      <c r="D26">
        <v>0.3937007874014995</v>
      </c>
      <c r="E26">
        <v>0.39370078740159897</v>
      </c>
      <c r="F26">
        <v>0.3937007874014995</v>
      </c>
      <c r="G26">
        <v>0.15748031496069359</v>
      </c>
      <c r="H26" s="27">
        <v>1.4960629921259994</v>
      </c>
      <c r="I26">
        <v>1.8110236220473013</v>
      </c>
      <c r="J26">
        <v>0.78740157480309847</v>
      </c>
      <c r="K26">
        <v>0.62992125984250436</v>
      </c>
      <c r="L26">
        <v>0.70866141732290089</v>
      </c>
      <c r="M26">
        <v>0.78740157480309847</v>
      </c>
      <c r="N26">
        <v>1.4173228346457023</v>
      </c>
      <c r="O26">
        <v>0.62992125984219172</v>
      </c>
      <c r="P26">
        <v>0.39370078740159897</v>
      </c>
      <c r="Q26">
        <v>0.78740157480311268</v>
      </c>
      <c r="R26">
        <v>0.23622047244090538</v>
      </c>
      <c r="S26">
        <v>0.62992125984250436</v>
      </c>
      <c r="T26" s="36">
        <f t="shared" si="1"/>
        <v>0.67366579177600117</v>
      </c>
    </row>
    <row r="27" spans="1:20" x14ac:dyDescent="0.2">
      <c r="A27" s="6" t="s">
        <v>149</v>
      </c>
      <c r="B27" s="27"/>
      <c r="C27">
        <v>0.15748031496039516</v>
      </c>
      <c r="D27">
        <v>7.8740157480098105E-2</v>
      </c>
      <c r="E27">
        <v>1.1023622047244004</v>
      </c>
      <c r="F27">
        <v>0.1181102362205948</v>
      </c>
      <c r="G27">
        <v>7.8740157479998629E-2</v>
      </c>
      <c r="H27" s="27">
        <v>7.8740157479998629E-2</v>
      </c>
      <c r="I27">
        <v>7.8740157479998629E-2</v>
      </c>
      <c r="J27">
        <v>0.15748031496039516</v>
      </c>
      <c r="L27">
        <v>7.8740157479998629E-2</v>
      </c>
      <c r="M27">
        <v>0.15748031496039516</v>
      </c>
      <c r="N27">
        <v>0.39370078740159897</v>
      </c>
      <c r="P27">
        <v>7.8740157479998629E-2</v>
      </c>
      <c r="Q27">
        <v>0.23622047244069222</v>
      </c>
      <c r="R27">
        <v>0.15748031496039516</v>
      </c>
      <c r="S27">
        <v>0.39370078740130054</v>
      </c>
      <c r="T27" s="36">
        <f t="shared" si="1"/>
        <v>0.22309711286068393</v>
      </c>
    </row>
    <row r="28" spans="1:20" x14ac:dyDescent="0.2">
      <c r="A28" s="6" t="s">
        <v>286</v>
      </c>
      <c r="B28" s="29"/>
      <c r="F28">
        <v>3.9370078740198267E-2</v>
      </c>
      <c r="H28" s="29"/>
      <c r="K28">
        <v>0.15748031496039516</v>
      </c>
      <c r="T28" s="36">
        <f t="shared" si="1"/>
        <v>9.8425196850296715E-2</v>
      </c>
    </row>
    <row r="29" spans="1:20" x14ac:dyDescent="0.2">
      <c r="A29" s="6" t="s">
        <v>318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47619-D25F-4E44-849D-944E7D0F46B2}">
  <dimension ref="A1:J10"/>
  <sheetViews>
    <sheetView workbookViewId="0">
      <selection activeCell="L9" sqref="L9"/>
    </sheetView>
  </sheetViews>
  <sheetFormatPr baseColWidth="10" defaultRowHeight="16" x14ac:dyDescent="0.2"/>
  <cols>
    <col min="1" max="1" width="22" customWidth="1"/>
  </cols>
  <sheetData>
    <row r="1" spans="1:10" x14ac:dyDescent="0.2">
      <c r="A1" s="30" t="s">
        <v>304</v>
      </c>
      <c r="B1" s="31" t="s">
        <v>367</v>
      </c>
      <c r="C1" s="31" t="s">
        <v>368</v>
      </c>
      <c r="D1" s="31" t="s">
        <v>369</v>
      </c>
      <c r="E1" s="38" t="s">
        <v>370</v>
      </c>
      <c r="F1" s="32"/>
      <c r="G1" s="31" t="s">
        <v>367</v>
      </c>
      <c r="H1" s="31" t="s">
        <v>368</v>
      </c>
      <c r="I1" s="31" t="s">
        <v>369</v>
      </c>
      <c r="J1" s="39" t="s">
        <v>371</v>
      </c>
    </row>
    <row r="2" spans="1:10" x14ac:dyDescent="0.2">
      <c r="E2" s="38"/>
      <c r="F2" s="32"/>
      <c r="J2" s="40"/>
    </row>
    <row r="3" spans="1:10" x14ac:dyDescent="0.2">
      <c r="A3" t="s">
        <v>215</v>
      </c>
      <c r="B3">
        <v>30.651731160896102</v>
      </c>
      <c r="C3">
        <v>31.262729124236198</v>
      </c>
      <c r="D3">
        <v>15.8859470468431</v>
      </c>
      <c r="E3" s="34">
        <f>AVERAGE(B3:D3)</f>
        <v>25.933469110658468</v>
      </c>
      <c r="F3" s="33"/>
      <c r="G3">
        <v>25.254582484724999</v>
      </c>
      <c r="H3">
        <v>63.951120162932703</v>
      </c>
      <c r="I3">
        <v>38.798370672097697</v>
      </c>
      <c r="J3" s="41">
        <f>AVERAGE(G3:I3)</f>
        <v>42.668024439918469</v>
      </c>
    </row>
    <row r="4" spans="1:10" x14ac:dyDescent="0.2">
      <c r="A4" t="s">
        <v>127</v>
      </c>
      <c r="B4">
        <v>9.2668024439917964</v>
      </c>
      <c r="C4">
        <v>28.920570264765804</v>
      </c>
      <c r="D4">
        <v>38.1873727087577</v>
      </c>
      <c r="E4" s="34">
        <f t="shared" ref="E4:E10" si="0">AVERAGE(B4:D4)</f>
        <v>25.458248472505101</v>
      </c>
      <c r="F4" s="33"/>
      <c r="G4">
        <v>35.6415478615071</v>
      </c>
      <c r="H4">
        <v>20.162932790224097</v>
      </c>
      <c r="I4">
        <v>32.586558044806502</v>
      </c>
      <c r="J4" s="41">
        <f t="shared" ref="J4:J10" si="1">AVERAGE(G4:I4)</f>
        <v>29.463679565512564</v>
      </c>
    </row>
    <row r="5" spans="1:10" x14ac:dyDescent="0.2">
      <c r="A5" t="s">
        <v>191</v>
      </c>
      <c r="B5">
        <v>56.924643584521405</v>
      </c>
      <c r="C5">
        <v>37.474541751527497</v>
      </c>
      <c r="D5">
        <v>25.152749490834999</v>
      </c>
      <c r="E5" s="34">
        <f t="shared" si="0"/>
        <v>39.850644942294629</v>
      </c>
      <c r="F5" s="33"/>
      <c r="G5" s="33">
        <v>0</v>
      </c>
      <c r="H5">
        <v>0.4073319755600977</v>
      </c>
      <c r="I5">
        <v>0.20366598778009859</v>
      </c>
      <c r="J5" s="41">
        <f t="shared" si="1"/>
        <v>0.20366598778006542</v>
      </c>
    </row>
    <row r="6" spans="1:10" x14ac:dyDescent="0.2">
      <c r="A6" t="s">
        <v>141</v>
      </c>
      <c r="B6">
        <v>0.30549898167009815</v>
      </c>
      <c r="C6">
        <v>2.1384928716904028</v>
      </c>
      <c r="D6">
        <v>16.293279022403198</v>
      </c>
      <c r="E6" s="34">
        <f t="shared" si="0"/>
        <v>6.2457569585878998</v>
      </c>
      <c r="F6" s="33"/>
      <c r="G6">
        <v>16.496945010183296</v>
      </c>
      <c r="H6">
        <v>3.3604887983705964</v>
      </c>
      <c r="I6">
        <v>18.839103869653798</v>
      </c>
      <c r="J6" s="41">
        <f t="shared" si="1"/>
        <v>12.898845892735897</v>
      </c>
    </row>
    <row r="7" spans="1:10" x14ac:dyDescent="0.2">
      <c r="A7" t="s">
        <v>148</v>
      </c>
      <c r="B7">
        <v>1.5274949083502918</v>
      </c>
      <c r="C7">
        <v>0</v>
      </c>
      <c r="D7">
        <v>0</v>
      </c>
      <c r="E7" s="34">
        <f t="shared" si="0"/>
        <v>0.50916496945009726</v>
      </c>
      <c r="F7" s="33"/>
      <c r="G7">
        <v>20.264765784114104</v>
      </c>
      <c r="H7">
        <v>10.285132382892101</v>
      </c>
      <c r="I7">
        <v>2.8513238289204992</v>
      </c>
      <c r="J7" s="41">
        <f t="shared" si="1"/>
        <v>11.133740665308901</v>
      </c>
    </row>
    <row r="8" spans="1:10" x14ac:dyDescent="0.2">
      <c r="A8" t="s">
        <v>247</v>
      </c>
      <c r="B8">
        <v>0.71283095723011058</v>
      </c>
      <c r="C8">
        <v>0</v>
      </c>
      <c r="D8">
        <v>3.3604887983707101</v>
      </c>
      <c r="E8" s="34">
        <f t="shared" si="0"/>
        <v>1.3577732518669403</v>
      </c>
      <c r="F8" s="33"/>
      <c r="G8">
        <v>0.20366598777999911</v>
      </c>
      <c r="H8">
        <v>0</v>
      </c>
      <c r="I8">
        <v>5.6008146639511125</v>
      </c>
      <c r="J8" s="41">
        <f t="shared" si="1"/>
        <v>1.9348268839103706</v>
      </c>
    </row>
    <row r="9" spans="1:10" x14ac:dyDescent="0.2">
      <c r="A9" t="s">
        <v>166</v>
      </c>
      <c r="B9">
        <v>0</v>
      </c>
      <c r="C9">
        <v>0</v>
      </c>
      <c r="D9">
        <v>0.81466395112019541</v>
      </c>
      <c r="E9" s="34">
        <f t="shared" si="0"/>
        <v>0.27155465037339849</v>
      </c>
      <c r="F9" s="33"/>
      <c r="G9">
        <v>1.3238289205703069</v>
      </c>
      <c r="H9">
        <v>1.0183299389002087</v>
      </c>
      <c r="I9">
        <v>0.61099796334019629</v>
      </c>
      <c r="J9" s="41">
        <f t="shared" si="1"/>
        <v>0.98438560760357063</v>
      </c>
    </row>
    <row r="10" spans="1:10" x14ac:dyDescent="0.2">
      <c r="A10" t="s">
        <v>372</v>
      </c>
      <c r="B10">
        <v>0.50916496945009726</v>
      </c>
      <c r="C10">
        <v>0</v>
      </c>
      <c r="D10">
        <v>0.30549898167009815</v>
      </c>
      <c r="E10" s="34">
        <f t="shared" si="0"/>
        <v>0.27155465037339849</v>
      </c>
      <c r="F10" s="33"/>
      <c r="G10">
        <v>0.71283095723009637</v>
      </c>
      <c r="H10">
        <v>0.81466395112019541</v>
      </c>
      <c r="I10">
        <v>0.50916496945009726</v>
      </c>
      <c r="J10" s="41">
        <f t="shared" si="1"/>
        <v>0.67888662593346305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speciesandpesticides</vt:lpstr>
      <vt:lpstr>effectsizes</vt:lpstr>
      <vt:lpstr>effectsizesforfig</vt:lpstr>
      <vt:lpstr>DeGrandi-Hoffman 2017 Calcs.</vt:lpstr>
      <vt:lpstr>Jones 2018 Calcs.</vt:lpstr>
      <vt:lpstr>Zhu 2020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2021-01-12T16:17:41Z</dcterms:created>
  <dcterms:modified xsi:type="dcterms:W3CDTF">2021-06-07T00:18:18Z</dcterms:modified>
</cp:coreProperties>
</file>