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5A3FD55C-A086-4443-B450-BBF2F2056C6B}" xr6:coauthVersionLast="47" xr6:coauthVersionMax="47" xr10:uidLastSave="{00000000-0000-0000-0000-000000000000}"/>
  <bookViews>
    <workbookView xWindow="-108" yWindow="-108" windowWidth="23256" windowHeight="12576" xr2:uid="{B3A2311B-3299-43A6-8B53-DEA11CF33208}"/>
  </bookViews>
  <sheets>
    <sheet name="staking_model" sheetId="1" r:id="rId1"/>
    <sheet name="ris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T36" i="1" l="1"/>
  <c r="U36" i="1"/>
  <c r="V36" i="1"/>
  <c r="W36" i="1"/>
  <c r="X36" i="1"/>
  <c r="T37" i="1"/>
  <c r="U37" i="1"/>
  <c r="V37" i="1"/>
  <c r="W37" i="1"/>
  <c r="X37" i="1"/>
  <c r="T38" i="1"/>
  <c r="U38" i="1"/>
  <c r="V38" i="1"/>
  <c r="W38" i="1"/>
  <c r="X38" i="1"/>
  <c r="T39" i="1"/>
  <c r="U39" i="1"/>
  <c r="V39" i="1"/>
  <c r="W39" i="1"/>
  <c r="X39" i="1"/>
  <c r="T40" i="1"/>
  <c r="U40" i="1"/>
  <c r="V40" i="1"/>
  <c r="W40" i="1"/>
  <c r="X40" i="1"/>
  <c r="U35" i="1"/>
  <c r="V35" i="1"/>
  <c r="W35" i="1"/>
  <c r="X35" i="1"/>
  <c r="T35" i="1"/>
  <c r="E45" i="1"/>
  <c r="S36" i="1"/>
  <c r="S37" i="1" s="1"/>
  <c r="S38" i="1" s="1"/>
  <c r="S39" i="1" s="1"/>
  <c r="S40" i="1" s="1"/>
  <c r="U34" i="1"/>
  <c r="V34" i="1" s="1"/>
  <c r="W34" i="1" s="1"/>
  <c r="X34" i="1" s="1"/>
  <c r="M45" i="1"/>
  <c r="K36" i="1"/>
  <c r="K37" i="1" s="1"/>
  <c r="K38" i="1" s="1"/>
  <c r="K39" i="1" s="1"/>
  <c r="K40" i="1" s="1"/>
  <c r="M34" i="1"/>
  <c r="N34" i="1" s="1"/>
  <c r="O34" i="1" s="1"/>
  <c r="P34" i="1" s="1"/>
  <c r="E44" i="1"/>
  <c r="E34" i="1"/>
  <c r="F34" i="1" s="1"/>
  <c r="G34" i="1" s="1"/>
  <c r="H34" i="1" s="1"/>
  <c r="C36" i="1"/>
  <c r="C37" i="1" s="1"/>
  <c r="C38" i="1" s="1"/>
  <c r="C39" i="1" s="1"/>
  <c r="C40" i="1" s="1"/>
  <c r="U17" i="1"/>
  <c r="U18" i="1"/>
  <c r="U19" i="1"/>
  <c r="U20" i="1"/>
  <c r="U21" i="1"/>
  <c r="U22" i="1"/>
  <c r="U23" i="1"/>
  <c r="U24" i="1"/>
  <c r="U16" i="1"/>
  <c r="D26" i="1"/>
  <c r="D27" i="1" s="1"/>
  <c r="D24" i="1"/>
  <c r="D25" i="1" s="1"/>
  <c r="D60" i="1"/>
  <c r="B61" i="1"/>
  <c r="B62" i="1" s="1"/>
  <c r="P17" i="1"/>
  <c r="P18" i="1"/>
  <c r="P19" i="1"/>
  <c r="P20" i="1"/>
  <c r="P21" i="1"/>
  <c r="P22" i="1"/>
  <c r="P23" i="1"/>
  <c r="P16" i="1"/>
  <c r="Q17" i="1"/>
  <c r="Q18" i="1"/>
  <c r="Q19" i="1"/>
  <c r="Q20" i="1"/>
  <c r="Q21" i="1"/>
  <c r="Q22" i="1"/>
  <c r="Q23" i="1"/>
  <c r="Q16" i="1"/>
  <c r="I22" i="1"/>
  <c r="I23" i="1" s="1"/>
  <c r="I24" i="1" s="1"/>
  <c r="Q24" i="1" s="1"/>
  <c r="O24" i="1" l="1"/>
  <c r="P24" i="1" s="1"/>
  <c r="E46" i="1"/>
  <c r="E47" i="1" s="1"/>
  <c r="E49" i="1" s="1"/>
  <c r="M44" i="1" s="1"/>
  <c r="F60" i="1"/>
  <c r="J16" i="1"/>
  <c r="J17" i="1"/>
  <c r="D61" i="1"/>
  <c r="F61" i="1" s="1"/>
  <c r="C60" i="1"/>
  <c r="B63" i="1"/>
  <c r="C62" i="1"/>
  <c r="C61" i="1"/>
  <c r="C34" i="1" l="1"/>
  <c r="D62" i="1"/>
  <c r="D63" i="1" s="1"/>
  <c r="E61" i="1"/>
  <c r="B64" i="1"/>
  <c r="C63" i="1"/>
  <c r="F62" i="1" l="1"/>
  <c r="E62" i="1"/>
  <c r="E63" i="1" s="1"/>
  <c r="D64" i="1"/>
  <c r="F63" i="1"/>
  <c r="B65" i="1"/>
  <c r="C64" i="1"/>
  <c r="D65" i="1" l="1"/>
  <c r="F64" i="1"/>
  <c r="E64" i="1"/>
  <c r="B66" i="1"/>
  <c r="C65" i="1"/>
  <c r="E65" i="1" l="1"/>
  <c r="D66" i="1"/>
  <c r="F65" i="1"/>
  <c r="B67" i="1"/>
  <c r="C66" i="1"/>
  <c r="E66" i="1" l="1"/>
  <c r="D67" i="1"/>
  <c r="F66" i="1"/>
  <c r="B68" i="1"/>
  <c r="C67" i="1"/>
  <c r="E67" i="1" l="1"/>
  <c r="D68" i="1"/>
  <c r="F67" i="1"/>
  <c r="B69" i="1"/>
  <c r="C68" i="1"/>
  <c r="E68" i="1" l="1"/>
  <c r="D69" i="1"/>
  <c r="F68" i="1"/>
  <c r="B70" i="1"/>
  <c r="C69" i="1"/>
  <c r="D70" i="1" l="1"/>
  <c r="F69" i="1"/>
  <c r="B71" i="1"/>
  <c r="C70" i="1"/>
  <c r="D71" i="1" l="1"/>
  <c r="F70" i="1"/>
  <c r="B72" i="1"/>
  <c r="C71" i="1"/>
  <c r="D72" i="1" l="1"/>
  <c r="F71" i="1"/>
  <c r="B73" i="1"/>
  <c r="C72" i="1"/>
  <c r="D73" i="1" l="1"/>
  <c r="F72" i="1"/>
  <c r="B74" i="1"/>
  <c r="C73" i="1"/>
  <c r="D74" i="1" l="1"/>
  <c r="F73" i="1"/>
  <c r="B75" i="1"/>
  <c r="C74" i="1"/>
  <c r="D75" i="1" l="1"/>
  <c r="F74" i="1"/>
  <c r="B76" i="1"/>
  <c r="C75" i="1"/>
  <c r="D76" i="1" l="1"/>
  <c r="F75" i="1"/>
  <c r="B77" i="1"/>
  <c r="C76" i="1"/>
  <c r="D77" i="1" l="1"/>
  <c r="F76" i="1"/>
  <c r="B78" i="1"/>
  <c r="C77" i="1"/>
  <c r="D78" i="1" l="1"/>
  <c r="F77" i="1"/>
  <c r="B79" i="1"/>
  <c r="C78" i="1"/>
  <c r="D79" i="1" l="1"/>
  <c r="F78" i="1"/>
  <c r="B80" i="1"/>
  <c r="C79" i="1"/>
  <c r="D80" i="1" l="1"/>
  <c r="F79" i="1"/>
  <c r="B81" i="1"/>
  <c r="C80" i="1"/>
  <c r="D81" i="1" l="1"/>
  <c r="F80" i="1"/>
  <c r="B82" i="1"/>
  <c r="C81" i="1"/>
  <c r="D82" i="1" l="1"/>
  <c r="F81" i="1"/>
  <c r="B83" i="1"/>
  <c r="C82" i="1"/>
  <c r="D83" i="1" l="1"/>
  <c r="F82" i="1"/>
  <c r="B84" i="1"/>
  <c r="C83" i="1"/>
  <c r="D84" i="1" l="1"/>
  <c r="F83" i="1"/>
  <c r="B85" i="1"/>
  <c r="C84" i="1"/>
  <c r="D85" i="1" l="1"/>
  <c r="F84" i="1"/>
  <c r="B86" i="1"/>
  <c r="C85" i="1"/>
  <c r="D86" i="1" l="1"/>
  <c r="F85" i="1"/>
  <c r="B87" i="1"/>
  <c r="C86" i="1"/>
  <c r="D87" i="1" l="1"/>
  <c r="F86" i="1"/>
  <c r="B88" i="1"/>
  <c r="C87" i="1"/>
  <c r="D88" i="1" l="1"/>
  <c r="F87" i="1"/>
  <c r="B89" i="1"/>
  <c r="C88" i="1"/>
  <c r="D89" i="1" l="1"/>
  <c r="F88" i="1"/>
  <c r="B90" i="1"/>
  <c r="C89" i="1"/>
  <c r="D90" i="1" l="1"/>
  <c r="F89" i="1"/>
  <c r="B91" i="1"/>
  <c r="C90" i="1"/>
  <c r="D91" i="1" l="1"/>
  <c r="F90" i="1"/>
  <c r="B92" i="1"/>
  <c r="C91" i="1"/>
  <c r="D92" i="1" l="1"/>
  <c r="F91" i="1"/>
  <c r="B93" i="1"/>
  <c r="C92" i="1"/>
  <c r="D93" i="1" l="1"/>
  <c r="F92" i="1"/>
  <c r="B94" i="1"/>
  <c r="C93" i="1"/>
  <c r="D94" i="1" l="1"/>
  <c r="F93" i="1"/>
  <c r="B95" i="1"/>
  <c r="C94" i="1"/>
  <c r="D95" i="1" l="1"/>
  <c r="F94" i="1"/>
  <c r="B96" i="1"/>
  <c r="C95" i="1"/>
  <c r="D96" i="1" l="1"/>
  <c r="F95" i="1"/>
  <c r="B97" i="1"/>
  <c r="C96" i="1"/>
  <c r="D97" i="1" l="1"/>
  <c r="F96" i="1"/>
  <c r="B98" i="1"/>
  <c r="C97" i="1"/>
  <c r="D98" i="1" l="1"/>
  <c r="F97" i="1"/>
  <c r="B99" i="1"/>
  <c r="C98" i="1"/>
  <c r="D99" i="1" l="1"/>
  <c r="F98" i="1"/>
  <c r="B100" i="1"/>
  <c r="C99" i="1"/>
  <c r="D100" i="1" l="1"/>
  <c r="F99" i="1"/>
  <c r="B101" i="1"/>
  <c r="C100" i="1"/>
  <c r="D101" i="1" l="1"/>
  <c r="F100" i="1"/>
  <c r="B102" i="1"/>
  <c r="C101" i="1"/>
  <c r="D102" i="1" l="1"/>
  <c r="F101" i="1"/>
  <c r="B103" i="1"/>
  <c r="C102" i="1"/>
  <c r="D103" i="1" l="1"/>
  <c r="F102" i="1"/>
  <c r="B104" i="1"/>
  <c r="C103" i="1"/>
  <c r="D104" i="1" l="1"/>
  <c r="F103" i="1"/>
  <c r="B105" i="1"/>
  <c r="C104" i="1"/>
  <c r="D105" i="1" l="1"/>
  <c r="F104" i="1"/>
  <c r="B106" i="1"/>
  <c r="C105" i="1"/>
  <c r="D106" i="1" l="1"/>
  <c r="F105" i="1"/>
  <c r="B107" i="1"/>
  <c r="C106" i="1"/>
  <c r="D107" i="1" l="1"/>
  <c r="F106" i="1"/>
  <c r="B108" i="1"/>
  <c r="C107" i="1"/>
  <c r="D108" i="1" l="1"/>
  <c r="F107" i="1"/>
  <c r="B109" i="1"/>
  <c r="C108" i="1"/>
  <c r="D109" i="1" l="1"/>
  <c r="F108" i="1"/>
  <c r="B110" i="1"/>
  <c r="C109" i="1"/>
  <c r="D110" i="1" l="1"/>
  <c r="F109" i="1"/>
  <c r="B111" i="1"/>
  <c r="C110" i="1"/>
  <c r="D111" i="1" l="1"/>
  <c r="F110" i="1"/>
  <c r="B112" i="1"/>
  <c r="C111" i="1"/>
  <c r="D112" i="1" l="1"/>
  <c r="F111" i="1"/>
  <c r="B113" i="1"/>
  <c r="C112" i="1"/>
  <c r="D113" i="1" l="1"/>
  <c r="F112" i="1"/>
  <c r="B114" i="1"/>
  <c r="C113" i="1"/>
  <c r="D114" i="1" l="1"/>
  <c r="F113" i="1"/>
  <c r="B115" i="1"/>
  <c r="C114" i="1"/>
  <c r="D115" i="1" l="1"/>
  <c r="F114" i="1"/>
  <c r="B116" i="1"/>
  <c r="C115" i="1"/>
  <c r="D116" i="1" l="1"/>
  <c r="F115" i="1"/>
  <c r="B117" i="1"/>
  <c r="C116" i="1"/>
  <c r="D117" i="1" l="1"/>
  <c r="F116" i="1"/>
  <c r="B118" i="1"/>
  <c r="C117" i="1"/>
  <c r="D118" i="1" l="1"/>
  <c r="F117" i="1"/>
  <c r="B119" i="1"/>
  <c r="C118" i="1"/>
  <c r="D119" i="1" l="1"/>
  <c r="F118" i="1"/>
  <c r="B120" i="1"/>
  <c r="C119" i="1"/>
  <c r="D120" i="1" l="1"/>
  <c r="F119" i="1"/>
  <c r="B121" i="1"/>
  <c r="C120" i="1"/>
  <c r="D121" i="1" l="1"/>
  <c r="F120" i="1"/>
  <c r="B122" i="1"/>
  <c r="C121" i="1"/>
  <c r="D122" i="1" l="1"/>
  <c r="F121" i="1"/>
  <c r="B123" i="1"/>
  <c r="C122" i="1"/>
  <c r="D123" i="1" l="1"/>
  <c r="F122" i="1"/>
  <c r="B124" i="1"/>
  <c r="C123" i="1"/>
  <c r="D124" i="1" l="1"/>
  <c r="F123" i="1"/>
  <c r="B125" i="1"/>
  <c r="C124" i="1"/>
  <c r="D125" i="1" l="1"/>
  <c r="F124" i="1"/>
  <c r="B126" i="1"/>
  <c r="C125" i="1"/>
  <c r="D126" i="1" l="1"/>
  <c r="F125" i="1"/>
  <c r="B127" i="1"/>
  <c r="C126" i="1"/>
  <c r="D127" i="1" l="1"/>
  <c r="F126" i="1"/>
  <c r="B128" i="1"/>
  <c r="C127" i="1"/>
  <c r="D128" i="1" l="1"/>
  <c r="F127" i="1"/>
  <c r="B129" i="1"/>
  <c r="C128" i="1"/>
  <c r="D129" i="1" l="1"/>
  <c r="F128" i="1"/>
  <c r="B130" i="1"/>
  <c r="C129" i="1"/>
  <c r="D130" i="1" l="1"/>
  <c r="F129" i="1"/>
  <c r="B131" i="1"/>
  <c r="C130" i="1"/>
  <c r="D131" i="1" l="1"/>
  <c r="F130" i="1"/>
  <c r="B132" i="1"/>
  <c r="C131" i="1"/>
  <c r="D132" i="1" l="1"/>
  <c r="F131" i="1"/>
  <c r="B133" i="1"/>
  <c r="C132" i="1"/>
  <c r="D133" i="1" l="1"/>
  <c r="F132" i="1"/>
  <c r="B134" i="1"/>
  <c r="C133" i="1"/>
  <c r="D134" i="1" l="1"/>
  <c r="F133" i="1"/>
  <c r="B135" i="1"/>
  <c r="C134" i="1"/>
  <c r="D135" i="1" l="1"/>
  <c r="F134" i="1"/>
  <c r="B136" i="1"/>
  <c r="C135" i="1"/>
  <c r="D136" i="1" l="1"/>
  <c r="F135" i="1"/>
  <c r="B137" i="1"/>
  <c r="C136" i="1"/>
  <c r="D137" i="1" l="1"/>
  <c r="F136" i="1"/>
  <c r="B138" i="1"/>
  <c r="C137" i="1"/>
  <c r="D138" i="1" l="1"/>
  <c r="F137" i="1"/>
  <c r="B139" i="1"/>
  <c r="C138" i="1"/>
  <c r="D139" i="1" l="1"/>
  <c r="F138" i="1"/>
  <c r="B140" i="1"/>
  <c r="C139" i="1"/>
  <c r="D140" i="1" l="1"/>
  <c r="F139" i="1"/>
  <c r="B141" i="1"/>
  <c r="C140" i="1"/>
  <c r="D141" i="1" l="1"/>
  <c r="F140" i="1"/>
  <c r="B142" i="1"/>
  <c r="C141" i="1"/>
  <c r="D142" i="1" l="1"/>
  <c r="F141" i="1"/>
  <c r="B143" i="1"/>
  <c r="C142" i="1"/>
  <c r="D143" i="1" l="1"/>
  <c r="F142" i="1"/>
  <c r="B144" i="1"/>
  <c r="C143" i="1"/>
  <c r="D144" i="1" l="1"/>
  <c r="F143" i="1"/>
  <c r="B145" i="1"/>
  <c r="C144" i="1"/>
  <c r="D145" i="1" l="1"/>
  <c r="F144" i="1"/>
  <c r="B146" i="1"/>
  <c r="C145" i="1"/>
  <c r="D146" i="1" l="1"/>
  <c r="F145" i="1"/>
  <c r="B147" i="1"/>
  <c r="C146" i="1"/>
  <c r="D147" i="1" l="1"/>
  <c r="F146" i="1"/>
  <c r="B148" i="1"/>
  <c r="C147" i="1"/>
  <c r="D148" i="1" l="1"/>
  <c r="F147" i="1"/>
  <c r="B149" i="1"/>
  <c r="C148" i="1"/>
  <c r="D149" i="1" l="1"/>
  <c r="F148" i="1"/>
  <c r="B150" i="1"/>
  <c r="C149" i="1"/>
  <c r="D150" i="1" l="1"/>
  <c r="F149" i="1"/>
  <c r="B151" i="1"/>
  <c r="C150" i="1"/>
  <c r="D151" i="1" l="1"/>
  <c r="F150" i="1"/>
  <c r="B152" i="1"/>
  <c r="C151" i="1"/>
  <c r="D152" i="1" l="1"/>
  <c r="F151" i="1"/>
  <c r="B153" i="1"/>
  <c r="C152" i="1"/>
  <c r="D153" i="1" l="1"/>
  <c r="F152" i="1"/>
  <c r="B154" i="1"/>
  <c r="C153" i="1"/>
  <c r="D154" i="1" l="1"/>
  <c r="F153" i="1"/>
  <c r="B155" i="1"/>
  <c r="C154" i="1"/>
  <c r="D155" i="1" l="1"/>
  <c r="F154" i="1"/>
  <c r="B156" i="1"/>
  <c r="C155" i="1"/>
  <c r="D156" i="1" l="1"/>
  <c r="F155" i="1"/>
  <c r="B157" i="1"/>
  <c r="C156" i="1"/>
  <c r="D157" i="1" l="1"/>
  <c r="F156" i="1"/>
  <c r="B158" i="1"/>
  <c r="C157" i="1"/>
  <c r="D158" i="1" l="1"/>
  <c r="F157" i="1"/>
  <c r="B159" i="1"/>
  <c r="C158" i="1"/>
  <c r="D159" i="1" l="1"/>
  <c r="F158" i="1"/>
  <c r="B160" i="1"/>
  <c r="C159" i="1"/>
  <c r="D160" i="1" l="1"/>
  <c r="F159" i="1"/>
  <c r="B161" i="1"/>
  <c r="C160" i="1"/>
  <c r="D161" i="1" l="1"/>
  <c r="F160" i="1"/>
  <c r="B162" i="1"/>
  <c r="C161" i="1"/>
  <c r="D162" i="1" l="1"/>
  <c r="F161" i="1"/>
  <c r="B163" i="1"/>
  <c r="C162" i="1"/>
  <c r="D163" i="1" l="1"/>
  <c r="F162" i="1"/>
  <c r="B164" i="1"/>
  <c r="C163" i="1"/>
  <c r="D164" i="1" l="1"/>
  <c r="F163" i="1"/>
  <c r="B165" i="1"/>
  <c r="C164" i="1"/>
  <c r="D165" i="1" l="1"/>
  <c r="F164" i="1"/>
  <c r="B166" i="1"/>
  <c r="C165" i="1"/>
  <c r="D166" i="1" l="1"/>
  <c r="F165" i="1"/>
  <c r="B167" i="1"/>
  <c r="C166" i="1"/>
  <c r="D167" i="1" l="1"/>
  <c r="F166" i="1"/>
  <c r="B168" i="1"/>
  <c r="C167" i="1"/>
  <c r="D168" i="1" l="1"/>
  <c r="F167" i="1"/>
  <c r="B169" i="1"/>
  <c r="C168" i="1"/>
  <c r="D169" i="1" l="1"/>
  <c r="F168" i="1"/>
  <c r="B170" i="1"/>
  <c r="C169" i="1"/>
  <c r="D170" i="1" l="1"/>
  <c r="F169" i="1"/>
  <c r="B171" i="1"/>
  <c r="C170" i="1"/>
  <c r="D171" i="1" l="1"/>
  <c r="F170" i="1"/>
  <c r="B172" i="1"/>
  <c r="C171" i="1"/>
  <c r="D172" i="1" l="1"/>
  <c r="F171" i="1"/>
  <c r="B173" i="1"/>
  <c r="C172" i="1"/>
  <c r="D173" i="1" l="1"/>
  <c r="F172" i="1"/>
  <c r="B174" i="1"/>
  <c r="C173" i="1"/>
  <c r="D174" i="1" l="1"/>
  <c r="F173" i="1"/>
  <c r="B175" i="1"/>
  <c r="C174" i="1"/>
  <c r="D175" i="1" l="1"/>
  <c r="F174" i="1"/>
  <c r="B176" i="1"/>
  <c r="C175" i="1"/>
  <c r="D176" i="1" l="1"/>
  <c r="F175" i="1"/>
  <c r="B177" i="1"/>
  <c r="C176" i="1"/>
  <c r="D177" i="1" l="1"/>
  <c r="F176" i="1"/>
  <c r="B178" i="1"/>
  <c r="C177" i="1"/>
  <c r="D178" i="1" l="1"/>
  <c r="F177" i="1"/>
  <c r="B179" i="1"/>
  <c r="C178" i="1"/>
  <c r="D179" i="1" l="1"/>
  <c r="F178" i="1"/>
  <c r="B180" i="1"/>
  <c r="C179" i="1"/>
  <c r="D180" i="1" l="1"/>
  <c r="F179" i="1"/>
  <c r="B181" i="1"/>
  <c r="C180" i="1"/>
  <c r="D181" i="1" l="1"/>
  <c r="F180" i="1"/>
  <c r="B182" i="1"/>
  <c r="C181" i="1"/>
  <c r="D182" i="1" l="1"/>
  <c r="F181" i="1"/>
  <c r="B183" i="1"/>
  <c r="C182" i="1"/>
  <c r="D183" i="1" l="1"/>
  <c r="F182" i="1"/>
  <c r="B184" i="1"/>
  <c r="C183" i="1"/>
  <c r="D184" i="1" l="1"/>
  <c r="F183" i="1"/>
  <c r="B185" i="1"/>
  <c r="C184" i="1"/>
  <c r="D185" i="1" l="1"/>
  <c r="F184" i="1"/>
  <c r="B186" i="1"/>
  <c r="C185" i="1"/>
  <c r="D186" i="1" l="1"/>
  <c r="F185" i="1"/>
  <c r="B187" i="1"/>
  <c r="C186" i="1"/>
  <c r="D187" i="1" l="1"/>
  <c r="F186" i="1"/>
  <c r="B188" i="1"/>
  <c r="C187" i="1"/>
  <c r="D188" i="1" l="1"/>
  <c r="F187" i="1"/>
  <c r="B189" i="1"/>
  <c r="C188" i="1"/>
  <c r="D189" i="1" l="1"/>
  <c r="F188" i="1"/>
  <c r="B190" i="1"/>
  <c r="C189" i="1"/>
  <c r="D190" i="1" l="1"/>
  <c r="F189" i="1"/>
  <c r="B191" i="1"/>
  <c r="C190" i="1"/>
  <c r="D191" i="1" l="1"/>
  <c r="F190" i="1"/>
  <c r="B192" i="1"/>
  <c r="C191" i="1"/>
  <c r="D192" i="1" l="1"/>
  <c r="F191" i="1"/>
  <c r="B193" i="1"/>
  <c r="C192" i="1"/>
  <c r="D193" i="1" l="1"/>
  <c r="F192" i="1"/>
  <c r="B194" i="1"/>
  <c r="C193" i="1"/>
  <c r="D194" i="1" l="1"/>
  <c r="F193" i="1"/>
  <c r="B195" i="1"/>
  <c r="C194" i="1"/>
  <c r="D195" i="1" l="1"/>
  <c r="F194" i="1"/>
  <c r="B196" i="1"/>
  <c r="C195" i="1"/>
  <c r="D196" i="1" l="1"/>
  <c r="F195" i="1"/>
  <c r="B197" i="1"/>
  <c r="C196" i="1"/>
  <c r="D197" i="1" l="1"/>
  <c r="F196" i="1"/>
  <c r="B198" i="1"/>
  <c r="C197" i="1"/>
  <c r="D198" i="1" l="1"/>
  <c r="F197" i="1"/>
  <c r="B199" i="1"/>
  <c r="C198" i="1"/>
  <c r="D199" i="1" l="1"/>
  <c r="F198" i="1"/>
  <c r="B200" i="1"/>
  <c r="C199" i="1"/>
  <c r="D200" i="1" l="1"/>
  <c r="F199" i="1"/>
  <c r="B201" i="1"/>
  <c r="C200" i="1"/>
  <c r="D201" i="1" l="1"/>
  <c r="F200" i="1"/>
  <c r="B202" i="1"/>
  <c r="C201" i="1"/>
  <c r="D202" i="1" l="1"/>
  <c r="F201" i="1"/>
  <c r="B203" i="1"/>
  <c r="C202" i="1"/>
  <c r="D203" i="1" l="1"/>
  <c r="F202" i="1"/>
  <c r="B204" i="1"/>
  <c r="C203" i="1"/>
  <c r="D204" i="1" l="1"/>
  <c r="F203" i="1"/>
  <c r="B205" i="1"/>
  <c r="C204" i="1"/>
  <c r="D205" i="1" l="1"/>
  <c r="F204" i="1"/>
  <c r="B206" i="1"/>
  <c r="C205" i="1"/>
  <c r="D206" i="1" l="1"/>
  <c r="F205" i="1"/>
  <c r="B207" i="1"/>
  <c r="C206" i="1"/>
  <c r="D207" i="1" l="1"/>
  <c r="F206" i="1"/>
  <c r="B208" i="1"/>
  <c r="C207" i="1"/>
  <c r="D208" i="1" l="1"/>
  <c r="F207" i="1"/>
  <c r="B209" i="1"/>
  <c r="C208" i="1"/>
  <c r="D209" i="1" l="1"/>
  <c r="F208" i="1"/>
  <c r="B210" i="1"/>
  <c r="C209" i="1"/>
  <c r="D210" i="1" l="1"/>
  <c r="F209" i="1"/>
  <c r="B211" i="1"/>
  <c r="C210" i="1"/>
  <c r="D211" i="1" l="1"/>
  <c r="F210" i="1"/>
  <c r="B212" i="1"/>
  <c r="C211" i="1"/>
  <c r="D212" i="1" l="1"/>
  <c r="F211" i="1"/>
  <c r="B213" i="1"/>
  <c r="C212" i="1"/>
  <c r="D213" i="1" l="1"/>
  <c r="F212" i="1"/>
  <c r="B214" i="1"/>
  <c r="C213" i="1"/>
  <c r="D214" i="1" l="1"/>
  <c r="F213" i="1"/>
  <c r="B215" i="1"/>
  <c r="C214" i="1"/>
  <c r="D215" i="1" l="1"/>
  <c r="F214" i="1"/>
  <c r="B216" i="1"/>
  <c r="C215" i="1"/>
  <c r="D216" i="1" l="1"/>
  <c r="F215" i="1"/>
  <c r="B217" i="1"/>
  <c r="C216" i="1"/>
  <c r="D217" i="1" l="1"/>
  <c r="F216" i="1"/>
  <c r="B218" i="1"/>
  <c r="C217" i="1"/>
  <c r="D218" i="1" l="1"/>
  <c r="F217" i="1"/>
  <c r="B219" i="1"/>
  <c r="C218" i="1"/>
  <c r="D219" i="1" l="1"/>
  <c r="F218" i="1"/>
  <c r="B220" i="1"/>
  <c r="C219" i="1"/>
  <c r="D220" i="1" l="1"/>
  <c r="F219" i="1"/>
  <c r="B221" i="1"/>
  <c r="C220" i="1"/>
  <c r="D221" i="1" l="1"/>
  <c r="F220" i="1"/>
  <c r="B222" i="1"/>
  <c r="C221" i="1"/>
  <c r="D222" i="1" l="1"/>
  <c r="F221" i="1"/>
  <c r="B223" i="1"/>
  <c r="C222" i="1"/>
  <c r="D223" i="1" l="1"/>
  <c r="F222" i="1"/>
  <c r="B224" i="1"/>
  <c r="C223" i="1"/>
  <c r="D224" i="1" l="1"/>
  <c r="F223" i="1"/>
  <c r="B225" i="1"/>
  <c r="C224" i="1"/>
  <c r="D225" i="1" l="1"/>
  <c r="F224" i="1"/>
  <c r="B226" i="1"/>
  <c r="C225" i="1"/>
  <c r="D226" i="1" l="1"/>
  <c r="F225" i="1"/>
  <c r="B227" i="1"/>
  <c r="C226" i="1"/>
  <c r="D227" i="1" l="1"/>
  <c r="F226" i="1"/>
  <c r="B228" i="1"/>
  <c r="C227" i="1"/>
  <c r="D228" i="1" l="1"/>
  <c r="F227" i="1"/>
  <c r="B229" i="1"/>
  <c r="C228" i="1"/>
  <c r="D229" i="1" l="1"/>
  <c r="F228" i="1"/>
  <c r="B230" i="1"/>
  <c r="C229" i="1"/>
  <c r="D230" i="1" l="1"/>
  <c r="F229" i="1"/>
  <c r="B231" i="1"/>
  <c r="C230" i="1"/>
  <c r="D231" i="1" l="1"/>
  <c r="F230" i="1"/>
  <c r="B232" i="1"/>
  <c r="C231" i="1"/>
  <c r="D232" i="1" l="1"/>
  <c r="F231" i="1"/>
  <c r="B233" i="1"/>
  <c r="C232" i="1"/>
  <c r="D233" i="1" l="1"/>
  <c r="F232" i="1"/>
  <c r="B234" i="1"/>
  <c r="C233" i="1"/>
  <c r="D234" i="1" l="1"/>
  <c r="F233" i="1"/>
  <c r="B235" i="1"/>
  <c r="C234" i="1"/>
  <c r="D235" i="1" l="1"/>
  <c r="F234" i="1"/>
  <c r="B236" i="1"/>
  <c r="C235" i="1"/>
  <c r="D236" i="1" l="1"/>
  <c r="F235" i="1"/>
  <c r="B237" i="1"/>
  <c r="C236" i="1"/>
  <c r="D237" i="1" l="1"/>
  <c r="F236" i="1"/>
  <c r="B238" i="1"/>
  <c r="C237" i="1"/>
  <c r="D238" i="1" l="1"/>
  <c r="F237" i="1"/>
  <c r="B239" i="1"/>
  <c r="C238" i="1"/>
  <c r="D239" i="1" l="1"/>
  <c r="F238" i="1"/>
  <c r="B240" i="1"/>
  <c r="C239" i="1"/>
  <c r="D240" i="1" l="1"/>
  <c r="F239" i="1"/>
  <c r="B241" i="1"/>
  <c r="C240" i="1"/>
  <c r="D241" i="1" l="1"/>
  <c r="F240" i="1"/>
  <c r="B242" i="1"/>
  <c r="C241" i="1"/>
  <c r="D242" i="1" l="1"/>
  <c r="F241" i="1"/>
  <c r="B243" i="1"/>
  <c r="C242" i="1"/>
  <c r="D243" i="1" l="1"/>
  <c r="F242" i="1"/>
  <c r="B244" i="1"/>
  <c r="C243" i="1"/>
  <c r="D244" i="1" l="1"/>
  <c r="F243" i="1"/>
  <c r="B245" i="1"/>
  <c r="C244" i="1"/>
  <c r="D245" i="1" l="1"/>
  <c r="F244" i="1"/>
  <c r="B246" i="1"/>
  <c r="C245" i="1"/>
  <c r="D246" i="1" l="1"/>
  <c r="F245" i="1"/>
  <c r="B247" i="1"/>
  <c r="C246" i="1"/>
  <c r="D247" i="1" l="1"/>
  <c r="F246" i="1"/>
  <c r="B248" i="1"/>
  <c r="C247" i="1"/>
  <c r="D248" i="1" l="1"/>
  <c r="F247" i="1"/>
  <c r="B249" i="1"/>
  <c r="C248" i="1"/>
  <c r="D249" i="1" l="1"/>
  <c r="F248" i="1"/>
  <c r="B250" i="1"/>
  <c r="C249" i="1"/>
  <c r="D250" i="1" l="1"/>
  <c r="F249" i="1"/>
  <c r="B251" i="1"/>
  <c r="C250" i="1"/>
  <c r="D251" i="1" l="1"/>
  <c r="F250" i="1"/>
  <c r="B252" i="1"/>
  <c r="C251" i="1"/>
  <c r="D252" i="1" l="1"/>
  <c r="F251" i="1"/>
  <c r="B253" i="1"/>
  <c r="C252" i="1"/>
  <c r="D253" i="1" l="1"/>
  <c r="F252" i="1"/>
  <c r="B254" i="1"/>
  <c r="C253" i="1"/>
  <c r="D254" i="1" l="1"/>
  <c r="F253" i="1"/>
  <c r="B255" i="1"/>
  <c r="C254" i="1"/>
  <c r="D255" i="1" l="1"/>
  <c r="F254" i="1"/>
  <c r="B256" i="1"/>
  <c r="C255" i="1"/>
  <c r="D256" i="1" l="1"/>
  <c r="F255" i="1"/>
  <c r="B257" i="1"/>
  <c r="C256" i="1"/>
  <c r="D257" i="1" l="1"/>
  <c r="F256" i="1"/>
  <c r="B258" i="1"/>
  <c r="C257" i="1"/>
  <c r="D258" i="1" l="1"/>
  <c r="F257" i="1"/>
  <c r="B259" i="1"/>
  <c r="C258" i="1"/>
  <c r="D259" i="1" l="1"/>
  <c r="F258" i="1"/>
  <c r="B260" i="1"/>
  <c r="C259" i="1"/>
  <c r="D260" i="1" l="1"/>
  <c r="F259" i="1"/>
  <c r="B261" i="1"/>
  <c r="C260" i="1"/>
  <c r="D261" i="1" l="1"/>
  <c r="F260" i="1"/>
  <c r="B262" i="1"/>
  <c r="C261" i="1"/>
  <c r="D262" i="1" l="1"/>
  <c r="F261" i="1"/>
  <c r="B263" i="1"/>
  <c r="C262" i="1"/>
  <c r="D263" i="1" l="1"/>
  <c r="F262" i="1"/>
  <c r="B264" i="1"/>
  <c r="C263" i="1"/>
  <c r="D264" i="1" l="1"/>
  <c r="F263" i="1"/>
  <c r="B265" i="1"/>
  <c r="C264" i="1"/>
  <c r="D265" i="1" l="1"/>
  <c r="F264" i="1"/>
  <c r="B266" i="1"/>
  <c r="C265" i="1"/>
  <c r="D266" i="1" l="1"/>
  <c r="F265" i="1"/>
  <c r="B267" i="1"/>
  <c r="C266" i="1"/>
  <c r="D267" i="1" l="1"/>
  <c r="F266" i="1"/>
  <c r="B268" i="1"/>
  <c r="C267" i="1"/>
  <c r="D268" i="1" l="1"/>
  <c r="F267" i="1"/>
  <c r="B269" i="1"/>
  <c r="C268" i="1"/>
  <c r="D269" i="1" l="1"/>
  <c r="F268" i="1"/>
  <c r="B270" i="1"/>
  <c r="C269" i="1"/>
  <c r="D270" i="1" l="1"/>
  <c r="F269" i="1"/>
  <c r="B271" i="1"/>
  <c r="C270" i="1"/>
  <c r="D271" i="1" l="1"/>
  <c r="F270" i="1"/>
  <c r="B272" i="1"/>
  <c r="C271" i="1"/>
  <c r="D272" i="1" l="1"/>
  <c r="F271" i="1"/>
  <c r="B273" i="1"/>
  <c r="C272" i="1"/>
  <c r="D273" i="1" l="1"/>
  <c r="F272" i="1"/>
  <c r="B274" i="1"/>
  <c r="C273" i="1"/>
  <c r="D274" i="1" l="1"/>
  <c r="F273" i="1"/>
  <c r="B275" i="1"/>
  <c r="C274" i="1"/>
  <c r="D275" i="1" l="1"/>
  <c r="F274" i="1"/>
  <c r="B276" i="1"/>
  <c r="C275" i="1"/>
  <c r="D276" i="1" l="1"/>
  <c r="F275" i="1"/>
  <c r="B277" i="1"/>
  <c r="C276" i="1"/>
  <c r="D277" i="1" l="1"/>
  <c r="F276" i="1"/>
  <c r="B278" i="1"/>
  <c r="C277" i="1"/>
  <c r="D278" i="1" l="1"/>
  <c r="F277" i="1"/>
  <c r="B279" i="1"/>
  <c r="C278" i="1"/>
  <c r="D279" i="1" l="1"/>
  <c r="F278" i="1"/>
  <c r="B280" i="1"/>
  <c r="C279" i="1"/>
  <c r="D280" i="1" l="1"/>
  <c r="F279" i="1"/>
  <c r="B281" i="1"/>
  <c r="C280" i="1"/>
  <c r="D281" i="1" l="1"/>
  <c r="F280" i="1"/>
  <c r="B282" i="1"/>
  <c r="C281" i="1"/>
  <c r="D282" i="1" l="1"/>
  <c r="F281" i="1"/>
  <c r="B283" i="1"/>
  <c r="C282" i="1"/>
  <c r="D283" i="1" l="1"/>
  <c r="F282" i="1"/>
  <c r="B284" i="1"/>
  <c r="C283" i="1"/>
  <c r="D284" i="1" l="1"/>
  <c r="F283" i="1"/>
  <c r="B285" i="1"/>
  <c r="C284" i="1"/>
  <c r="D285" i="1" l="1"/>
  <c r="F284" i="1"/>
  <c r="B286" i="1"/>
  <c r="C285" i="1"/>
  <c r="D286" i="1" l="1"/>
  <c r="F285" i="1"/>
  <c r="B287" i="1"/>
  <c r="C286" i="1"/>
  <c r="D287" i="1" l="1"/>
  <c r="F286" i="1"/>
  <c r="B288" i="1"/>
  <c r="C287" i="1"/>
  <c r="D288" i="1" l="1"/>
  <c r="F287" i="1"/>
  <c r="B289" i="1"/>
  <c r="C288" i="1"/>
  <c r="D289" i="1" l="1"/>
  <c r="F288" i="1"/>
  <c r="B290" i="1"/>
  <c r="C289" i="1"/>
  <c r="D290" i="1" l="1"/>
  <c r="F289" i="1"/>
  <c r="B291" i="1"/>
  <c r="C290" i="1"/>
  <c r="D291" i="1" l="1"/>
  <c r="F290" i="1"/>
  <c r="B292" i="1"/>
  <c r="C291" i="1"/>
  <c r="D292" i="1" l="1"/>
  <c r="F291" i="1"/>
  <c r="B293" i="1"/>
  <c r="C292" i="1"/>
  <c r="D293" i="1" l="1"/>
  <c r="F292" i="1"/>
  <c r="B294" i="1"/>
  <c r="C293" i="1"/>
  <c r="D294" i="1" l="1"/>
  <c r="F293" i="1"/>
  <c r="B295" i="1"/>
  <c r="C294" i="1"/>
  <c r="D295" i="1" l="1"/>
  <c r="F294" i="1"/>
  <c r="B296" i="1"/>
  <c r="C295" i="1"/>
  <c r="D296" i="1" l="1"/>
  <c r="F295" i="1"/>
  <c r="B297" i="1"/>
  <c r="C296" i="1"/>
  <c r="D297" i="1" l="1"/>
  <c r="F296" i="1"/>
  <c r="B298" i="1"/>
  <c r="C297" i="1"/>
  <c r="D298" i="1" l="1"/>
  <c r="F297" i="1"/>
  <c r="B299" i="1"/>
  <c r="C299" i="1" s="1"/>
  <c r="C298" i="1"/>
  <c r="D299" i="1" l="1"/>
  <c r="F299" i="1" s="1"/>
  <c r="F298" i="1"/>
  <c r="D17" i="1"/>
  <c r="E69" i="1" s="1"/>
  <c r="E70" i="1" l="1"/>
  <c r="E71" i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R17" i="1" l="1" a="1"/>
  <c r="R17" i="1" s="1"/>
  <c r="R19" i="1" a="1"/>
  <c r="R19" i="1" s="1"/>
  <c r="R18" i="1" a="1"/>
  <c r="R18" i="1" s="1"/>
  <c r="R22" i="1" a="1"/>
  <c r="R22" i="1" s="1"/>
  <c r="R16" i="1" a="1"/>
  <c r="R16" i="1" s="1"/>
  <c r="R24" i="1" a="1"/>
  <c r="R24" i="1" s="1"/>
  <c r="M43" i="1" s="1"/>
  <c r="R23" i="1" a="1"/>
  <c r="R23" i="1" s="1"/>
  <c r="R21" i="1" a="1"/>
  <c r="R21" i="1" s="1"/>
  <c r="R20" i="1" a="1"/>
  <c r="R20" i="1" s="1"/>
  <c r="S43" i="1" l="1"/>
  <c r="M46" i="1"/>
  <c r="K34" i="1" s="1"/>
  <c r="V20" i="1"/>
  <c r="W20" i="1" s="1"/>
  <c r="V18" i="1"/>
  <c r="W18" i="1" s="1"/>
  <c r="V21" i="1"/>
  <c r="W21" i="1" s="1"/>
  <c r="V17" i="1"/>
  <c r="W17" i="1" s="1"/>
  <c r="V22" i="1"/>
  <c r="W22" i="1" s="1"/>
  <c r="V19" i="1"/>
  <c r="W19" i="1" s="1"/>
  <c r="V16" i="1"/>
  <c r="W16" i="1" s="1"/>
  <c r="V24" i="1"/>
  <c r="W24" i="1" s="1"/>
  <c r="V23" i="1"/>
  <c r="W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1" authorId="0" shapeId="0" xr:uid="{55C88D6A-D5CF-4FBA-BC3E-E98005E84C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Source: dune.xyz/ethpanda/Redacted</t>
        </r>
      </text>
    </comment>
    <comment ref="I26" authorId="0" shapeId="0" xr:uid="{96F96F44-30DA-4587-B7B0-0AECDCF4FC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Source: dune.xyz/ethpanda/Redacted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<sst xmlns="http://schemas.openxmlformats.org/spreadsheetml/2006/main" count="456" uniqueCount="95">
  <si>
    <t>Investment cost</t>
  </si>
  <si>
    <t>Price</t>
  </si>
  <si>
    <t>No. of BTRFLY</t>
  </si>
  <si>
    <t>Price of BTRFLY</t>
  </si>
  <si>
    <t>Amount invested</t>
  </si>
  <si>
    <t>Portfolio value</t>
  </si>
  <si>
    <t>MoM</t>
  </si>
  <si>
    <t>Date</t>
  </si>
  <si>
    <t>Rebase stats</t>
  </si>
  <si>
    <t>Start</t>
  </si>
  <si>
    <t>End</t>
  </si>
  <si>
    <t>Start date</t>
  </si>
  <si>
    <t>Epochs</t>
  </si>
  <si>
    <t>Days</t>
  </si>
  <si>
    <t>Hours/Epoch</t>
  </si>
  <si>
    <t>Epochs/Day</t>
  </si>
  <si>
    <t>Date invested</t>
  </si>
  <si>
    <t>Epoch #</t>
  </si>
  <si>
    <t>End date</t>
  </si>
  <si>
    <t>Detailed emission schedule</t>
  </si>
  <si>
    <t>Day from investment</t>
  </si>
  <si>
    <t>x</t>
  </si>
  <si>
    <t>Epoch from start of tapering period</t>
  </si>
  <si>
    <t>Inflation rate</t>
  </si>
  <si>
    <t>Implied APY
(IN BTRFLY, NOT $)</t>
  </si>
  <si>
    <t>Staked:Unstaked BTRFLY</t>
  </si>
  <si>
    <t>Protocol Controlled Value ("PCV")</t>
  </si>
  <si>
    <t>Fully diluted supply</t>
  </si>
  <si>
    <t>Market cap</t>
  </si>
  <si>
    <t>Reserve/Mcap</t>
  </si>
  <si>
    <t>Reserve metrics (static)</t>
  </si>
  <si>
    <t xml:space="preserve"> </t>
  </si>
  <si>
    <t>% change</t>
  </si>
  <si>
    <t>Reserve/BTRFLY</t>
  </si>
  <si>
    <t>Value</t>
  </si>
  <si>
    <t>Contributions as % of mcap</t>
  </si>
  <si>
    <t>Price/Reserves ratio</t>
  </si>
  <si>
    <t>Price/Reserves</t>
  </si>
  <si>
    <t>Note: Assume contributions (bonds) were made at the current price</t>
  </si>
  <si>
    <t>Contribution in $</t>
  </si>
  <si>
    <t>Assumed Price/Reserves ratio</t>
  </si>
  <si>
    <t>Implied price</t>
  </si>
  <si>
    <t>Assumed price for each BTRFLY</t>
  </si>
  <si>
    <t>Tokens issued</t>
  </si>
  <si>
    <t>Contribution to reserves above current (in %)</t>
  </si>
  <si>
    <t>Notes</t>
  </si>
  <si>
    <t>Reserves/Token</t>
  </si>
  <si>
    <t>The assumption of a static price for each BTRFLY is unrealistic.</t>
  </si>
  <si>
    <t>The numbers presented here should provide intuition around direction of outcomes rather than a prediction of what is likely to occur.</t>
  </si>
  <si>
    <t>No. of tokens</t>
  </si>
  <si>
    <t>Investment amount</t>
  </si>
  <si>
    <t>Value of holdings</t>
  </si>
  <si>
    <t>Value of tokens</t>
  </si>
  <si>
    <t>Sensitivities</t>
  </si>
  <si>
    <t>Basic Stats</t>
  </si>
  <si>
    <t>&lt;&lt; token price could fall by 1-this amount</t>
  </si>
  <si>
    <t>Instructions</t>
  </si>
  <si>
    <t>You can change the values in blue highlight to suit the conditions prevalent at the time you decide to enter a position e.g. price of BTRFLY, amount invested, etc.</t>
  </si>
  <si>
    <t>The model was built around the time that the tapering period started, ~1 Feb 2022, where the APY for inflation will be adjusted from 80,000% to 1,000%, over an 80-day period.</t>
  </si>
  <si>
    <t>To understand what your outcomes might be, refer to the tables in the "Sensitivities" section.</t>
  </si>
  <si>
    <t>This model was built for personal use. It was done on a "quick and dirty" basis, and hasn't been checked in detail. USE AT YOUR OWN RISK!</t>
  </si>
  <si>
    <t>Disclaimer / Notice</t>
  </si>
  <si>
    <t>However, the alternative of trying to model out different prices for reserve contributions would be a naïve attempt to impose determinism on something that is inherently impossible to predict (hype, market movements etc).</t>
  </si>
  <si>
    <t>Context</t>
  </si>
  <si>
    <t>The purpose of this model is to get a sense of what your financial profit/loss outcomes may look like under a range of scenarios for the Redacted Cartel token, BTRFLY.</t>
  </si>
  <si>
    <t>I welcome feedback and suggestions. DM me at Twitter @88crypt.</t>
  </si>
  <si>
    <t>Legend</t>
  </si>
  <si>
    <t>chosen variable</t>
  </si>
  <si>
    <t>external input</t>
  </si>
  <si>
    <t>key result</t>
  </si>
  <si>
    <t>Composition of reserves</t>
  </si>
  <si>
    <t>As of:</t>
  </si>
  <si>
    <t>CRV</t>
  </si>
  <si>
    <t>CVX</t>
  </si>
  <si>
    <t>Potential enhancements</t>
  </si>
  <si>
    <t>Model format and other conventions were carried over from my time in finance; if anything should be explained better, please do let me know.</t>
  </si>
  <si>
    <t>README</t>
  </si>
  <si>
    <t>Markers to help navigate the sheet quickly. Feel free to igonre them</t>
  </si>
  <si>
    <t>Key metrics e.g.  Profit/loss</t>
  </si>
  <si>
    <t>Change these inputs to see impact of certain scenarios</t>
  </si>
  <si>
    <t>linked to another cell</t>
  </si>
  <si>
    <t>For fixed variables that r unlikely to change</t>
  </si>
  <si>
    <t>value of</t>
  </si>
  <si>
    <t>Sensitivity for change in value of tokens in reserve. E.g. CRV and CVX could rise/fall. Currently the model assumes the reserve's value does not change apart from new contributions (new bonding).</t>
  </si>
  <si>
    <t>Price history</t>
  </si>
  <si>
    <t>Price history of comparable rebase project</t>
  </si>
  <si>
    <t>e.g. Olympus</t>
  </si>
  <si>
    <t>Reserve / Price ratio (history)</t>
  </si>
  <si>
    <t>Reserve / Price ratio of comparable rebase project (history)</t>
  </si>
  <si>
    <t>…</t>
  </si>
  <si>
    <t>That being said, some projects have revenue generating potential, which may result in P/E type valuations.</t>
  </si>
  <si>
    <t>Risk factor: price of rebase projects should go down over time (towards reserve value, like in P/B valuations), but there may be spikes in value according to hype.</t>
  </si>
  <si>
    <t>Risk factor: the lower the ratio, the more downside risk if the project valuation tends towards P/B valuation due to a reduction in hype, inability to demonstrate an income stream (so as to move towards P/E valuation)</t>
  </si>
  <si>
    <t>WORK IN PROGRESS!</t>
  </si>
  <si>
    <t>Risk factor: the more stablecoins / more bluechips, the less the downside risk (but also less upside potential).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</si>
</sst>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0.0000%"/>
    <numFmt numFmtId="165" formatCode="#,##0%_);#,##\(0%\)"/>
    <numFmt numFmtId="166" formatCode="0%_);\(0\)%;\-_)"/>
    <numFmt numFmtId="167" formatCode="#,##0.0\x_);\(#,##0.0\)\x"/>
    <numFmt numFmtId="168" formatCode="#,##0.00\x_);\(#,##0.00\)\x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5" fontId="0" fillId="0" borderId="0" xfId="0" applyNumberFormat="1"/>
    <xf numFmtId="15" fontId="2" fillId="0" borderId="0" xfId="0" applyNumberFormat="1" applyFont="1"/>
    <xf numFmtId="6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" fontId="3" fillId="0" borderId="0" xfId="0" applyNumberFormat="1" applyFont="1"/>
    <xf numFmtId="9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right"/>
    </xf>
    <xf numFmtId="15" fontId="0" fillId="0" borderId="0" xfId="0" applyNumberFormat="1" applyFill="1"/>
    <xf numFmtId="164" fontId="2" fillId="0" borderId="0" xfId="0" applyNumberFormat="1" applyFont="1"/>
    <xf numFmtId="164" fontId="0" fillId="0" borderId="0" xfId="0" applyNumberFormat="1" applyFill="1"/>
    <xf numFmtId="9" fontId="2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Fill="1"/>
    <xf numFmtId="0" fontId="3" fillId="0" borderId="0" xfId="0" applyFont="1" applyAlignment="1">
      <alignment horizontal="left"/>
    </xf>
    <xf numFmtId="15" fontId="7" fillId="0" borderId="0" xfId="0" applyNumberFormat="1" applyFont="1"/>
    <xf numFmtId="0" fontId="4" fillId="0" borderId="0" xfId="0" applyFont="1"/>
    <xf numFmtId="0" fontId="1" fillId="0" borderId="1" xfId="0" applyFont="1" applyFill="1" applyBorder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Continuous"/>
    </xf>
    <xf numFmtId="166" fontId="2" fillId="0" borderId="0" xfId="0" applyNumberFormat="1" applyFont="1"/>
    <xf numFmtId="167" fontId="0" fillId="0" borderId="0" xfId="0" applyNumberFormat="1"/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8" fontId="0" fillId="0" borderId="0" xfId="0" applyNumberFormat="1"/>
    <xf numFmtId="0" fontId="1" fillId="0" borderId="0" xfId="0" applyFont="1" applyAlignment="1">
      <alignment horizontal="centerContinuous"/>
    </xf>
    <xf numFmtId="0" fontId="10" fillId="0" borderId="0" xfId="0" applyFont="1"/>
    <xf numFmtId="168" fontId="2" fillId="0" borderId="3" xfId="0" applyNumberFormat="1" applyFont="1" applyFill="1" applyBorder="1"/>
    <xf numFmtId="168" fontId="2" fillId="0" borderId="1" xfId="0" applyNumberFormat="1" applyFont="1" applyFill="1" applyBorder="1"/>
    <xf numFmtId="166" fontId="2" fillId="0" borderId="0" xfId="0" applyNumberFormat="1" applyFont="1" applyFill="1"/>
    <xf numFmtId="6" fontId="0" fillId="0" borderId="4" xfId="0" applyNumberFormat="1" applyFill="1" applyBorder="1"/>
    <xf numFmtId="6" fontId="0" fillId="0" borderId="0" xfId="0" applyNumberFormat="1" applyFill="1"/>
    <xf numFmtId="166" fontId="0" fillId="0" borderId="0" xfId="0" applyNumberFormat="1" applyFill="1"/>
    <xf numFmtId="6" fontId="0" fillId="0" borderId="5" xfId="0" applyNumberFormat="1" applyFill="1" applyBorder="1"/>
    <xf numFmtId="6" fontId="11" fillId="0" borderId="2" xfId="0" applyNumberFormat="1" applyFont="1" applyFill="1" applyBorder="1"/>
    <xf numFmtId="167" fontId="3" fillId="0" borderId="0" xfId="0" applyNumberFormat="1" applyFont="1" applyFill="1" applyBorder="1"/>
    <xf numFmtId="6" fontId="2" fillId="2" borderId="0" xfId="0" applyNumberFormat="1" applyFont="1" applyFill="1"/>
    <xf numFmtId="168" fontId="2" fillId="2" borderId="0" xfId="0" applyNumberFormat="1" applyFont="1" applyFill="1"/>
    <xf numFmtId="9" fontId="2" fillId="2" borderId="0" xfId="0" applyNumberFormat="1" applyFont="1" applyFill="1"/>
    <xf numFmtId="168" fontId="2" fillId="0" borderId="0" xfId="0" applyNumberFormat="1" applyFont="1" applyFill="1" applyBorder="1"/>
    <xf numFmtId="167" fontId="11" fillId="0" borderId="0" xfId="0" applyNumberFormat="1" applyFont="1" applyFill="1" applyBorder="1"/>
    <xf numFmtId="165" fontId="4" fillId="0" borderId="0" xfId="0" applyNumberFormat="1" applyFont="1"/>
    <xf numFmtId="0" fontId="8" fillId="3" borderId="0" xfId="0" applyFont="1" applyFill="1" applyBorder="1" applyAlignment="1">
      <alignment horizontal="left"/>
    </xf>
    <xf numFmtId="0" fontId="9" fillId="3" borderId="0" xfId="0" applyFont="1" applyFill="1"/>
    <xf numFmtId="0" fontId="8" fillId="4" borderId="0" xfId="0" applyFont="1" applyFill="1"/>
    <xf numFmtId="0" fontId="9" fillId="4" borderId="0" xfId="0" applyFont="1" applyFill="1"/>
    <xf numFmtId="164" fontId="2" fillId="0" borderId="0" xfId="0" applyNumberFormat="1" applyFont="1" applyFill="1"/>
    <xf numFmtId="4" fontId="2" fillId="0" borderId="0" xfId="0" applyNumberFormat="1" applyFont="1" applyFill="1"/>
    <xf numFmtId="4" fontId="13" fillId="5" borderId="2" xfId="0" applyNumberFormat="1" applyFont="1" applyFill="1" applyBorder="1"/>
    <xf numFmtId="167" fontId="14" fillId="5" borderId="4" xfId="0" applyNumberFormat="1" applyFont="1" applyFill="1" applyBorder="1"/>
    <xf numFmtId="167" fontId="14" fillId="5" borderId="6" xfId="0" applyNumberFormat="1" applyFont="1" applyFill="1" applyBorder="1"/>
    <xf numFmtId="167" fontId="14" fillId="5" borderId="5" xfId="0" applyNumberFormat="1" applyFont="1" applyFill="1" applyBorder="1"/>
    <xf numFmtId="167" fontId="14" fillId="5" borderId="0" xfId="0" applyNumberFormat="1" applyFont="1" applyFill="1" applyBorder="1"/>
    <xf numFmtId="6" fontId="14" fillId="5" borderId="4" xfId="0" applyNumberFormat="1" applyFont="1" applyFill="1" applyBorder="1"/>
    <xf numFmtId="6" fontId="14" fillId="5" borderId="0" xfId="0" applyNumberFormat="1" applyFont="1" applyFill="1"/>
    <xf numFmtId="6" fontId="14" fillId="5" borderId="5" xfId="0" applyNumberFormat="1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4" fillId="5" borderId="0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0" fontId="14" fillId="5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15" fillId="0" borderId="0" xfId="0" applyFont="1"/>
    <xf numFmtId="0" fontId="1" fillId="0" borderId="0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09D-3AD1-474A-895C-942C726B5595}">
  <dimension ref="A1:AB336"/>
  <sheetViews>
    <sheetView tabSelected="1" zoomScale="110" zoomScaleNormal="110" workbookViewId="0">
      <selection activeCell="B1" sqref="B1"/>
    </sheetView>
  </sheetViews>
  <sheetFormatPr defaultRowHeight="14.4" x14ac:dyDescent="0.3"/>
  <cols>
    <col min="1" max="1" width="4.6640625" style="20" customWidth="1"/>
    <col min="3" max="3" width="23" bestFit="1" customWidth="1"/>
    <col min="4" max="4" width="13" bestFit="1" customWidth="1"/>
    <col min="5" max="5" width="12" bestFit="1" customWidth="1"/>
    <col min="6" max="6" width="12.6640625" bestFit="1" customWidth="1"/>
    <col min="7" max="7" width="17.33203125" customWidth="1"/>
    <col min="8" max="8" width="9.109375" bestFit="1" customWidth="1"/>
    <col min="9" max="10" width="10.6640625" customWidth="1"/>
    <col min="11" max="11" width="11.5546875" bestFit="1" customWidth="1"/>
    <col min="16" max="16" width="8.44140625" bestFit="1" customWidth="1"/>
    <col min="17" max="17" width="9.88671875" bestFit="1" customWidth="1"/>
    <col min="18" max="18" width="12" bestFit="1" customWidth="1"/>
    <col min="24" max="24" width="9.88671875" bestFit="1" customWidth="1"/>
  </cols>
  <sheetData>
    <row r="1" spans="1:25" x14ac:dyDescent="0.3">
      <c r="Y1" s="20" t="s">
        <v>21</v>
      </c>
    </row>
    <row r="2" spans="1:25" x14ac:dyDescent="0.3">
      <c r="A2" s="20" t="s">
        <v>21</v>
      </c>
      <c r="B2" s="53" t="s">
        <v>76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20" t="s">
        <v>21</v>
      </c>
    </row>
    <row r="3" spans="1:25" x14ac:dyDescent="0.3">
      <c r="Y3" s="20" t="s">
        <v>21</v>
      </c>
    </row>
    <row r="4" spans="1:25" x14ac:dyDescent="0.3">
      <c r="B4" s="65" t="s">
        <v>63</v>
      </c>
      <c r="C4" s="66"/>
      <c r="D4" s="66"/>
      <c r="E4" s="66"/>
      <c r="F4" s="66"/>
      <c r="G4" s="65" t="s">
        <v>56</v>
      </c>
      <c r="H4" s="66"/>
      <c r="I4" s="66"/>
      <c r="J4" s="66"/>
      <c r="K4" s="66"/>
      <c r="L4" s="66"/>
      <c r="Y4" s="20" t="s">
        <v>21</v>
      </c>
    </row>
    <row r="5" spans="1:25" ht="43.5" customHeight="1" x14ac:dyDescent="0.3">
      <c r="B5" s="84" t="s">
        <v>64</v>
      </c>
      <c r="C5" s="84"/>
      <c r="D5" s="84"/>
      <c r="E5" s="84"/>
      <c r="F5" s="66" t="s">
        <v>31</v>
      </c>
      <c r="G5" s="84" t="s">
        <v>57</v>
      </c>
      <c r="H5" s="84"/>
      <c r="I5" s="84"/>
      <c r="J5" s="84"/>
      <c r="K5" s="84"/>
      <c r="L5" s="84"/>
      <c r="N5" s="73" t="s">
        <v>66</v>
      </c>
      <c r="O5" s="67"/>
      <c r="P5" s="68"/>
      <c r="Q5" s="68"/>
      <c r="R5" s="68"/>
      <c r="S5" s="69"/>
      <c r="Y5" s="20" t="s">
        <v>21</v>
      </c>
    </row>
    <row r="6" spans="1:25" ht="46.5" customHeight="1" x14ac:dyDescent="0.3">
      <c r="B6" s="84" t="s">
        <v>58</v>
      </c>
      <c r="C6" s="84"/>
      <c r="D6" s="84"/>
      <c r="E6" s="84"/>
      <c r="F6" s="66" t="s">
        <v>31</v>
      </c>
      <c r="G6" s="84" t="s">
        <v>59</v>
      </c>
      <c r="H6" s="84"/>
      <c r="I6" s="84"/>
      <c r="J6" s="84"/>
      <c r="K6" s="84"/>
      <c r="L6" s="84"/>
      <c r="N6" s="70" t="s">
        <v>67</v>
      </c>
      <c r="O6" s="70"/>
      <c r="P6" s="86" t="s">
        <v>79</v>
      </c>
      <c r="Q6" s="84"/>
      <c r="R6" s="84"/>
      <c r="S6" s="87"/>
      <c r="Y6" s="20" t="s">
        <v>21</v>
      </c>
    </row>
    <row r="7" spans="1:25" x14ac:dyDescent="0.3"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N7" s="76" t="s">
        <v>69</v>
      </c>
      <c r="O7" s="74"/>
      <c r="P7" s="91" t="s">
        <v>78</v>
      </c>
      <c r="Q7" s="91"/>
      <c r="R7" s="91"/>
      <c r="S7" s="92"/>
      <c r="Y7" s="20" t="s">
        <v>21</v>
      </c>
    </row>
    <row r="8" spans="1:25" x14ac:dyDescent="0.3">
      <c r="B8" s="65" t="s">
        <v>61</v>
      </c>
      <c r="C8" s="66"/>
      <c r="D8" s="66"/>
      <c r="E8" s="66"/>
      <c r="F8" s="66"/>
      <c r="G8" s="65" t="s">
        <v>74</v>
      </c>
      <c r="H8" s="66"/>
      <c r="I8" s="66"/>
      <c r="J8" s="66"/>
      <c r="K8" s="66"/>
      <c r="L8" s="66"/>
      <c r="N8" s="71" t="s">
        <v>68</v>
      </c>
      <c r="P8" s="86" t="s">
        <v>81</v>
      </c>
      <c r="Q8" s="84"/>
      <c r="R8" s="84"/>
      <c r="S8" s="87"/>
      <c r="Y8" s="20" t="s">
        <v>21</v>
      </c>
    </row>
    <row r="9" spans="1:25" ht="45" customHeight="1" x14ac:dyDescent="0.3">
      <c r="B9" s="85" t="s">
        <v>60</v>
      </c>
      <c r="C9" s="84"/>
      <c r="D9" s="84"/>
      <c r="E9" s="84"/>
      <c r="F9" s="66" t="s">
        <v>31</v>
      </c>
      <c r="G9" s="84" t="s">
        <v>83</v>
      </c>
      <c r="H9" s="84"/>
      <c r="I9" s="84"/>
      <c r="J9" s="84"/>
      <c r="K9" s="84"/>
      <c r="L9" s="84"/>
      <c r="N9" s="72" t="s">
        <v>80</v>
      </c>
      <c r="P9" s="75"/>
      <c r="Q9" s="79"/>
      <c r="R9" s="79"/>
      <c r="S9" s="80"/>
      <c r="Y9" s="20" t="s">
        <v>21</v>
      </c>
    </row>
    <row r="10" spans="1:25" ht="49.5" customHeight="1" x14ac:dyDescent="0.3">
      <c r="B10" s="85" t="s">
        <v>75</v>
      </c>
      <c r="C10" s="84"/>
      <c r="D10" s="84"/>
      <c r="E10" s="84"/>
      <c r="F10" s="66" t="s">
        <v>31</v>
      </c>
      <c r="G10" s="85" t="s">
        <v>65</v>
      </c>
      <c r="H10" s="84"/>
      <c r="I10" s="84"/>
      <c r="J10" s="84"/>
      <c r="K10" s="84"/>
      <c r="L10" s="84"/>
      <c r="N10" s="78" t="s">
        <v>21</v>
      </c>
      <c r="O10" s="77"/>
      <c r="P10" s="88" t="s">
        <v>77</v>
      </c>
      <c r="Q10" s="89"/>
      <c r="R10" s="89"/>
      <c r="S10" s="90"/>
      <c r="Y10" s="20" t="s">
        <v>21</v>
      </c>
    </row>
    <row r="11" spans="1:25" x14ac:dyDescent="0.3">
      <c r="F11" t="s">
        <v>31</v>
      </c>
      <c r="K11" t="s">
        <v>82</v>
      </c>
      <c r="Y11" s="20" t="s">
        <v>21</v>
      </c>
    </row>
    <row r="12" spans="1:25" x14ac:dyDescent="0.3">
      <c r="Y12" s="20" t="s">
        <v>21</v>
      </c>
    </row>
    <row r="13" spans="1:25" x14ac:dyDescent="0.3">
      <c r="A13" s="20" t="s">
        <v>21</v>
      </c>
      <c r="B13" s="53" t="s">
        <v>54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N13" s="53" t="s">
        <v>5</v>
      </c>
      <c r="O13" s="54"/>
      <c r="P13" s="54"/>
      <c r="Q13" s="54"/>
      <c r="R13" s="54"/>
      <c r="S13" s="54"/>
      <c r="T13" s="54"/>
      <c r="U13" s="54"/>
      <c r="V13" s="54"/>
      <c r="W13" s="54"/>
      <c r="Y13" s="20" t="s">
        <v>21</v>
      </c>
    </row>
    <row r="14" spans="1:25" x14ac:dyDescent="0.3">
      <c r="T14" s="31" t="s">
        <v>3</v>
      </c>
      <c r="U14" s="32"/>
      <c r="Y14" s="20" t="s">
        <v>21</v>
      </c>
    </row>
    <row r="15" spans="1:25" x14ac:dyDescent="0.3">
      <c r="B15" s="1" t="s">
        <v>0</v>
      </c>
      <c r="G15" s="1" t="s">
        <v>8</v>
      </c>
      <c r="J15" s="25" t="s">
        <v>24</v>
      </c>
      <c r="O15" s="11" t="s">
        <v>20</v>
      </c>
      <c r="P15" s="12" t="s">
        <v>17</v>
      </c>
      <c r="Q15" s="12" t="s">
        <v>7</v>
      </c>
      <c r="R15" s="12" t="s">
        <v>2</v>
      </c>
      <c r="T15" s="12" t="s">
        <v>32</v>
      </c>
      <c r="U15" s="12" t="s">
        <v>1</v>
      </c>
      <c r="V15" s="14" t="s">
        <v>34</v>
      </c>
      <c r="W15" s="14" t="s">
        <v>6</v>
      </c>
      <c r="Y15" s="20" t="s">
        <v>21</v>
      </c>
    </row>
    <row r="16" spans="1:25" x14ac:dyDescent="0.3">
      <c r="C16" s="2" t="s">
        <v>3</v>
      </c>
      <c r="D16" s="45">
        <v>611</v>
      </c>
      <c r="E16" s="4">
        <v>44595</v>
      </c>
      <c r="G16" t="s">
        <v>9</v>
      </c>
      <c r="I16" s="16">
        <v>5.6249999999999998E-3</v>
      </c>
      <c r="J16" s="50">
        <f>((I16/I$26+1)^(365*I$22))-1</f>
        <v>791.0217883509988</v>
      </c>
      <c r="O16" s="13">
        <v>0</v>
      </c>
      <c r="P16">
        <f>+O16*3</f>
        <v>0</v>
      </c>
      <c r="Q16" s="3">
        <f t="shared" ref="Q16:Q23" si="0">+O16+D$19</f>
        <v>44600</v>
      </c>
      <c r="R16" s="22" cm="1">
        <f t="array" ref="R16">+MAX(IF(C$60:C$299=Q16,E$60:E$299))</f>
        <v>16.366612111292962</v>
      </c>
      <c r="T16" s="29">
        <v>-0.8</v>
      </c>
      <c r="U16" s="5">
        <f t="shared" ref="U16:U24" si="1">D$16*(1+T16)</f>
        <v>122.19999999999997</v>
      </c>
      <c r="V16" s="5">
        <f t="shared" ref="V16:V24" si="2">R$24*U16</f>
        <v>4706.206361298985</v>
      </c>
      <c r="W16" s="30">
        <f t="shared" ref="W16:W24" si="3">V16/D$18</f>
        <v>0.47062063612989852</v>
      </c>
      <c r="Y16" s="20" t="s">
        <v>21</v>
      </c>
    </row>
    <row r="17" spans="1:25" x14ac:dyDescent="0.3">
      <c r="C17" t="s">
        <v>2</v>
      </c>
      <c r="D17" s="9">
        <f>D18/D16</f>
        <v>16.366612111292962</v>
      </c>
      <c r="G17" t="s">
        <v>10</v>
      </c>
      <c r="I17" s="16">
        <v>2.0249999999999999E-3</v>
      </c>
      <c r="J17" s="50">
        <f>((I17/I$26+1)^(365*I$22))-1</f>
        <v>10.106622856561255</v>
      </c>
      <c r="O17" s="13">
        <v>1</v>
      </c>
      <c r="P17">
        <f t="shared" ref="P17:P24" si="4">+O17*3</f>
        <v>3</v>
      </c>
      <c r="Q17" s="3">
        <f t="shared" si="0"/>
        <v>44601</v>
      </c>
      <c r="R17" s="22" cm="1">
        <f t="array" ref="R17">+MAX(IF(C$60:C$299=Q17,E$60:E$299))</f>
        <v>16.648403337979076</v>
      </c>
      <c r="T17" s="29">
        <v>-0.5</v>
      </c>
      <c r="U17" s="5">
        <f t="shared" si="1"/>
        <v>305.5</v>
      </c>
      <c r="V17" s="5">
        <f t="shared" si="2"/>
        <v>11765.515903247464</v>
      </c>
      <c r="W17" s="30">
        <f t="shared" si="3"/>
        <v>1.1765515903247463</v>
      </c>
      <c r="Y17" s="20" t="s">
        <v>21</v>
      </c>
    </row>
    <row r="18" spans="1:25" x14ac:dyDescent="0.3">
      <c r="C18" t="s">
        <v>4</v>
      </c>
      <c r="D18" s="45">
        <v>10000</v>
      </c>
      <c r="I18" s="6"/>
      <c r="O18" s="13">
        <v>7</v>
      </c>
      <c r="P18">
        <f t="shared" si="4"/>
        <v>21</v>
      </c>
      <c r="Q18" s="3">
        <f t="shared" si="0"/>
        <v>44607</v>
      </c>
      <c r="R18" s="22" cm="1">
        <f t="array" ref="R18">+MAX(IF(C$60:C$299=Q18,E$60:E$299))</f>
        <v>18.387578901798872</v>
      </c>
      <c r="T18" s="29">
        <v>-0.3</v>
      </c>
      <c r="U18" s="5">
        <f t="shared" si="1"/>
        <v>427.7</v>
      </c>
      <c r="V18" s="5">
        <f t="shared" si="2"/>
        <v>16471.72226454645</v>
      </c>
      <c r="W18" s="30">
        <f t="shared" si="3"/>
        <v>1.6471722264546449</v>
      </c>
      <c r="Y18" s="20" t="s">
        <v>21</v>
      </c>
    </row>
    <row r="19" spans="1:25" x14ac:dyDescent="0.3">
      <c r="C19" t="s">
        <v>16</v>
      </c>
      <c r="D19" s="4">
        <v>44600</v>
      </c>
      <c r="G19" t="s">
        <v>11</v>
      </c>
      <c r="I19" s="4">
        <v>44593</v>
      </c>
      <c r="O19" s="13">
        <v>14</v>
      </c>
      <c r="P19">
        <f t="shared" si="4"/>
        <v>42</v>
      </c>
      <c r="Q19" s="3">
        <f t="shared" si="0"/>
        <v>44614</v>
      </c>
      <c r="R19" s="22" cm="1">
        <f t="array" ref="R19">+MAX(IF(C$60:C$299=Q19,E$60:E$299))</f>
        <v>20.510883774028578</v>
      </c>
      <c r="T19" s="29">
        <v>-0.2</v>
      </c>
      <c r="U19" s="5">
        <f t="shared" si="1"/>
        <v>488.8</v>
      </c>
      <c r="V19" s="5">
        <f t="shared" si="2"/>
        <v>18824.825445195944</v>
      </c>
      <c r="W19" s="30">
        <f t="shared" si="3"/>
        <v>1.8824825445195943</v>
      </c>
      <c r="Y19" s="20" t="s">
        <v>21</v>
      </c>
    </row>
    <row r="20" spans="1:25" x14ac:dyDescent="0.3">
      <c r="G20" t="s">
        <v>12</v>
      </c>
      <c r="I20" s="6">
        <v>240</v>
      </c>
      <c r="O20" s="13">
        <v>30</v>
      </c>
      <c r="P20">
        <f t="shared" si="4"/>
        <v>90</v>
      </c>
      <c r="Q20" s="3">
        <f t="shared" si="0"/>
        <v>44630</v>
      </c>
      <c r="R20" s="22" cm="1">
        <f t="array" ref="R20">+MAX(IF(C$60:C$299=Q20,E$60:E$299))</f>
        <v>25.632749376719801</v>
      </c>
      <c r="T20" s="29">
        <v>-0.1</v>
      </c>
      <c r="U20" s="5">
        <f t="shared" si="1"/>
        <v>549.9</v>
      </c>
      <c r="V20" s="5">
        <f t="shared" si="2"/>
        <v>21177.928625845434</v>
      </c>
      <c r="W20" s="30">
        <f t="shared" si="3"/>
        <v>2.1177928625845435</v>
      </c>
      <c r="Y20" s="20" t="s">
        <v>21</v>
      </c>
    </row>
    <row r="21" spans="1:25" x14ac:dyDescent="0.3">
      <c r="B21" s="1" t="s">
        <v>30</v>
      </c>
      <c r="G21" t="s">
        <v>14</v>
      </c>
      <c r="I21" s="6">
        <v>8</v>
      </c>
      <c r="O21" s="13">
        <v>45</v>
      </c>
      <c r="P21">
        <f t="shared" si="4"/>
        <v>135</v>
      </c>
      <c r="Q21" s="3">
        <f t="shared" si="0"/>
        <v>44645</v>
      </c>
      <c r="R21" s="22" cm="1">
        <f t="array" ref="R21">+MAX(IF(C$60:C$299=Q21,E$60:E$299))</f>
        <v>30.535266621598193</v>
      </c>
      <c r="T21" s="29">
        <v>0</v>
      </c>
      <c r="U21" s="5">
        <f t="shared" si="1"/>
        <v>611</v>
      </c>
      <c r="V21" s="5">
        <f t="shared" si="2"/>
        <v>23531.031806494928</v>
      </c>
      <c r="W21" s="30">
        <f t="shared" si="3"/>
        <v>2.3531031806494926</v>
      </c>
      <c r="Y21" s="20" t="s">
        <v>21</v>
      </c>
    </row>
    <row r="22" spans="1:25" x14ac:dyDescent="0.3">
      <c r="C22" t="s">
        <v>26</v>
      </c>
      <c r="D22" s="45">
        <v>73672808</v>
      </c>
      <c r="G22" t="s">
        <v>15</v>
      </c>
      <c r="I22">
        <f>24/I21</f>
        <v>3</v>
      </c>
      <c r="O22" s="13">
        <v>60</v>
      </c>
      <c r="P22">
        <f t="shared" si="4"/>
        <v>180</v>
      </c>
      <c r="Q22" s="3">
        <f t="shared" si="0"/>
        <v>44660</v>
      </c>
      <c r="R22" s="22" cm="1">
        <f t="array" ref="R22">+MAX(IF(C$60:C$299=Q22,E$60:E$299))</f>
        <v>35.198153256466803</v>
      </c>
      <c r="T22" s="29">
        <v>0.1</v>
      </c>
      <c r="U22" s="5">
        <f t="shared" si="1"/>
        <v>672.1</v>
      </c>
      <c r="V22" s="5">
        <f t="shared" si="2"/>
        <v>25884.134987144422</v>
      </c>
      <c r="W22" s="30">
        <f t="shared" si="3"/>
        <v>2.5884134987144423</v>
      </c>
      <c r="Y22" s="20" t="s">
        <v>21</v>
      </c>
    </row>
    <row r="23" spans="1:25" x14ac:dyDescent="0.3">
      <c r="C23" t="s">
        <v>27</v>
      </c>
      <c r="D23" s="27">
        <v>307285</v>
      </c>
      <c r="G23" t="s">
        <v>13</v>
      </c>
      <c r="I23">
        <f>+I20/I22</f>
        <v>80</v>
      </c>
      <c r="O23" s="13">
        <v>70</v>
      </c>
      <c r="P23">
        <f t="shared" si="4"/>
        <v>210</v>
      </c>
      <c r="Q23" s="3">
        <f t="shared" si="0"/>
        <v>44670</v>
      </c>
      <c r="R23" s="22" cm="1">
        <f t="array" ref="R23">+MAX(IF(C$60:C$299=Q23,E$60:E$299))</f>
        <v>37.994626289909547</v>
      </c>
      <c r="T23" s="29">
        <v>0.2</v>
      </c>
      <c r="U23" s="5">
        <f t="shared" si="1"/>
        <v>733.19999999999993</v>
      </c>
      <c r="V23" s="5">
        <f t="shared" si="2"/>
        <v>28237.238167793912</v>
      </c>
      <c r="W23" s="30">
        <f t="shared" si="3"/>
        <v>2.823723816779391</v>
      </c>
      <c r="Y23" s="20" t="s">
        <v>21</v>
      </c>
    </row>
    <row r="24" spans="1:25" x14ac:dyDescent="0.3">
      <c r="C24" t="s">
        <v>28</v>
      </c>
      <c r="D24" s="5">
        <f>+D23*D16</f>
        <v>187751135</v>
      </c>
      <c r="G24" t="s">
        <v>18</v>
      </c>
      <c r="I24" s="3">
        <f>+I19+(I23-1)</f>
        <v>44672</v>
      </c>
      <c r="O24" s="23">
        <f>+Q24-Q16</f>
        <v>72</v>
      </c>
      <c r="P24">
        <f t="shared" si="4"/>
        <v>216</v>
      </c>
      <c r="Q24" s="24">
        <f>+I24</f>
        <v>44672</v>
      </c>
      <c r="R24" s="57" cm="1">
        <f t="array" ref="R24">+MAX(IF(C$60:C$299=Q24,E$60:E$299))</f>
        <v>38.512327015539981</v>
      </c>
      <c r="T24" s="29">
        <v>0.3</v>
      </c>
      <c r="U24" s="5">
        <f t="shared" si="1"/>
        <v>794.30000000000007</v>
      </c>
      <c r="V24" s="5">
        <f t="shared" si="2"/>
        <v>30590.34134844341</v>
      </c>
      <c r="W24" s="30">
        <f t="shared" si="3"/>
        <v>3.0590341348443411</v>
      </c>
      <c r="Y24" s="20" t="s">
        <v>21</v>
      </c>
    </row>
    <row r="25" spans="1:25" x14ac:dyDescent="0.3">
      <c r="C25" t="s">
        <v>29</v>
      </c>
      <c r="D25" s="10">
        <f>+D22/D24</f>
        <v>0.39239607259897524</v>
      </c>
      <c r="E25" t="s">
        <v>55</v>
      </c>
      <c r="F25" t="s">
        <v>31</v>
      </c>
      <c r="Y25" s="20" t="s">
        <v>21</v>
      </c>
    </row>
    <row r="26" spans="1:25" x14ac:dyDescent="0.3">
      <c r="C26" t="s">
        <v>33</v>
      </c>
      <c r="D26" s="5">
        <f>D22/D23</f>
        <v>239.75400035797387</v>
      </c>
      <c r="G26" t="s">
        <v>25</v>
      </c>
      <c r="I26" s="18">
        <v>0.92</v>
      </c>
      <c r="Y26" s="20" t="s">
        <v>21</v>
      </c>
    </row>
    <row r="27" spans="1:25" x14ac:dyDescent="0.3">
      <c r="C27" t="s">
        <v>37</v>
      </c>
      <c r="D27" s="33">
        <f>D16/D26</f>
        <v>2.5484454861554888</v>
      </c>
      <c r="Y27" s="20" t="s">
        <v>21</v>
      </c>
    </row>
    <row r="28" spans="1:25" x14ac:dyDescent="0.3">
      <c r="Y28" s="20" t="s">
        <v>21</v>
      </c>
    </row>
    <row r="29" spans="1:25" x14ac:dyDescent="0.3">
      <c r="A29" s="20" t="s">
        <v>21</v>
      </c>
      <c r="B29" s="53" t="s">
        <v>53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20" t="s">
        <v>21</v>
      </c>
    </row>
    <row r="30" spans="1:25" x14ac:dyDescent="0.3">
      <c r="B30" t="s">
        <v>21</v>
      </c>
      <c r="J30" t="s">
        <v>21</v>
      </c>
      <c r="R30" t="s">
        <v>21</v>
      </c>
      <c r="Y30" s="20" t="s">
        <v>21</v>
      </c>
    </row>
    <row r="31" spans="1:25" x14ac:dyDescent="0.3">
      <c r="B31" s="51" t="s">
        <v>3</v>
      </c>
      <c r="C31" s="52"/>
      <c r="D31" s="51"/>
      <c r="E31" s="52"/>
      <c r="F31" s="52"/>
      <c r="G31" s="52"/>
      <c r="H31" s="52"/>
      <c r="J31" s="51" t="s">
        <v>52</v>
      </c>
      <c r="K31" s="52"/>
      <c r="L31" s="51"/>
      <c r="M31" s="52"/>
      <c r="N31" s="52"/>
      <c r="O31" s="52"/>
      <c r="P31" s="52"/>
      <c r="R31" s="51" t="s">
        <v>6</v>
      </c>
      <c r="S31" s="52"/>
      <c r="T31" s="51"/>
      <c r="U31" s="52"/>
      <c r="V31" s="52"/>
      <c r="W31" s="52"/>
      <c r="X31" s="52"/>
      <c r="Y31" s="20" t="s">
        <v>21</v>
      </c>
    </row>
    <row r="32" spans="1:25" x14ac:dyDescent="0.3">
      <c r="B32" s="25" t="s">
        <v>38</v>
      </c>
      <c r="K32" s="25"/>
      <c r="S32" s="25"/>
      <c r="Y32" s="20" t="s">
        <v>21</v>
      </c>
    </row>
    <row r="33" spans="2:25" x14ac:dyDescent="0.3">
      <c r="D33" s="34" t="s">
        <v>36</v>
      </c>
      <c r="E33" s="28"/>
      <c r="F33" s="28"/>
      <c r="G33" s="28"/>
      <c r="H33" s="28"/>
      <c r="K33" s="28"/>
      <c r="L33" s="34" t="s">
        <v>36</v>
      </c>
      <c r="M33" s="28"/>
      <c r="N33" s="28"/>
      <c r="O33" s="28"/>
      <c r="P33" s="28"/>
      <c r="T33" s="34" t="s">
        <v>36</v>
      </c>
      <c r="U33" s="28"/>
      <c r="V33" s="28"/>
      <c r="W33" s="28"/>
      <c r="X33" s="28"/>
      <c r="Y33" s="20" t="s">
        <v>21</v>
      </c>
    </row>
    <row r="34" spans="2:25" x14ac:dyDescent="0.3">
      <c r="C34" s="43">
        <f>E49</f>
        <v>679.84620392194154</v>
      </c>
      <c r="D34" s="36">
        <v>1</v>
      </c>
      <c r="E34" s="37">
        <f>D34+0.25</f>
        <v>1.25</v>
      </c>
      <c r="F34" s="37">
        <f>E34+0.25</f>
        <v>1.5</v>
      </c>
      <c r="G34" s="37">
        <f>F34+0.25</f>
        <v>1.75</v>
      </c>
      <c r="H34" s="37">
        <f>G34+0.25</f>
        <v>2</v>
      </c>
      <c r="K34" s="43">
        <f>M46</f>
        <v>26182.459325715292</v>
      </c>
      <c r="L34" s="36">
        <v>1</v>
      </c>
      <c r="M34" s="37">
        <f>L34+0.25</f>
        <v>1.25</v>
      </c>
      <c r="N34" s="37">
        <f>M34+0.25</f>
        <v>1.5</v>
      </c>
      <c r="O34" s="37">
        <f>N34+0.25</f>
        <v>1.75</v>
      </c>
      <c r="P34" s="37">
        <f>O34+0.25</f>
        <v>2</v>
      </c>
      <c r="S34" s="49"/>
      <c r="T34" s="48">
        <v>1</v>
      </c>
      <c r="U34" s="48">
        <f>T34+0.25</f>
        <v>1.25</v>
      </c>
      <c r="V34" s="48">
        <f>U34+0.25</f>
        <v>1.5</v>
      </c>
      <c r="W34" s="48">
        <f>V34+0.25</f>
        <v>1.75</v>
      </c>
      <c r="X34" s="48">
        <f>W34+0.25</f>
        <v>2</v>
      </c>
      <c r="Y34" s="20" t="s">
        <v>21</v>
      </c>
    </row>
    <row r="35" spans="2:25" ht="15" customHeight="1" x14ac:dyDescent="0.3">
      <c r="B35" s="82" t="s">
        <v>35</v>
      </c>
      <c r="C35" s="38">
        <v>0</v>
      </c>
      <c r="D35" s="39">
        <f t="dataTable" ref="D35:H40" dt2D="1" dtr="1" r1="E48" r2="E43"/>
        <v>239.75400035797387</v>
      </c>
      <c r="E35" s="40">
        <v>299.69250044746735</v>
      </c>
      <c r="F35" s="40">
        <v>359.63100053696081</v>
      </c>
      <c r="G35" s="40">
        <v>419.56950062645427</v>
      </c>
      <c r="H35" s="40">
        <v>479.50800071594773</v>
      </c>
      <c r="J35" s="82" t="s">
        <v>35</v>
      </c>
      <c r="K35" s="38">
        <v>0</v>
      </c>
      <c r="L35" s="62">
        <f t="dataTable" ref="L35:P40" dt2D="1" dtr="1" r1="E48" r2="E43" ca="1"/>
        <v>9233.4844650701798</v>
      </c>
      <c r="M35" s="63">
        <v>11541.855581337724</v>
      </c>
      <c r="N35" s="63">
        <v>13850.226697605269</v>
      </c>
      <c r="O35" s="63">
        <v>16158.597813872813</v>
      </c>
      <c r="P35" s="63">
        <v>18466.96893014036</v>
      </c>
      <c r="R35" s="82" t="s">
        <v>35</v>
      </c>
      <c r="S35" s="38">
        <v>0</v>
      </c>
      <c r="T35" s="58">
        <f>L35/$D$18</f>
        <v>0.92334844650701797</v>
      </c>
      <c r="U35" s="59">
        <f t="shared" ref="U35:X35" si="5">M35/$D$18</f>
        <v>1.1541855581337723</v>
      </c>
      <c r="V35" s="59">
        <f t="shared" si="5"/>
        <v>1.3850226697605268</v>
      </c>
      <c r="W35" s="59">
        <f t="shared" si="5"/>
        <v>1.6158597813872813</v>
      </c>
      <c r="X35" s="59">
        <f t="shared" si="5"/>
        <v>1.8466968930140359</v>
      </c>
      <c r="Y35" s="20" t="s">
        <v>21</v>
      </c>
    </row>
    <row r="36" spans="2:25" x14ac:dyDescent="0.3">
      <c r="B36" s="83"/>
      <c r="C36" s="41">
        <f>C35+0.2</f>
        <v>0.2</v>
      </c>
      <c r="D36" s="42">
        <v>266.76898039029192</v>
      </c>
      <c r="E36" s="40">
        <v>333.46122548786491</v>
      </c>
      <c r="F36" s="40">
        <v>400.15347058543784</v>
      </c>
      <c r="G36" s="40">
        <v>466.84571568301084</v>
      </c>
      <c r="H36" s="40">
        <v>533.53796078058383</v>
      </c>
      <c r="J36" s="83"/>
      <c r="K36" s="41">
        <f>K35+0.2</f>
        <v>0.2</v>
      </c>
      <c r="L36" s="64">
        <v>10273.894210393095</v>
      </c>
      <c r="M36" s="63">
        <v>12842.367762991369</v>
      </c>
      <c r="N36" s="63">
        <v>15410.841315589641</v>
      </c>
      <c r="O36" s="63">
        <v>17979.314868187914</v>
      </c>
      <c r="P36" s="63">
        <v>20547.78842078619</v>
      </c>
      <c r="R36" s="83"/>
      <c r="S36" s="41">
        <f>S35+0.2</f>
        <v>0.2</v>
      </c>
      <c r="T36" s="60">
        <f t="shared" ref="T36:T40" si="6">L36/$D$18</f>
        <v>1.0273894210393095</v>
      </c>
      <c r="U36" s="61">
        <f t="shared" ref="U36:U40" si="7">M36/$D$18</f>
        <v>1.2842367762991369</v>
      </c>
      <c r="V36" s="61">
        <f t="shared" ref="V36:V40" si="8">N36/$D$18</f>
        <v>1.5410841315589641</v>
      </c>
      <c r="W36" s="61">
        <f t="shared" ref="W36:W40" si="9">O36/$D$18</f>
        <v>1.7979314868187914</v>
      </c>
      <c r="X36" s="61">
        <f t="shared" ref="X36:X40" si="10">P36/$D$18</f>
        <v>2.054778842078619</v>
      </c>
      <c r="Y36" s="20" t="s">
        <v>21</v>
      </c>
    </row>
    <row r="37" spans="2:25" x14ac:dyDescent="0.3">
      <c r="B37" s="83"/>
      <c r="C37" s="41">
        <f t="shared" ref="C37:C40" si="11">C36+0.2</f>
        <v>0.4</v>
      </c>
      <c r="D37" s="42">
        <v>290.1189810076379</v>
      </c>
      <c r="E37" s="40">
        <v>362.6487262595474</v>
      </c>
      <c r="F37" s="40">
        <v>435.17847151145685</v>
      </c>
      <c r="G37" s="40">
        <v>507.70821676336629</v>
      </c>
      <c r="H37" s="40">
        <v>580.2379620152758</v>
      </c>
      <c r="J37" s="83"/>
      <c r="K37" s="41">
        <f t="shared" ref="K37:K40" si="12">K36+0.2</f>
        <v>0.4</v>
      </c>
      <c r="L37" s="64">
        <v>11173.157069981384</v>
      </c>
      <c r="M37" s="63">
        <v>13966.446337476731</v>
      </c>
      <c r="N37" s="63">
        <v>16759.735604972077</v>
      </c>
      <c r="O37" s="63">
        <v>19553.02487246742</v>
      </c>
      <c r="P37" s="63">
        <v>22346.314139962768</v>
      </c>
      <c r="R37" s="83"/>
      <c r="S37" s="41">
        <f t="shared" ref="S37:S40" si="13">S36+0.2</f>
        <v>0.4</v>
      </c>
      <c r="T37" s="60">
        <f t="shared" si="6"/>
        <v>1.1173157069981383</v>
      </c>
      <c r="U37" s="61">
        <f t="shared" si="7"/>
        <v>1.396644633747673</v>
      </c>
      <c r="V37" s="61">
        <f t="shared" si="8"/>
        <v>1.6759735604972077</v>
      </c>
      <c r="W37" s="61">
        <f t="shared" si="9"/>
        <v>1.9553024872467419</v>
      </c>
      <c r="X37" s="61">
        <f t="shared" si="10"/>
        <v>2.2346314139962766</v>
      </c>
      <c r="Y37" s="20" t="s">
        <v>21</v>
      </c>
    </row>
    <row r="38" spans="2:25" x14ac:dyDescent="0.3">
      <c r="B38" s="83"/>
      <c r="C38" s="41">
        <f t="shared" si="11"/>
        <v>0.60000000000000009</v>
      </c>
      <c r="D38" s="42">
        <v>310.50243820283833</v>
      </c>
      <c r="E38" s="40">
        <v>388.12804775354789</v>
      </c>
      <c r="F38" s="40">
        <v>465.7536573042575</v>
      </c>
      <c r="G38" s="40">
        <v>543.37926685496711</v>
      </c>
      <c r="H38" s="40">
        <v>621.00487640567667</v>
      </c>
      <c r="J38" s="83"/>
      <c r="K38" s="41">
        <f t="shared" si="12"/>
        <v>0.60000000000000009</v>
      </c>
      <c r="L38" s="64">
        <v>11958.171439190204</v>
      </c>
      <c r="M38" s="63">
        <v>14947.714298987754</v>
      </c>
      <c r="N38" s="63">
        <v>17937.257158785305</v>
      </c>
      <c r="O38" s="63">
        <v>20926.800018582857</v>
      </c>
      <c r="P38" s="63">
        <v>23916.342878380408</v>
      </c>
      <c r="R38" s="83"/>
      <c r="S38" s="41">
        <f t="shared" si="13"/>
        <v>0.60000000000000009</v>
      </c>
      <c r="T38" s="60">
        <f t="shared" si="6"/>
        <v>1.1958171439190204</v>
      </c>
      <c r="U38" s="61">
        <f t="shared" si="7"/>
        <v>1.4947714298987753</v>
      </c>
      <c r="V38" s="61">
        <f t="shared" si="8"/>
        <v>1.7937257158785305</v>
      </c>
      <c r="W38" s="61">
        <f t="shared" si="9"/>
        <v>2.0926800018582856</v>
      </c>
      <c r="X38" s="61">
        <f t="shared" si="10"/>
        <v>2.3916342878380408</v>
      </c>
      <c r="Y38" s="20" t="s">
        <v>21</v>
      </c>
    </row>
    <row r="39" spans="2:25" x14ac:dyDescent="0.3">
      <c r="B39" s="83"/>
      <c r="C39" s="41">
        <f t="shared" si="11"/>
        <v>0.8</v>
      </c>
      <c r="D39" s="42">
        <v>328.45091985138851</v>
      </c>
      <c r="E39" s="40">
        <v>410.56364981423565</v>
      </c>
      <c r="F39" s="40">
        <v>492.67637977708273</v>
      </c>
      <c r="G39" s="40">
        <v>574.78910973992993</v>
      </c>
      <c r="H39" s="40">
        <v>656.90183970277701</v>
      </c>
      <c r="J39" s="83"/>
      <c r="K39" s="41">
        <f t="shared" si="12"/>
        <v>0.8</v>
      </c>
      <c r="L39" s="64">
        <v>12649.409233871587</v>
      </c>
      <c r="M39" s="63">
        <v>15811.761542339484</v>
      </c>
      <c r="N39" s="63">
        <v>18974.113850807378</v>
      </c>
      <c r="O39" s="63">
        <v>22136.466159275278</v>
      </c>
      <c r="P39" s="63">
        <v>25298.818467743175</v>
      </c>
      <c r="R39" s="83"/>
      <c r="S39" s="41">
        <f t="shared" si="13"/>
        <v>0.8</v>
      </c>
      <c r="T39" s="60">
        <f t="shared" si="6"/>
        <v>1.2649409233871587</v>
      </c>
      <c r="U39" s="61">
        <f t="shared" si="7"/>
        <v>1.5811761542339484</v>
      </c>
      <c r="V39" s="61">
        <f t="shared" si="8"/>
        <v>1.8974113850807379</v>
      </c>
      <c r="W39" s="61">
        <f t="shared" si="9"/>
        <v>2.2136466159275279</v>
      </c>
      <c r="X39" s="61">
        <f t="shared" si="10"/>
        <v>2.5298818467743174</v>
      </c>
      <c r="Y39" s="20" t="s">
        <v>21</v>
      </c>
    </row>
    <row r="40" spans="2:25" x14ac:dyDescent="0.3">
      <c r="B40" s="83"/>
      <c r="C40" s="41">
        <f t="shared" si="11"/>
        <v>1</v>
      </c>
      <c r="D40" s="42">
        <v>344.37615140706527</v>
      </c>
      <c r="E40" s="40">
        <v>430.47018925883157</v>
      </c>
      <c r="F40" s="40">
        <v>516.56422711059793</v>
      </c>
      <c r="G40" s="40">
        <v>602.65826496236423</v>
      </c>
      <c r="H40" s="40">
        <v>688.75230281413053</v>
      </c>
      <c r="J40" s="83"/>
      <c r="K40" s="41">
        <f t="shared" si="12"/>
        <v>1</v>
      </c>
      <c r="L40" s="64">
        <v>13262.726959342006</v>
      </c>
      <c r="M40" s="63">
        <v>16578.408699177508</v>
      </c>
      <c r="N40" s="63">
        <v>19894.090439013009</v>
      </c>
      <c r="O40" s="63">
        <v>23209.772178848511</v>
      </c>
      <c r="P40" s="63">
        <v>26525.453918684012</v>
      </c>
      <c r="R40" s="83"/>
      <c r="S40" s="41">
        <f t="shared" si="13"/>
        <v>1</v>
      </c>
      <c r="T40" s="60">
        <f t="shared" si="6"/>
        <v>1.3262726959342006</v>
      </c>
      <c r="U40" s="61">
        <f t="shared" si="7"/>
        <v>1.6578408699177507</v>
      </c>
      <c r="V40" s="61">
        <f t="shared" si="8"/>
        <v>1.9894090439013008</v>
      </c>
      <c r="W40" s="61">
        <f t="shared" si="9"/>
        <v>2.3209772178848511</v>
      </c>
      <c r="X40" s="61">
        <f t="shared" si="10"/>
        <v>2.6525453918684012</v>
      </c>
      <c r="Y40" s="20" t="s">
        <v>21</v>
      </c>
    </row>
    <row r="41" spans="2:25" x14ac:dyDescent="0.3">
      <c r="Y41" s="20" t="s">
        <v>21</v>
      </c>
    </row>
    <row r="42" spans="2:25" x14ac:dyDescent="0.3">
      <c r="Y42" s="20" t="s">
        <v>21</v>
      </c>
    </row>
    <row r="43" spans="2:25" x14ac:dyDescent="0.3">
      <c r="B43" t="s">
        <v>44</v>
      </c>
      <c r="E43" s="47">
        <v>0.2</v>
      </c>
      <c r="K43" t="s">
        <v>49</v>
      </c>
      <c r="M43" s="27">
        <f>R24</f>
        <v>38.512327015539981</v>
      </c>
      <c r="R43" t="s">
        <v>6</v>
      </c>
      <c r="S43" s="44">
        <f>((M43*M44)/M45)-0</f>
        <v>2.6182459325715293</v>
      </c>
      <c r="Y43" s="20" t="s">
        <v>21</v>
      </c>
    </row>
    <row r="44" spans="2:25" x14ac:dyDescent="0.3">
      <c r="B44" t="s">
        <v>39</v>
      </c>
      <c r="E44" s="5">
        <f>E43*D22</f>
        <v>14734561.600000001</v>
      </c>
      <c r="K44" t="s">
        <v>1</v>
      </c>
      <c r="M44" s="5">
        <f>E49</f>
        <v>679.84620392194154</v>
      </c>
      <c r="Y44" s="20" t="s">
        <v>21</v>
      </c>
    </row>
    <row r="45" spans="2:25" x14ac:dyDescent="0.3">
      <c r="B45" t="s">
        <v>42</v>
      </c>
      <c r="E45" s="45">
        <f>D16</f>
        <v>611</v>
      </c>
      <c r="K45" t="s">
        <v>50</v>
      </c>
      <c r="M45" s="5">
        <f>D18</f>
        <v>10000</v>
      </c>
      <c r="Y45" s="20" t="s">
        <v>21</v>
      </c>
    </row>
    <row r="46" spans="2:25" x14ac:dyDescent="0.3">
      <c r="B46" t="s">
        <v>43</v>
      </c>
      <c r="E46" s="27">
        <f>E44/E45</f>
        <v>24115.485433715225</v>
      </c>
      <c r="K46" t="s">
        <v>51</v>
      </c>
      <c r="M46" s="5">
        <f>M43*M44</f>
        <v>26182.459325715292</v>
      </c>
      <c r="Y46" s="20" t="s">
        <v>21</v>
      </c>
    </row>
    <row r="47" spans="2:25" x14ac:dyDescent="0.3">
      <c r="B47" t="s">
        <v>46</v>
      </c>
      <c r="E47" s="5">
        <f>(D22+E44)/(D23+E46)</f>
        <v>266.76898039029192</v>
      </c>
      <c r="Y47" s="20" t="s">
        <v>21</v>
      </c>
    </row>
    <row r="48" spans="2:25" x14ac:dyDescent="0.3">
      <c r="B48" t="s">
        <v>40</v>
      </c>
      <c r="E48" s="46">
        <f>D27</f>
        <v>2.5484454861554888</v>
      </c>
      <c r="Y48" s="20" t="s">
        <v>21</v>
      </c>
    </row>
    <row r="49" spans="1:25" x14ac:dyDescent="0.3">
      <c r="B49" t="s">
        <v>41</v>
      </c>
      <c r="E49" s="5">
        <f>E47*E48</f>
        <v>679.84620392194154</v>
      </c>
      <c r="Y49" s="20" t="s">
        <v>21</v>
      </c>
    </row>
    <row r="50" spans="1:25" x14ac:dyDescent="0.3">
      <c r="Y50" s="20" t="s">
        <v>21</v>
      </c>
    </row>
    <row r="51" spans="1:25" x14ac:dyDescent="0.3">
      <c r="B51" s="35" t="s">
        <v>45</v>
      </c>
      <c r="Y51" s="20" t="s">
        <v>21</v>
      </c>
    </row>
    <row r="52" spans="1:25" x14ac:dyDescent="0.3">
      <c r="B52" t="s">
        <v>47</v>
      </c>
      <c r="Y52" s="20" t="s">
        <v>21</v>
      </c>
    </row>
    <row r="53" spans="1:25" x14ac:dyDescent="0.3">
      <c r="B53" t="s">
        <v>62</v>
      </c>
      <c r="Y53" s="20" t="s">
        <v>21</v>
      </c>
    </row>
    <row r="54" spans="1:25" x14ac:dyDescent="0.3">
      <c r="B54" t="s">
        <v>48</v>
      </c>
      <c r="Y54" s="20" t="s">
        <v>21</v>
      </c>
    </row>
    <row r="55" spans="1:25" x14ac:dyDescent="0.3">
      <c r="Y55" s="20" t="s">
        <v>21</v>
      </c>
    </row>
    <row r="56" spans="1:25" x14ac:dyDescent="0.3">
      <c r="Y56" s="20" t="s">
        <v>21</v>
      </c>
    </row>
    <row r="57" spans="1:25" x14ac:dyDescent="0.3">
      <c r="A57" s="20" t="s">
        <v>21</v>
      </c>
      <c r="B57" s="53" t="s">
        <v>19</v>
      </c>
      <c r="C57" s="54"/>
      <c r="D57" s="54"/>
      <c r="E57" s="54"/>
      <c r="F57" s="54"/>
      <c r="G57" s="54"/>
      <c r="Y57" s="20" t="s">
        <v>21</v>
      </c>
    </row>
    <row r="58" spans="1:25" x14ac:dyDescent="0.3">
      <c r="Y58" s="20" t="s">
        <v>21</v>
      </c>
    </row>
    <row r="59" spans="1:25" ht="43.2" x14ac:dyDescent="0.3">
      <c r="B59" s="11" t="s">
        <v>22</v>
      </c>
      <c r="C59" s="14" t="s">
        <v>7</v>
      </c>
      <c r="D59" s="14" t="s">
        <v>23</v>
      </c>
      <c r="E59" s="12" t="s">
        <v>2</v>
      </c>
      <c r="F59" s="26" t="s">
        <v>24</v>
      </c>
      <c r="Y59" s="20" t="s">
        <v>21</v>
      </c>
    </row>
    <row r="60" spans="1:25" x14ac:dyDescent="0.3">
      <c r="B60" s="13">
        <v>1</v>
      </c>
      <c r="C60" s="15">
        <f t="shared" ref="C60:C123" si="14">+I$19+ROUNDDOWN(B60/I$22-0.1,0)</f>
        <v>44593</v>
      </c>
      <c r="D60" s="55">
        <f>+I16</f>
        <v>5.6249999999999998E-3</v>
      </c>
      <c r="E60" s="56">
        <v>0</v>
      </c>
      <c r="F60" s="19">
        <f t="shared" ref="F60:F123" si="15">((D60/I$26+1)^(365*I$22))-1</f>
        <v>791.0217883509988</v>
      </c>
      <c r="Y60" s="20" t="s">
        <v>21</v>
      </c>
    </row>
    <row r="61" spans="1:25" x14ac:dyDescent="0.3">
      <c r="B61" s="7">
        <f>+B60+1</f>
        <v>2</v>
      </c>
      <c r="C61" s="15">
        <f t="shared" si="14"/>
        <v>44593</v>
      </c>
      <c r="D61" s="17">
        <f t="shared" ref="D61:D124" si="16">D60-((I$16-I$17)/I$20)</f>
        <v>5.6099999999999995E-3</v>
      </c>
      <c r="E61" s="8">
        <f t="shared" ref="E61:E124" si="17">+IF(C61=D$19,D$17,E60*(1+D61/I$26))</f>
        <v>0</v>
      </c>
      <c r="F61" s="19">
        <f t="shared" si="15"/>
        <v>777.09139467160276</v>
      </c>
      <c r="Y61" s="20" t="s">
        <v>21</v>
      </c>
    </row>
    <row r="62" spans="1:25" x14ac:dyDescent="0.3">
      <c r="B62" s="7">
        <f>+B61+1</f>
        <v>3</v>
      </c>
      <c r="C62" s="15">
        <f t="shared" si="14"/>
        <v>44593</v>
      </c>
      <c r="D62" s="17">
        <f t="shared" si="16"/>
        <v>5.5949999999999993E-3</v>
      </c>
      <c r="E62" s="8">
        <f t="shared" si="17"/>
        <v>0</v>
      </c>
      <c r="F62" s="19">
        <f t="shared" si="15"/>
        <v>763.40579446860363</v>
      </c>
      <c r="Y62" s="20" t="s">
        <v>21</v>
      </c>
    </row>
    <row r="63" spans="1:25" x14ac:dyDescent="0.3">
      <c r="B63" s="7">
        <f t="shared" ref="B63:B126" si="18">+B62+1</f>
        <v>4</v>
      </c>
      <c r="C63" s="15">
        <f t="shared" si="14"/>
        <v>44594</v>
      </c>
      <c r="D63" s="17">
        <f t="shared" si="16"/>
        <v>5.579999999999999E-3</v>
      </c>
      <c r="E63" s="8">
        <f t="shared" si="17"/>
        <v>0</v>
      </c>
      <c r="F63" s="19">
        <f t="shared" si="15"/>
        <v>749.96068994283314</v>
      </c>
      <c r="Y63" s="20" t="s">
        <v>21</v>
      </c>
    </row>
    <row r="64" spans="1:25" x14ac:dyDescent="0.3">
      <c r="B64" s="7">
        <f t="shared" si="18"/>
        <v>5</v>
      </c>
      <c r="C64" s="15">
        <f t="shared" si="14"/>
        <v>44594</v>
      </c>
      <c r="D64" s="17">
        <f t="shared" si="16"/>
        <v>5.5649999999999988E-3</v>
      </c>
      <c r="E64" s="8">
        <f t="shared" si="17"/>
        <v>0</v>
      </c>
      <c r="F64" s="19">
        <f t="shared" si="15"/>
        <v>736.7518586829965</v>
      </c>
      <c r="Y64" s="20" t="s">
        <v>21</v>
      </c>
    </row>
    <row r="65" spans="2:25" x14ac:dyDescent="0.3">
      <c r="B65" s="7">
        <f t="shared" si="18"/>
        <v>6</v>
      </c>
      <c r="C65" s="15">
        <f t="shared" si="14"/>
        <v>44594</v>
      </c>
      <c r="D65" s="17">
        <f t="shared" si="16"/>
        <v>5.5499999999999985E-3</v>
      </c>
      <c r="E65" s="8">
        <f t="shared" si="17"/>
        <v>0</v>
      </c>
      <c r="F65" s="19">
        <f t="shared" si="15"/>
        <v>723.77515234462874</v>
      </c>
      <c r="Y65" s="20" t="s">
        <v>21</v>
      </c>
    </row>
    <row r="66" spans="2:25" x14ac:dyDescent="0.3">
      <c r="B66" s="7">
        <f t="shared" si="18"/>
        <v>7</v>
      </c>
      <c r="C66" s="15">
        <f t="shared" si="14"/>
        <v>44595</v>
      </c>
      <c r="D66" s="17">
        <f t="shared" si="16"/>
        <v>5.5349999999999983E-3</v>
      </c>
      <c r="E66" s="8">
        <f t="shared" si="17"/>
        <v>0</v>
      </c>
      <c r="F66" s="19">
        <f t="shared" si="15"/>
        <v>711.02649535188891</v>
      </c>
      <c r="Y66" s="20" t="s">
        <v>21</v>
      </c>
    </row>
    <row r="67" spans="2:25" x14ac:dyDescent="0.3">
      <c r="B67" s="7">
        <f t="shared" si="18"/>
        <v>8</v>
      </c>
      <c r="C67" s="15">
        <f t="shared" si="14"/>
        <v>44595</v>
      </c>
      <c r="D67" s="17">
        <f t="shared" si="16"/>
        <v>5.519999999999998E-3</v>
      </c>
      <c r="E67" s="8">
        <f t="shared" si="17"/>
        <v>0</v>
      </c>
      <c r="F67" s="19">
        <f t="shared" si="15"/>
        <v>698.50188362238293</v>
      </c>
      <c r="Y67" s="20" t="s">
        <v>21</v>
      </c>
    </row>
    <row r="68" spans="2:25" x14ac:dyDescent="0.3">
      <c r="B68" s="7">
        <f t="shared" si="18"/>
        <v>9</v>
      </c>
      <c r="C68" s="15">
        <f t="shared" si="14"/>
        <v>44595</v>
      </c>
      <c r="D68" s="17">
        <f t="shared" si="16"/>
        <v>5.5049999999999977E-3</v>
      </c>
      <c r="E68" s="8">
        <f t="shared" si="17"/>
        <v>0</v>
      </c>
      <c r="F68" s="19">
        <f t="shared" si="15"/>
        <v>686.19738331405244</v>
      </c>
      <c r="Y68" s="20" t="s">
        <v>21</v>
      </c>
    </row>
    <row r="69" spans="2:25" x14ac:dyDescent="0.3">
      <c r="B69" s="7">
        <f t="shared" si="18"/>
        <v>10</v>
      </c>
      <c r="C69" s="15">
        <f t="shared" si="14"/>
        <v>44596</v>
      </c>
      <c r="D69" s="17">
        <f t="shared" si="16"/>
        <v>5.4899999999999975E-3</v>
      </c>
      <c r="E69" s="8">
        <f t="shared" si="17"/>
        <v>0</v>
      </c>
      <c r="F69" s="19">
        <f t="shared" si="15"/>
        <v>674.10912959404766</v>
      </c>
      <c r="Y69" s="20" t="s">
        <v>21</v>
      </c>
    </row>
    <row r="70" spans="2:25" x14ac:dyDescent="0.3">
      <c r="B70" s="7">
        <f t="shared" si="18"/>
        <v>11</v>
      </c>
      <c r="C70" s="15">
        <f t="shared" si="14"/>
        <v>44596</v>
      </c>
      <c r="D70" s="17">
        <f t="shared" si="16"/>
        <v>5.4749999999999972E-3</v>
      </c>
      <c r="E70" s="8">
        <f t="shared" si="17"/>
        <v>0</v>
      </c>
      <c r="F70" s="19">
        <f t="shared" si="15"/>
        <v>662.23332542923629</v>
      </c>
      <c r="Y70" s="20" t="s">
        <v>21</v>
      </c>
    </row>
    <row r="71" spans="2:25" x14ac:dyDescent="0.3">
      <c r="B71" s="7">
        <f t="shared" si="18"/>
        <v>12</v>
      </c>
      <c r="C71" s="15">
        <f t="shared" si="14"/>
        <v>44596</v>
      </c>
      <c r="D71" s="17">
        <f t="shared" si="16"/>
        <v>5.459999999999997E-3</v>
      </c>
      <c r="E71" s="8">
        <f t="shared" si="17"/>
        <v>0</v>
      </c>
      <c r="F71" s="19">
        <f t="shared" si="15"/>
        <v>650.56624039821304</v>
      </c>
      <c r="Y71" s="20" t="s">
        <v>21</v>
      </c>
    </row>
    <row r="72" spans="2:25" x14ac:dyDescent="0.3">
      <c r="B72" s="7">
        <f t="shared" si="18"/>
        <v>13</v>
      </c>
      <c r="C72" s="15">
        <f t="shared" si="14"/>
        <v>44597</v>
      </c>
      <c r="D72" s="17">
        <f t="shared" si="16"/>
        <v>5.4449999999999967E-3</v>
      </c>
      <c r="E72" s="8">
        <f t="shared" si="17"/>
        <v>0</v>
      </c>
      <c r="F72" s="19">
        <f t="shared" si="15"/>
        <v>639.10420952336278</v>
      </c>
      <c r="Y72" s="20" t="s">
        <v>21</v>
      </c>
    </row>
    <row r="73" spans="2:25" x14ac:dyDescent="0.3">
      <c r="B73" s="7">
        <f t="shared" si="18"/>
        <v>14</v>
      </c>
      <c r="C73" s="15">
        <f t="shared" si="14"/>
        <v>44597</v>
      </c>
      <c r="D73" s="17">
        <f t="shared" si="16"/>
        <v>5.4299999999999965E-3</v>
      </c>
      <c r="E73" s="8">
        <f t="shared" si="17"/>
        <v>0</v>
      </c>
      <c r="F73" s="19">
        <f t="shared" si="15"/>
        <v>627.84363212363917</v>
      </c>
      <c r="Y73" s="20" t="s">
        <v>21</v>
      </c>
    </row>
    <row r="74" spans="2:25" x14ac:dyDescent="0.3">
      <c r="B74" s="7">
        <f t="shared" si="18"/>
        <v>15</v>
      </c>
      <c r="C74" s="15">
        <f t="shared" si="14"/>
        <v>44597</v>
      </c>
      <c r="D74" s="17">
        <f t="shared" si="16"/>
        <v>5.4149999999999962E-3</v>
      </c>
      <c r="E74" s="8">
        <f t="shared" si="17"/>
        <v>0</v>
      </c>
      <c r="F74" s="19">
        <f t="shared" si="15"/>
        <v>616.78097068860677</v>
      </c>
      <c r="Y74" s="20" t="s">
        <v>21</v>
      </c>
    </row>
    <row r="75" spans="2:25" x14ac:dyDescent="0.3">
      <c r="B75" s="7">
        <f t="shared" si="18"/>
        <v>16</v>
      </c>
      <c r="C75" s="15">
        <f t="shared" si="14"/>
        <v>44598</v>
      </c>
      <c r="D75" s="17">
        <f t="shared" si="16"/>
        <v>5.3999999999999959E-3</v>
      </c>
      <c r="E75" s="8">
        <f t="shared" si="17"/>
        <v>0</v>
      </c>
      <c r="F75" s="19">
        <f t="shared" si="15"/>
        <v>605.91274976996385</v>
      </c>
      <c r="Y75" s="20" t="s">
        <v>21</v>
      </c>
    </row>
    <row r="76" spans="2:25" x14ac:dyDescent="0.3">
      <c r="B76" s="7">
        <f t="shared" si="18"/>
        <v>17</v>
      </c>
      <c r="C76" s="15">
        <f t="shared" si="14"/>
        <v>44598</v>
      </c>
      <c r="D76" s="17">
        <f t="shared" si="16"/>
        <v>5.3849999999999957E-3</v>
      </c>
      <c r="E76" s="8">
        <f t="shared" si="17"/>
        <v>0</v>
      </c>
      <c r="F76" s="19">
        <f t="shared" si="15"/>
        <v>595.23555489406476</v>
      </c>
      <c r="Y76" s="20" t="s">
        <v>21</v>
      </c>
    </row>
    <row r="77" spans="2:25" x14ac:dyDescent="0.3">
      <c r="B77" s="7">
        <f t="shared" si="18"/>
        <v>18</v>
      </c>
      <c r="C77" s="15">
        <f t="shared" si="14"/>
        <v>44598</v>
      </c>
      <c r="D77" s="17">
        <f t="shared" si="16"/>
        <v>5.3699999999999954E-3</v>
      </c>
      <c r="E77" s="8">
        <f t="shared" si="17"/>
        <v>0</v>
      </c>
      <c r="F77" s="19">
        <f t="shared" si="15"/>
        <v>584.74603149365805</v>
      </c>
      <c r="Y77" s="20" t="s">
        <v>21</v>
      </c>
    </row>
    <row r="78" spans="2:25" x14ac:dyDescent="0.3">
      <c r="B78" s="7">
        <f t="shared" si="18"/>
        <v>19</v>
      </c>
      <c r="C78" s="15">
        <f t="shared" si="14"/>
        <v>44599</v>
      </c>
      <c r="D78" s="17">
        <f t="shared" si="16"/>
        <v>5.3549999999999952E-3</v>
      </c>
      <c r="E78" s="8">
        <f t="shared" si="17"/>
        <v>0</v>
      </c>
      <c r="F78" s="19">
        <f t="shared" si="15"/>
        <v>574.44088385702742</v>
      </c>
      <c r="Y78" s="20" t="s">
        <v>21</v>
      </c>
    </row>
    <row r="79" spans="2:25" x14ac:dyDescent="0.3">
      <c r="B79" s="7">
        <f t="shared" si="18"/>
        <v>20</v>
      </c>
      <c r="C79" s="15">
        <f t="shared" si="14"/>
        <v>44599</v>
      </c>
      <c r="D79" s="17">
        <f t="shared" si="16"/>
        <v>5.3399999999999949E-3</v>
      </c>
      <c r="E79" s="8">
        <f t="shared" si="17"/>
        <v>0</v>
      </c>
      <c r="F79" s="19">
        <f t="shared" si="15"/>
        <v>564.31687409694791</v>
      </c>
      <c r="Y79" s="20" t="s">
        <v>21</v>
      </c>
    </row>
    <row r="80" spans="2:25" x14ac:dyDescent="0.3">
      <c r="B80" s="7">
        <f t="shared" si="18"/>
        <v>21</v>
      </c>
      <c r="C80" s="15">
        <f t="shared" si="14"/>
        <v>44599</v>
      </c>
      <c r="D80" s="17">
        <f t="shared" si="16"/>
        <v>5.3249999999999947E-3</v>
      </c>
      <c r="E80" s="8">
        <f t="shared" si="17"/>
        <v>0</v>
      </c>
      <c r="F80" s="19">
        <f t="shared" si="15"/>
        <v>554.37082113657254</v>
      </c>
      <c r="Y80" s="20" t="s">
        <v>21</v>
      </c>
    </row>
    <row r="81" spans="2:25" x14ac:dyDescent="0.3">
      <c r="B81" s="7">
        <f t="shared" si="18"/>
        <v>22</v>
      </c>
      <c r="C81" s="15">
        <f t="shared" si="14"/>
        <v>44600</v>
      </c>
      <c r="D81" s="17">
        <f t="shared" si="16"/>
        <v>5.3099999999999944E-3</v>
      </c>
      <c r="E81" s="8">
        <f t="shared" si="17"/>
        <v>16.366612111292962</v>
      </c>
      <c r="F81" s="19">
        <f t="shared" si="15"/>
        <v>544.59959971371723</v>
      </c>
      <c r="Y81" s="20" t="s">
        <v>21</v>
      </c>
    </row>
    <row r="82" spans="2:25" x14ac:dyDescent="0.3">
      <c r="B82" s="7">
        <f t="shared" si="18"/>
        <v>23</v>
      </c>
      <c r="C82" s="15">
        <f t="shared" si="14"/>
        <v>44600</v>
      </c>
      <c r="D82" s="17">
        <f t="shared" si="16"/>
        <v>5.2949999999999942E-3</v>
      </c>
      <c r="E82" s="8">
        <f t="shared" si="17"/>
        <v>16.366612111292962</v>
      </c>
      <c r="F82" s="19">
        <f t="shared" si="15"/>
        <v>535.00013940265251</v>
      </c>
      <c r="Y82" s="20" t="s">
        <v>21</v>
      </c>
    </row>
    <row r="83" spans="2:25" x14ac:dyDescent="0.3">
      <c r="B83" s="7">
        <f t="shared" si="18"/>
        <v>24</v>
      </c>
      <c r="C83" s="15">
        <f t="shared" si="14"/>
        <v>44600</v>
      </c>
      <c r="D83" s="17">
        <f t="shared" si="16"/>
        <v>5.2799999999999939E-3</v>
      </c>
      <c r="E83" s="8">
        <f t="shared" si="17"/>
        <v>16.366612111292962</v>
      </c>
      <c r="F83" s="19">
        <f t="shared" si="15"/>
        <v>525.56942365233613</v>
      </c>
      <c r="Y83" s="20" t="s">
        <v>21</v>
      </c>
    </row>
    <row r="84" spans="2:25" x14ac:dyDescent="0.3">
      <c r="B84" s="7">
        <f t="shared" si="18"/>
        <v>25</v>
      </c>
      <c r="C84" s="15">
        <f t="shared" si="14"/>
        <v>44601</v>
      </c>
      <c r="D84" s="17">
        <f t="shared" si="16"/>
        <v>5.2649999999999936E-3</v>
      </c>
      <c r="E84" s="8">
        <f t="shared" si="17"/>
        <v>16.460275386038571</v>
      </c>
      <c r="F84" s="19">
        <f t="shared" si="15"/>
        <v>516.30448884244493</v>
      </c>
      <c r="Y84" s="20" t="s">
        <v>21</v>
      </c>
    </row>
    <row r="85" spans="2:25" x14ac:dyDescent="0.3">
      <c r="B85" s="7">
        <f t="shared" si="18"/>
        <v>26</v>
      </c>
      <c r="C85" s="15">
        <f t="shared" si="14"/>
        <v>44601</v>
      </c>
      <c r="D85" s="17">
        <f t="shared" si="16"/>
        <v>5.2499999999999934E-3</v>
      </c>
      <c r="E85" s="8">
        <f t="shared" si="17"/>
        <v>16.55420630536107</v>
      </c>
      <c r="F85" s="19">
        <f t="shared" si="15"/>
        <v>507.20242335505435</v>
      </c>
      <c r="Y85" s="20" t="s">
        <v>21</v>
      </c>
    </row>
    <row r="86" spans="2:25" x14ac:dyDescent="0.3">
      <c r="B86" s="7">
        <f t="shared" si="18"/>
        <v>27</v>
      </c>
      <c r="C86" s="15">
        <f t="shared" si="14"/>
        <v>44601</v>
      </c>
      <c r="D86" s="17">
        <f t="shared" si="16"/>
        <v>5.2349999999999931E-3</v>
      </c>
      <c r="E86" s="8">
        <f t="shared" si="17"/>
        <v>16.648403337979076</v>
      </c>
      <c r="F86" s="19">
        <f t="shared" si="15"/>
        <v>498.2603666633712</v>
      </c>
      <c r="Y86" s="20" t="s">
        <v>21</v>
      </c>
    </row>
    <row r="87" spans="2:25" x14ac:dyDescent="0.3">
      <c r="B87" s="7">
        <f t="shared" si="18"/>
        <v>28</v>
      </c>
      <c r="C87" s="15">
        <f t="shared" si="14"/>
        <v>44602</v>
      </c>
      <c r="D87" s="17">
        <f t="shared" si="16"/>
        <v>5.2199999999999929E-3</v>
      </c>
      <c r="E87" s="8">
        <f t="shared" si="17"/>
        <v>16.742864930831523</v>
      </c>
      <c r="F87" s="19">
        <f t="shared" si="15"/>
        <v>489.47550843560663</v>
      </c>
      <c r="Y87" s="20" t="s">
        <v>21</v>
      </c>
    </row>
    <row r="88" spans="2:25" x14ac:dyDescent="0.3">
      <c r="B88" s="7">
        <f t="shared" si="18"/>
        <v>29</v>
      </c>
      <c r="C88" s="15">
        <f t="shared" si="14"/>
        <v>44602</v>
      </c>
      <c r="D88" s="17">
        <f t="shared" si="16"/>
        <v>5.2049999999999926E-3</v>
      </c>
      <c r="E88" s="8">
        <f t="shared" si="17"/>
        <v>16.837589509054325</v>
      </c>
      <c r="F88" s="19">
        <f t="shared" si="15"/>
        <v>480.84508765526516</v>
      </c>
      <c r="Y88" s="20" t="s">
        <v>21</v>
      </c>
    </row>
    <row r="89" spans="2:25" x14ac:dyDescent="0.3">
      <c r="B89" s="7">
        <f t="shared" si="18"/>
        <v>30</v>
      </c>
      <c r="C89" s="15">
        <f t="shared" si="14"/>
        <v>44602</v>
      </c>
      <c r="D89" s="17">
        <f t="shared" si="16"/>
        <v>5.1899999999999924E-3</v>
      </c>
      <c r="E89" s="8">
        <f t="shared" si="17"/>
        <v>16.932575475958664</v>
      </c>
      <c r="F89" s="19">
        <f t="shared" si="15"/>
        <v>472.36639175636122</v>
      </c>
      <c r="Y89" s="20" t="s">
        <v>21</v>
      </c>
    </row>
    <row r="90" spans="2:25" x14ac:dyDescent="0.3">
      <c r="B90" s="7">
        <f t="shared" si="18"/>
        <v>31</v>
      </c>
      <c r="C90" s="15">
        <f t="shared" si="14"/>
        <v>44603</v>
      </c>
      <c r="D90" s="17">
        <f t="shared" si="16"/>
        <v>5.1749999999999921E-3</v>
      </c>
      <c r="E90" s="8">
        <f t="shared" si="17"/>
        <v>17.027821213010931</v>
      </c>
      <c r="F90" s="19">
        <f t="shared" si="15"/>
        <v>464.03675577418244</v>
      </c>
      <c r="Y90" s="20" t="s">
        <v>21</v>
      </c>
    </row>
    <row r="91" spans="2:25" x14ac:dyDescent="0.3">
      <c r="B91" s="7">
        <f t="shared" si="18"/>
        <v>32</v>
      </c>
      <c r="C91" s="15">
        <f t="shared" si="14"/>
        <v>44603</v>
      </c>
      <c r="D91" s="17">
        <f t="shared" si="16"/>
        <v>5.1599999999999919E-3</v>
      </c>
      <c r="E91" s="8">
        <f t="shared" si="17"/>
        <v>17.123325079814339</v>
      </c>
      <c r="F91" s="19">
        <f t="shared" si="15"/>
        <v>455.85356151045272</v>
      </c>
      <c r="Y91" s="20" t="s">
        <v>21</v>
      </c>
    </row>
    <row r="92" spans="2:25" x14ac:dyDescent="0.3">
      <c r="B92" s="7">
        <f t="shared" si="18"/>
        <v>33</v>
      </c>
      <c r="C92" s="15">
        <f t="shared" si="14"/>
        <v>44603</v>
      </c>
      <c r="D92" s="17">
        <f t="shared" si="16"/>
        <v>5.1449999999999916E-3</v>
      </c>
      <c r="E92" s="8">
        <f t="shared" si="17"/>
        <v>17.219085414092216</v>
      </c>
      <c r="F92" s="19">
        <f t="shared" si="15"/>
        <v>447.81423671368003</v>
      </c>
      <c r="Y92" s="20" t="s">
        <v>21</v>
      </c>
    </row>
    <row r="93" spans="2:25" x14ac:dyDescent="0.3">
      <c r="B93" s="7">
        <f t="shared" si="18"/>
        <v>34</v>
      </c>
      <c r="C93" s="15">
        <f t="shared" si="14"/>
        <v>44604</v>
      </c>
      <c r="D93" s="17">
        <f t="shared" si="16"/>
        <v>5.1299999999999913E-3</v>
      </c>
      <c r="E93" s="8">
        <f t="shared" si="17"/>
        <v>17.315100531672972</v>
      </c>
      <c r="F93" s="19">
        <f t="shared" si="15"/>
        <v>439.9162542733352</v>
      </c>
      <c r="Y93" s="20" t="s">
        <v>21</v>
      </c>
    </row>
    <row r="94" spans="2:25" x14ac:dyDescent="0.3">
      <c r="B94" s="7">
        <f t="shared" si="18"/>
        <v>35</v>
      </c>
      <c r="C94" s="15">
        <f t="shared" si="14"/>
        <v>44604</v>
      </c>
      <c r="D94" s="17">
        <f t="shared" si="16"/>
        <v>5.1149999999999911E-3</v>
      </c>
      <c r="E94" s="8">
        <f t="shared" si="17"/>
        <v>17.411368726476784</v>
      </c>
      <c r="F94" s="19">
        <f t="shared" si="15"/>
        <v>432.1571314283749</v>
      </c>
      <c r="Y94" s="20" t="s">
        <v>21</v>
      </c>
    </row>
    <row r="95" spans="2:25" x14ac:dyDescent="0.3">
      <c r="B95" s="7">
        <f t="shared" si="18"/>
        <v>36</v>
      </c>
      <c r="C95" s="15">
        <f t="shared" si="14"/>
        <v>44604</v>
      </c>
      <c r="D95" s="17">
        <f t="shared" si="16"/>
        <v>5.0999999999999908E-3</v>
      </c>
      <c r="E95" s="8">
        <f t="shared" si="17"/>
        <v>17.507888270503994</v>
      </c>
      <c r="F95" s="19">
        <f t="shared" si="15"/>
        <v>424.53442898986282</v>
      </c>
      <c r="Y95" s="20" t="s">
        <v>21</v>
      </c>
    </row>
    <row r="96" spans="2:25" x14ac:dyDescent="0.3">
      <c r="B96" s="7">
        <f t="shared" si="18"/>
        <v>37</v>
      </c>
      <c r="C96" s="15">
        <f t="shared" si="14"/>
        <v>44605</v>
      </c>
      <c r="D96" s="17">
        <f t="shared" si="16"/>
        <v>5.0849999999999906E-3</v>
      </c>
      <c r="E96" s="8">
        <f t="shared" si="17"/>
        <v>17.604657413825201</v>
      </c>
      <c r="F96" s="19">
        <f t="shared" si="15"/>
        <v>417.04575057655848</v>
      </c>
      <c r="Y96" s="20" t="s">
        <v>21</v>
      </c>
    </row>
    <row r="97" spans="2:25" x14ac:dyDescent="0.3">
      <c r="B97" s="7">
        <f t="shared" si="18"/>
        <v>38</v>
      </c>
      <c r="C97" s="15">
        <f t="shared" si="14"/>
        <v>44605</v>
      </c>
      <c r="D97" s="17">
        <f t="shared" si="16"/>
        <v>5.0699999999999903E-3</v>
      </c>
      <c r="E97" s="8">
        <f t="shared" si="17"/>
        <v>17.701674384573128</v>
      </c>
      <c r="F97" s="19">
        <f t="shared" si="15"/>
        <v>409.68874186498277</v>
      </c>
      <c r="Y97" s="20" t="s">
        <v>21</v>
      </c>
    </row>
    <row r="98" spans="2:25" x14ac:dyDescent="0.3">
      <c r="B98" s="7">
        <f t="shared" si="18"/>
        <v>39</v>
      </c>
      <c r="C98" s="15">
        <f t="shared" si="14"/>
        <v>44605</v>
      </c>
      <c r="D98" s="17">
        <f t="shared" si="16"/>
        <v>5.0549999999999901E-3</v>
      </c>
      <c r="E98" s="8">
        <f t="shared" si="17"/>
        <v>17.798937388936189</v>
      </c>
      <c r="F98" s="19">
        <f t="shared" si="15"/>
        <v>402.461089851233</v>
      </c>
      <c r="Y98" s="20" t="s">
        <v>21</v>
      </c>
    </row>
    <row r="99" spans="2:25" x14ac:dyDescent="0.3">
      <c r="B99" s="7">
        <f t="shared" si="18"/>
        <v>40</v>
      </c>
      <c r="C99" s="15">
        <f t="shared" si="14"/>
        <v>44606</v>
      </c>
      <c r="D99" s="17">
        <f t="shared" si="16"/>
        <v>5.0399999999999898E-3</v>
      </c>
      <c r="E99" s="8">
        <f t="shared" si="17"/>
        <v>17.896444611153839</v>
      </c>
      <c r="F99" s="19">
        <f t="shared" si="15"/>
        <v>395.36052212676901</v>
      </c>
      <c r="Y99" s="20" t="s">
        <v>21</v>
      </c>
    </row>
    <row r="100" spans="2:25" x14ac:dyDescent="0.3">
      <c r="B100" s="7">
        <f t="shared" si="18"/>
        <v>41</v>
      </c>
      <c r="C100" s="15">
        <f t="shared" si="14"/>
        <v>44606</v>
      </c>
      <c r="D100" s="17">
        <f t="shared" si="16"/>
        <v>5.0249999999999895E-3</v>
      </c>
      <c r="E100" s="8">
        <f t="shared" si="17"/>
        <v>17.994194213513673</v>
      </c>
      <c r="F100" s="19">
        <f t="shared" si="15"/>
        <v>388.38480616664248</v>
      </c>
      <c r="Y100" s="20" t="s">
        <v>21</v>
      </c>
    </row>
    <row r="101" spans="2:25" x14ac:dyDescent="0.3">
      <c r="B101" s="7">
        <f t="shared" si="18"/>
        <v>42</v>
      </c>
      <c r="C101" s="15">
        <f t="shared" si="14"/>
        <v>44606</v>
      </c>
      <c r="D101" s="17">
        <f t="shared" si="16"/>
        <v>5.0099999999999893E-3</v>
      </c>
      <c r="E101" s="8">
        <f t="shared" si="17"/>
        <v>18.092184336350307</v>
      </c>
      <c r="F101" s="19">
        <f t="shared" si="15"/>
        <v>381.53174863006188</v>
      </c>
      <c r="Y101" s="20" t="s">
        <v>21</v>
      </c>
    </row>
    <row r="102" spans="2:25" x14ac:dyDescent="0.3">
      <c r="B102" s="7">
        <f t="shared" si="18"/>
        <v>43</v>
      </c>
      <c r="C102" s="15">
        <f t="shared" si="14"/>
        <v>44607</v>
      </c>
      <c r="D102" s="17">
        <f t="shared" si="16"/>
        <v>4.994999999999989E-3</v>
      </c>
      <c r="E102" s="8">
        <f t="shared" si="17"/>
        <v>18.190413098046037</v>
      </c>
      <c r="F102" s="19">
        <f t="shared" si="15"/>
        <v>374.79919467312595</v>
      </c>
      <c r="Y102" s="20" t="s">
        <v>21</v>
      </c>
    </row>
    <row r="103" spans="2:25" x14ac:dyDescent="0.3">
      <c r="B103" s="7">
        <f t="shared" si="18"/>
        <v>44</v>
      </c>
      <c r="C103" s="15">
        <f t="shared" si="14"/>
        <v>44607</v>
      </c>
      <c r="D103" s="17">
        <f t="shared" si="16"/>
        <v>4.9799999999999888E-3</v>
      </c>
      <c r="E103" s="8">
        <f t="shared" si="17"/>
        <v>18.288878595033285</v>
      </c>
      <c r="F103" s="19">
        <f t="shared" si="15"/>
        <v>368.18502727395315</v>
      </c>
      <c r="Y103" s="20" t="s">
        <v>21</v>
      </c>
    </row>
    <row r="104" spans="2:25" x14ac:dyDescent="0.3">
      <c r="B104" s="7">
        <f t="shared" si="18"/>
        <v>45</v>
      </c>
      <c r="C104" s="15">
        <f t="shared" si="14"/>
        <v>44607</v>
      </c>
      <c r="D104" s="17">
        <f t="shared" si="16"/>
        <v>4.9649999999999885E-3</v>
      </c>
      <c r="E104" s="8">
        <f t="shared" si="17"/>
        <v>18.387578901798872</v>
      </c>
      <c r="F104" s="19">
        <f t="shared" si="15"/>
        <v>361.68716656943457</v>
      </c>
      <c r="Y104" s="20" t="s">
        <v>21</v>
      </c>
    </row>
    <row r="105" spans="2:25" x14ac:dyDescent="0.3">
      <c r="B105" s="7">
        <f t="shared" si="18"/>
        <v>46</v>
      </c>
      <c r="C105" s="15">
        <f t="shared" si="14"/>
        <v>44608</v>
      </c>
      <c r="D105" s="17">
        <f t="shared" si="16"/>
        <v>4.9499999999999883E-3</v>
      </c>
      <c r="E105" s="8">
        <f t="shared" si="17"/>
        <v>18.486512070890072</v>
      </c>
      <c r="F105" s="19">
        <f t="shared" si="15"/>
        <v>355.30356920327171</v>
      </c>
      <c r="Y105" s="20" t="s">
        <v>21</v>
      </c>
    </row>
    <row r="106" spans="2:25" x14ac:dyDescent="0.3">
      <c r="B106" s="7">
        <f t="shared" si="18"/>
        <v>47</v>
      </c>
      <c r="C106" s="15">
        <f t="shared" si="14"/>
        <v>44608</v>
      </c>
      <c r="D106" s="17">
        <f t="shared" si="16"/>
        <v>4.934999999999988E-3</v>
      </c>
      <c r="E106" s="8">
        <f t="shared" si="17"/>
        <v>18.585676132922512</v>
      </c>
      <c r="F106" s="19">
        <f t="shared" si="15"/>
        <v>349.03222768612704</v>
      </c>
      <c r="Y106" s="20" t="s">
        <v>21</v>
      </c>
    </row>
    <row r="107" spans="2:25" x14ac:dyDescent="0.3">
      <c r="B107" s="7">
        <f t="shared" si="18"/>
        <v>48</v>
      </c>
      <c r="C107" s="15">
        <f t="shared" si="14"/>
        <v>44608</v>
      </c>
      <c r="D107" s="17">
        <f t="shared" si="16"/>
        <v>4.9199999999999878E-3</v>
      </c>
      <c r="E107" s="8">
        <f t="shared" si="17"/>
        <v>18.685069096589881</v>
      </c>
      <c r="F107" s="19">
        <f t="shared" si="15"/>
        <v>342.87116976649446</v>
      </c>
      <c r="Y107" s="20" t="s">
        <v>21</v>
      </c>
    </row>
    <row r="108" spans="2:25" x14ac:dyDescent="0.3">
      <c r="B108" s="7">
        <f t="shared" si="18"/>
        <v>49</v>
      </c>
      <c r="C108" s="15">
        <f t="shared" si="14"/>
        <v>44609</v>
      </c>
      <c r="D108" s="17">
        <f t="shared" si="16"/>
        <v>4.9049999999999875E-3</v>
      </c>
      <c r="E108" s="8">
        <f t="shared" si="17"/>
        <v>18.784688948675502</v>
      </c>
      <c r="F108" s="19">
        <f t="shared" si="15"/>
        <v>336.81845781264303</v>
      </c>
      <c r="Y108" s="20" t="s">
        <v>21</v>
      </c>
    </row>
    <row r="109" spans="2:25" x14ac:dyDescent="0.3">
      <c r="B109" s="7">
        <f t="shared" si="18"/>
        <v>50</v>
      </c>
      <c r="C109" s="15">
        <f t="shared" si="14"/>
        <v>44609</v>
      </c>
      <c r="D109" s="17">
        <f t="shared" si="16"/>
        <v>4.8899999999999872E-3</v>
      </c>
      <c r="E109" s="8">
        <f t="shared" si="17"/>
        <v>18.884533654065741</v>
      </c>
      <c r="F109" s="19">
        <f t="shared" si="15"/>
        <v>330.8721882056916</v>
      </c>
      <c r="Y109" s="20" t="s">
        <v>21</v>
      </c>
    </row>
    <row r="110" spans="2:25" x14ac:dyDescent="0.3">
      <c r="B110" s="7">
        <f t="shared" si="18"/>
        <v>51</v>
      </c>
      <c r="C110" s="15">
        <f t="shared" si="14"/>
        <v>44609</v>
      </c>
      <c r="D110" s="17">
        <f t="shared" si="16"/>
        <v>4.874999999999987E-3</v>
      </c>
      <c r="E110" s="8">
        <f t="shared" si="17"/>
        <v>18.984601155765272</v>
      </c>
      <c r="F110" s="19">
        <f t="shared" si="15"/>
        <v>325.03049074273071</v>
      </c>
      <c r="Y110" s="20" t="s">
        <v>21</v>
      </c>
    </row>
    <row r="111" spans="2:25" x14ac:dyDescent="0.3">
      <c r="B111" s="7">
        <f t="shared" si="18"/>
        <v>52</v>
      </c>
      <c r="C111" s="15">
        <f t="shared" si="14"/>
        <v>44610</v>
      </c>
      <c r="D111" s="17">
        <f t="shared" si="16"/>
        <v>4.8599999999999867E-3</v>
      </c>
      <c r="E111" s="8">
        <f t="shared" si="17"/>
        <v>19.084889374914205</v>
      </c>
      <c r="F111" s="19">
        <f t="shared" si="15"/>
        <v>319.29152805104007</v>
      </c>
      <c r="Y111" s="20" t="s">
        <v>21</v>
      </c>
    </row>
    <row r="112" spans="2:25" x14ac:dyDescent="0.3">
      <c r="B112" s="7">
        <f t="shared" si="18"/>
        <v>53</v>
      </c>
      <c r="C112" s="15">
        <f t="shared" si="14"/>
        <v>44610</v>
      </c>
      <c r="D112" s="17">
        <f t="shared" si="16"/>
        <v>4.8449999999999865E-3</v>
      </c>
      <c r="E112" s="8">
        <f t="shared" si="17"/>
        <v>19.185396210807095</v>
      </c>
      <c r="F112" s="19">
        <f t="shared" si="15"/>
        <v>313.65349501232595</v>
      </c>
      <c r="Y112" s="20" t="s">
        <v>21</v>
      </c>
    </row>
    <row r="113" spans="2:25" x14ac:dyDescent="0.3">
      <c r="B113" s="7">
        <f t="shared" si="18"/>
        <v>54</v>
      </c>
      <c r="C113" s="15">
        <f t="shared" si="14"/>
        <v>44610</v>
      </c>
      <c r="D113" s="17">
        <f t="shared" si="16"/>
        <v>4.8299999999999862E-3</v>
      </c>
      <c r="E113" s="8">
        <f t="shared" si="17"/>
        <v>19.28611954091383</v>
      </c>
      <c r="F113" s="19">
        <f t="shared" si="15"/>
        <v>308.11461819672184</v>
      </c>
      <c r="Y113" s="20" t="s">
        <v>21</v>
      </c>
    </row>
    <row r="114" spans="2:25" x14ac:dyDescent="0.3">
      <c r="B114" s="7">
        <f t="shared" si="18"/>
        <v>55</v>
      </c>
      <c r="C114" s="15">
        <f t="shared" si="14"/>
        <v>44611</v>
      </c>
      <c r="D114" s="17">
        <f t="shared" si="16"/>
        <v>4.814999999999986E-3</v>
      </c>
      <c r="E114" s="8">
        <f t="shared" si="17"/>
        <v>19.387057220902417</v>
      </c>
      <c r="F114" s="19">
        <f t="shared" si="15"/>
        <v>302.67315530741234</v>
      </c>
      <c r="Y114" s="20" t="s">
        <v>21</v>
      </c>
    </row>
    <row r="115" spans="2:25" x14ac:dyDescent="0.3">
      <c r="B115" s="7">
        <f t="shared" si="18"/>
        <v>56</v>
      </c>
      <c r="C115" s="15">
        <f t="shared" si="14"/>
        <v>44611</v>
      </c>
      <c r="D115" s="17">
        <f t="shared" si="16"/>
        <v>4.7999999999999857E-3</v>
      </c>
      <c r="E115" s="8">
        <f t="shared" si="17"/>
        <v>19.488207084663646</v>
      </c>
      <c r="F115" s="19">
        <f t="shared" si="15"/>
        <v>297.32739463423638</v>
      </c>
      <c r="Y115" s="20" t="s">
        <v>21</v>
      </c>
    </row>
    <row r="116" spans="2:25" x14ac:dyDescent="0.3">
      <c r="B116" s="7">
        <f t="shared" si="18"/>
        <v>57</v>
      </c>
      <c r="C116" s="15">
        <f t="shared" si="14"/>
        <v>44611</v>
      </c>
      <c r="D116" s="17">
        <f t="shared" si="16"/>
        <v>4.7849999999999854E-3</v>
      </c>
      <c r="E116" s="8">
        <f t="shared" si="17"/>
        <v>19.589566944337687</v>
      </c>
      <c r="F116" s="19">
        <f t="shared" si="15"/>
        <v>292.07565451733416</v>
      </c>
      <c r="Y116" s="20" t="s">
        <v>21</v>
      </c>
    </row>
    <row r="117" spans="2:25" x14ac:dyDescent="0.3">
      <c r="B117" s="7">
        <f t="shared" si="18"/>
        <v>58</v>
      </c>
      <c r="C117" s="15">
        <f t="shared" si="14"/>
        <v>44612</v>
      </c>
      <c r="D117" s="17">
        <f t="shared" si="16"/>
        <v>4.7699999999999852E-3</v>
      </c>
      <c r="E117" s="8">
        <f t="shared" si="17"/>
        <v>19.691134590342568</v>
      </c>
      <c r="F117" s="19">
        <f t="shared" si="15"/>
        <v>286.91628282012778</v>
      </c>
      <c r="Y117" s="20" t="s">
        <v>21</v>
      </c>
    </row>
    <row r="118" spans="2:25" x14ac:dyDescent="0.3">
      <c r="B118" s="7">
        <f t="shared" si="18"/>
        <v>59</v>
      </c>
      <c r="C118" s="15">
        <f t="shared" si="14"/>
        <v>44612</v>
      </c>
      <c r="D118" s="17">
        <f t="shared" si="16"/>
        <v>4.7549999999999849E-3</v>
      </c>
      <c r="E118" s="8">
        <f t="shared" si="17"/>
        <v>19.792907791404613</v>
      </c>
      <c r="F118" s="19">
        <f t="shared" si="15"/>
        <v>281.84765641139893</v>
      </c>
      <c r="Y118" s="20" t="s">
        <v>21</v>
      </c>
    </row>
    <row r="119" spans="2:25" x14ac:dyDescent="0.3">
      <c r="B119" s="7">
        <f t="shared" si="18"/>
        <v>60</v>
      </c>
      <c r="C119" s="15">
        <f t="shared" si="14"/>
        <v>44612</v>
      </c>
      <c r="D119" s="17">
        <f t="shared" si="16"/>
        <v>4.7399999999999847E-3</v>
      </c>
      <c r="E119" s="8">
        <f t="shared" si="17"/>
        <v>19.894884294590764</v>
      </c>
      <c r="F119" s="19">
        <f t="shared" si="15"/>
        <v>276.86818065650635</v>
      </c>
      <c r="Y119" s="20" t="s">
        <v>21</v>
      </c>
    </row>
    <row r="120" spans="2:25" x14ac:dyDescent="0.3">
      <c r="B120" s="7">
        <f t="shared" si="18"/>
        <v>61</v>
      </c>
      <c r="C120" s="15">
        <f t="shared" si="14"/>
        <v>44613</v>
      </c>
      <c r="D120" s="17">
        <f t="shared" si="16"/>
        <v>4.7249999999999844E-3</v>
      </c>
      <c r="E120" s="8">
        <f t="shared" si="17"/>
        <v>19.997061825342872</v>
      </c>
      <c r="F120" s="19">
        <f t="shared" si="15"/>
        <v>271.97628891758302</v>
      </c>
      <c r="Y120" s="20" t="s">
        <v>21</v>
      </c>
    </row>
    <row r="121" spans="2:25" x14ac:dyDescent="0.3">
      <c r="B121" s="7">
        <f t="shared" si="18"/>
        <v>62</v>
      </c>
      <c r="C121" s="15">
        <f t="shared" si="14"/>
        <v>44613</v>
      </c>
      <c r="D121" s="17">
        <f t="shared" si="16"/>
        <v>4.7099999999999842E-3</v>
      </c>
      <c r="E121" s="8">
        <f t="shared" si="17"/>
        <v>20.099438087513917</v>
      </c>
      <c r="F121" s="19">
        <f t="shared" si="15"/>
        <v>267.17044206249136</v>
      </c>
      <c r="Y121" s="20" t="s">
        <v>21</v>
      </c>
    </row>
    <row r="122" spans="2:25" x14ac:dyDescent="0.3">
      <c r="B122" s="7">
        <f t="shared" si="18"/>
        <v>63</v>
      </c>
      <c r="C122" s="15">
        <f t="shared" si="14"/>
        <v>44613</v>
      </c>
      <c r="D122" s="17">
        <f t="shared" si="16"/>
        <v>4.6949999999999839E-3</v>
      </c>
      <c r="E122" s="8">
        <f t="shared" si="17"/>
        <v>20.202010763406175</v>
      </c>
      <c r="F122" s="19">
        <f t="shared" si="15"/>
        <v>262.44912798225454</v>
      </c>
      <c r="Y122" s="20" t="s">
        <v>21</v>
      </c>
    </row>
    <row r="123" spans="2:25" x14ac:dyDescent="0.3">
      <c r="B123" s="7">
        <f t="shared" si="18"/>
        <v>64</v>
      </c>
      <c r="C123" s="15">
        <f t="shared" si="14"/>
        <v>44614</v>
      </c>
      <c r="D123" s="17">
        <f t="shared" si="16"/>
        <v>4.6799999999999837E-3</v>
      </c>
      <c r="E123" s="8">
        <f t="shared" si="17"/>
        <v>20.304777513811327</v>
      </c>
      <c r="F123" s="19">
        <f t="shared" si="15"/>
        <v>257.81086111693213</v>
      </c>
      <c r="Y123" s="20" t="s">
        <v>21</v>
      </c>
    </row>
    <row r="124" spans="2:25" x14ac:dyDescent="0.3">
      <c r="B124" s="7">
        <f t="shared" si="18"/>
        <v>65</v>
      </c>
      <c r="C124" s="15">
        <f t="shared" ref="C124:C187" si="19">+I$19+ROUNDDOWN(B124/I$22-0.1,0)</f>
        <v>44614</v>
      </c>
      <c r="D124" s="17">
        <f t="shared" si="16"/>
        <v>4.6649999999999834E-3</v>
      </c>
      <c r="E124" s="8">
        <f t="shared" si="17"/>
        <v>20.407735978052553</v>
      </c>
      <c r="F124" s="19">
        <f t="shared" ref="F124:F187" si="20">((D124/I$26+1)^(365*I$22))-1</f>
        <v>253.25418199011716</v>
      </c>
      <c r="Y124" s="20" t="s">
        <v>21</v>
      </c>
    </row>
    <row r="125" spans="2:25" x14ac:dyDescent="0.3">
      <c r="B125" s="7">
        <f t="shared" si="18"/>
        <v>66</v>
      </c>
      <c r="C125" s="15">
        <f t="shared" si="19"/>
        <v>44614</v>
      </c>
      <c r="D125" s="17">
        <f t="shared" ref="D125:D188" si="21">D124-((I$16-I$17)/I$20)</f>
        <v>4.6499999999999831E-3</v>
      </c>
      <c r="E125" s="8">
        <f t="shared" ref="E125:E188" si="22">+IF(C125=D$19,D$17,E124*(1+D125/I$26))</f>
        <v>20.510883774028578</v>
      </c>
      <c r="F125" s="19">
        <f t="shared" si="20"/>
        <v>248.77765675124704</v>
      </c>
      <c r="Y125" s="20" t="s">
        <v>21</v>
      </c>
    </row>
    <row r="126" spans="2:25" x14ac:dyDescent="0.3">
      <c r="B126" s="7">
        <f t="shared" si="18"/>
        <v>67</v>
      </c>
      <c r="C126" s="15">
        <f t="shared" si="19"/>
        <v>44615</v>
      </c>
      <c r="D126" s="17">
        <f t="shared" si="21"/>
        <v>4.6349999999999829E-3</v>
      </c>
      <c r="E126" s="8">
        <f t="shared" si="22"/>
        <v>20.614218498259689</v>
      </c>
      <c r="F126" s="19">
        <f t="shared" si="20"/>
        <v>244.37987672612573</v>
      </c>
      <c r="Y126" s="20" t="s">
        <v>21</v>
      </c>
    </row>
    <row r="127" spans="2:25" x14ac:dyDescent="0.3">
      <c r="B127" s="7">
        <f t="shared" ref="B127:B152" si="23">+B126+1</f>
        <v>68</v>
      </c>
      <c r="C127" s="15">
        <f t="shared" si="19"/>
        <v>44615</v>
      </c>
      <c r="D127" s="17">
        <f t="shared" si="21"/>
        <v>4.6199999999999826E-3</v>
      </c>
      <c r="E127" s="8">
        <f t="shared" si="22"/>
        <v>20.717737725935731</v>
      </c>
      <c r="F127" s="19">
        <f t="shared" si="20"/>
        <v>240.05945797514997</v>
      </c>
      <c r="Y127" s="20" t="s">
        <v>21</v>
      </c>
    </row>
    <row r="128" spans="2:25" x14ac:dyDescent="0.3">
      <c r="B128" s="7">
        <f t="shared" si="23"/>
        <v>69</v>
      </c>
      <c r="C128" s="15">
        <f t="shared" si="19"/>
        <v>44615</v>
      </c>
      <c r="D128" s="17">
        <f t="shared" si="21"/>
        <v>4.6049999999999824E-3</v>
      </c>
      <c r="E128" s="8">
        <f t="shared" si="22"/>
        <v>20.821439010966095</v>
      </c>
      <c r="F128" s="19">
        <f t="shared" si="20"/>
        <v>235.81504085945758</v>
      </c>
      <c r="Y128" s="20" t="s">
        <v>21</v>
      </c>
    </row>
    <row r="129" spans="2:25" x14ac:dyDescent="0.3">
      <c r="B129" s="7">
        <f t="shared" si="23"/>
        <v>70</v>
      </c>
      <c r="C129" s="15">
        <f t="shared" si="19"/>
        <v>44616</v>
      </c>
      <c r="D129" s="17">
        <f t="shared" si="21"/>
        <v>4.5899999999999821E-3</v>
      </c>
      <c r="E129" s="8">
        <f t="shared" si="22"/>
        <v>20.925319886031676</v>
      </c>
      <c r="F129" s="19">
        <f t="shared" si="20"/>
        <v>231.64528961466479</v>
      </c>
      <c r="Y129" s="20" t="s">
        <v>21</v>
      </c>
    </row>
    <row r="130" spans="2:25" x14ac:dyDescent="0.3">
      <c r="B130" s="7">
        <f t="shared" si="23"/>
        <v>71</v>
      </c>
      <c r="C130" s="15">
        <f t="shared" si="19"/>
        <v>44616</v>
      </c>
      <c r="D130" s="17">
        <f t="shared" si="21"/>
        <v>4.5749999999999819E-3</v>
      </c>
      <c r="E130" s="8">
        <f t="shared" si="22"/>
        <v>21.029377862638846</v>
      </c>
      <c r="F130" s="19">
        <f t="shared" si="20"/>
        <v>227.54889193200583</v>
      </c>
      <c r="Y130" s="20" t="s">
        <v>21</v>
      </c>
    </row>
    <row r="131" spans="2:25" x14ac:dyDescent="0.3">
      <c r="B131" s="7">
        <f t="shared" si="23"/>
        <v>72</v>
      </c>
      <c r="C131" s="15">
        <f t="shared" si="19"/>
        <v>44616</v>
      </c>
      <c r="D131" s="17">
        <f t="shared" si="21"/>
        <v>4.5599999999999816E-3</v>
      </c>
      <c r="E131" s="8">
        <f t="shared" si="22"/>
        <v>21.133610431175402</v>
      </c>
      <c r="F131" s="19">
        <f t="shared" si="20"/>
        <v>223.52455854662557</v>
      </c>
      <c r="Y131" s="20" t="s">
        <v>21</v>
      </c>
    </row>
    <row r="132" spans="2:25" x14ac:dyDescent="0.3">
      <c r="B132" s="7">
        <f t="shared" si="23"/>
        <v>73</v>
      </c>
      <c r="C132" s="15">
        <f t="shared" si="19"/>
        <v>44617</v>
      </c>
      <c r="D132" s="17">
        <f t="shared" si="21"/>
        <v>4.5449999999999813E-3</v>
      </c>
      <c r="E132" s="8">
        <f t="shared" si="22"/>
        <v>21.238015060968543</v>
      </c>
      <c r="F132" s="19">
        <f t="shared" si="20"/>
        <v>219.5710228336923</v>
      </c>
      <c r="Y132" s="20" t="s">
        <v>21</v>
      </c>
    </row>
    <row r="133" spans="2:25" x14ac:dyDescent="0.3">
      <c r="B133" s="7">
        <f t="shared" si="23"/>
        <v>74</v>
      </c>
      <c r="C133" s="15">
        <f t="shared" si="19"/>
        <v>44617</v>
      </c>
      <c r="D133" s="17">
        <f t="shared" si="21"/>
        <v>4.5299999999999811E-3</v>
      </c>
      <c r="E133" s="8">
        <f t="shared" si="22"/>
        <v>21.342589200344833</v>
      </c>
      <c r="F133" s="19">
        <f t="shared" si="20"/>
        <v>215.68704041085309</v>
      </c>
      <c r="Y133" s="20" t="s">
        <v>21</v>
      </c>
    </row>
    <row r="134" spans="2:25" x14ac:dyDescent="0.3">
      <c r="B134" s="7">
        <f t="shared" si="23"/>
        <v>75</v>
      </c>
      <c r="C134" s="15">
        <f t="shared" si="19"/>
        <v>44617</v>
      </c>
      <c r="D134" s="17">
        <f t="shared" si="21"/>
        <v>4.5149999999999808E-3</v>
      </c>
      <c r="E134" s="8">
        <f t="shared" si="22"/>
        <v>21.447330276692174</v>
      </c>
      <c r="F134" s="19">
        <f t="shared" si="20"/>
        <v>211.87138874809727</v>
      </c>
      <c r="Y134" s="20" t="s">
        <v>21</v>
      </c>
    </row>
    <row r="135" spans="2:25" x14ac:dyDescent="0.3">
      <c r="B135" s="7">
        <f t="shared" si="23"/>
        <v>76</v>
      </c>
      <c r="C135" s="15">
        <f t="shared" si="19"/>
        <v>44618</v>
      </c>
      <c r="D135" s="17">
        <f t="shared" si="21"/>
        <v>4.4999999999999806E-3</v>
      </c>
      <c r="E135" s="8">
        <f t="shared" si="22"/>
        <v>21.55223569652382</v>
      </c>
      <c r="F135" s="19">
        <f t="shared" si="20"/>
        <v>208.12286678433779</v>
      </c>
      <c r="Y135" s="20" t="s">
        <v>21</v>
      </c>
    </row>
    <row r="136" spans="2:25" x14ac:dyDescent="0.3">
      <c r="B136" s="7">
        <f t="shared" si="23"/>
        <v>77</v>
      </c>
      <c r="C136" s="15">
        <f t="shared" si="19"/>
        <v>44618</v>
      </c>
      <c r="D136" s="17">
        <f t="shared" si="21"/>
        <v>4.4849999999999803E-3</v>
      </c>
      <c r="E136" s="8">
        <f t="shared" si="22"/>
        <v>21.657302845544372</v>
      </c>
      <c r="F136" s="19">
        <f t="shared" si="20"/>
        <v>204.44029455084527</v>
      </c>
      <c r="Y136" s="20" t="s">
        <v>21</v>
      </c>
    </row>
    <row r="137" spans="2:25" x14ac:dyDescent="0.3">
      <c r="B137" s="7">
        <f t="shared" si="23"/>
        <v>78</v>
      </c>
      <c r="C137" s="15">
        <f t="shared" si="19"/>
        <v>44618</v>
      </c>
      <c r="D137" s="17">
        <f t="shared" si="21"/>
        <v>4.4699999999999801E-3</v>
      </c>
      <c r="E137" s="8">
        <f t="shared" si="22"/>
        <v>21.76252908871783</v>
      </c>
      <c r="F137" s="19">
        <f t="shared" si="20"/>
        <v>200.82251280104546</v>
      </c>
      <c r="Y137" s="20" t="s">
        <v>21</v>
      </c>
    </row>
    <row r="138" spans="2:25" x14ac:dyDescent="0.3">
      <c r="B138" s="7">
        <f t="shared" si="23"/>
        <v>79</v>
      </c>
      <c r="C138" s="15">
        <f t="shared" si="19"/>
        <v>44619</v>
      </c>
      <c r="D138" s="17">
        <f t="shared" si="21"/>
        <v>4.4549999999999798E-3</v>
      </c>
      <c r="E138" s="8">
        <f t="shared" si="22"/>
        <v>21.867911770337653</v>
      </c>
      <c r="F138" s="19">
        <f t="shared" si="20"/>
        <v>197.26838264692745</v>
      </c>
      <c r="Y138" s="20" t="s">
        <v>21</v>
      </c>
    </row>
    <row r="139" spans="2:25" x14ac:dyDescent="0.3">
      <c r="B139" s="7">
        <f t="shared" si="23"/>
        <v>80</v>
      </c>
      <c r="C139" s="15">
        <f t="shared" si="19"/>
        <v>44619</v>
      </c>
      <c r="D139" s="17">
        <f t="shared" si="21"/>
        <v>4.4399999999999796E-3</v>
      </c>
      <c r="E139" s="8">
        <f t="shared" si="22"/>
        <v>21.973448214098848</v>
      </c>
      <c r="F139" s="19">
        <f t="shared" si="20"/>
        <v>193.77678520194968</v>
      </c>
      <c r="Y139" s="20" t="s">
        <v>21</v>
      </c>
    </row>
    <row r="140" spans="2:25" x14ac:dyDescent="0.3">
      <c r="B140" s="7">
        <f t="shared" si="23"/>
        <v>81</v>
      </c>
      <c r="C140" s="15">
        <f t="shared" si="19"/>
        <v>44619</v>
      </c>
      <c r="D140" s="17">
        <f t="shared" si="21"/>
        <v>4.4249999999999793E-3</v>
      </c>
      <c r="E140" s="8">
        <f t="shared" si="22"/>
        <v>22.079135723172097</v>
      </c>
      <c r="F140" s="19">
        <f t="shared" si="20"/>
        <v>190.34662122997756</v>
      </c>
      <c r="Y140" s="20" t="s">
        <v>21</v>
      </c>
    </row>
    <row r="141" spans="2:25" x14ac:dyDescent="0.3">
      <c r="B141" s="7">
        <f t="shared" si="23"/>
        <v>82</v>
      </c>
      <c r="C141" s="15">
        <f t="shared" si="19"/>
        <v>44620</v>
      </c>
      <c r="D141" s="17">
        <f t="shared" si="21"/>
        <v>4.409999999999979E-3</v>
      </c>
      <c r="E141" s="8">
        <f t="shared" si="22"/>
        <v>22.184971580279914</v>
      </c>
      <c r="F141" s="19">
        <f t="shared" si="20"/>
        <v>186.97681080051643</v>
      </c>
      <c r="Y141" s="20" t="s">
        <v>21</v>
      </c>
    </row>
    <row r="142" spans="2:25" x14ac:dyDescent="0.3">
      <c r="B142" s="7">
        <f t="shared" si="23"/>
        <v>83</v>
      </c>
      <c r="C142" s="15">
        <f t="shared" si="19"/>
        <v>44620</v>
      </c>
      <c r="D142" s="17">
        <f t="shared" si="21"/>
        <v>4.3949999999999788E-3</v>
      </c>
      <c r="E142" s="8">
        <f t="shared" si="22"/>
        <v>22.290953047774838</v>
      </c>
      <c r="F142" s="19">
        <f t="shared" si="20"/>
        <v>183.66629294996957</v>
      </c>
      <c r="Y142" s="20" t="s">
        <v>21</v>
      </c>
    </row>
    <row r="143" spans="2:25" x14ac:dyDescent="0.3">
      <c r="B143" s="7">
        <f t="shared" si="23"/>
        <v>84</v>
      </c>
      <c r="C143" s="15">
        <f t="shared" si="19"/>
        <v>44620</v>
      </c>
      <c r="D143" s="17">
        <f t="shared" si="21"/>
        <v>4.3799999999999785E-3</v>
      </c>
      <c r="E143" s="8">
        <f t="shared" si="22"/>
        <v>22.397077367719678</v>
      </c>
      <c r="F143" s="19">
        <f t="shared" si="20"/>
        <v>180.41402534872464</v>
      </c>
      <c r="Y143" s="20" t="s">
        <v>21</v>
      </c>
    </row>
    <row r="144" spans="2:25" x14ac:dyDescent="0.3">
      <c r="B144" s="7">
        <f t="shared" si="23"/>
        <v>85</v>
      </c>
      <c r="C144" s="15">
        <f t="shared" si="19"/>
        <v>44621</v>
      </c>
      <c r="D144" s="17">
        <f t="shared" si="21"/>
        <v>4.3649999999999783E-3</v>
      </c>
      <c r="E144" s="8">
        <f t="shared" si="22"/>
        <v>22.503341761969782</v>
      </c>
      <c r="F144" s="19">
        <f t="shared" si="20"/>
        <v>177.21898397445449</v>
      </c>
      <c r="Y144" s="20" t="s">
        <v>21</v>
      </c>
    </row>
    <row r="145" spans="2:25" x14ac:dyDescent="0.3">
      <c r="B145" s="7">
        <f t="shared" si="23"/>
        <v>86</v>
      </c>
      <c r="C145" s="15">
        <f t="shared" si="19"/>
        <v>44621</v>
      </c>
      <c r="D145" s="17">
        <f t="shared" si="21"/>
        <v>4.349999999999978E-3</v>
      </c>
      <c r="E145" s="8">
        <f t="shared" si="22"/>
        <v>22.609743432257353</v>
      </c>
      <c r="F145" s="19">
        <f t="shared" si="20"/>
        <v>174.08016279045947</v>
      </c>
      <c r="Y145" s="20" t="s">
        <v>21</v>
      </c>
    </row>
    <row r="146" spans="2:25" x14ac:dyDescent="0.3">
      <c r="B146" s="7">
        <f t="shared" si="23"/>
        <v>87</v>
      </c>
      <c r="C146" s="15">
        <f t="shared" si="19"/>
        <v>44621</v>
      </c>
      <c r="D146" s="17">
        <f t="shared" si="21"/>
        <v>4.3349999999999778E-3</v>
      </c>
      <c r="E146" s="8">
        <f t="shared" si="22"/>
        <v>22.716279560277826</v>
      </c>
      <c r="F146" s="19">
        <f t="shared" si="20"/>
        <v>170.99657343037214</v>
      </c>
      <c r="Y146" s="20" t="s">
        <v>21</v>
      </c>
    </row>
    <row r="147" spans="2:25" x14ac:dyDescent="0.3">
      <c r="B147" s="7">
        <f t="shared" si="23"/>
        <v>88</v>
      </c>
      <c r="C147" s="15">
        <f t="shared" si="19"/>
        <v>44622</v>
      </c>
      <c r="D147" s="17">
        <f t="shared" si="21"/>
        <v>4.3199999999999775E-3</v>
      </c>
      <c r="E147" s="8">
        <f t="shared" si="22"/>
        <v>22.822947307778261</v>
      </c>
      <c r="F147" s="19">
        <f t="shared" si="20"/>
        <v>167.96724488793686</v>
      </c>
      <c r="Y147" s="20" t="s">
        <v>21</v>
      </c>
    </row>
    <row r="148" spans="2:25" x14ac:dyDescent="0.3">
      <c r="B148" s="7">
        <f t="shared" si="23"/>
        <v>89</v>
      </c>
      <c r="C148" s="15">
        <f t="shared" si="19"/>
        <v>44622</v>
      </c>
      <c r="D148" s="17">
        <f t="shared" si="21"/>
        <v>4.3049999999999772E-3</v>
      </c>
      <c r="E148" s="8">
        <f t="shared" si="22"/>
        <v>22.929743816647811</v>
      </c>
      <c r="F148" s="19">
        <f t="shared" si="20"/>
        <v>164.99122321235049</v>
      </c>
      <c r="Y148" s="20" t="s">
        <v>21</v>
      </c>
    </row>
    <row r="149" spans="2:25" x14ac:dyDescent="0.3">
      <c r="B149" s="7">
        <f t="shared" si="23"/>
        <v>90</v>
      </c>
      <c r="C149" s="15">
        <f t="shared" si="19"/>
        <v>44622</v>
      </c>
      <c r="D149" s="17">
        <f t="shared" si="21"/>
        <v>4.289999999999977E-3</v>
      </c>
      <c r="E149" s="8">
        <f t="shared" si="22"/>
        <v>23.036666209010221</v>
      </c>
      <c r="F149" s="19">
        <f t="shared" si="20"/>
        <v>162.06757120903498</v>
      </c>
      <c r="Y149" s="20" t="s">
        <v>21</v>
      </c>
    </row>
    <row r="150" spans="2:25" x14ac:dyDescent="0.3">
      <c r="B150" s="7">
        <f t="shared" si="23"/>
        <v>91</v>
      </c>
      <c r="C150" s="15">
        <f t="shared" si="19"/>
        <v>44623</v>
      </c>
      <c r="D150" s="17">
        <f t="shared" si="21"/>
        <v>4.2749999999999767E-3</v>
      </c>
      <c r="E150" s="8">
        <f t="shared" si="22"/>
        <v>23.143711587318393</v>
      </c>
      <c r="F150" s="19">
        <f t="shared" si="20"/>
        <v>159.19536814553157</v>
      </c>
      <c r="Y150" s="20" t="s">
        <v>21</v>
      </c>
    </row>
    <row r="151" spans="2:25" x14ac:dyDescent="0.3">
      <c r="B151" s="7">
        <f t="shared" si="23"/>
        <v>92</v>
      </c>
      <c r="C151" s="15">
        <f t="shared" si="19"/>
        <v>44623</v>
      </c>
      <c r="D151" s="17">
        <f t="shared" si="21"/>
        <v>4.2599999999999765E-3</v>
      </c>
      <c r="E151" s="8">
        <f t="shared" si="22"/>
        <v>23.250877034450976</v>
      </c>
      <c r="F151" s="19">
        <f t="shared" si="20"/>
        <v>156.37370946257934</v>
      </c>
      <c r="Y151" s="20" t="s">
        <v>21</v>
      </c>
    </row>
    <row r="152" spans="2:25" x14ac:dyDescent="0.3">
      <c r="B152" s="7">
        <f t="shared" si="23"/>
        <v>93</v>
      </c>
      <c r="C152" s="15">
        <f t="shared" si="19"/>
        <v>44623</v>
      </c>
      <c r="D152" s="17">
        <f t="shared" si="21"/>
        <v>4.2449999999999762E-3</v>
      </c>
      <c r="E152" s="8">
        <f t="shared" si="22"/>
        <v>23.358159613811026</v>
      </c>
      <c r="F152" s="19">
        <f t="shared" si="20"/>
        <v>153.60170649032679</v>
      </c>
      <c r="Y152" s="20" t="s">
        <v>21</v>
      </c>
    </row>
    <row r="153" spans="2:25" x14ac:dyDescent="0.3">
      <c r="B153" s="7">
        <f>+B152+1</f>
        <v>94</v>
      </c>
      <c r="C153" s="15">
        <f t="shared" si="19"/>
        <v>44624</v>
      </c>
      <c r="D153" s="17">
        <f t="shared" si="21"/>
        <v>4.229999999999976E-3</v>
      </c>
      <c r="E153" s="8">
        <f t="shared" si="22"/>
        <v>23.4655563694267</v>
      </c>
      <c r="F153" s="19">
        <f t="shared" si="20"/>
        <v>150.87848616941153</v>
      </c>
      <c r="Y153" s="20" t="s">
        <v>21</v>
      </c>
    </row>
    <row r="154" spans="2:25" x14ac:dyDescent="0.3">
      <c r="B154" s="7">
        <f>+B153+1</f>
        <v>95</v>
      </c>
      <c r="C154" s="15">
        <f t="shared" si="19"/>
        <v>44624</v>
      </c>
      <c r="D154" s="17">
        <f t="shared" si="21"/>
        <v>4.2149999999999757E-3</v>
      </c>
      <c r="E154" s="8">
        <f t="shared" si="22"/>
        <v>23.57306432605402</v>
      </c>
      <c r="F154" s="19">
        <f t="shared" si="20"/>
        <v>148.20319077708544</v>
      </c>
      <c r="Y154" s="20" t="s">
        <v>21</v>
      </c>
    </row>
    <row r="155" spans="2:25" x14ac:dyDescent="0.3">
      <c r="B155" s="7">
        <f t="shared" ref="B155:B218" si="24">+B154+1</f>
        <v>96</v>
      </c>
      <c r="C155" s="15">
        <f t="shared" si="19"/>
        <v>44624</v>
      </c>
      <c r="D155" s="17">
        <f t="shared" si="21"/>
        <v>4.1999999999999755E-3</v>
      </c>
      <c r="E155" s="8">
        <f t="shared" si="22"/>
        <v>23.680680489281656</v>
      </c>
      <c r="F155" s="19">
        <f t="shared" si="20"/>
        <v>145.57497765789873</v>
      </c>
      <c r="Y155" s="20" t="s">
        <v>21</v>
      </c>
    </row>
    <row r="156" spans="2:25" x14ac:dyDescent="0.3">
      <c r="B156" s="7">
        <f t="shared" si="24"/>
        <v>97</v>
      </c>
      <c r="C156" s="15">
        <f t="shared" si="19"/>
        <v>44625</v>
      </c>
      <c r="D156" s="17">
        <f t="shared" si="21"/>
        <v>4.1849999999999752E-3</v>
      </c>
      <c r="E156" s="8">
        <f t="shared" si="22"/>
        <v>23.788401845637789</v>
      </c>
      <c r="F156" s="19">
        <f t="shared" si="20"/>
        <v>142.99301895946951</v>
      </c>
      <c r="Y156" s="20" t="s">
        <v>21</v>
      </c>
    </row>
    <row r="157" spans="2:25" x14ac:dyDescent="0.3">
      <c r="B157" s="7">
        <f t="shared" si="24"/>
        <v>98</v>
      </c>
      <c r="C157" s="15">
        <f t="shared" si="19"/>
        <v>44625</v>
      </c>
      <c r="D157" s="17">
        <f t="shared" si="21"/>
        <v>4.1699999999999749E-3</v>
      </c>
      <c r="E157" s="8">
        <f t="shared" si="22"/>
        <v>23.896225362698992</v>
      </c>
      <c r="F157" s="19">
        <f t="shared" si="20"/>
        <v>140.45650137243882</v>
      </c>
      <c r="Y157" s="20" t="s">
        <v>21</v>
      </c>
    </row>
    <row r="158" spans="2:25" x14ac:dyDescent="0.3">
      <c r="B158" s="7">
        <f t="shared" si="24"/>
        <v>99</v>
      </c>
      <c r="C158" s="15">
        <f t="shared" si="19"/>
        <v>44625</v>
      </c>
      <c r="D158" s="17">
        <f t="shared" si="21"/>
        <v>4.1549999999999747E-3</v>
      </c>
      <c r="E158" s="8">
        <f t="shared" si="22"/>
        <v>24.004147989201179</v>
      </c>
      <c r="F158" s="19">
        <f t="shared" si="20"/>
        <v>137.96462587535621</v>
      </c>
      <c r="Y158" s="20" t="s">
        <v>21</v>
      </c>
    </row>
    <row r="159" spans="2:25" x14ac:dyDescent="0.3">
      <c r="B159" s="7">
        <f t="shared" si="24"/>
        <v>100</v>
      </c>
      <c r="C159" s="15">
        <f t="shared" si="19"/>
        <v>44626</v>
      </c>
      <c r="D159" s="17">
        <f t="shared" si="21"/>
        <v>4.1399999999999744E-3</v>
      </c>
      <c r="E159" s="8">
        <f t="shared" si="22"/>
        <v>24.112166655152585</v>
      </c>
      <c r="F159" s="19">
        <f t="shared" si="20"/>
        <v>135.51660748388812</v>
      </c>
      <c r="Y159" s="20" t="s">
        <v>21</v>
      </c>
    </row>
    <row r="160" spans="2:25" x14ac:dyDescent="0.3">
      <c r="B160" s="7">
        <f t="shared" si="24"/>
        <v>101</v>
      </c>
      <c r="C160" s="15">
        <f t="shared" si="19"/>
        <v>44626</v>
      </c>
      <c r="D160" s="17">
        <f t="shared" si="21"/>
        <v>4.1249999999999742E-3</v>
      </c>
      <c r="E160" s="8">
        <f t="shared" si="22"/>
        <v>24.220278271948786</v>
      </c>
      <c r="F160" s="19">
        <f t="shared" si="20"/>
        <v>133.11167500441763</v>
      </c>
      <c r="Y160" s="20" t="s">
        <v>21</v>
      </c>
    </row>
    <row r="161" spans="2:25" x14ac:dyDescent="0.3">
      <c r="B161" s="7">
        <f t="shared" si="24"/>
        <v>102</v>
      </c>
      <c r="C161" s="15">
        <f t="shared" si="19"/>
        <v>44626</v>
      </c>
      <c r="D161" s="17">
        <f t="shared" si="21"/>
        <v>4.1099999999999739E-3</v>
      </c>
      <c r="E161" s="8">
        <f t="shared" si="22"/>
        <v>24.328479732489775</v>
      </c>
      <c r="F161" s="19">
        <f t="shared" si="20"/>
        <v>130.7490707919593</v>
      </c>
      <c r="Y161" s="20" t="s">
        <v>21</v>
      </c>
    </row>
    <row r="162" spans="2:25" x14ac:dyDescent="0.3">
      <c r="B162" s="7">
        <f t="shared" si="24"/>
        <v>103</v>
      </c>
      <c r="C162" s="15">
        <f t="shared" si="19"/>
        <v>44627</v>
      </c>
      <c r="D162" s="17">
        <f t="shared" si="21"/>
        <v>4.0949999999999737E-3</v>
      </c>
      <c r="E162" s="8">
        <f t="shared" si="22"/>
        <v>24.436767911299064</v>
      </c>
      <c r="F162" s="19">
        <f t="shared" si="20"/>
        <v>128.42805051240222</v>
      </c>
      <c r="Y162" s="20" t="s">
        <v>21</v>
      </c>
    </row>
    <row r="163" spans="2:25" x14ac:dyDescent="0.3">
      <c r="B163" s="7">
        <f t="shared" si="24"/>
        <v>104</v>
      </c>
      <c r="C163" s="15">
        <f t="shared" si="19"/>
        <v>44627</v>
      </c>
      <c r="D163" s="17">
        <f t="shared" si="21"/>
        <v>4.0799999999999734E-3</v>
      </c>
      <c r="E163" s="8">
        <f t="shared" si="22"/>
        <v>24.545139664644825</v>
      </c>
      <c r="F163" s="19">
        <f t="shared" si="20"/>
        <v>126.14788290883983</v>
      </c>
      <c r="Y163" s="20" t="s">
        <v>21</v>
      </c>
    </row>
    <row r="164" spans="2:25" x14ac:dyDescent="0.3">
      <c r="B164" s="7">
        <f t="shared" si="24"/>
        <v>105</v>
      </c>
      <c r="C164" s="15">
        <f t="shared" si="19"/>
        <v>44627</v>
      </c>
      <c r="D164" s="17">
        <f t="shared" si="21"/>
        <v>4.0649999999999731E-3</v>
      </c>
      <c r="E164" s="8">
        <f t="shared" si="22"/>
        <v>24.653591830663068</v>
      </c>
      <c r="F164" s="19">
        <f t="shared" si="20"/>
        <v>123.90784957199942</v>
      </c>
      <c r="Y164" s="20" t="s">
        <v>21</v>
      </c>
    </row>
    <row r="165" spans="2:25" x14ac:dyDescent="0.3">
      <c r="B165" s="7">
        <f t="shared" si="24"/>
        <v>106</v>
      </c>
      <c r="C165" s="15">
        <f t="shared" si="19"/>
        <v>44628</v>
      </c>
      <c r="D165" s="17">
        <f t="shared" si="21"/>
        <v>4.0499999999999729E-3</v>
      </c>
      <c r="E165" s="8">
        <f t="shared" si="22"/>
        <v>24.762121229482837</v>
      </c>
      <c r="F165" s="19">
        <f t="shared" si="20"/>
        <v>121.70724471475344</v>
      </c>
      <c r="Y165" s="20" t="s">
        <v>21</v>
      </c>
    </row>
    <row r="166" spans="2:25" x14ac:dyDescent="0.3">
      <c r="B166" s="7">
        <f t="shared" si="24"/>
        <v>107</v>
      </c>
      <c r="C166" s="15">
        <f t="shared" si="19"/>
        <v>44628</v>
      </c>
      <c r="D166" s="17">
        <f t="shared" si="21"/>
        <v>4.0349999999999726E-3</v>
      </c>
      <c r="E166" s="8">
        <f t="shared" si="22"/>
        <v>24.87072466335345</v>
      </c>
      <c r="F166" s="19">
        <f t="shared" si="20"/>
        <v>119.54537495057053</v>
      </c>
      <c r="Y166" s="20" t="s">
        <v>21</v>
      </c>
    </row>
    <row r="167" spans="2:25" x14ac:dyDescent="0.3">
      <c r="B167" s="7">
        <f t="shared" si="24"/>
        <v>108</v>
      </c>
      <c r="C167" s="15">
        <f t="shared" si="19"/>
        <v>44628</v>
      </c>
      <c r="D167" s="17">
        <f t="shared" si="21"/>
        <v>4.0199999999999724E-3</v>
      </c>
      <c r="E167" s="8">
        <f t="shared" si="22"/>
        <v>24.97939891677375</v>
      </c>
      <c r="F167" s="19">
        <f t="shared" si="20"/>
        <v>117.42155907572197</v>
      </c>
      <c r="Y167" s="20" t="s">
        <v>21</v>
      </c>
    </row>
    <row r="168" spans="2:25" x14ac:dyDescent="0.3">
      <c r="B168" s="7">
        <f t="shared" si="24"/>
        <v>109</v>
      </c>
      <c r="C168" s="15">
        <f t="shared" si="19"/>
        <v>44629</v>
      </c>
      <c r="D168" s="17">
        <f t="shared" si="21"/>
        <v>4.0049999999999721E-3</v>
      </c>
      <c r="E168" s="8">
        <f t="shared" si="22"/>
        <v>25.0881407566234</v>
      </c>
      <c r="F168" s="19">
        <f t="shared" si="20"/>
        <v>115.33512785563767</v>
      </c>
      <c r="Y168" s="20" t="s">
        <v>21</v>
      </c>
    </row>
    <row r="169" spans="2:25" x14ac:dyDescent="0.3">
      <c r="B169" s="7">
        <f t="shared" si="24"/>
        <v>110</v>
      </c>
      <c r="C169" s="15">
        <f t="shared" si="19"/>
        <v>44629</v>
      </c>
      <c r="D169" s="17">
        <f t="shared" si="21"/>
        <v>3.9899999999999719E-3</v>
      </c>
      <c r="E169" s="8">
        <f t="shared" si="22"/>
        <v>25.196946932296143</v>
      </c>
      <c r="F169" s="19">
        <f t="shared" si="20"/>
        <v>113.28542381457086</v>
      </c>
      <c r="Y169" s="20" t="s">
        <v>21</v>
      </c>
    </row>
    <row r="170" spans="2:25" x14ac:dyDescent="0.3">
      <c r="B170" s="7">
        <f t="shared" si="24"/>
        <v>111</v>
      </c>
      <c r="C170" s="15">
        <f t="shared" si="19"/>
        <v>44629</v>
      </c>
      <c r="D170" s="17">
        <f t="shared" si="21"/>
        <v>3.9749999999999716E-3</v>
      </c>
      <c r="E170" s="8">
        <f t="shared" si="22"/>
        <v>25.305814175835138</v>
      </c>
      <c r="F170" s="19">
        <f t="shared" si="20"/>
        <v>111.27180102927205</v>
      </c>
      <c r="Y170" s="20" t="s">
        <v>21</v>
      </c>
    </row>
    <row r="171" spans="2:25" x14ac:dyDescent="0.3">
      <c r="B171" s="7">
        <f t="shared" si="24"/>
        <v>112</v>
      </c>
      <c r="C171" s="15">
        <f t="shared" si="19"/>
        <v>44630</v>
      </c>
      <c r="D171" s="17">
        <f t="shared" si="21"/>
        <v>3.9599999999999714E-3</v>
      </c>
      <c r="E171" s="8">
        <f t="shared" si="22"/>
        <v>25.414739202070255</v>
      </c>
      <c r="F171" s="19">
        <f t="shared" si="20"/>
        <v>109.29362492620164</v>
      </c>
      <c r="Y171" s="20" t="s">
        <v>21</v>
      </c>
    </row>
    <row r="172" spans="2:25" x14ac:dyDescent="0.3">
      <c r="B172" s="7">
        <f t="shared" si="24"/>
        <v>113</v>
      </c>
      <c r="C172" s="15">
        <f t="shared" si="19"/>
        <v>44630</v>
      </c>
      <c r="D172" s="17">
        <f t="shared" si="21"/>
        <v>3.9449999999999711E-3</v>
      </c>
      <c r="E172" s="8">
        <f t="shared" si="22"/>
        <v>25.523718708757393</v>
      </c>
      <c r="F172" s="19">
        <f t="shared" si="20"/>
        <v>107.35027208221534</v>
      </c>
      <c r="Y172" s="20" t="s">
        <v>21</v>
      </c>
    </row>
    <row r="173" spans="2:25" x14ac:dyDescent="0.3">
      <c r="B173" s="7">
        <f t="shared" si="24"/>
        <v>114</v>
      </c>
      <c r="C173" s="15">
        <f t="shared" si="19"/>
        <v>44630</v>
      </c>
      <c r="D173" s="17">
        <f t="shared" si="21"/>
        <v>3.9299999999999708E-3</v>
      </c>
      <c r="E173" s="8">
        <f t="shared" si="22"/>
        <v>25.632749376719801</v>
      </c>
      <c r="F173" s="19">
        <f t="shared" si="20"/>
        <v>105.44113002887863</v>
      </c>
      <c r="Y173" s="20" t="s">
        <v>21</v>
      </c>
    </row>
    <row r="174" spans="2:25" x14ac:dyDescent="0.3">
      <c r="B174" s="7">
        <f t="shared" si="24"/>
        <v>115</v>
      </c>
      <c r="C174" s="15">
        <f t="shared" si="19"/>
        <v>44631</v>
      </c>
      <c r="D174" s="17">
        <f t="shared" si="21"/>
        <v>3.9149999999999706E-3</v>
      </c>
      <c r="E174" s="8">
        <f t="shared" si="22"/>
        <v>25.741827869991386</v>
      </c>
      <c r="F174" s="19">
        <f t="shared" si="20"/>
        <v>103.56559706011231</v>
      </c>
      <c r="Y174" s="20" t="s">
        <v>21</v>
      </c>
    </row>
    <row r="175" spans="2:25" x14ac:dyDescent="0.3">
      <c r="B175" s="7">
        <f t="shared" si="24"/>
        <v>116</v>
      </c>
      <c r="C175" s="15">
        <f t="shared" si="19"/>
        <v>44631</v>
      </c>
      <c r="D175" s="17">
        <f t="shared" si="21"/>
        <v>3.8999999999999708E-3</v>
      </c>
      <c r="E175" s="8">
        <f t="shared" si="22"/>
        <v>25.850950835962003</v>
      </c>
      <c r="F175" s="19">
        <f t="shared" si="20"/>
        <v>101.72308204326039</v>
      </c>
      <c r="Y175" s="20" t="s">
        <v>21</v>
      </c>
    </row>
    <row r="176" spans="2:25" x14ac:dyDescent="0.3">
      <c r="B176" s="7">
        <f t="shared" si="24"/>
        <v>117</v>
      </c>
      <c r="C176" s="15">
        <f t="shared" si="19"/>
        <v>44631</v>
      </c>
      <c r="D176" s="17">
        <f t="shared" si="21"/>
        <v>3.8849999999999709E-3</v>
      </c>
      <c r="E176" s="8">
        <f t="shared" si="22"/>
        <v>25.960114905524733</v>
      </c>
      <c r="F176" s="19">
        <f t="shared" si="20"/>
        <v>99.913004233418818</v>
      </c>
      <c r="Y176" s="20" t="s">
        <v>21</v>
      </c>
    </row>
    <row r="177" spans="2:25" x14ac:dyDescent="0.3">
      <c r="B177" s="7">
        <f t="shared" si="24"/>
        <v>118</v>
      </c>
      <c r="C177" s="15">
        <f t="shared" si="19"/>
        <v>44632</v>
      </c>
      <c r="D177" s="17">
        <f t="shared" si="21"/>
        <v>3.8699999999999711E-3</v>
      </c>
      <c r="E177" s="8">
        <f t="shared" si="22"/>
        <v>26.069316693225147</v>
      </c>
      <c r="F177" s="19">
        <f t="shared" si="20"/>
        <v>98.134793091101201</v>
      </c>
      <c r="Y177" s="20" t="s">
        <v>21</v>
      </c>
    </row>
    <row r="178" spans="2:25" x14ac:dyDescent="0.3">
      <c r="B178" s="7">
        <f t="shared" si="24"/>
        <v>119</v>
      </c>
      <c r="C178" s="15">
        <f t="shared" si="19"/>
        <v>44632</v>
      </c>
      <c r="D178" s="17">
        <f t="shared" si="21"/>
        <v>3.8549999999999713E-3</v>
      </c>
      <c r="E178" s="8">
        <f t="shared" si="22"/>
        <v>26.178552797412518</v>
      </c>
      <c r="F178" s="19">
        <f t="shared" si="20"/>
        <v>96.387888103020543</v>
      </c>
      <c r="Y178" s="20" t="s">
        <v>21</v>
      </c>
    </row>
    <row r="179" spans="2:25" x14ac:dyDescent="0.3">
      <c r="B179" s="7">
        <f t="shared" si="24"/>
        <v>120</v>
      </c>
      <c r="C179" s="15">
        <f t="shared" si="19"/>
        <v>44632</v>
      </c>
      <c r="D179" s="17">
        <f t="shared" si="21"/>
        <v>3.8399999999999715E-3</v>
      </c>
      <c r="E179" s="8">
        <f t="shared" si="22"/>
        <v>26.28781980039302</v>
      </c>
      <c r="F179" s="19">
        <f t="shared" si="20"/>
        <v>94.671738606149091</v>
      </c>
      <c r="Y179" s="20" t="s">
        <v>21</v>
      </c>
    </row>
    <row r="180" spans="2:25" x14ac:dyDescent="0.3">
      <c r="B180" s="7">
        <f t="shared" si="24"/>
        <v>121</v>
      </c>
      <c r="C180" s="15">
        <f t="shared" si="19"/>
        <v>44633</v>
      </c>
      <c r="D180" s="17">
        <f t="shared" si="21"/>
        <v>3.8249999999999717E-3</v>
      </c>
      <c r="E180" s="8">
        <f t="shared" si="22"/>
        <v>26.397114268584868</v>
      </c>
      <c r="F180" s="19">
        <f t="shared" si="20"/>
        <v>92.985803614638456</v>
      </c>
      <c r="Y180" s="20" t="s">
        <v>21</v>
      </c>
    </row>
    <row r="181" spans="2:25" x14ac:dyDescent="0.3">
      <c r="B181" s="7">
        <f t="shared" si="24"/>
        <v>122</v>
      </c>
      <c r="C181" s="15">
        <f t="shared" si="19"/>
        <v>44633</v>
      </c>
      <c r="D181" s="17">
        <f t="shared" si="21"/>
        <v>3.8099999999999718E-3</v>
      </c>
      <c r="E181" s="8">
        <f t="shared" si="22"/>
        <v>26.506432752675419</v>
      </c>
      <c r="F181" s="19">
        <f t="shared" si="20"/>
        <v>91.329551649980672</v>
      </c>
      <c r="Y181" s="20" t="s">
        <v>21</v>
      </c>
    </row>
    <row r="182" spans="2:25" x14ac:dyDescent="0.3">
      <c r="B182" s="7">
        <f t="shared" si="24"/>
        <v>123</v>
      </c>
      <c r="C182" s="15">
        <f t="shared" si="19"/>
        <v>44633</v>
      </c>
      <c r="D182" s="17">
        <f t="shared" si="21"/>
        <v>3.794999999999972E-3</v>
      </c>
      <c r="E182" s="8">
        <f t="shared" si="22"/>
        <v>26.615771787780204</v>
      </c>
      <c r="F182" s="19">
        <f t="shared" si="20"/>
        <v>89.70246057409598</v>
      </c>
      <c r="Y182" s="20" t="s">
        <v>21</v>
      </c>
    </row>
    <row r="183" spans="2:25" x14ac:dyDescent="0.3">
      <c r="B183" s="7">
        <f t="shared" si="24"/>
        <v>124</v>
      </c>
      <c r="C183" s="15">
        <f t="shared" si="19"/>
        <v>44634</v>
      </c>
      <c r="D183" s="17">
        <f t="shared" si="21"/>
        <v>3.7799999999999722E-3</v>
      </c>
      <c r="E183" s="8">
        <f t="shared" si="22"/>
        <v>26.725127893603908</v>
      </c>
      <c r="F183" s="19">
        <f t="shared" si="20"/>
        <v>88.10401742525687</v>
      </c>
      <c r="Y183" s="20" t="s">
        <v>21</v>
      </c>
    </row>
    <row r="184" spans="2:25" x14ac:dyDescent="0.3">
      <c r="B184" s="7">
        <f t="shared" si="24"/>
        <v>125</v>
      </c>
      <c r="C184" s="15">
        <f t="shared" si="19"/>
        <v>44634</v>
      </c>
      <c r="D184" s="17">
        <f t="shared" si="21"/>
        <v>3.7649999999999724E-3</v>
      </c>
      <c r="E184" s="8">
        <f t="shared" si="22"/>
        <v>26.834497574603276</v>
      </c>
      <c r="F184" s="19">
        <f t="shared" si="20"/>
        <v>86.533718257045919</v>
      </c>
      <c r="Y184" s="20" t="s">
        <v>21</v>
      </c>
    </row>
    <row r="185" spans="2:25" x14ac:dyDescent="0.3">
      <c r="B185" s="7">
        <f t="shared" si="24"/>
        <v>126</v>
      </c>
      <c r="C185" s="15">
        <f t="shared" si="19"/>
        <v>44634</v>
      </c>
      <c r="D185" s="17">
        <f t="shared" si="21"/>
        <v>3.7499999999999725E-3</v>
      </c>
      <c r="E185" s="8">
        <f t="shared" si="22"/>
        <v>26.94387732015193</v>
      </c>
      <c r="F185" s="19">
        <f t="shared" si="20"/>
        <v>84.991067979963091</v>
      </c>
      <c r="Y185" s="20" t="s">
        <v>21</v>
      </c>
    </row>
    <row r="186" spans="2:25" x14ac:dyDescent="0.3">
      <c r="B186" s="7">
        <f t="shared" si="24"/>
        <v>127</v>
      </c>
      <c r="C186" s="15">
        <f t="shared" si="19"/>
        <v>44635</v>
      </c>
      <c r="D186" s="17">
        <f t="shared" si="21"/>
        <v>3.7349999999999727E-3</v>
      </c>
      <c r="E186" s="8">
        <f t="shared" si="22"/>
        <v>27.053263604707112</v>
      </c>
      <c r="F186" s="19">
        <f t="shared" si="20"/>
        <v>83.475580205987526</v>
      </c>
      <c r="Y186" s="20" t="s">
        <v>21</v>
      </c>
    </row>
    <row r="187" spans="2:25" x14ac:dyDescent="0.3">
      <c r="B187" s="7">
        <f t="shared" si="24"/>
        <v>128</v>
      </c>
      <c r="C187" s="15">
        <f t="shared" si="19"/>
        <v>44635</v>
      </c>
      <c r="D187" s="17">
        <f t="shared" si="21"/>
        <v>3.7199999999999729E-3</v>
      </c>
      <c r="E187" s="8">
        <f t="shared" si="22"/>
        <v>27.162652887978322</v>
      </c>
      <c r="F187" s="19">
        <f t="shared" si="20"/>
        <v>81.986777095754164</v>
      </c>
      <c r="Y187" s="20" t="s">
        <v>21</v>
      </c>
    </row>
    <row r="188" spans="2:25" x14ac:dyDescent="0.3">
      <c r="B188" s="7">
        <f t="shared" si="24"/>
        <v>129</v>
      </c>
      <c r="C188" s="15">
        <f t="shared" ref="C188:C251" si="25">+I$19+ROUNDDOWN(B188/I$22-0.1,0)</f>
        <v>44635</v>
      </c>
      <c r="D188" s="17">
        <f t="shared" si="21"/>
        <v>3.7049999999999731E-3</v>
      </c>
      <c r="E188" s="8">
        <f t="shared" si="22"/>
        <v>27.272041615097844</v>
      </c>
      <c r="F188" s="19">
        <f t="shared" ref="F188:F251" si="26">((D188/I$26+1)^(365*I$22))-1</f>
        <v>80.524189208416672</v>
      </c>
      <c r="Y188" s="20" t="s">
        <v>21</v>
      </c>
    </row>
    <row r="189" spans="2:25" x14ac:dyDescent="0.3">
      <c r="B189" s="7">
        <f t="shared" si="24"/>
        <v>130</v>
      </c>
      <c r="C189" s="15">
        <f t="shared" si="25"/>
        <v>44636</v>
      </c>
      <c r="D189" s="17">
        <f t="shared" ref="D189:D252" si="27">D188-((I$16-I$17)/I$20)</f>
        <v>3.6899999999999732E-3</v>
      </c>
      <c r="E189" s="8">
        <f t="shared" ref="E189:E252" si="28">+IF(C189=D$19,D$17,E188*(1+D189/I$26))</f>
        <v>27.381426216793184</v>
      </c>
      <c r="F189" s="19">
        <f t="shared" si="26"/>
        <v>79.087355354186116</v>
      </c>
      <c r="Y189" s="20" t="s">
        <v>21</v>
      </c>
    </row>
    <row r="190" spans="2:25" x14ac:dyDescent="0.3">
      <c r="B190" s="7">
        <f t="shared" si="24"/>
        <v>131</v>
      </c>
      <c r="C190" s="15">
        <f t="shared" si="25"/>
        <v>44636</v>
      </c>
      <c r="D190" s="17">
        <f t="shared" si="27"/>
        <v>3.6749999999999734E-3</v>
      </c>
      <c r="E190" s="8">
        <f t="shared" si="28"/>
        <v>27.490803109561348</v>
      </c>
      <c r="F190" s="19">
        <f t="shared" si="26"/>
        <v>77.675822449407647</v>
      </c>
      <c r="Y190" s="20" t="s">
        <v>21</v>
      </c>
    </row>
    <row r="191" spans="2:25" x14ac:dyDescent="0.3">
      <c r="B191" s="7">
        <f t="shared" si="24"/>
        <v>132</v>
      </c>
      <c r="C191" s="15">
        <f t="shared" si="25"/>
        <v>44636</v>
      </c>
      <c r="D191" s="17">
        <f t="shared" si="27"/>
        <v>3.6599999999999736E-3</v>
      </c>
      <c r="E191" s="8">
        <f t="shared" si="28"/>
        <v>27.600168695845035</v>
      </c>
      <c r="F191" s="19">
        <f t="shared" si="26"/>
        <v>76.289145374305164</v>
      </c>
      <c r="Y191" s="20" t="s">
        <v>21</v>
      </c>
    </row>
    <row r="192" spans="2:25" x14ac:dyDescent="0.3">
      <c r="B192" s="7">
        <f t="shared" si="24"/>
        <v>133</v>
      </c>
      <c r="C192" s="15">
        <f t="shared" si="25"/>
        <v>44637</v>
      </c>
      <c r="D192" s="17">
        <f t="shared" si="27"/>
        <v>3.6449999999999738E-3</v>
      </c>
      <c r="E192" s="8">
        <f t="shared" si="28"/>
        <v>27.709519364210635</v>
      </c>
      <c r="F192" s="19">
        <f t="shared" si="26"/>
        <v>74.926886833025009</v>
      </c>
      <c r="Y192" s="20" t="s">
        <v>21</v>
      </c>
    </row>
    <row r="193" spans="2:25" x14ac:dyDescent="0.3">
      <c r="B193" s="7">
        <f t="shared" si="24"/>
        <v>134</v>
      </c>
      <c r="C193" s="15">
        <f t="shared" si="25"/>
        <v>44637</v>
      </c>
      <c r="D193" s="17">
        <f t="shared" si="27"/>
        <v>3.629999999999974E-3</v>
      </c>
      <c r="E193" s="8">
        <f t="shared" si="28"/>
        <v>27.818851489528114</v>
      </c>
      <c r="F193" s="19">
        <f t="shared" si="26"/>
        <v>73.588617216239811</v>
      </c>
      <c r="Y193" s="20" t="s">
        <v>21</v>
      </c>
    </row>
    <row r="194" spans="2:25" x14ac:dyDescent="0.3">
      <c r="B194" s="7">
        <f t="shared" si="24"/>
        <v>135</v>
      </c>
      <c r="C194" s="15">
        <f t="shared" si="25"/>
        <v>44637</v>
      </c>
      <c r="D194" s="17">
        <f t="shared" si="27"/>
        <v>3.6149999999999741E-3</v>
      </c>
      <c r="E194" s="8">
        <f t="shared" si="28"/>
        <v>27.928161433152727</v>
      </c>
      <c r="F194" s="19">
        <f t="shared" si="26"/>
        <v>72.273914466247206</v>
      </c>
      <c r="Y194" s="20" t="s">
        <v>21</v>
      </c>
    </row>
    <row r="195" spans="2:25" x14ac:dyDescent="0.3">
      <c r="B195" s="7">
        <f t="shared" si="24"/>
        <v>136</v>
      </c>
      <c r="C195" s="15">
        <f t="shared" si="25"/>
        <v>44638</v>
      </c>
      <c r="D195" s="17">
        <f t="shared" si="27"/>
        <v>3.5999999999999743E-3</v>
      </c>
      <c r="E195" s="8">
        <f t="shared" si="28"/>
        <v>28.037445543108539</v>
      </c>
      <c r="F195" s="19">
        <f t="shared" si="26"/>
        <v>70.982363944257401</v>
      </c>
      <c r="Y195" s="20" t="s">
        <v>21</v>
      </c>
    </row>
    <row r="196" spans="2:25" x14ac:dyDescent="0.3">
      <c r="B196" s="7">
        <f t="shared" si="24"/>
        <v>137</v>
      </c>
      <c r="C196" s="15">
        <f t="shared" si="25"/>
        <v>44638</v>
      </c>
      <c r="D196" s="17">
        <f t="shared" si="27"/>
        <v>3.5849999999999745E-3</v>
      </c>
      <c r="E196" s="8">
        <f t="shared" si="28"/>
        <v>28.146700154273805</v>
      </c>
      <c r="F196" s="19">
        <f t="shared" si="26"/>
        <v>69.713558300144769</v>
      </c>
      <c r="Y196" s="20" t="s">
        <v>21</v>
      </c>
    </row>
    <row r="197" spans="2:25" x14ac:dyDescent="0.3">
      <c r="B197" s="7">
        <f t="shared" si="24"/>
        <v>138</v>
      </c>
      <c r="C197" s="15">
        <f t="shared" si="25"/>
        <v>44638</v>
      </c>
      <c r="D197" s="17">
        <f t="shared" si="27"/>
        <v>3.5699999999999747E-3</v>
      </c>
      <c r="E197" s="8">
        <f t="shared" si="28"/>
        <v>28.255921588568107</v>
      </c>
      <c r="F197" s="19">
        <f t="shared" si="26"/>
        <v>68.467097344434407</v>
      </c>
      <c r="Y197" s="20" t="s">
        <v>21</v>
      </c>
    </row>
    <row r="198" spans="2:25" x14ac:dyDescent="0.3">
      <c r="B198" s="7">
        <f t="shared" si="24"/>
        <v>139</v>
      </c>
      <c r="C198" s="15">
        <f t="shared" si="25"/>
        <v>44639</v>
      </c>
      <c r="D198" s="17">
        <f t="shared" si="27"/>
        <v>3.5549999999999748E-3</v>
      </c>
      <c r="E198" s="8">
        <f t="shared" si="28"/>
        <v>28.365106155141323</v>
      </c>
      <c r="F198" s="19">
        <f t="shared" si="26"/>
        <v>67.24258792255128</v>
      </c>
      <c r="Y198" s="20" t="s">
        <v>21</v>
      </c>
    </row>
    <row r="199" spans="2:25" x14ac:dyDescent="0.3">
      <c r="B199" s="7">
        <f t="shared" si="24"/>
        <v>140</v>
      </c>
      <c r="C199" s="15">
        <f t="shared" si="25"/>
        <v>44639</v>
      </c>
      <c r="D199" s="17">
        <f t="shared" si="27"/>
        <v>3.539999999999975E-3</v>
      </c>
      <c r="E199" s="8">
        <f t="shared" si="28"/>
        <v>28.474250150564366</v>
      </c>
      <c r="F199" s="19">
        <f t="shared" si="26"/>
        <v>66.039643791239641</v>
      </c>
      <c r="Y199" s="20" t="s">
        <v>21</v>
      </c>
    </row>
    <row r="200" spans="2:25" x14ac:dyDescent="0.3">
      <c r="B200" s="7">
        <f t="shared" si="24"/>
        <v>141</v>
      </c>
      <c r="C200" s="15">
        <f t="shared" si="25"/>
        <v>44639</v>
      </c>
      <c r="D200" s="17">
        <f t="shared" si="27"/>
        <v>3.5249999999999752E-3</v>
      </c>
      <c r="E200" s="8">
        <f t="shared" si="28"/>
        <v>28.583349859021691</v>
      </c>
      <c r="F200" s="19">
        <f t="shared" si="26"/>
        <v>64.857885497188221</v>
      </c>
      <c r="Y200" s="20" t="s">
        <v>21</v>
      </c>
    </row>
    <row r="201" spans="2:25" x14ac:dyDescent="0.3">
      <c r="B201" s="7">
        <f t="shared" si="24"/>
        <v>142</v>
      </c>
      <c r="C201" s="15">
        <f t="shared" si="25"/>
        <v>44640</v>
      </c>
      <c r="D201" s="17">
        <f t="shared" si="27"/>
        <v>3.5099999999999754E-3</v>
      </c>
      <c r="E201" s="8">
        <f t="shared" si="28"/>
        <v>28.692401552505569</v>
      </c>
      <c r="F201" s="19">
        <f t="shared" si="26"/>
        <v>63.696940257789592</v>
      </c>
      <c r="Y201" s="20" t="s">
        <v>21</v>
      </c>
    </row>
    <row r="202" spans="2:25" x14ac:dyDescent="0.3">
      <c r="B202" s="7">
        <f t="shared" si="24"/>
        <v>143</v>
      </c>
      <c r="C202" s="15">
        <f t="shared" si="25"/>
        <v>44640</v>
      </c>
      <c r="D202" s="17">
        <f t="shared" si="27"/>
        <v>3.4949999999999756E-3</v>
      </c>
      <c r="E202" s="8">
        <f t="shared" si="28"/>
        <v>28.801401491012093</v>
      </c>
      <c r="F202" s="19">
        <f t="shared" si="26"/>
        <v>62.556441843942295</v>
      </c>
      <c r="Y202" s="20" t="s">
        <v>21</v>
      </c>
    </row>
    <row r="203" spans="2:25" x14ac:dyDescent="0.3">
      <c r="B203" s="7">
        <f t="shared" si="24"/>
        <v>144</v>
      </c>
      <c r="C203" s="15">
        <f t="shared" si="25"/>
        <v>44640</v>
      </c>
      <c r="D203" s="17">
        <f t="shared" si="27"/>
        <v>3.4799999999999757E-3</v>
      </c>
      <c r="E203" s="8">
        <f t="shared" si="28"/>
        <v>28.910345922738962</v>
      </c>
      <c r="F203" s="19">
        <f t="shared" si="26"/>
        <v>61.436030465015257</v>
      </c>
      <c r="Y203" s="20" t="s">
        <v>21</v>
      </c>
    </row>
    <row r="204" spans="2:25" x14ac:dyDescent="0.3">
      <c r="B204" s="7">
        <f t="shared" si="24"/>
        <v>145</v>
      </c>
      <c r="C204" s="15">
        <f t="shared" si="25"/>
        <v>44641</v>
      </c>
      <c r="D204" s="17">
        <f t="shared" si="27"/>
        <v>3.4649999999999759E-3</v>
      </c>
      <c r="E204" s="8">
        <f t="shared" si="28"/>
        <v>29.019231084284929</v>
      </c>
      <c r="F204" s="19">
        <f t="shared" si="26"/>
        <v>60.335352655665027</v>
      </c>
      <c r="Y204" s="20" t="s">
        <v>21</v>
      </c>
    </row>
    <row r="205" spans="2:25" x14ac:dyDescent="0.3">
      <c r="B205" s="7">
        <f t="shared" si="24"/>
        <v>146</v>
      </c>
      <c r="C205" s="15">
        <f t="shared" si="25"/>
        <v>44641</v>
      </c>
      <c r="D205" s="17">
        <f t="shared" si="27"/>
        <v>3.4499999999999761E-3</v>
      </c>
      <c r="E205" s="8">
        <f t="shared" si="28"/>
        <v>29.128053200850996</v>
      </c>
      <c r="F205" s="19">
        <f t="shared" si="26"/>
        <v>59.254061164771564</v>
      </c>
      <c r="Y205" s="20" t="s">
        <v>21</v>
      </c>
    </row>
    <row r="206" spans="2:25" x14ac:dyDescent="0.3">
      <c r="B206" s="7">
        <f t="shared" si="24"/>
        <v>147</v>
      </c>
      <c r="C206" s="15">
        <f t="shared" si="25"/>
        <v>44641</v>
      </c>
      <c r="D206" s="17">
        <f t="shared" si="27"/>
        <v>3.4349999999999763E-3</v>
      </c>
      <c r="E206" s="8">
        <f t="shared" si="28"/>
        <v>29.236808486443302</v>
      </c>
      <c r="F206" s="19">
        <f t="shared" si="26"/>
        <v>58.191814846326182</v>
      </c>
      <c r="Y206" s="20" t="s">
        <v>21</v>
      </c>
    </row>
    <row r="207" spans="2:25" x14ac:dyDescent="0.3">
      <c r="B207" s="7">
        <f t="shared" si="24"/>
        <v>148</v>
      </c>
      <c r="C207" s="15">
        <f t="shared" si="25"/>
        <v>44642</v>
      </c>
      <c r="D207" s="17">
        <f t="shared" si="27"/>
        <v>3.4199999999999764E-3</v>
      </c>
      <c r="E207" s="8">
        <f t="shared" si="28"/>
        <v>29.345493144077686</v>
      </c>
      <c r="F207" s="19">
        <f t="shared" si="26"/>
        <v>57.148278552126783</v>
      </c>
      <c r="Y207" s="20" t="s">
        <v>21</v>
      </c>
    </row>
    <row r="208" spans="2:25" x14ac:dyDescent="0.3">
      <c r="B208" s="7">
        <f t="shared" si="24"/>
        <v>149</v>
      </c>
      <c r="C208" s="15">
        <f t="shared" si="25"/>
        <v>44642</v>
      </c>
      <c r="D208" s="17">
        <f t="shared" si="27"/>
        <v>3.4049999999999766E-3</v>
      </c>
      <c r="E208" s="8">
        <f t="shared" si="28"/>
        <v>29.454103365985929</v>
      </c>
      <c r="F208" s="19">
        <f t="shared" si="26"/>
        <v>56.123123026481572</v>
      </c>
      <c r="Y208" s="20" t="s">
        <v>21</v>
      </c>
    </row>
    <row r="209" spans="2:25" x14ac:dyDescent="0.3">
      <c r="B209" s="7">
        <f t="shared" si="24"/>
        <v>150</v>
      </c>
      <c r="C209" s="15">
        <f t="shared" si="25"/>
        <v>44642</v>
      </c>
      <c r="D209" s="17">
        <f t="shared" si="27"/>
        <v>3.3899999999999768E-3</v>
      </c>
      <c r="E209" s="8">
        <f t="shared" si="28"/>
        <v>29.562635333823639</v>
      </c>
      <c r="F209" s="19">
        <f t="shared" si="26"/>
        <v>55.116024802653953</v>
      </c>
      <c r="Y209" s="20" t="s">
        <v>21</v>
      </c>
    </row>
    <row r="210" spans="2:25" x14ac:dyDescent="0.3">
      <c r="B210" s="7">
        <f t="shared" si="24"/>
        <v>151</v>
      </c>
      <c r="C210" s="15">
        <f t="shared" si="25"/>
        <v>44643</v>
      </c>
      <c r="D210" s="17">
        <f t="shared" si="27"/>
        <v>3.374999999999977E-3</v>
      </c>
      <c r="E210" s="8">
        <f t="shared" si="28"/>
        <v>29.671085218879785</v>
      </c>
      <c r="F210" s="19">
        <f t="shared" si="26"/>
        <v>54.12666610120074</v>
      </c>
      <c r="Y210" s="20" t="s">
        <v>21</v>
      </c>
    </row>
    <row r="211" spans="2:25" x14ac:dyDescent="0.3">
      <c r="B211" s="7">
        <f t="shared" si="24"/>
        <v>152</v>
      </c>
      <c r="C211" s="15">
        <f t="shared" si="25"/>
        <v>44643</v>
      </c>
      <c r="D211" s="17">
        <f t="shared" si="27"/>
        <v>3.3599999999999772E-3</v>
      </c>
      <c r="E211" s="8">
        <f t="shared" si="28"/>
        <v>29.77944918228787</v>
      </c>
      <c r="F211" s="19">
        <f t="shared" si="26"/>
        <v>53.154734730059729</v>
      </c>
      <c r="Y211" s="20" t="s">
        <v>21</v>
      </c>
    </row>
    <row r="212" spans="2:25" x14ac:dyDescent="0.3">
      <c r="B212" s="7">
        <f t="shared" si="24"/>
        <v>153</v>
      </c>
      <c r="C212" s="15">
        <f t="shared" si="25"/>
        <v>44643</v>
      </c>
      <c r="D212" s="17">
        <f t="shared" si="27"/>
        <v>3.3449999999999773E-3</v>
      </c>
      <c r="E212" s="8">
        <f t="shared" si="28"/>
        <v>29.887723375238689</v>
      </c>
      <c r="F212" s="19">
        <f t="shared" si="26"/>
        <v>52.199923986400044</v>
      </c>
      <c r="Y212" s="20" t="s">
        <v>21</v>
      </c>
    </row>
    <row r="213" spans="2:25" x14ac:dyDescent="0.3">
      <c r="B213" s="7">
        <f t="shared" si="24"/>
        <v>154</v>
      </c>
      <c r="C213" s="15">
        <f t="shared" si="25"/>
        <v>44644</v>
      </c>
      <c r="D213" s="17">
        <f t="shared" si="27"/>
        <v>3.3299999999999775E-3</v>
      </c>
      <c r="E213" s="8">
        <f t="shared" si="28"/>
        <v>29.995903939194719</v>
      </c>
      <c r="F213" s="19">
        <f t="shared" si="26"/>
        <v>51.261932560177939</v>
      </c>
      <c r="Y213" s="20" t="s">
        <v>21</v>
      </c>
    </row>
    <row r="214" spans="2:25" x14ac:dyDescent="0.3">
      <c r="B214" s="7">
        <f t="shared" si="24"/>
        <v>155</v>
      </c>
      <c r="C214" s="15">
        <f t="shared" si="25"/>
        <v>44644</v>
      </c>
      <c r="D214" s="17">
        <f t="shared" si="27"/>
        <v>3.3149999999999777E-3</v>
      </c>
      <c r="E214" s="8">
        <f t="shared" si="28"/>
        <v>30.103987006106053</v>
      </c>
      <c r="F214" s="19">
        <f t="shared" si="26"/>
        <v>50.340464439407711</v>
      </c>
      <c r="Y214" s="20" t="s">
        <v>21</v>
      </c>
    </row>
    <row r="215" spans="2:25" x14ac:dyDescent="0.3">
      <c r="B215" s="7">
        <f t="shared" si="24"/>
        <v>156</v>
      </c>
      <c r="C215" s="15">
        <f t="shared" si="25"/>
        <v>44644</v>
      </c>
      <c r="D215" s="17">
        <f t="shared" si="27"/>
        <v>3.2999999999999779E-3</v>
      </c>
      <c r="E215" s="8">
        <f t="shared" si="28"/>
        <v>30.211968698627953</v>
      </c>
      <c r="F215" s="19">
        <f t="shared" si="26"/>
        <v>49.435228817126806</v>
      </c>
      <c r="Y215" s="20" t="s">
        <v>21</v>
      </c>
    </row>
    <row r="216" spans="2:25" x14ac:dyDescent="0.3">
      <c r="B216" s="7">
        <f t="shared" si="24"/>
        <v>157</v>
      </c>
      <c r="C216" s="15">
        <f t="shared" si="25"/>
        <v>44645</v>
      </c>
      <c r="D216" s="17">
        <f t="shared" si="27"/>
        <v>3.284999999999978E-3</v>
      </c>
      <c r="E216" s="8">
        <f t="shared" si="28"/>
        <v>30.3198451303399</v>
      </c>
      <c r="F216" s="19">
        <f t="shared" si="26"/>
        <v>48.545939999882968</v>
      </c>
      <c r="Y216" s="20" t="s">
        <v>21</v>
      </c>
    </row>
    <row r="217" spans="2:25" x14ac:dyDescent="0.3">
      <c r="B217" s="7">
        <f t="shared" si="24"/>
        <v>158</v>
      </c>
      <c r="C217" s="15">
        <f t="shared" si="25"/>
        <v>44645</v>
      </c>
      <c r="D217" s="17">
        <f t="shared" si="27"/>
        <v>3.2699999999999782E-3</v>
      </c>
      <c r="E217" s="8">
        <f t="shared" si="28"/>
        <v>30.427612405966215</v>
      </c>
      <c r="F217" s="19">
        <f t="shared" si="26"/>
        <v>47.672317317946892</v>
      </c>
      <c r="Y217" s="20" t="s">
        <v>21</v>
      </c>
    </row>
    <row r="218" spans="2:25" x14ac:dyDescent="0.3">
      <c r="B218" s="7">
        <f t="shared" si="24"/>
        <v>159</v>
      </c>
      <c r="C218" s="15">
        <f t="shared" si="25"/>
        <v>44645</v>
      </c>
      <c r="D218" s="17">
        <f t="shared" si="27"/>
        <v>3.2549999999999784E-3</v>
      </c>
      <c r="E218" s="8">
        <f t="shared" si="28"/>
        <v>30.535266621598193</v>
      </c>
      <c r="F218" s="19">
        <f t="shared" si="26"/>
        <v>46.814085037036619</v>
      </c>
      <c r="Y218" s="20" t="s">
        <v>21</v>
      </c>
    </row>
    <row r="219" spans="2:25" x14ac:dyDescent="0.3">
      <c r="B219" s="7">
        <f t="shared" ref="B219:B244" si="29">+B218+1</f>
        <v>160</v>
      </c>
      <c r="C219" s="15">
        <f t="shared" si="25"/>
        <v>44646</v>
      </c>
      <c r="D219" s="17">
        <f t="shared" si="27"/>
        <v>3.2399999999999786E-3</v>
      </c>
      <c r="E219" s="8">
        <f t="shared" si="28"/>
        <v>30.642803864917735</v>
      </c>
      <c r="F219" s="19">
        <f t="shared" si="26"/>
        <v>45.970972271617725</v>
      </c>
      <c r="Y219" s="20" t="s">
        <v>21</v>
      </c>
    </row>
    <row r="220" spans="2:25" x14ac:dyDescent="0.3">
      <c r="B220" s="7">
        <f t="shared" si="29"/>
        <v>161</v>
      </c>
      <c r="C220" s="15">
        <f t="shared" si="25"/>
        <v>44646</v>
      </c>
      <c r="D220" s="17">
        <f t="shared" si="27"/>
        <v>3.2249999999999788E-3</v>
      </c>
      <c r="E220" s="8">
        <f t="shared" si="28"/>
        <v>30.750220215422473</v>
      </c>
      <c r="F220" s="19">
        <f t="shared" si="26"/>
        <v>45.142712899710865</v>
      </c>
      <c r="Y220" s="20" t="s">
        <v>21</v>
      </c>
    </row>
    <row r="221" spans="2:25" x14ac:dyDescent="0.3">
      <c r="B221" s="7">
        <f t="shared" si="29"/>
        <v>162</v>
      </c>
      <c r="C221" s="15">
        <f t="shared" si="25"/>
        <v>44646</v>
      </c>
      <c r="D221" s="17">
        <f t="shared" si="27"/>
        <v>3.2099999999999789E-3</v>
      </c>
      <c r="E221" s="8">
        <f t="shared" si="28"/>
        <v>30.857511744652371</v>
      </c>
      <c r="F221" s="19">
        <f t="shared" si="26"/>
        <v>44.329045479200111</v>
      </c>
      <c r="Y221" s="20" t="s">
        <v>21</v>
      </c>
    </row>
    <row r="222" spans="2:25" x14ac:dyDescent="0.3">
      <c r="B222" s="7">
        <f t="shared" si="29"/>
        <v>163</v>
      </c>
      <c r="C222" s="15">
        <f t="shared" si="25"/>
        <v>44647</v>
      </c>
      <c r="D222" s="17">
        <f t="shared" si="27"/>
        <v>3.1949999999999791E-3</v>
      </c>
      <c r="E222" s="8">
        <f t="shared" si="28"/>
        <v>30.964674516417766</v>
      </c>
      <c r="F222" s="19">
        <f t="shared" si="26"/>
        <v>43.529713165607816</v>
      </c>
      <c r="Y222" s="20" t="s">
        <v>21</v>
      </c>
    </row>
    <row r="223" spans="2:25" x14ac:dyDescent="0.3">
      <c r="B223" s="7">
        <f t="shared" si="29"/>
        <v>164</v>
      </c>
      <c r="C223" s="15">
        <f t="shared" si="25"/>
        <v>44647</v>
      </c>
      <c r="D223" s="17">
        <f t="shared" si="27"/>
        <v>3.1799999999999793E-3</v>
      </c>
      <c r="E223" s="8">
        <f t="shared" si="28"/>
        <v>31.071704587028862</v>
      </c>
      <c r="F223" s="19">
        <f t="shared" si="26"/>
        <v>42.744463631305692</v>
      </c>
      <c r="Y223" s="20" t="s">
        <v>21</v>
      </c>
    </row>
    <row r="224" spans="2:25" x14ac:dyDescent="0.3">
      <c r="B224" s="7">
        <f t="shared" si="29"/>
        <v>165</v>
      </c>
      <c r="C224" s="15">
        <f t="shared" si="25"/>
        <v>44647</v>
      </c>
      <c r="D224" s="17">
        <f t="shared" si="27"/>
        <v>3.1649999999999795E-3</v>
      </c>
      <c r="E224" s="8">
        <f t="shared" si="28"/>
        <v>31.178598005526631</v>
      </c>
      <c r="F224" s="19">
        <f t="shared" si="26"/>
        <v>41.973048986182967</v>
      </c>
      <c r="Y224" s="20" t="s">
        <v>21</v>
      </c>
    </row>
    <row r="225" spans="2:25" x14ac:dyDescent="0.3">
      <c r="B225" s="7">
        <f t="shared" si="29"/>
        <v>166</v>
      </c>
      <c r="C225" s="15">
        <f t="shared" si="25"/>
        <v>44648</v>
      </c>
      <c r="D225" s="17">
        <f t="shared" si="27"/>
        <v>3.1499999999999796E-3</v>
      </c>
      <c r="E225" s="8">
        <f t="shared" si="28"/>
        <v>31.28535081391512</v>
      </c>
      <c r="F225" s="19">
        <f t="shared" si="26"/>
        <v>41.215225699637173</v>
      </c>
      <c r="Y225" s="20" t="s">
        <v>21</v>
      </c>
    </row>
    <row r="226" spans="2:25" x14ac:dyDescent="0.3">
      <c r="B226" s="7">
        <f t="shared" si="29"/>
        <v>167</v>
      </c>
      <c r="C226" s="15">
        <f t="shared" si="25"/>
        <v>44648</v>
      </c>
      <c r="D226" s="17">
        <f t="shared" si="27"/>
        <v>3.1349999999999798E-3</v>
      </c>
      <c r="E226" s="8">
        <f t="shared" si="28"/>
        <v>31.39195904739514</v>
      </c>
      <c r="F226" s="19">
        <f t="shared" si="26"/>
        <v>40.470754524001947</v>
      </c>
      <c r="Y226" s="20" t="s">
        <v>21</v>
      </c>
    </row>
    <row r="227" spans="2:25" x14ac:dyDescent="0.3">
      <c r="B227" s="7">
        <f t="shared" si="29"/>
        <v>168</v>
      </c>
      <c r="C227" s="15">
        <f t="shared" si="25"/>
        <v>44648</v>
      </c>
      <c r="D227" s="17">
        <f t="shared" si="27"/>
        <v>3.11999999999998E-3</v>
      </c>
      <c r="E227" s="8">
        <f t="shared" si="28"/>
        <v>31.498418734599348</v>
      </c>
      <c r="F227" s="19">
        <f t="shared" si="26"/>
        <v>39.739400419307813</v>
      </c>
      <c r="Y227" s="20" t="s">
        <v>21</v>
      </c>
    </row>
    <row r="228" spans="2:25" x14ac:dyDescent="0.3">
      <c r="B228" s="7">
        <f t="shared" si="29"/>
        <v>169</v>
      </c>
      <c r="C228" s="15">
        <f t="shared" si="25"/>
        <v>44649</v>
      </c>
      <c r="D228" s="17">
        <f t="shared" si="27"/>
        <v>3.1049999999999802E-3</v>
      </c>
      <c r="E228" s="8">
        <f t="shared" si="28"/>
        <v>31.604725897828619</v>
      </c>
      <c r="F228" s="19">
        <f t="shared" si="26"/>
        <v>39.020932479287382</v>
      </c>
      <c r="Y228" s="20" t="s">
        <v>21</v>
      </c>
    </row>
    <row r="229" spans="2:25" x14ac:dyDescent="0.3">
      <c r="B229" s="7">
        <f t="shared" si="29"/>
        <v>170</v>
      </c>
      <c r="C229" s="15">
        <f t="shared" si="25"/>
        <v>44649</v>
      </c>
      <c r="D229" s="17">
        <f t="shared" si="27"/>
        <v>3.0899999999999803E-3</v>
      </c>
      <c r="E229" s="8">
        <f t="shared" si="28"/>
        <v>31.7108765532898</v>
      </c>
      <c r="F229" s="19">
        <f t="shared" si="26"/>
        <v>38.315123858788823</v>
      </c>
      <c r="Y229" s="20" t="s">
        <v>21</v>
      </c>
    </row>
    <row r="230" spans="2:25" x14ac:dyDescent="0.3">
      <c r="B230" s="7">
        <f t="shared" si="29"/>
        <v>171</v>
      </c>
      <c r="C230" s="15">
        <f t="shared" si="25"/>
        <v>44649</v>
      </c>
      <c r="D230" s="17">
        <f t="shared" si="27"/>
        <v>3.0749999999999805E-3</v>
      </c>
      <c r="E230" s="8">
        <f t="shared" si="28"/>
        <v>31.816866711334761</v>
      </c>
      <c r="F230" s="19">
        <f t="shared" si="26"/>
        <v>37.621751702417654</v>
      </c>
      <c r="Y230" s="20" t="s">
        <v>21</v>
      </c>
    </row>
    <row r="231" spans="2:25" x14ac:dyDescent="0.3">
      <c r="B231" s="7">
        <f t="shared" si="29"/>
        <v>172</v>
      </c>
      <c r="C231" s="15">
        <f t="shared" si="25"/>
        <v>44650</v>
      </c>
      <c r="D231" s="17">
        <f t="shared" si="27"/>
        <v>3.0599999999999807E-3</v>
      </c>
      <c r="E231" s="8">
        <f t="shared" si="28"/>
        <v>31.92269237670072</v>
      </c>
      <c r="F231" s="19">
        <f t="shared" si="26"/>
        <v>36.940597074388833</v>
      </c>
      <c r="Y231" s="20" t="s">
        <v>21</v>
      </c>
    </row>
    <row r="232" spans="2:25" x14ac:dyDescent="0.3">
      <c r="B232" s="7">
        <f t="shared" si="29"/>
        <v>173</v>
      </c>
      <c r="C232" s="15">
        <f t="shared" si="25"/>
        <v>44650</v>
      </c>
      <c r="D232" s="17">
        <f t="shared" si="27"/>
        <v>3.0449999999999809E-3</v>
      </c>
      <c r="E232" s="8">
        <f t="shared" si="28"/>
        <v>32.028349548751862</v>
      </c>
      <c r="F232" s="19">
        <f t="shared" si="26"/>
        <v>36.271444889693846</v>
      </c>
      <c r="Y232" s="20" t="s">
        <v>21</v>
      </c>
    </row>
    <row r="233" spans="2:25" x14ac:dyDescent="0.3">
      <c r="B233" s="7">
        <f t="shared" si="29"/>
        <v>174</v>
      </c>
      <c r="C233" s="15">
        <f t="shared" si="25"/>
        <v>44650</v>
      </c>
      <c r="D233" s="17">
        <f t="shared" si="27"/>
        <v>3.0299999999999811E-3</v>
      </c>
      <c r="E233" s="8">
        <f t="shared" si="28"/>
        <v>32.133834221722211</v>
      </c>
      <c r="F233" s="19">
        <f t="shared" si="26"/>
        <v>35.614083846393662</v>
      </c>
      <c r="Y233" s="20" t="s">
        <v>21</v>
      </c>
    </row>
    <row r="234" spans="2:25" x14ac:dyDescent="0.3">
      <c r="B234" s="7">
        <f t="shared" si="29"/>
        <v>175</v>
      </c>
      <c r="C234" s="15">
        <f t="shared" si="25"/>
        <v>44651</v>
      </c>
      <c r="D234" s="17">
        <f t="shared" si="27"/>
        <v>3.0149999999999812E-3</v>
      </c>
      <c r="E234" s="8">
        <f t="shared" si="28"/>
        <v>32.239142384959706</v>
      </c>
      <c r="F234" s="19">
        <f t="shared" si="26"/>
        <v>34.968306359176701</v>
      </c>
      <c r="Y234" s="20" t="s">
        <v>21</v>
      </c>
    </row>
    <row r="235" spans="2:25" x14ac:dyDescent="0.3">
      <c r="B235" s="7">
        <f t="shared" si="29"/>
        <v>176</v>
      </c>
      <c r="C235" s="15">
        <f t="shared" si="25"/>
        <v>44651</v>
      </c>
      <c r="D235" s="17">
        <f t="shared" si="27"/>
        <v>2.9999999999999814E-3</v>
      </c>
      <c r="E235" s="8">
        <f t="shared" si="28"/>
        <v>32.344270023171532</v>
      </c>
      <c r="F235" s="19">
        <f t="shared" si="26"/>
        <v>34.3339084940161</v>
      </c>
      <c r="Y235" s="20" t="s">
        <v>21</v>
      </c>
    </row>
    <row r="236" spans="2:25" x14ac:dyDescent="0.3">
      <c r="B236" s="7">
        <f t="shared" si="29"/>
        <v>177</v>
      </c>
      <c r="C236" s="15">
        <f t="shared" si="25"/>
        <v>44651</v>
      </c>
      <c r="D236" s="17">
        <f t="shared" si="27"/>
        <v>2.9849999999999816E-3</v>
      </c>
      <c r="E236" s="8">
        <f t="shared" si="28"/>
        <v>32.449213116670627</v>
      </c>
      <c r="F236" s="19">
        <f t="shared" si="26"/>
        <v>33.710689904007701</v>
      </c>
      <c r="Y236" s="20" t="s">
        <v>21</v>
      </c>
    </row>
    <row r="237" spans="2:25" x14ac:dyDescent="0.3">
      <c r="B237" s="7">
        <f t="shared" si="29"/>
        <v>178</v>
      </c>
      <c r="C237" s="15">
        <f t="shared" si="25"/>
        <v>44652</v>
      </c>
      <c r="D237" s="17">
        <f t="shared" si="27"/>
        <v>2.9699999999999818E-3</v>
      </c>
      <c r="E237" s="8">
        <f t="shared" si="28"/>
        <v>32.553967641623359</v>
      </c>
      <c r="F237" s="19">
        <f t="shared" si="26"/>
        <v>33.098453766348243</v>
      </c>
      <c r="Y237" s="20" t="s">
        <v>21</v>
      </c>
    </row>
    <row r="238" spans="2:25" x14ac:dyDescent="0.3">
      <c r="B238" s="7">
        <f t="shared" si="29"/>
        <v>179</v>
      </c>
      <c r="C238" s="15">
        <f t="shared" si="25"/>
        <v>44652</v>
      </c>
      <c r="D238" s="17">
        <f t="shared" si="27"/>
        <v>2.9549999999999819E-3</v>
      </c>
      <c r="E238" s="8">
        <f t="shared" si="28"/>
        <v>32.658529570298349</v>
      </c>
      <c r="F238" s="19">
        <f t="shared" si="26"/>
        <v>32.497006720378486</v>
      </c>
      <c r="Y238" s="20" t="s">
        <v>21</v>
      </c>
    </row>
    <row r="239" spans="2:25" x14ac:dyDescent="0.3">
      <c r="B239" s="7">
        <f t="shared" si="29"/>
        <v>180</v>
      </c>
      <c r="C239" s="15">
        <f t="shared" si="25"/>
        <v>44652</v>
      </c>
      <c r="D239" s="17">
        <f t="shared" si="27"/>
        <v>2.9399999999999821E-3</v>
      </c>
      <c r="E239" s="8">
        <f t="shared" si="28"/>
        <v>32.762894871316469</v>
      </c>
      <c r="F239" s="19">
        <f t="shared" si="26"/>
        <v>31.906158806771501</v>
      </c>
      <c r="Y239" s="20" t="s">
        <v>21</v>
      </c>
    </row>
    <row r="240" spans="2:25" x14ac:dyDescent="0.3">
      <c r="B240" s="7">
        <f t="shared" si="29"/>
        <v>181</v>
      </c>
      <c r="C240" s="15">
        <f t="shared" si="25"/>
        <v>44653</v>
      </c>
      <c r="D240" s="17">
        <f t="shared" si="27"/>
        <v>2.9249999999999823E-3</v>
      </c>
      <c r="E240" s="8">
        <f t="shared" si="28"/>
        <v>32.8670595099019</v>
      </c>
      <c r="F240" s="19">
        <f t="shared" si="26"/>
        <v>31.32572340770777</v>
      </c>
      <c r="Y240" s="20" t="s">
        <v>21</v>
      </c>
    </row>
    <row r="241" spans="2:25" x14ac:dyDescent="0.3">
      <c r="B241" s="7">
        <f t="shared" si="29"/>
        <v>182</v>
      </c>
      <c r="C241" s="15">
        <f t="shared" si="25"/>
        <v>44653</v>
      </c>
      <c r="D241" s="17">
        <f t="shared" si="27"/>
        <v>2.9099999999999825E-3</v>
      </c>
      <c r="E241" s="8">
        <f t="shared" si="28"/>
        <v>32.971019448134307</v>
      </c>
      <c r="F241" s="19">
        <f t="shared" si="26"/>
        <v>30.755517188200198</v>
      </c>
      <c r="Y241" s="20" t="s">
        <v>21</v>
      </c>
    </row>
    <row r="242" spans="2:25" x14ac:dyDescent="0.3">
      <c r="B242" s="7">
        <f t="shared" si="29"/>
        <v>183</v>
      </c>
      <c r="C242" s="15">
        <f t="shared" si="25"/>
        <v>44653</v>
      </c>
      <c r="D242" s="17">
        <f t="shared" si="27"/>
        <v>2.8949999999999827E-3</v>
      </c>
      <c r="E242" s="8">
        <f t="shared" si="28"/>
        <v>33.074770645202072</v>
      </c>
      <c r="F242" s="19">
        <f t="shared" si="26"/>
        <v>30.195360038349119</v>
      </c>
      <c r="Y242" s="20" t="s">
        <v>21</v>
      </c>
    </row>
    <row r="243" spans="2:25" x14ac:dyDescent="0.3">
      <c r="B243" s="7">
        <f t="shared" si="29"/>
        <v>184</v>
      </c>
      <c r="C243" s="15">
        <f t="shared" si="25"/>
        <v>44654</v>
      </c>
      <c r="D243" s="17">
        <f t="shared" si="27"/>
        <v>2.8799999999999828E-3</v>
      </c>
      <c r="E243" s="8">
        <f t="shared" si="28"/>
        <v>33.17830905765662</v>
      </c>
      <c r="F243" s="19">
        <f t="shared" si="26"/>
        <v>29.645075016694836</v>
      </c>
      <c r="Y243" s="20" t="s">
        <v>21</v>
      </c>
    </row>
    <row r="244" spans="2:25" x14ac:dyDescent="0.3">
      <c r="B244" s="7">
        <f t="shared" si="29"/>
        <v>185</v>
      </c>
      <c r="C244" s="15">
        <f t="shared" si="25"/>
        <v>44654</v>
      </c>
      <c r="D244" s="17">
        <f t="shared" si="27"/>
        <v>2.864999999999983E-3</v>
      </c>
      <c r="E244" s="8">
        <f t="shared" si="28"/>
        <v>33.281630639667689</v>
      </c>
      <c r="F244" s="19">
        <f t="shared" si="26"/>
        <v>29.104488294518575</v>
      </c>
      <c r="Y244" s="20" t="s">
        <v>21</v>
      </c>
    </row>
    <row r="245" spans="2:25" x14ac:dyDescent="0.3">
      <c r="B245" s="7">
        <f>+B244+1</f>
        <v>186</v>
      </c>
      <c r="C245" s="15">
        <f t="shared" si="25"/>
        <v>44654</v>
      </c>
      <c r="D245" s="17">
        <f t="shared" si="27"/>
        <v>2.8499999999999832E-3</v>
      </c>
      <c r="E245" s="8">
        <f t="shared" si="28"/>
        <v>33.384731343279704</v>
      </c>
      <c r="F245" s="19">
        <f t="shared" si="26"/>
        <v>28.573429101128081</v>
      </c>
      <c r="Y245" s="20" t="s">
        <v>21</v>
      </c>
    </row>
    <row r="246" spans="2:25" x14ac:dyDescent="0.3">
      <c r="B246" s="7">
        <f>+B245+1</f>
        <v>187</v>
      </c>
      <c r="C246" s="15">
        <f t="shared" si="25"/>
        <v>44655</v>
      </c>
      <c r="D246" s="17">
        <f t="shared" si="27"/>
        <v>2.8349999999999834E-3</v>
      </c>
      <c r="E246" s="8">
        <f t="shared" si="28"/>
        <v>33.487607118669047</v>
      </c>
      <c r="F246" s="19">
        <f t="shared" si="26"/>
        <v>28.051729670111584</v>
      </c>
      <c r="Y246" s="20" t="s">
        <v>21</v>
      </c>
    </row>
    <row r="247" spans="2:25" x14ac:dyDescent="0.3">
      <c r="B247" s="7">
        <f t="shared" ref="B247:B299" si="30">+B246+1</f>
        <v>188</v>
      </c>
      <c r="C247" s="15">
        <f t="shared" si="25"/>
        <v>44655</v>
      </c>
      <c r="D247" s="17">
        <f t="shared" si="27"/>
        <v>2.8199999999999835E-3</v>
      </c>
      <c r="E247" s="8">
        <f t="shared" si="28"/>
        <v>33.590253914402361</v>
      </c>
      <c r="F247" s="19">
        <f t="shared" si="26"/>
        <v>27.539225186537145</v>
      </c>
      <c r="Y247" s="20" t="s">
        <v>21</v>
      </c>
    </row>
    <row r="248" spans="2:25" x14ac:dyDescent="0.3">
      <c r="B248" s="7">
        <f t="shared" si="30"/>
        <v>189</v>
      </c>
      <c r="C248" s="15">
        <f t="shared" si="25"/>
        <v>44655</v>
      </c>
      <c r="D248" s="17">
        <f t="shared" si="27"/>
        <v>2.8049999999999837E-3</v>
      </c>
      <c r="E248" s="8">
        <f t="shared" si="28"/>
        <v>33.692667677695731</v>
      </c>
      <c r="F248" s="19">
        <f t="shared" si="26"/>
        <v>27.035753735069008</v>
      </c>
      <c r="Y248" s="20" t="s">
        <v>21</v>
      </c>
    </row>
    <row r="249" spans="2:25" x14ac:dyDescent="0.3">
      <c r="B249" s="7">
        <f t="shared" si="30"/>
        <v>190</v>
      </c>
      <c r="C249" s="15">
        <f t="shared" si="25"/>
        <v>44656</v>
      </c>
      <c r="D249" s="17">
        <f t="shared" si="27"/>
        <v>2.7899999999999839E-3</v>
      </c>
      <c r="E249" s="8">
        <f t="shared" si="28"/>
        <v>33.794844354674829</v>
      </c>
      <c r="F249" s="19">
        <f t="shared" si="26"/>
        <v>26.54115624899875</v>
      </c>
      <c r="Y249" s="20" t="s">
        <v>21</v>
      </c>
    </row>
    <row r="250" spans="2:25" x14ac:dyDescent="0.3">
      <c r="B250" s="7">
        <f t="shared" si="30"/>
        <v>191</v>
      </c>
      <c r="C250" s="15">
        <f t="shared" si="25"/>
        <v>44656</v>
      </c>
      <c r="D250" s="17">
        <f t="shared" si="27"/>
        <v>2.7749999999999841E-3</v>
      </c>
      <c r="E250" s="8">
        <f t="shared" si="28"/>
        <v>33.896779890635933</v>
      </c>
      <c r="F250" s="19">
        <f t="shared" si="26"/>
        <v>26.055276460176653</v>
      </c>
      <c r="Y250" s="20" t="s">
        <v>21</v>
      </c>
    </row>
    <row r="251" spans="2:25" x14ac:dyDescent="0.3">
      <c r="B251" s="7">
        <f t="shared" si="30"/>
        <v>192</v>
      </c>
      <c r="C251" s="15">
        <f t="shared" si="25"/>
        <v>44656</v>
      </c>
      <c r="D251" s="17">
        <f t="shared" si="27"/>
        <v>2.7599999999999843E-3</v>
      </c>
      <c r="E251" s="8">
        <f t="shared" si="28"/>
        <v>33.998470230307838</v>
      </c>
      <c r="F251" s="19">
        <f t="shared" si="26"/>
        <v>25.577960849834128</v>
      </c>
      <c r="Y251" s="20" t="s">
        <v>21</v>
      </c>
    </row>
    <row r="252" spans="2:25" x14ac:dyDescent="0.3">
      <c r="B252" s="7">
        <f t="shared" si="30"/>
        <v>193</v>
      </c>
      <c r="C252" s="15">
        <f t="shared" ref="C252:C299" si="31">+I$19+ROUNDDOWN(B252/I$22-0.1,0)</f>
        <v>44657</v>
      </c>
      <c r="D252" s="17">
        <f t="shared" si="27"/>
        <v>2.7449999999999844E-3</v>
      </c>
      <c r="E252" s="8">
        <f t="shared" si="28"/>
        <v>34.099911318114572</v>
      </c>
      <c r="F252" s="19">
        <f t="shared" ref="F252:F299" si="32">((D252/I$26+1)^(365*I$22))-1</f>
        <v>25.109058600225978</v>
      </c>
      <c r="Y252" s="20" t="s">
        <v>21</v>
      </c>
    </row>
    <row r="253" spans="2:25" x14ac:dyDescent="0.3">
      <c r="B253" s="7">
        <f t="shared" si="30"/>
        <v>194</v>
      </c>
      <c r="C253" s="15">
        <f t="shared" si="31"/>
        <v>44657</v>
      </c>
      <c r="D253" s="17">
        <f t="shared" ref="D253:D299" si="33">D252-((I$16-I$17)/I$20)</f>
        <v>2.7299999999999846E-3</v>
      </c>
      <c r="E253" s="8">
        <f t="shared" ref="E253:E299" si="34">+IF(C253=D$19,D$17,E252*(1+D253/I$26))</f>
        <v>34.201099098438974</v>
      </c>
      <c r="F253" s="19">
        <f t="shared" si="32"/>
        <v>24.648421547168233</v>
      </c>
      <c r="Y253" s="20" t="s">
        <v>21</v>
      </c>
    </row>
    <row r="254" spans="2:25" x14ac:dyDescent="0.3">
      <c r="B254" s="7">
        <f t="shared" si="30"/>
        <v>195</v>
      </c>
      <c r="C254" s="15">
        <f t="shared" si="31"/>
        <v>44657</v>
      </c>
      <c r="D254" s="17">
        <f t="shared" si="33"/>
        <v>2.7149999999999848E-3</v>
      </c>
      <c r="E254" s="8">
        <f t="shared" si="34"/>
        <v>34.302029515887085</v>
      </c>
      <c r="F254" s="19">
        <f t="shared" si="32"/>
        <v>24.195904133387589</v>
      </c>
      <c r="Y254" s="20" t="s">
        <v>21</v>
      </c>
    </row>
    <row r="255" spans="2:25" x14ac:dyDescent="0.3">
      <c r="B255" s="7">
        <f t="shared" si="30"/>
        <v>196</v>
      </c>
      <c r="C255" s="15">
        <f t="shared" si="31"/>
        <v>44658</v>
      </c>
      <c r="D255" s="17">
        <f t="shared" si="33"/>
        <v>2.699999999999985E-3</v>
      </c>
      <c r="E255" s="8">
        <f t="shared" si="34"/>
        <v>34.402698515553276</v>
      </c>
      <c r="F255" s="19">
        <f t="shared" si="32"/>
        <v>23.751363362706009</v>
      </c>
      <c r="Y255" s="20" t="s">
        <v>21</v>
      </c>
    </row>
    <row r="256" spans="2:25" x14ac:dyDescent="0.3">
      <c r="B256" s="7">
        <f t="shared" si="30"/>
        <v>197</v>
      </c>
      <c r="C256" s="15">
        <f t="shared" si="31"/>
        <v>44658</v>
      </c>
      <c r="D256" s="17">
        <f t="shared" si="33"/>
        <v>2.6849999999999851E-3</v>
      </c>
      <c r="E256" s="8">
        <f t="shared" si="34"/>
        <v>34.503102043286169</v>
      </c>
      <c r="F256" s="19">
        <f t="shared" si="32"/>
        <v>23.314658754997243</v>
      </c>
      <c r="Y256" s="20" t="s">
        <v>21</v>
      </c>
    </row>
    <row r="257" spans="2:25" x14ac:dyDescent="0.3">
      <c r="B257" s="7">
        <f t="shared" si="30"/>
        <v>198</v>
      </c>
      <c r="C257" s="15">
        <f t="shared" si="31"/>
        <v>44658</v>
      </c>
      <c r="D257" s="17">
        <f t="shared" si="33"/>
        <v>2.6699999999999853E-3</v>
      </c>
      <c r="E257" s="8">
        <f t="shared" si="34"/>
        <v>34.603236045955271</v>
      </c>
      <c r="F257" s="19">
        <f t="shared" si="32"/>
        <v>22.885652301973284</v>
      </c>
      <c r="Y257" s="20" t="s">
        <v>21</v>
      </c>
    </row>
    <row r="258" spans="2:25" x14ac:dyDescent="0.3">
      <c r="B258" s="7">
        <f t="shared" si="30"/>
        <v>199</v>
      </c>
      <c r="C258" s="15">
        <f t="shared" si="31"/>
        <v>44659</v>
      </c>
      <c r="D258" s="17">
        <f t="shared" si="33"/>
        <v>2.6549999999999855E-3</v>
      </c>
      <c r="E258" s="8">
        <f t="shared" si="34"/>
        <v>34.703096471718325</v>
      </c>
      <c r="F258" s="19">
        <f t="shared" si="32"/>
        <v>22.464208423724205</v>
      </c>
      <c r="Y258" s="20" t="s">
        <v>21</v>
      </c>
    </row>
    <row r="259" spans="2:25" x14ac:dyDescent="0.3">
      <c r="B259" s="7">
        <f t="shared" si="30"/>
        <v>200</v>
      </c>
      <c r="C259" s="15">
        <f t="shared" si="31"/>
        <v>44659</v>
      </c>
      <c r="D259" s="17">
        <f t="shared" si="33"/>
        <v>2.6399999999999857E-3</v>
      </c>
      <c r="E259" s="8">
        <f t="shared" si="34"/>
        <v>34.802679270289346</v>
      </c>
      <c r="F259" s="19">
        <f t="shared" si="32"/>
        <v>22.050193926031216</v>
      </c>
      <c r="Y259" s="20" t="s">
        <v>21</v>
      </c>
    </row>
    <row r="260" spans="2:25" x14ac:dyDescent="0.3">
      <c r="B260" s="7">
        <f t="shared" si="30"/>
        <v>201</v>
      </c>
      <c r="C260" s="15">
        <f t="shared" si="31"/>
        <v>44659</v>
      </c>
      <c r="D260" s="17">
        <f t="shared" si="33"/>
        <v>2.6249999999999859E-3</v>
      </c>
      <c r="E260" s="8">
        <f t="shared" si="34"/>
        <v>34.901980393207296</v>
      </c>
      <c r="F260" s="19">
        <f t="shared" si="32"/>
        <v>21.643477958413655</v>
      </c>
      <c r="Y260" s="20" t="s">
        <v>21</v>
      </c>
    </row>
    <row r="261" spans="2:25" x14ac:dyDescent="0.3">
      <c r="B261" s="7">
        <f t="shared" si="30"/>
        <v>202</v>
      </c>
      <c r="C261" s="15">
        <f t="shared" si="31"/>
        <v>44660</v>
      </c>
      <c r="D261" s="17">
        <f t="shared" si="33"/>
        <v>2.609999999999986E-3</v>
      </c>
      <c r="E261" s="8">
        <f t="shared" si="34"/>
        <v>35.000995794105421</v>
      </c>
      <c r="F261" s="19">
        <f t="shared" si="32"/>
        <v>21.243931972937215</v>
      </c>
      <c r="Y261" s="20" t="s">
        <v>21</v>
      </c>
    </row>
    <row r="262" spans="2:25" x14ac:dyDescent="0.3">
      <c r="B262" s="7">
        <f t="shared" si="30"/>
        <v>203</v>
      </c>
      <c r="C262" s="15">
        <f t="shared" si="31"/>
        <v>44660</v>
      </c>
      <c r="D262" s="17">
        <f t="shared" si="33"/>
        <v>2.5949999999999862E-3</v>
      </c>
      <c r="E262" s="8">
        <f t="shared" si="34"/>
        <v>35.099721428981184</v>
      </c>
      <c r="F262" s="19">
        <f t="shared" si="32"/>
        <v>20.851429683724067</v>
      </c>
      <c r="Y262" s="20" t="s">
        <v>21</v>
      </c>
    </row>
    <row r="263" spans="2:25" x14ac:dyDescent="0.3">
      <c r="B263" s="7">
        <f t="shared" si="30"/>
        <v>204</v>
      </c>
      <c r="C263" s="15">
        <f t="shared" si="31"/>
        <v>44660</v>
      </c>
      <c r="D263" s="17">
        <f t="shared" si="33"/>
        <v>2.5799999999999864E-3</v>
      </c>
      <c r="E263" s="8">
        <f t="shared" si="34"/>
        <v>35.198153256466803</v>
      </c>
      <c r="F263" s="19">
        <f t="shared" si="32"/>
        <v>20.465847027204081</v>
      </c>
      <c r="Y263" s="20" t="s">
        <v>21</v>
      </c>
    </row>
    <row r="264" spans="2:25" x14ac:dyDescent="0.3">
      <c r="B264" s="7">
        <f t="shared" si="30"/>
        <v>205</v>
      </c>
      <c r="C264" s="15">
        <f t="shared" si="31"/>
        <v>44661</v>
      </c>
      <c r="D264" s="17">
        <f t="shared" si="33"/>
        <v>2.5649999999999866E-3</v>
      </c>
      <c r="E264" s="8">
        <f t="shared" si="34"/>
        <v>35.296287238100319</v>
      </c>
      <c r="F264" s="19">
        <f t="shared" si="32"/>
        <v>20.087062123008298</v>
      </c>
      <c r="Y264" s="20" t="s">
        <v>21</v>
      </c>
    </row>
    <row r="265" spans="2:25" x14ac:dyDescent="0.3">
      <c r="B265" s="7">
        <f t="shared" si="30"/>
        <v>206</v>
      </c>
      <c r="C265" s="15">
        <f t="shared" si="31"/>
        <v>44661</v>
      </c>
      <c r="D265" s="17">
        <f t="shared" si="33"/>
        <v>2.5499999999999867E-3</v>
      </c>
      <c r="E265" s="8">
        <f t="shared" si="34"/>
        <v>35.394119338597228</v>
      </c>
      <c r="F265" s="19">
        <f t="shared" si="32"/>
        <v>19.714955235605856</v>
      </c>
      <c r="Y265" s="20" t="s">
        <v>21</v>
      </c>
    </row>
    <row r="266" spans="2:25" x14ac:dyDescent="0.3">
      <c r="B266" s="7">
        <f t="shared" si="30"/>
        <v>207</v>
      </c>
      <c r="C266" s="15">
        <f t="shared" si="31"/>
        <v>44661</v>
      </c>
      <c r="D266" s="17">
        <f t="shared" si="33"/>
        <v>2.5349999999999869E-3</v>
      </c>
      <c r="E266" s="8">
        <f t="shared" si="34"/>
        <v>35.491645526122603</v>
      </c>
      <c r="F266" s="19">
        <f t="shared" si="32"/>
        <v>19.349408736595453</v>
      </c>
      <c r="Y266" s="20" t="s">
        <v>21</v>
      </c>
    </row>
    <row r="267" spans="2:25" x14ac:dyDescent="0.3">
      <c r="B267" s="7">
        <f t="shared" si="30"/>
        <v>208</v>
      </c>
      <c r="C267" s="15">
        <f t="shared" si="31"/>
        <v>44662</v>
      </c>
      <c r="D267" s="17">
        <f t="shared" si="33"/>
        <v>2.5199999999999871E-3</v>
      </c>
      <c r="E267" s="8">
        <f t="shared" si="34"/>
        <v>35.588861772563718</v>
      </c>
      <c r="F267" s="19">
        <f t="shared" si="32"/>
        <v>18.990307067655305</v>
      </c>
      <c r="Y267" s="20" t="s">
        <v>21</v>
      </c>
    </row>
    <row r="268" spans="2:25" x14ac:dyDescent="0.3">
      <c r="B268" s="7">
        <f t="shared" si="30"/>
        <v>209</v>
      </c>
      <c r="C268" s="15">
        <f t="shared" si="31"/>
        <v>44662</v>
      </c>
      <c r="D268" s="17">
        <f t="shared" si="33"/>
        <v>2.5049999999999873E-3</v>
      </c>
      <c r="E268" s="8">
        <f t="shared" si="34"/>
        <v>35.68576405380314</v>
      </c>
      <c r="F268" s="19">
        <f t="shared" si="32"/>
        <v>18.637536704128699</v>
      </c>
      <c r="Y268" s="20" t="s">
        <v>21</v>
      </c>
    </row>
    <row r="269" spans="2:25" x14ac:dyDescent="0.3">
      <c r="B269" s="7">
        <f t="shared" si="30"/>
        <v>210</v>
      </c>
      <c r="C269" s="15">
        <f t="shared" si="31"/>
        <v>44662</v>
      </c>
      <c r="D269" s="17">
        <f t="shared" si="33"/>
        <v>2.4899999999999874E-3</v>
      </c>
      <c r="E269" s="8">
        <f t="shared" si="34"/>
        <v>35.78234834999224</v>
      </c>
      <c r="F269" s="19">
        <f t="shared" si="32"/>
        <v>18.290986119299635</v>
      </c>
      <c r="Y269" s="20" t="s">
        <v>21</v>
      </c>
    </row>
    <row r="270" spans="2:25" x14ac:dyDescent="0.3">
      <c r="B270" s="7">
        <f t="shared" si="30"/>
        <v>211</v>
      </c>
      <c r="C270" s="15">
        <f t="shared" si="31"/>
        <v>44663</v>
      </c>
      <c r="D270" s="17">
        <f t="shared" si="33"/>
        <v>2.4749999999999876E-3</v>
      </c>
      <c r="E270" s="8">
        <f t="shared" si="34"/>
        <v>35.878610645825098</v>
      </c>
      <c r="F270" s="19">
        <f t="shared" si="32"/>
        <v>17.950545749225221</v>
      </c>
      <c r="Y270" s="20" t="s">
        <v>21</v>
      </c>
    </row>
    <row r="271" spans="2:25" x14ac:dyDescent="0.3">
      <c r="B271" s="7">
        <f t="shared" si="30"/>
        <v>212</v>
      </c>
      <c r="C271" s="15">
        <f t="shared" si="31"/>
        <v>44663</v>
      </c>
      <c r="D271" s="17">
        <f t="shared" si="33"/>
        <v>2.4599999999999878E-3</v>
      </c>
      <c r="E271" s="8">
        <f t="shared" si="34"/>
        <v>35.974546930812849</v>
      </c>
      <c r="F271" s="19">
        <f t="shared" si="32"/>
        <v>17.616107958254823</v>
      </c>
      <c r="Y271" s="20" t="s">
        <v>21</v>
      </c>
    </row>
    <row r="272" spans="2:25" x14ac:dyDescent="0.3">
      <c r="B272" s="7">
        <f t="shared" si="30"/>
        <v>213</v>
      </c>
      <c r="C272" s="15">
        <f t="shared" si="31"/>
        <v>44663</v>
      </c>
      <c r="D272" s="17">
        <f t="shared" si="33"/>
        <v>2.444999999999988E-3</v>
      </c>
      <c r="E272" s="8">
        <f t="shared" si="34"/>
        <v>36.070153199558327</v>
      </c>
      <c r="F272" s="19">
        <f t="shared" si="32"/>
        <v>17.287567005099813</v>
      </c>
      <c r="Y272" s="20" t="s">
        <v>21</v>
      </c>
    </row>
    <row r="273" spans="2:25" x14ac:dyDescent="0.3">
      <c r="B273" s="7">
        <f t="shared" si="30"/>
        <v>214</v>
      </c>
      <c r="C273" s="15">
        <f t="shared" si="31"/>
        <v>44664</v>
      </c>
      <c r="D273" s="17">
        <f t="shared" si="33"/>
        <v>2.4299999999999882E-3</v>
      </c>
      <c r="E273" s="8">
        <f t="shared" si="34"/>
        <v>36.165425452031073</v>
      </c>
      <c r="F273" s="19">
        <f t="shared" si="32"/>
        <v>16.964819009539962</v>
      </c>
      <c r="Y273" s="20" t="s">
        <v>21</v>
      </c>
    </row>
    <row r="274" spans="2:25" x14ac:dyDescent="0.3">
      <c r="B274" s="7">
        <f t="shared" si="30"/>
        <v>215</v>
      </c>
      <c r="C274" s="15">
        <f t="shared" si="31"/>
        <v>44664</v>
      </c>
      <c r="D274" s="17">
        <f t="shared" si="33"/>
        <v>2.4149999999999883E-3</v>
      </c>
      <c r="E274" s="8">
        <f t="shared" si="34"/>
        <v>36.260359693842652</v>
      </c>
      <c r="F274" s="19">
        <f t="shared" si="32"/>
        <v>16.64776191968479</v>
      </c>
      <c r="Y274" s="20" t="s">
        <v>21</v>
      </c>
    </row>
    <row r="275" spans="2:25" x14ac:dyDescent="0.3">
      <c r="B275" s="7">
        <f t="shared" si="30"/>
        <v>216</v>
      </c>
      <c r="C275" s="15">
        <f t="shared" si="31"/>
        <v>44664</v>
      </c>
      <c r="D275" s="17">
        <f t="shared" si="33"/>
        <v>2.3999999999999885E-3</v>
      </c>
      <c r="E275" s="8">
        <f t="shared" si="34"/>
        <v>36.354951936522241</v>
      </c>
      <c r="F275" s="19">
        <f t="shared" si="32"/>
        <v>16.336295479843297</v>
      </c>
      <c r="Y275" s="20" t="s">
        <v>21</v>
      </c>
    </row>
    <row r="276" spans="2:25" x14ac:dyDescent="0.3">
      <c r="B276" s="7">
        <f t="shared" si="30"/>
        <v>217</v>
      </c>
      <c r="C276" s="15">
        <f t="shared" si="31"/>
        <v>44665</v>
      </c>
      <c r="D276" s="17">
        <f t="shared" si="33"/>
        <v>2.3849999999999887E-3</v>
      </c>
      <c r="E276" s="8">
        <f t="shared" si="34"/>
        <v>36.449198197792462</v>
      </c>
      <c r="F276" s="19">
        <f t="shared" si="32"/>
        <v>16.030321198909171</v>
      </c>
      <c r="Y276" s="20" t="s">
        <v>21</v>
      </c>
    </row>
    <row r="277" spans="2:25" x14ac:dyDescent="0.3">
      <c r="B277" s="7">
        <f t="shared" si="30"/>
        <v>218</v>
      </c>
      <c r="C277" s="15">
        <f t="shared" si="31"/>
        <v>44665</v>
      </c>
      <c r="D277" s="17">
        <f t="shared" si="33"/>
        <v>2.3699999999999889E-3</v>
      </c>
      <c r="E277" s="8">
        <f t="shared" si="34"/>
        <v>36.543094501845466</v>
      </c>
      <c r="F277" s="19">
        <f t="shared" si="32"/>
        <v>15.729742319352063</v>
      </c>
      <c r="Y277" s="20" t="s">
        <v>21</v>
      </c>
    </row>
    <row r="278" spans="2:25" x14ac:dyDescent="0.3">
      <c r="B278" s="7">
        <f t="shared" si="30"/>
        <v>219</v>
      </c>
      <c r="C278" s="15">
        <f t="shared" si="31"/>
        <v>44665</v>
      </c>
      <c r="D278" s="17">
        <f t="shared" si="33"/>
        <v>2.354999999999989E-3</v>
      </c>
      <c r="E278" s="8">
        <f t="shared" si="34"/>
        <v>36.636636879619211</v>
      </c>
      <c r="F278" s="19">
        <f t="shared" si="32"/>
        <v>15.434463786721981</v>
      </c>
      <c r="Y278" s="20" t="s">
        <v>21</v>
      </c>
    </row>
    <row r="279" spans="2:25" x14ac:dyDescent="0.3">
      <c r="B279" s="7">
        <f t="shared" si="30"/>
        <v>220</v>
      </c>
      <c r="C279" s="15">
        <f t="shared" si="31"/>
        <v>44666</v>
      </c>
      <c r="D279" s="17">
        <f t="shared" si="33"/>
        <v>2.3399999999999892E-3</v>
      </c>
      <c r="E279" s="8">
        <f t="shared" si="34"/>
        <v>36.729821369073896</v>
      </c>
      <c r="F279" s="19">
        <f t="shared" si="32"/>
        <v>15.144392219703221</v>
      </c>
      <c r="Y279" s="20" t="s">
        <v>21</v>
      </c>
    </row>
    <row r="280" spans="2:25" x14ac:dyDescent="0.3">
      <c r="B280" s="7">
        <f t="shared" si="30"/>
        <v>221</v>
      </c>
      <c r="C280" s="15">
        <f t="shared" si="31"/>
        <v>44666</v>
      </c>
      <c r="D280" s="17">
        <f t="shared" si="33"/>
        <v>2.3249999999999894E-3</v>
      </c>
      <c r="E280" s="8">
        <f t="shared" si="34"/>
        <v>36.822644015468569</v>
      </c>
      <c r="F280" s="19">
        <f t="shared" si="32"/>
        <v>14.85943588069528</v>
      </c>
      <c r="Y280" s="20" t="s">
        <v>21</v>
      </c>
    </row>
    <row r="281" spans="2:25" x14ac:dyDescent="0.3">
      <c r="B281" s="7">
        <f t="shared" si="30"/>
        <v>222</v>
      </c>
      <c r="C281" s="15">
        <f t="shared" si="31"/>
        <v>44666</v>
      </c>
      <c r="D281" s="17">
        <f t="shared" si="33"/>
        <v>2.3099999999999896E-3</v>
      </c>
      <c r="E281" s="8">
        <f t="shared" si="34"/>
        <v>36.915100871637847</v>
      </c>
      <c r="F281" s="19">
        <f t="shared" si="32"/>
        <v>14.579504646895352</v>
      </c>
      <c r="Y281" s="20" t="s">
        <v>21</v>
      </c>
    </row>
    <row r="282" spans="2:25" x14ac:dyDescent="0.3">
      <c r="B282" s="7">
        <f t="shared" si="30"/>
        <v>223</v>
      </c>
      <c r="C282" s="15">
        <f t="shared" si="31"/>
        <v>44667</v>
      </c>
      <c r="D282" s="17">
        <f t="shared" si="33"/>
        <v>2.2949999999999898E-3</v>
      </c>
      <c r="E282" s="8">
        <f t="shared" si="34"/>
        <v>37.007187998268726</v>
      </c>
      <c r="F282" s="19">
        <f t="shared" si="32"/>
        <v>14.304509981906437</v>
      </c>
      <c r="Y282" s="20" t="s">
        <v>21</v>
      </c>
    </row>
    <row r="283" spans="2:25" x14ac:dyDescent="0.3">
      <c r="B283" s="7">
        <f t="shared" si="30"/>
        <v>224</v>
      </c>
      <c r="C283" s="15">
        <f t="shared" si="31"/>
        <v>44667</v>
      </c>
      <c r="D283" s="17">
        <f t="shared" si="33"/>
        <v>2.2799999999999899E-3</v>
      </c>
      <c r="E283" s="8">
        <f t="shared" si="34"/>
        <v>37.09890146417748</v>
      </c>
      <c r="F283" s="19">
        <f t="shared" si="32"/>
        <v>14.034364907833067</v>
      </c>
      <c r="Y283" s="20" t="s">
        <v>21</v>
      </c>
    </row>
    <row r="284" spans="2:25" x14ac:dyDescent="0.3">
      <c r="B284" s="7">
        <f t="shared" si="30"/>
        <v>225</v>
      </c>
      <c r="C284" s="15">
        <f t="shared" si="31"/>
        <v>44667</v>
      </c>
      <c r="D284" s="17">
        <f t="shared" si="33"/>
        <v>2.2649999999999901E-3</v>
      </c>
      <c r="E284" s="8">
        <f t="shared" si="34"/>
        <v>37.190237346586571</v>
      </c>
      <c r="F284" s="19">
        <f t="shared" si="32"/>
        <v>13.768983977877587</v>
      </c>
      <c r="Y284" s="20" t="s">
        <v>21</v>
      </c>
    </row>
    <row r="285" spans="2:25" x14ac:dyDescent="0.3">
      <c r="B285" s="7">
        <f t="shared" si="30"/>
        <v>226</v>
      </c>
      <c r="C285" s="15">
        <f t="shared" si="31"/>
        <v>44668</v>
      </c>
      <c r="D285" s="17">
        <f t="shared" si="33"/>
        <v>2.2499999999999903E-3</v>
      </c>
      <c r="E285" s="8">
        <f t="shared" si="34"/>
        <v>37.281191731401599</v>
      </c>
      <c r="F285" s="19">
        <f t="shared" si="32"/>
        <v>13.508283249411653</v>
      </c>
      <c r="Y285" s="20" t="s">
        <v>21</v>
      </c>
    </row>
    <row r="286" spans="2:25" x14ac:dyDescent="0.3">
      <c r="B286" s="7">
        <f t="shared" si="30"/>
        <v>227</v>
      </c>
      <c r="C286" s="15">
        <f t="shared" si="31"/>
        <v>44668</v>
      </c>
      <c r="D286" s="17">
        <f t="shared" si="33"/>
        <v>2.2349999999999905E-3</v>
      </c>
      <c r="E286" s="8">
        <f t="shared" si="34"/>
        <v>37.371760713488207</v>
      </c>
      <c r="F286" s="19">
        <f t="shared" si="32"/>
        <v>13.252180257507282</v>
      </c>
      <c r="Y286" s="20" t="s">
        <v>21</v>
      </c>
    </row>
    <row r="287" spans="2:25" x14ac:dyDescent="0.3">
      <c r="B287" s="7">
        <f t="shared" si="30"/>
        <v>228</v>
      </c>
      <c r="C287" s="15">
        <f t="shared" si="31"/>
        <v>44668</v>
      </c>
      <c r="D287" s="17">
        <f t="shared" si="33"/>
        <v>2.2199999999999906E-3</v>
      </c>
      <c r="E287" s="8">
        <f t="shared" si="34"/>
        <v>37.461940396949011</v>
      </c>
      <c r="F287" s="19">
        <f t="shared" si="32"/>
        <v>13.000593988978821</v>
      </c>
      <c r="Y287" s="20" t="s">
        <v>21</v>
      </c>
    </row>
    <row r="288" spans="2:25" x14ac:dyDescent="0.3">
      <c r="B288" s="7">
        <f t="shared" si="30"/>
        <v>229</v>
      </c>
      <c r="C288" s="15">
        <f t="shared" si="31"/>
        <v>44669</v>
      </c>
      <c r="D288" s="17">
        <f t="shared" si="33"/>
        <v>2.2049999999999908E-3</v>
      </c>
      <c r="E288" s="8">
        <f t="shared" si="34"/>
        <v>37.551726895400392</v>
      </c>
      <c r="F288" s="19">
        <f t="shared" si="32"/>
        <v>12.753444856810253</v>
      </c>
      <c r="Y288" s="20" t="s">
        <v>21</v>
      </c>
    </row>
    <row r="289" spans="1:28" x14ac:dyDescent="0.3">
      <c r="B289" s="7">
        <f t="shared" si="30"/>
        <v>230</v>
      </c>
      <c r="C289" s="15">
        <f t="shared" si="31"/>
        <v>44669</v>
      </c>
      <c r="D289" s="17">
        <f t="shared" si="33"/>
        <v>2.189999999999991E-3</v>
      </c>
      <c r="E289" s="8">
        <f t="shared" si="34"/>
        <v>37.641116332249226</v>
      </c>
      <c r="F289" s="19">
        <f t="shared" si="32"/>
        <v>12.510654675097202</v>
      </c>
      <c r="Y289" s="20" t="s">
        <v>21</v>
      </c>
    </row>
    <row r="290" spans="1:28" x14ac:dyDescent="0.3">
      <c r="B290" s="7">
        <f t="shared" si="30"/>
        <v>231</v>
      </c>
      <c r="C290" s="15">
        <f t="shared" si="31"/>
        <v>44669</v>
      </c>
      <c r="D290" s="17">
        <f t="shared" si="33"/>
        <v>2.1749999999999912E-3</v>
      </c>
      <c r="E290" s="8">
        <f t="shared" si="34"/>
        <v>37.730104840969489</v>
      </c>
      <c r="F290" s="19">
        <f t="shared" si="32"/>
        <v>12.27214663439343</v>
      </c>
      <c r="Y290" s="20" t="s">
        <v>21</v>
      </c>
    </row>
    <row r="291" spans="1:28" x14ac:dyDescent="0.3">
      <c r="B291" s="7">
        <f t="shared" si="30"/>
        <v>232</v>
      </c>
      <c r="C291" s="15">
        <f t="shared" si="31"/>
        <v>44670</v>
      </c>
      <c r="D291" s="17">
        <f t="shared" si="33"/>
        <v>2.1599999999999914E-3</v>
      </c>
      <c r="E291" s="8">
        <f t="shared" si="34"/>
        <v>37.818688565378721</v>
      </c>
      <c r="F291" s="19">
        <f t="shared" si="32"/>
        <v>12.037845277505303</v>
      </c>
      <c r="Y291" s="20" t="s">
        <v>21</v>
      </c>
    </row>
    <row r="292" spans="1:28" x14ac:dyDescent="0.3">
      <c r="B292" s="7">
        <f t="shared" si="30"/>
        <v>233</v>
      </c>
      <c r="C292" s="15">
        <f t="shared" si="31"/>
        <v>44670</v>
      </c>
      <c r="D292" s="17">
        <f t="shared" si="33"/>
        <v>2.1449999999999915E-3</v>
      </c>
      <c r="E292" s="8">
        <f t="shared" si="34"/>
        <v>37.906863659914308</v>
      </c>
      <c r="F292" s="19">
        <f t="shared" si="32"/>
        <v>11.807676475701372</v>
      </c>
      <c r="Y292" s="20" t="s">
        <v>21</v>
      </c>
    </row>
    <row r="293" spans="1:28" x14ac:dyDescent="0.3">
      <c r="B293" s="7">
        <f t="shared" si="30"/>
        <v>234</v>
      </c>
      <c r="C293" s="15">
        <f t="shared" si="31"/>
        <v>44670</v>
      </c>
      <c r="D293" s="17">
        <f t="shared" si="33"/>
        <v>2.1299999999999917E-3</v>
      </c>
      <c r="E293" s="8">
        <f t="shared" si="34"/>
        <v>37.994626289909547</v>
      </c>
      <c r="F293" s="19">
        <f t="shared" si="32"/>
        <v>11.581567405344433</v>
      </c>
      <c r="Y293" s="20" t="s">
        <v>21</v>
      </c>
    </row>
    <row r="294" spans="1:28" x14ac:dyDescent="0.3">
      <c r="B294" s="7">
        <f t="shared" si="30"/>
        <v>235</v>
      </c>
      <c r="C294" s="15">
        <f t="shared" si="31"/>
        <v>44671</v>
      </c>
      <c r="D294" s="17">
        <f t="shared" si="33"/>
        <v>2.1149999999999919E-3</v>
      </c>
      <c r="E294" s="8">
        <f t="shared" si="34"/>
        <v>38.081972631869505</v>
      </c>
      <c r="F294" s="19">
        <f t="shared" si="32"/>
        <v>11.359446524942294</v>
      </c>
      <c r="Y294" s="20" t="s">
        <v>21</v>
      </c>
    </row>
    <row r="295" spans="1:28" x14ac:dyDescent="0.3">
      <c r="B295" s="7">
        <f t="shared" si="30"/>
        <v>236</v>
      </c>
      <c r="C295" s="15">
        <f t="shared" si="31"/>
        <v>44671</v>
      </c>
      <c r="D295" s="17">
        <f t="shared" si="33"/>
        <v>2.0999999999999921E-3</v>
      </c>
      <c r="E295" s="8">
        <f t="shared" si="34"/>
        <v>38.168898873746599</v>
      </c>
      <c r="F295" s="19">
        <f t="shared" si="32"/>
        <v>11.141243552586475</v>
      </c>
      <c r="Y295" s="20" t="s">
        <v>21</v>
      </c>
    </row>
    <row r="296" spans="1:28" x14ac:dyDescent="0.3">
      <c r="B296" s="7">
        <f t="shared" si="30"/>
        <v>237</v>
      </c>
      <c r="C296" s="15">
        <f t="shared" si="31"/>
        <v>44671</v>
      </c>
      <c r="D296" s="17">
        <f t="shared" si="33"/>
        <v>2.0849999999999922E-3</v>
      </c>
      <c r="E296" s="8">
        <f t="shared" si="34"/>
        <v>38.255401215215905</v>
      </c>
      <c r="F296" s="19">
        <f t="shared" si="32"/>
        <v>10.926889443801372</v>
      </c>
      <c r="Y296" s="20" t="s">
        <v>21</v>
      </c>
    </row>
    <row r="297" spans="1:28" x14ac:dyDescent="0.3">
      <c r="B297" s="7">
        <f t="shared" si="30"/>
        <v>238</v>
      </c>
      <c r="C297" s="15">
        <f t="shared" si="31"/>
        <v>44672</v>
      </c>
      <c r="D297" s="17">
        <f t="shared" si="33"/>
        <v>2.0699999999999924E-3</v>
      </c>
      <c r="E297" s="8">
        <f t="shared" si="34"/>
        <v>38.341475867950145</v>
      </c>
      <c r="F297" s="19">
        <f t="shared" si="32"/>
        <v>10.716316369773402</v>
      </c>
      <c r="Y297" s="20" t="s">
        <v>21</v>
      </c>
    </row>
    <row r="298" spans="1:28" x14ac:dyDescent="0.3">
      <c r="B298" s="7">
        <f t="shared" si="30"/>
        <v>239</v>
      </c>
      <c r="C298" s="15">
        <f t="shared" si="31"/>
        <v>44672</v>
      </c>
      <c r="D298" s="17">
        <f t="shared" si="33"/>
        <v>2.0549999999999926E-3</v>
      </c>
      <c r="E298" s="8">
        <f t="shared" si="34"/>
        <v>38.427119055894309</v>
      </c>
      <c r="F298" s="19">
        <f t="shared" si="32"/>
        <v>10.509457695960542</v>
      </c>
      <c r="Y298" s="20" t="s">
        <v>21</v>
      </c>
    </row>
    <row r="299" spans="1:28" x14ac:dyDescent="0.3">
      <c r="B299" s="7">
        <f t="shared" si="30"/>
        <v>240</v>
      </c>
      <c r="C299" s="15">
        <f t="shared" si="31"/>
        <v>44672</v>
      </c>
      <c r="D299" s="17">
        <f t="shared" si="33"/>
        <v>2.0399999999999928E-3</v>
      </c>
      <c r="E299" s="8">
        <f t="shared" si="34"/>
        <v>38.512327015539981</v>
      </c>
      <c r="F299" s="19">
        <f t="shared" si="32"/>
        <v>10.306247961103853</v>
      </c>
      <c r="Y299" s="20" t="s">
        <v>21</v>
      </c>
    </row>
    <row r="300" spans="1:28" x14ac:dyDescent="0.3">
      <c r="A300" s="20" t="s">
        <v>21</v>
      </c>
      <c r="B300" s="20" t="s">
        <v>21</v>
      </c>
      <c r="C300" s="20" t="s">
        <v>21</v>
      </c>
      <c r="D300" s="20" t="s">
        <v>21</v>
      </c>
      <c r="E300" s="20" t="s">
        <v>21</v>
      </c>
      <c r="F300" s="20" t="s">
        <v>21</v>
      </c>
      <c r="G300" s="21" t="s">
        <v>21</v>
      </c>
      <c r="H300" s="21" t="s">
        <v>21</v>
      </c>
      <c r="I300" s="21" t="s">
        <v>21</v>
      </c>
      <c r="J300" s="21" t="s">
        <v>21</v>
      </c>
      <c r="K300" s="21" t="s">
        <v>21</v>
      </c>
      <c r="L300" s="21" t="s">
        <v>21</v>
      </c>
      <c r="M300" s="21" t="s">
        <v>21</v>
      </c>
      <c r="N300" s="21" t="s">
        <v>21</v>
      </c>
      <c r="O300" s="21" t="s">
        <v>21</v>
      </c>
      <c r="P300" s="21" t="s">
        <v>21</v>
      </c>
      <c r="Q300" s="21" t="s">
        <v>21</v>
      </c>
      <c r="R300" s="21" t="s">
        <v>21</v>
      </c>
      <c r="S300" s="21" t="s">
        <v>21</v>
      </c>
      <c r="T300" s="21" t="s">
        <v>21</v>
      </c>
      <c r="U300" s="21" t="s">
        <v>21</v>
      </c>
      <c r="V300" s="21" t="s">
        <v>21</v>
      </c>
      <c r="W300" s="21" t="s">
        <v>21</v>
      </c>
      <c r="X300" s="21" t="s">
        <v>21</v>
      </c>
      <c r="Y300" s="20" t="s">
        <v>21</v>
      </c>
      <c r="Z300" s="21"/>
      <c r="AA300" s="21"/>
      <c r="AB300" s="21"/>
    </row>
    <row r="301" spans="1:28" x14ac:dyDescent="0.3">
      <c r="C301" s="7"/>
    </row>
    <row r="302" spans="1:28" x14ac:dyDescent="0.3">
      <c r="C302" s="7"/>
    </row>
    <row r="303" spans="1:28" x14ac:dyDescent="0.3">
      <c r="C303" s="7"/>
    </row>
    <row r="304" spans="1:28" x14ac:dyDescent="0.3">
      <c r="C304" s="7"/>
    </row>
    <row r="305" spans="3:3" x14ac:dyDescent="0.3">
      <c r="C305" s="7"/>
    </row>
    <row r="306" spans="3:3" x14ac:dyDescent="0.3">
      <c r="C306" s="7"/>
    </row>
    <row r="307" spans="3:3" x14ac:dyDescent="0.3">
      <c r="C307" s="7"/>
    </row>
    <row r="308" spans="3:3" x14ac:dyDescent="0.3">
      <c r="C308" s="7"/>
    </row>
    <row r="309" spans="3:3" x14ac:dyDescent="0.3">
      <c r="C309" s="7"/>
    </row>
    <row r="310" spans="3:3" x14ac:dyDescent="0.3">
      <c r="C310" s="7"/>
    </row>
    <row r="311" spans="3:3" x14ac:dyDescent="0.3">
      <c r="C311" s="7"/>
    </row>
    <row r="312" spans="3:3" x14ac:dyDescent="0.3">
      <c r="C312" s="7"/>
    </row>
    <row r="313" spans="3:3" x14ac:dyDescent="0.3">
      <c r="C313" s="7"/>
    </row>
    <row r="314" spans="3:3" x14ac:dyDescent="0.3">
      <c r="C314" s="7"/>
    </row>
    <row r="315" spans="3:3" x14ac:dyDescent="0.3">
      <c r="C315" s="7"/>
    </row>
    <row r="316" spans="3:3" x14ac:dyDescent="0.3">
      <c r="C316" s="7"/>
    </row>
    <row r="317" spans="3:3" x14ac:dyDescent="0.3">
      <c r="C317" s="7"/>
    </row>
    <row r="318" spans="3:3" x14ac:dyDescent="0.3">
      <c r="C318" s="7"/>
    </row>
    <row r="319" spans="3:3" x14ac:dyDescent="0.3">
      <c r="C319" s="7"/>
    </row>
    <row r="320" spans="3:3" x14ac:dyDescent="0.3">
      <c r="C320" s="7"/>
    </row>
    <row r="321" spans="3:3" x14ac:dyDescent="0.3">
      <c r="C321" s="7"/>
    </row>
    <row r="322" spans="3:3" x14ac:dyDescent="0.3">
      <c r="C322" s="7"/>
    </row>
    <row r="323" spans="3:3" x14ac:dyDescent="0.3">
      <c r="C323" s="7"/>
    </row>
    <row r="324" spans="3:3" x14ac:dyDescent="0.3">
      <c r="C324" s="7"/>
    </row>
    <row r="325" spans="3:3" x14ac:dyDescent="0.3">
      <c r="C325" s="7"/>
    </row>
    <row r="326" spans="3:3" x14ac:dyDescent="0.3">
      <c r="C326" s="7"/>
    </row>
    <row r="327" spans="3:3" x14ac:dyDescent="0.3">
      <c r="C327" s="7"/>
    </row>
    <row r="328" spans="3:3" x14ac:dyDescent="0.3">
      <c r="C328" s="7"/>
    </row>
    <row r="329" spans="3:3" x14ac:dyDescent="0.3">
      <c r="C329" s="7"/>
    </row>
    <row r="330" spans="3:3" x14ac:dyDescent="0.3">
      <c r="C330" s="7"/>
    </row>
    <row r="331" spans="3:3" x14ac:dyDescent="0.3">
      <c r="C331" s="7"/>
    </row>
    <row r="332" spans="3:3" x14ac:dyDescent="0.3">
      <c r="C332" s="7"/>
    </row>
    <row r="333" spans="3:3" x14ac:dyDescent="0.3">
      <c r="C333" s="7"/>
    </row>
    <row r="334" spans="3:3" x14ac:dyDescent="0.3">
      <c r="C334" s="7"/>
    </row>
    <row r="335" spans="3:3" x14ac:dyDescent="0.3">
      <c r="C335" s="7"/>
    </row>
    <row r="336" spans="3:3" x14ac:dyDescent="0.3">
      <c r="C336" s="7"/>
    </row>
  </sheetData>
  <mergeCells count="15">
    <mergeCell ref="B35:B40"/>
    <mergeCell ref="J35:J40"/>
    <mergeCell ref="R35:R40"/>
    <mergeCell ref="B5:E5"/>
    <mergeCell ref="G5:L5"/>
    <mergeCell ref="B6:E6"/>
    <mergeCell ref="G6:L6"/>
    <mergeCell ref="G9:L9"/>
    <mergeCell ref="B9:E9"/>
    <mergeCell ref="B10:E10"/>
    <mergeCell ref="G10:L10"/>
    <mergeCell ref="P6:S6"/>
    <mergeCell ref="P10:S10"/>
    <mergeCell ref="P7:S7"/>
    <mergeCell ref="P8:S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8A9-B21D-4CCD-B635-32A2BE28CEB9}">
  <dimension ref="A2:G58"/>
  <sheetViews>
    <sheetView zoomScale="110" zoomScaleNormal="110" workbookViewId="0">
      <selection activeCell="F6" sqref="F6"/>
    </sheetView>
  </sheetViews>
  <sheetFormatPr defaultRowHeight="14.4" x14ac:dyDescent="0.3"/>
  <cols>
    <col min="1" max="1" width="4.6640625" customWidth="1"/>
  </cols>
  <sheetData>
    <row r="2" spans="1:6" x14ac:dyDescent="0.3">
      <c r="B2" s="81" t="s">
        <v>93</v>
      </c>
    </row>
    <row r="6" spans="1:6" x14ac:dyDescent="0.3">
      <c r="A6" s="20" t="s">
        <v>21</v>
      </c>
      <c r="B6" s="53" t="s">
        <v>70</v>
      </c>
      <c r="C6" s="54"/>
      <c r="D6" s="54"/>
      <c r="E6" s="54"/>
      <c r="F6" s="54"/>
    </row>
    <row r="7" spans="1:6" x14ac:dyDescent="0.3">
      <c r="B7" s="25" t="s">
        <v>94</v>
      </c>
    </row>
    <row r="8" spans="1:6" x14ac:dyDescent="0.3">
      <c r="B8" t="s">
        <v>71</v>
      </c>
      <c r="C8" s="4">
        <v>44596</v>
      </c>
    </row>
    <row r="9" spans="1:6" x14ac:dyDescent="0.3">
      <c r="C9" s="4"/>
    </row>
    <row r="11" spans="1:6" x14ac:dyDescent="0.3">
      <c r="B11" t="s">
        <v>72</v>
      </c>
    </row>
    <row r="12" spans="1:6" x14ac:dyDescent="0.3">
      <c r="B12" t="s">
        <v>73</v>
      </c>
    </row>
    <row r="13" spans="1:6" x14ac:dyDescent="0.3">
      <c r="B13" t="s">
        <v>89</v>
      </c>
    </row>
    <row r="19" spans="1:6" x14ac:dyDescent="0.3">
      <c r="A19" s="20" t="s">
        <v>21</v>
      </c>
      <c r="B19" s="53" t="s">
        <v>84</v>
      </c>
      <c r="C19" s="54"/>
      <c r="D19" s="54"/>
      <c r="E19" s="54"/>
      <c r="F19" s="54"/>
    </row>
    <row r="20" spans="1:6" x14ac:dyDescent="0.3">
      <c r="B20" s="25" t="s">
        <v>91</v>
      </c>
    </row>
    <row r="21" spans="1:6" x14ac:dyDescent="0.3">
      <c r="B21" s="25" t="s">
        <v>90</v>
      </c>
    </row>
    <row r="27" spans="1:6" x14ac:dyDescent="0.3">
      <c r="A27" s="20" t="s">
        <v>21</v>
      </c>
      <c r="B27" s="53" t="s">
        <v>85</v>
      </c>
      <c r="C27" s="54"/>
      <c r="D27" s="54"/>
      <c r="E27" s="54"/>
      <c r="F27" s="54"/>
    </row>
    <row r="28" spans="1:6" x14ac:dyDescent="0.3">
      <c r="B28" s="25" t="s">
        <v>86</v>
      </c>
    </row>
    <row r="36" spans="1:6" x14ac:dyDescent="0.3">
      <c r="A36" s="20" t="s">
        <v>21</v>
      </c>
      <c r="B36" s="53" t="s">
        <v>87</v>
      </c>
      <c r="C36" s="54"/>
      <c r="D36" s="54"/>
      <c r="E36" s="54"/>
      <c r="F36" s="54"/>
    </row>
    <row r="37" spans="1:6" x14ac:dyDescent="0.3">
      <c r="B37" s="25" t="s">
        <v>92</v>
      </c>
    </row>
    <row r="45" spans="1:6" x14ac:dyDescent="0.3">
      <c r="A45" s="20" t="s">
        <v>21</v>
      </c>
      <c r="B45" s="53" t="s">
        <v>88</v>
      </c>
      <c r="C45" s="54"/>
      <c r="D45" s="54"/>
      <c r="E45" s="54"/>
      <c r="F45" s="54"/>
    </row>
    <row r="58" spans="1:7" x14ac:dyDescent="0.3">
      <c r="A58" s="20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staking_model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2022-02-09T00:19:14Z</dcterms:created>
  <dcterms:modified xsi:type="dcterms:W3CDTF">2022-02-09T00:19:29Z</dcterms:modified>
</cp:coreProperties>
</file>