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15" windowWidth="9210" windowHeight="6600"/>
  </bookViews>
  <sheets>
    <sheet name="201908" sheetId="22" r:id="rId1"/>
  </sheets>
  <definedNames>
    <definedName name="_xlnm.Print_Area" localSheetId="0">'201908'!$A$1:$I$35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C26" i="22" l="1"/>
  <c r="C25" i="22"/>
  <c r="G11" i="22" l="1"/>
  <c r="G13" i="22"/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C28" i="22" s="1"/>
  <c r="B27" i="22"/>
  <c r="B26" i="22"/>
  <c r="B25" i="22"/>
  <c r="B24" i="22"/>
  <c r="C24" i="22" s="1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C11" i="22" s="1"/>
  <c r="B10" i="22"/>
  <c r="C10" i="22" s="1"/>
  <c r="B9" i="22"/>
  <c r="C9" i="22" s="1"/>
  <c r="B8" i="22"/>
  <c r="C8" i="22" s="1"/>
  <c r="B7" i="22"/>
  <c r="B6" i="22"/>
  <c r="C6" i="22" s="1"/>
  <c r="B5" i="22"/>
  <c r="C5" i="22" s="1"/>
  <c r="G28" i="22"/>
  <c r="G25" i="22"/>
  <c r="G23" i="22"/>
  <c r="G22" i="22"/>
  <c r="G18" i="22"/>
  <c r="G17" i="22"/>
  <c r="G16" i="22"/>
  <c r="G15" i="22"/>
  <c r="G14" i="22"/>
  <c r="G9" i="22"/>
  <c r="G8" i="22"/>
  <c r="G21" i="22"/>
  <c r="G27" i="22"/>
  <c r="G26" i="22"/>
  <c r="G20" i="22"/>
  <c r="G19" i="22"/>
  <c r="G12" i="22"/>
  <c r="G6" i="22"/>
  <c r="G5" i="22"/>
  <c r="AW5" i="22" s="1"/>
  <c r="G7" i="22"/>
  <c r="G35" i="22" l="1"/>
  <c r="C36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<sst xmlns="http://schemas.openxmlformats.org/spreadsheetml/2006/main" count="27" uniqueCount="24">
  <si>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</si>
  <si>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</si>
  <si>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</si>
  <si>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</si>
  <si>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</si>
  <si>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</si>
  <si>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</si>
  <si>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</si>
  <si>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</si>
  <si>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</si>
  <si>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</si>
  <si>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</si>
  <si>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</si>
  <si>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</si>
  <si>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</si>
  <si>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</si>
  <si>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</si>
  <si>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</si>
  <si>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祝</t>
    <rPh sb="0" eb="1">
      <t>シュク</t>
    </rPh>
    <phoneticPr fontId="1"/>
  </si>
  <si>
    <t>2020年11月</t>
    <phoneticPr fontId="1"/>
  </si>
  <si>
    <t>休暇</t>
    <rPh sb="0" eb="2">
      <t>キュウカ</t>
    </rPh>
    <phoneticPr fontId="1"/>
  </si>
  <si>
    <t>15：00早退</t>
    <rPh sb="5" eb="7">
      <t>ソウタイ</t>
    </rPh>
    <phoneticPr fontId="1"/>
  </si>
  <si>
    <t>午前休暇</t>
    <rPh sb="0" eb="2">
      <t>ゴゼン</t>
    </rPh>
    <rPh sb="2" eb="4">
      <t>キュウカ</t>
    </rPh>
    <phoneticPr fontId="1"/>
  </si>
  <si>
    <t>夜勤シフト</t>
    <rPh sb="0" eb="2">
      <t>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</si>
</sst>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31"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6"/>
  <sheetViews>
    <sheetView tabSelected="1" view="pageBreakPreview" zoomScaleNormal="100" zoomScaleSheetLayoutView="100" workbookViewId="0">
      <pane ySplit="4" topLeftCell="A26" activePane="bottomLeft" state="frozen"/>
      <selection pane="bottomLeft" activeCell="H33" sqref="H33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COUNTIF(C5:C67,"月")+COUNTIF(C5:C67,"火")+COUNTIF(C5:C67,"水")+COUNTIF(C5:C67,"木")+COUNTIF(C5:C67,"金")</f>
        <v>19</v>
      </c>
    </row>
    <row r="3" spans="2:52" ht="24" customHeight="1" thickTop="1">
      <c r="B3" s="3" t="s">
        <v>19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44136</v>
      </c>
      <c r="C5" s="19" t="str">
        <f t="shared" ref="C5:C33" si="0">TEXT(B5,"aaa")</f>
        <v>日</v>
      </c>
      <c r="D5" s="24"/>
      <c r="E5" s="24"/>
      <c r="F5" s="24"/>
      <c r="G5" s="17">
        <f>E5-D5-F5</f>
        <v>0</v>
      </c>
      <c r="H5" s="22"/>
      <c r="AW5" s="15">
        <f>G5</f>
        <v>0</v>
      </c>
      <c r="AX5" s="15">
        <f>IF($C5="土",TIME(0,0,0),IF($C5="日",TIME(0,0,0),IF($C5="祝",TIME(0,0,0),$AX$2/$AZ$2)))</f>
        <v>0</v>
      </c>
      <c r="AY5" s="15">
        <f>IF($C5="土",TIME(0,0,0),IF($C5="日",TIME(0,0,0),IF($C5="祝",TIME(0,0,0),$AY$2/$AZ$2)))</f>
        <v>0</v>
      </c>
    </row>
    <row r="6" spans="2:52" ht="23.1" customHeight="1">
      <c r="B6" s="16">
        <f>DATE(YEAR($B$3),MONTH($B$3),2)</f>
        <v>44137</v>
      </c>
      <c r="C6" s="19" t="str">
        <f t="shared" si="0"/>
        <v>月</v>
      </c>
      <c r="D6" s="24">
        <v>0.375</v>
      </c>
      <c r="E6" s="24">
        <v>0.75</v>
      </c>
      <c r="F6" s="24">
        <v>4.1666666666666664E-2</v>
      </c>
      <c r="G6" s="17">
        <f>E6-D6-F6</f>
        <v>0.33333333333333331</v>
      </c>
      <c r="H6" s="22"/>
      <c r="AW6" s="15">
        <f t="shared" ref="AW6:AW31" si="1">AW5+G6</f>
        <v>0.33333333333333331</v>
      </c>
      <c r="AX6" s="15">
        <f t="shared" ref="AX6:AX31" si="2">AX5+IF($C6="土",TIME(0,0,0),IF($C6="日",TIME(0,0,0),IF($C6="祝",TIME(0,0,0),$AX$2/$AZ$2)))</f>
        <v>0.39473684210526316</v>
      </c>
      <c r="AY6" s="15">
        <f t="shared" ref="AY6:AY31" si="3">AY5+IF($C6="土",TIME(0,0,0),IF($C6="日",TIME(0,0,0),IF($C6="祝",TIME(0,0,0),$AY$2/$AZ$2)))</f>
        <v>0.30701754385964913</v>
      </c>
    </row>
    <row r="7" spans="2:52" ht="23.1" customHeight="1">
      <c r="B7" s="16">
        <f>DATE(YEAR($B$3),MONTH($B$3),3)</f>
        <v>44138</v>
      </c>
      <c r="C7" s="19" t="s">
        <v>18</v>
      </c>
      <c r="D7" s="24"/>
      <c r="E7" s="24"/>
      <c r="F7" s="24"/>
      <c r="G7" s="17">
        <f t="shared" ref="G7:G30" si="4">E7-D7-F7</f>
        <v>0</v>
      </c>
      <c r="H7" s="22"/>
      <c r="AW7" s="15">
        <f t="shared" si="1"/>
        <v>0.33333333333333331</v>
      </c>
      <c r="AX7" s="15">
        <f t="shared" si="2"/>
        <v>0.39473684210526316</v>
      </c>
      <c r="AY7" s="15">
        <f t="shared" si="3"/>
        <v>0.30701754385964913</v>
      </c>
    </row>
    <row r="8" spans="2:52" ht="23.1" customHeight="1">
      <c r="B8" s="16">
        <f>DATE(YEAR($B$3),MONTH($B$3),4)</f>
        <v>44139</v>
      </c>
      <c r="C8" s="19" t="str">
        <f t="shared" si="0"/>
        <v>水</v>
      </c>
      <c r="D8" s="24"/>
      <c r="E8" s="24"/>
      <c r="F8" s="24"/>
      <c r="G8" s="17">
        <f t="shared" si="4"/>
        <v>0</v>
      </c>
      <c r="H8" s="22" t="s">
        <v>20</v>
      </c>
      <c r="AW8" s="15">
        <f t="shared" si="1"/>
        <v>0.33333333333333331</v>
      </c>
      <c r="AX8" s="15">
        <f t="shared" si="2"/>
        <v>0.78947368421052633</v>
      </c>
      <c r="AY8" s="15">
        <f t="shared" si="3"/>
        <v>0.61403508771929827</v>
      </c>
    </row>
    <row r="9" spans="2:52" ht="23.1" customHeight="1">
      <c r="B9" s="16">
        <f>DATE(YEAR($B$3),MONTH($B$3),5)</f>
        <v>44140</v>
      </c>
      <c r="C9" s="19" t="str">
        <f t="shared" si="0"/>
        <v>木</v>
      </c>
      <c r="D9" s="24">
        <v>0.375</v>
      </c>
      <c r="E9" s="24">
        <v>0.75</v>
      </c>
      <c r="F9" s="24">
        <v>4.1666666666666664E-2</v>
      </c>
      <c r="G9" s="17">
        <f t="shared" si="4"/>
        <v>0.33333333333333331</v>
      </c>
      <c r="H9" s="22"/>
      <c r="AW9" s="15">
        <f t="shared" si="1"/>
        <v>0.66666666666666663</v>
      </c>
      <c r="AX9" s="15">
        <f t="shared" si="2"/>
        <v>1.1842105263157894</v>
      </c>
      <c r="AY9" s="15">
        <f t="shared" si="3"/>
        <v>0.92105263157894735</v>
      </c>
    </row>
    <row r="10" spans="2:52" ht="23.1" customHeight="1">
      <c r="B10" s="16">
        <f>DATE(YEAR($B$3),MONTH($B$3),6)</f>
        <v>44141</v>
      </c>
      <c r="C10" s="19" t="str">
        <f t="shared" si="0"/>
        <v>金</v>
      </c>
      <c r="D10" s="24">
        <v>0.83333333333333337</v>
      </c>
      <c r="E10" s="24">
        <v>0.20833333333333334</v>
      </c>
      <c r="F10" s="24">
        <v>4.1666666666666664E-2</v>
      </c>
      <c r="G10" s="17">
        <v>0.33333333333333331</v>
      </c>
      <c r="H10" s="22" t="s">
        <v>23</v>
      </c>
      <c r="AW10" s="15">
        <f t="shared" si="1"/>
        <v>1</v>
      </c>
      <c r="AX10" s="15">
        <f t="shared" si="2"/>
        <v>1.5789473684210527</v>
      </c>
      <c r="AY10" s="15">
        <f t="shared" si="3"/>
        <v>1.2280701754385965</v>
      </c>
    </row>
    <row r="11" spans="2:52" ht="23.1" customHeight="1">
      <c r="B11" s="16">
        <f>DATE(YEAR($B$3),MONTH($B$3),7)</f>
        <v>44142</v>
      </c>
      <c r="C11" s="19" t="str">
        <f t="shared" si="0"/>
        <v>土</v>
      </c>
      <c r="D11" s="24"/>
      <c r="E11" s="24"/>
      <c r="F11" s="24"/>
      <c r="G11" s="17">
        <f t="shared" ref="G11" si="5">E11-D11-F11</f>
        <v>0</v>
      </c>
      <c r="H11" s="22"/>
      <c r="AW11" s="15">
        <f t="shared" si="1"/>
        <v>1</v>
      </c>
      <c r="AX11" s="15">
        <f t="shared" si="2"/>
        <v>1.5789473684210527</v>
      </c>
      <c r="AY11" s="15">
        <f t="shared" si="3"/>
        <v>1.2280701754385965</v>
      </c>
    </row>
    <row r="12" spans="2:52" ht="23.1" customHeight="1">
      <c r="B12" s="16">
        <f>DATE(YEAR($B$3),MONTH($B$3),8)</f>
        <v>44143</v>
      </c>
      <c r="C12" s="19" t="str">
        <f t="shared" si="0"/>
        <v>日</v>
      </c>
      <c r="D12" s="24"/>
      <c r="E12" s="24"/>
      <c r="F12" s="24"/>
      <c r="G12" s="17">
        <f t="shared" si="4"/>
        <v>0</v>
      </c>
      <c r="H12" s="22"/>
      <c r="AW12" s="15">
        <f t="shared" si="1"/>
        <v>1</v>
      </c>
      <c r="AX12" s="15">
        <f t="shared" si="2"/>
        <v>1.5789473684210527</v>
      </c>
      <c r="AY12" s="15">
        <f t="shared" si="3"/>
        <v>1.2280701754385965</v>
      </c>
    </row>
    <row r="13" spans="2:52" ht="23.1" customHeight="1">
      <c r="B13" s="16">
        <f>DATE(YEAR($B$3),MONTH($B$3),9)</f>
        <v>44144</v>
      </c>
      <c r="C13" s="19" t="str">
        <f t="shared" si="0"/>
        <v>月</v>
      </c>
      <c r="D13" s="24">
        <v>0.375</v>
      </c>
      <c r="E13" s="24">
        <v>0.75</v>
      </c>
      <c r="F13" s="24">
        <v>4.1666666666666664E-2</v>
      </c>
      <c r="G13" s="17">
        <f t="shared" ref="G13" si="6">E13-D13-F13</f>
        <v>0.33333333333333331</v>
      </c>
      <c r="H13" s="22"/>
      <c r="AW13" s="15">
        <f t="shared" si="1"/>
        <v>1.3333333333333333</v>
      </c>
      <c r="AX13" s="15">
        <f t="shared" si="2"/>
        <v>1.9736842105263159</v>
      </c>
      <c r="AY13" s="15">
        <f t="shared" si="3"/>
        <v>1.5350877192982457</v>
      </c>
    </row>
    <row r="14" spans="2:52" ht="23.1" customHeight="1">
      <c r="B14" s="16">
        <f>DATE(YEAR($B$3),MONTH($B$3),10)</f>
        <v>44145</v>
      </c>
      <c r="C14" s="19" t="str">
        <f t="shared" si="0"/>
        <v>火</v>
      </c>
      <c r="D14" s="24">
        <v>0.375</v>
      </c>
      <c r="E14" s="24">
        <v>0.625</v>
      </c>
      <c r="F14" s="24">
        <v>4.1666666666666664E-2</v>
      </c>
      <c r="G14" s="17">
        <f t="shared" si="4"/>
        <v>0.20833333333333334</v>
      </c>
      <c r="H14" s="22" t="s">
        <v>21</v>
      </c>
      <c r="AW14" s="15">
        <f t="shared" si="1"/>
        <v>1.5416666666666665</v>
      </c>
      <c r="AX14" s="15">
        <f t="shared" si="2"/>
        <v>2.3684210526315792</v>
      </c>
      <c r="AY14" s="15">
        <f t="shared" si="3"/>
        <v>1.8421052631578949</v>
      </c>
    </row>
    <row r="15" spans="2:52" ht="23.1" customHeight="1">
      <c r="B15" s="16">
        <f>DATE(YEAR($B$3),MONTH($B$3),11)</f>
        <v>44146</v>
      </c>
      <c r="C15" s="19" t="str">
        <f t="shared" si="0"/>
        <v>水</v>
      </c>
      <c r="D15" s="24"/>
      <c r="E15" s="24"/>
      <c r="F15" s="24"/>
      <c r="G15" s="17">
        <f t="shared" si="4"/>
        <v>0</v>
      </c>
      <c r="H15" s="27" t="s">
        <v>20</v>
      </c>
      <c r="AW15" s="15">
        <f t="shared" si="1"/>
        <v>1.5416666666666665</v>
      </c>
      <c r="AX15" s="15">
        <f t="shared" si="2"/>
        <v>2.7631578947368425</v>
      </c>
      <c r="AY15" s="15">
        <f t="shared" si="3"/>
        <v>2.1491228070175441</v>
      </c>
    </row>
    <row r="16" spans="2:52" ht="23.1" customHeight="1">
      <c r="B16" s="16">
        <f>DATE(YEAR($B$3),MONTH($B$3),12)</f>
        <v>44147</v>
      </c>
      <c r="C16" s="19" t="str">
        <f t="shared" si="0"/>
        <v>木</v>
      </c>
      <c r="D16" s="24">
        <v>0.54166666666666663</v>
      </c>
      <c r="E16" s="24">
        <v>0.79166666666666663</v>
      </c>
      <c r="F16" s="24">
        <v>4.1666666666666664E-2</v>
      </c>
      <c r="G16" s="17">
        <f t="shared" si="4"/>
        <v>0.20833333333333334</v>
      </c>
      <c r="H16" s="22" t="s">
        <v>22</v>
      </c>
      <c r="AW16" s="15">
        <f t="shared" si="1"/>
        <v>1.7499999999999998</v>
      </c>
      <c r="AX16" s="15">
        <f t="shared" si="2"/>
        <v>3.1578947368421058</v>
      </c>
      <c r="AY16" s="15">
        <f t="shared" si="3"/>
        <v>2.4561403508771931</v>
      </c>
    </row>
    <row r="17" spans="2:51" ht="23.1" customHeight="1">
      <c r="B17" s="16">
        <f>DATE(YEAR($B$3),MONTH($B$3),13)</f>
        <v>44148</v>
      </c>
      <c r="C17" s="19" t="str">
        <f t="shared" si="0"/>
        <v>金</v>
      </c>
      <c r="D17" s="24">
        <v>0.375</v>
      </c>
      <c r="E17" s="24">
        <v>0.79166666666666663</v>
      </c>
      <c r="F17" s="24">
        <v>4.1666666666666664E-2</v>
      </c>
      <c r="G17" s="17">
        <f t="shared" si="4"/>
        <v>0.37499999999999994</v>
      </c>
      <c r="H17" s="22"/>
      <c r="AW17" s="15">
        <f t="shared" si="1"/>
        <v>2.1249999999999996</v>
      </c>
      <c r="AX17" s="15">
        <f t="shared" si="2"/>
        <v>3.552631578947369</v>
      </c>
      <c r="AY17" s="15">
        <f t="shared" si="3"/>
        <v>2.763157894736842</v>
      </c>
    </row>
    <row r="18" spans="2:51" ht="23.1" customHeight="1">
      <c r="B18" s="16">
        <f>DATE(YEAR($B$3),MONTH($B$3),14)</f>
        <v>44149</v>
      </c>
      <c r="C18" s="19" t="str">
        <f t="shared" si="0"/>
        <v>土</v>
      </c>
      <c r="D18" s="24"/>
      <c r="E18" s="24"/>
      <c r="F18" s="24"/>
      <c r="G18" s="17">
        <f t="shared" si="4"/>
        <v>0</v>
      </c>
      <c r="H18" s="22"/>
      <c r="AW18" s="15">
        <f t="shared" si="1"/>
        <v>2.1249999999999996</v>
      </c>
      <c r="AX18" s="15">
        <f t="shared" si="2"/>
        <v>3.552631578947369</v>
      </c>
      <c r="AY18" s="15">
        <f t="shared" si="3"/>
        <v>2.763157894736842</v>
      </c>
    </row>
    <row r="19" spans="2:51" ht="23.1" customHeight="1">
      <c r="B19" s="16">
        <f>DATE(YEAR($B$3),MONTH($B$3),15)</f>
        <v>44150</v>
      </c>
      <c r="C19" s="19" t="str">
        <f t="shared" si="0"/>
        <v>日</v>
      </c>
      <c r="D19" s="24"/>
      <c r="E19" s="24"/>
      <c r="F19" s="24"/>
      <c r="G19" s="17">
        <f t="shared" si="4"/>
        <v>0</v>
      </c>
      <c r="H19" s="22"/>
      <c r="AW19" s="15">
        <f t="shared" si="1"/>
        <v>2.1249999999999996</v>
      </c>
      <c r="AX19" s="15">
        <f t="shared" si="2"/>
        <v>3.552631578947369</v>
      </c>
      <c r="AY19" s="15">
        <f t="shared" si="3"/>
        <v>2.763157894736842</v>
      </c>
    </row>
    <row r="20" spans="2:51" ht="23.1" customHeight="1">
      <c r="B20" s="16">
        <f>DATE(YEAR($B$3),MONTH($B$3),16)</f>
        <v>44151</v>
      </c>
      <c r="C20" s="19" t="str">
        <f t="shared" si="0"/>
        <v>月</v>
      </c>
      <c r="D20" s="24">
        <v>0.375</v>
      </c>
      <c r="E20" s="24">
        <v>0.79166666666666663</v>
      </c>
      <c r="F20" s="24">
        <v>4.1666666666666664E-2</v>
      </c>
      <c r="G20" s="17">
        <f t="shared" si="4"/>
        <v>0.37499999999999994</v>
      </c>
      <c r="H20" s="22"/>
      <c r="AW20" s="15">
        <f t="shared" si="1"/>
        <v>2.4999999999999996</v>
      </c>
      <c r="AX20" s="15">
        <f t="shared" si="2"/>
        <v>3.9473684210526323</v>
      </c>
      <c r="AY20" s="15">
        <f t="shared" si="3"/>
        <v>3.070175438596491</v>
      </c>
    </row>
    <row r="21" spans="2:51" ht="23.1" customHeight="1">
      <c r="B21" s="16">
        <f>DATE(YEAR($B$3),MONTH($B$3),17)</f>
        <v>44152</v>
      </c>
      <c r="C21" s="19" t="str">
        <f t="shared" si="0"/>
        <v>火</v>
      </c>
      <c r="D21" s="24">
        <v>0.375</v>
      </c>
      <c r="E21" s="24">
        <v>0.8125</v>
      </c>
      <c r="F21" s="24">
        <v>4.1666666666666664E-2</v>
      </c>
      <c r="G21" s="17">
        <f t="shared" si="4"/>
        <v>0.39583333333333331</v>
      </c>
      <c r="H21" s="22"/>
      <c r="AW21" s="15">
        <f t="shared" si="1"/>
        <v>2.895833333333333</v>
      </c>
      <c r="AX21" s="15">
        <f t="shared" si="2"/>
        <v>4.3421052631578956</v>
      </c>
      <c r="AY21" s="15">
        <f t="shared" si="3"/>
        <v>3.37719298245614</v>
      </c>
    </row>
    <row r="22" spans="2:51" ht="23.1" customHeight="1">
      <c r="B22" s="16">
        <f>DATE(YEAR($B$3),MONTH($B$3),18)</f>
        <v>44153</v>
      </c>
      <c r="C22" s="19" t="str">
        <f t="shared" si="0"/>
        <v>水</v>
      </c>
      <c r="D22" s="24">
        <v>0.375</v>
      </c>
      <c r="E22" s="24">
        <v>0.8125</v>
      </c>
      <c r="F22" s="24">
        <v>4.1666666666666664E-2</v>
      </c>
      <c r="G22" s="17">
        <f t="shared" si="4"/>
        <v>0.39583333333333331</v>
      </c>
      <c r="H22" s="22"/>
      <c r="AW22" s="15">
        <f t="shared" si="1"/>
        <v>3.2916666666666665</v>
      </c>
      <c r="AX22" s="15">
        <f t="shared" si="2"/>
        <v>4.7368421052631584</v>
      </c>
      <c r="AY22" s="15">
        <f t="shared" si="3"/>
        <v>3.6842105263157889</v>
      </c>
    </row>
    <row r="23" spans="2:51" ht="23.1" customHeight="1">
      <c r="B23" s="16">
        <f>DATE(YEAR($B$3),MONTH($B$3),19)</f>
        <v>44154</v>
      </c>
      <c r="C23" s="19" t="str">
        <f>TEXT(B23,"aaa")</f>
        <v>木</v>
      </c>
      <c r="D23" s="24">
        <v>0.41666666666666669</v>
      </c>
      <c r="E23" s="24">
        <v>0.83333333333333337</v>
      </c>
      <c r="F23" s="24">
        <v>4.1666666666666664E-2</v>
      </c>
      <c r="G23" s="17">
        <f t="shared" si="4"/>
        <v>0.375</v>
      </c>
      <c r="H23" s="26"/>
      <c r="AW23" s="15">
        <f t="shared" si="1"/>
        <v>3.6666666666666665</v>
      </c>
      <c r="AX23" s="15">
        <f t="shared" si="2"/>
        <v>5.1315789473684212</v>
      </c>
      <c r="AY23" s="15">
        <f t="shared" si="3"/>
        <v>3.9912280701754379</v>
      </c>
    </row>
    <row r="24" spans="2:51" ht="23.1" customHeight="1">
      <c r="B24" s="16">
        <f>DATE(YEAR($B$3),MONTH($B$3),20)</f>
        <v>44155</v>
      </c>
      <c r="C24" s="19" t="str">
        <f t="shared" si="0"/>
        <v>金</v>
      </c>
      <c r="D24" s="24">
        <v>0.83333333333333337</v>
      </c>
      <c r="E24" s="24">
        <v>0.20833333333333334</v>
      </c>
      <c r="F24" s="24">
        <v>4.1666666666666664E-2</v>
      </c>
      <c r="G24" s="17">
        <v>0.33333333333333331</v>
      </c>
      <c r="H24" s="22" t="s">
        <v>23</v>
      </c>
      <c r="AW24" s="15">
        <f t="shared" si="1"/>
        <v>4</v>
      </c>
      <c r="AX24" s="15">
        <f t="shared" si="2"/>
        <v>5.5263157894736841</v>
      </c>
      <c r="AY24" s="15">
        <f t="shared" si="3"/>
        <v>4.2982456140350873</v>
      </c>
    </row>
    <row r="25" spans="2:51" ht="23.1" customHeight="1">
      <c r="B25" s="16">
        <f>DATE(YEAR($B$3),MONTH($B$3),21)</f>
        <v>44156</v>
      </c>
      <c r="C25" s="19" t="str">
        <f t="shared" si="0"/>
        <v>土</v>
      </c>
      <c r="D25" s="24"/>
      <c r="E25" s="24"/>
      <c r="F25" s="24"/>
      <c r="G25" s="17">
        <f t="shared" si="4"/>
        <v>0</v>
      </c>
      <c r="H25" s="22"/>
      <c r="AW25" s="15">
        <f t="shared" si="1"/>
        <v>4</v>
      </c>
      <c r="AX25" s="15">
        <f t="shared" si="2"/>
        <v>5.5263157894736841</v>
      </c>
      <c r="AY25" s="15">
        <f t="shared" si="3"/>
        <v>4.2982456140350873</v>
      </c>
    </row>
    <row r="26" spans="2:51" ht="23.1" customHeight="1">
      <c r="B26" s="16">
        <f>DATE(YEAR($B$3),MONTH($B$3),22)</f>
        <v>44157</v>
      </c>
      <c r="C26" s="19" t="str">
        <f t="shared" si="0"/>
        <v>日</v>
      </c>
      <c r="D26" s="24"/>
      <c r="E26" s="24"/>
      <c r="F26" s="24"/>
      <c r="G26" s="17">
        <f t="shared" si="4"/>
        <v>0</v>
      </c>
      <c r="H26" s="22"/>
      <c r="AW26" s="15">
        <f t="shared" si="1"/>
        <v>4</v>
      </c>
      <c r="AX26" s="15">
        <f t="shared" si="2"/>
        <v>5.5263157894736841</v>
      </c>
      <c r="AY26" s="15">
        <f t="shared" si="3"/>
        <v>4.2982456140350873</v>
      </c>
    </row>
    <row r="27" spans="2:51" ht="23.1" customHeight="1">
      <c r="B27" s="16">
        <f>DATE(YEAR($B$3),MONTH($B$3),23)</f>
        <v>44158</v>
      </c>
      <c r="C27" s="19" t="s">
        <v>18</v>
      </c>
      <c r="D27" s="24"/>
      <c r="E27" s="24"/>
      <c r="F27" s="24"/>
      <c r="G27" s="17">
        <f t="shared" si="4"/>
        <v>0</v>
      </c>
      <c r="H27" s="22"/>
      <c r="AW27" s="15">
        <f t="shared" si="1"/>
        <v>4</v>
      </c>
      <c r="AX27" s="15">
        <f t="shared" si="2"/>
        <v>5.5263157894736841</v>
      </c>
      <c r="AY27" s="15">
        <f t="shared" si="3"/>
        <v>4.2982456140350873</v>
      </c>
    </row>
    <row r="28" spans="2:51" ht="23.1" customHeight="1">
      <c r="B28" s="16">
        <f>DATE(YEAR($B$3),MONTH($B$3),24)</f>
        <v>44159</v>
      </c>
      <c r="C28" s="19" t="str">
        <f t="shared" si="0"/>
        <v>火</v>
      </c>
      <c r="D28" s="24">
        <v>0.375</v>
      </c>
      <c r="E28" s="24">
        <v>0.79166666666666663</v>
      </c>
      <c r="F28" s="24">
        <v>4.1666666666666664E-2</v>
      </c>
      <c r="G28" s="17">
        <f t="shared" si="4"/>
        <v>0.37499999999999994</v>
      </c>
      <c r="H28" s="22"/>
      <c r="AW28" s="15">
        <f t="shared" si="1"/>
        <v>4.375</v>
      </c>
      <c r="AX28" s="15">
        <f t="shared" si="2"/>
        <v>5.9210526315789469</v>
      </c>
      <c r="AY28" s="15">
        <f t="shared" si="3"/>
        <v>4.6052631578947363</v>
      </c>
    </row>
    <row r="29" spans="2:51" ht="23.1" customHeight="1">
      <c r="B29" s="16">
        <f>DATE(YEAR($B$3),MONTH($B$3),25)</f>
        <v>44160</v>
      </c>
      <c r="C29" s="19" t="str">
        <f t="shared" si="0"/>
        <v>水</v>
      </c>
      <c r="D29" s="24">
        <v>0.375</v>
      </c>
      <c r="E29" s="24">
        <v>0.83333333333333337</v>
      </c>
      <c r="F29" s="24">
        <v>4.1666666666666664E-2</v>
      </c>
      <c r="G29" s="17">
        <f t="shared" si="4"/>
        <v>0.41666666666666669</v>
      </c>
      <c r="H29" s="22"/>
      <c r="AW29" s="15">
        <f t="shared" si="1"/>
        <v>4.791666666666667</v>
      </c>
      <c r="AX29" s="15">
        <f t="shared" si="2"/>
        <v>6.3157894736842097</v>
      </c>
      <c r="AY29" s="15">
        <f t="shared" si="3"/>
        <v>4.9122807017543852</v>
      </c>
    </row>
    <row r="30" spans="2:51" ht="23.1" customHeight="1">
      <c r="B30" s="16">
        <f>DATE(YEAR($B$3),MONTH($B$3),26)</f>
        <v>44161</v>
      </c>
      <c r="C30" s="19" t="str">
        <f t="shared" si="0"/>
        <v>木</v>
      </c>
      <c r="D30" s="24">
        <v>0.41666666666666669</v>
      </c>
      <c r="E30" s="24">
        <v>0.83333333333333337</v>
      </c>
      <c r="F30" s="24">
        <v>4.1666666666666664E-2</v>
      </c>
      <c r="G30" s="17">
        <f t="shared" si="4"/>
        <v>0.375</v>
      </c>
      <c r="H30" s="22"/>
      <c r="AW30" s="15">
        <f t="shared" si="1"/>
        <v>5.166666666666667</v>
      </c>
      <c r="AX30" s="15">
        <f t="shared" si="2"/>
        <v>6.7105263157894726</v>
      </c>
      <c r="AY30" s="15">
        <f t="shared" si="3"/>
        <v>5.2192982456140342</v>
      </c>
    </row>
    <row r="31" spans="2:51" ht="23.1" customHeight="1">
      <c r="B31" s="16">
        <f>DATE(YEAR($B$3),MONTH($B$3),27)</f>
        <v>44162</v>
      </c>
      <c r="C31" s="19" t="str">
        <f t="shared" si="0"/>
        <v>金</v>
      </c>
      <c r="D31" s="24">
        <v>0.375</v>
      </c>
      <c r="E31" s="24">
        <v>0.75</v>
      </c>
      <c r="F31" s="24">
        <v>4.1666666666666664E-2</v>
      </c>
      <c r="G31" s="17">
        <f>E31-D31-F31</f>
        <v>0.33333333333333331</v>
      </c>
      <c r="H31" s="22"/>
      <c r="AW31" s="15">
        <f t="shared" si="1"/>
        <v>5.5</v>
      </c>
      <c r="AX31" s="15">
        <f t="shared" si="2"/>
        <v>7.1052631578947354</v>
      </c>
      <c r="AY31" s="15">
        <f t="shared" si="3"/>
        <v>5.5263157894736832</v>
      </c>
    </row>
    <row r="32" spans="2:51" ht="23.1" customHeight="1">
      <c r="B32" s="20">
        <f>DATE(YEAR($B$3),MONTH($B$3),28)</f>
        <v>44163</v>
      </c>
      <c r="C32" s="21" t="str">
        <f t="shared" ref="C32" si="7">TEXT(B32,"aaa")</f>
        <v>土</v>
      </c>
      <c r="D32" s="24"/>
      <c r="E32" s="24"/>
      <c r="F32" s="24"/>
      <c r="G32" s="13">
        <f>E32-D32-F32</f>
        <v>0</v>
      </c>
      <c r="H32" s="22"/>
      <c r="AW32" s="15">
        <f>AW30+G32</f>
        <v>5.166666666666667</v>
      </c>
      <c r="AX32" s="15">
        <f>AX30+IF($C32="土",TIME(0,0,0),IF($C32="日",TIME(0,0,0),IF($C32="祝",TIME(0,0,0),$AX$2/$AZ$2)))</f>
        <v>6.7105263157894726</v>
      </c>
      <c r="AY32" s="15">
        <f>AY30+IF($C32="土",TIME(0,0,0),IF($C32="日",TIME(0,0,0),IF($C32="祝",TIME(0,0,0),$AY$2/$AZ$2)))</f>
        <v>5.2192982456140342</v>
      </c>
    </row>
    <row r="33" spans="2:51" ht="23.1" customHeight="1">
      <c r="B33" s="20">
        <f>DATE(YEAR($B$3),MONTH($B$3),29)</f>
        <v>44164</v>
      </c>
      <c r="C33" s="21" t="str">
        <f t="shared" si="0"/>
        <v>日</v>
      </c>
      <c r="D33" s="24"/>
      <c r="E33" s="24"/>
      <c r="F33" s="24"/>
      <c r="G33" s="13">
        <f>E33-D33-F33</f>
        <v>0</v>
      </c>
      <c r="H33" s="22"/>
      <c r="AW33" s="15">
        <f>AW31+G33</f>
        <v>5.5</v>
      </c>
      <c r="AX33" s="15">
        <f>AX31+IF($C33="土",TIME(0,0,0),IF($C33="日",TIME(0,0,0),IF($C33="祝",TIME(0,0,0),$AX$2/$AZ$2)))</f>
        <v>7.1052631578947354</v>
      </c>
      <c r="AY33" s="15">
        <f>AY31+IF($C33="土",TIME(0,0,0),IF($C33="日",TIME(0,0,0),IF($C33="祝",TIME(0,0,0),$AY$2/$AZ$2)))</f>
        <v>5.5263157894736832</v>
      </c>
    </row>
    <row r="34" spans="2:51" ht="23.1" customHeight="1">
      <c r="B34" s="20">
        <f>DATE(YEAR($B$3),MONTH($B$3),30)</f>
        <v>44165</v>
      </c>
      <c r="C34" s="21" t="str">
        <f t="shared" ref="C34" si="8">TEXT(B34,"aaa")</f>
        <v>月</v>
      </c>
      <c r="D34" s="25">
        <v>0.375</v>
      </c>
      <c r="E34" s="25">
        <v>0.75</v>
      </c>
      <c r="F34" s="25">
        <v>4.1666666666666664E-2</v>
      </c>
      <c r="G34" s="13">
        <f t="shared" ref="G34" si="9">E34-D34-F34</f>
        <v>0.33333333333333331</v>
      </c>
      <c r="H34" s="22"/>
      <c r="AW34" s="15"/>
      <c r="AX34" s="15"/>
      <c r="AY34" s="15"/>
    </row>
    <row r="35" spans="2:51" ht="24" customHeight="1">
      <c r="B35" s="5"/>
      <c r="C35" s="5"/>
      <c r="D35" s="5"/>
      <c r="E35" s="5"/>
      <c r="F35" s="6" t="s">
        <v>6</v>
      </c>
      <c r="G35" s="18">
        <f>SUM(G5:G34)</f>
        <v>5.833333333333333</v>
      </c>
      <c r="H35" s="5"/>
    </row>
    <row r="36" spans="2:51" ht="24" customHeight="1">
      <c r="B36" s="1" t="s">
        <v>16</v>
      </c>
      <c r="C36" s="1">
        <f>COUNTIFS($C$5:$C$34,"&lt;&gt;土",$C$5:$C$34,"&lt;&gt;日",$C$5:$C$34,"&lt;&gt;祝")</f>
        <v>19</v>
      </c>
    </row>
  </sheetData>
  <phoneticPr fontId="1"/>
  <conditionalFormatting sqref="C33 C35:C67 C5:C6 C29:C31 C15:C24 C8:C13">
    <cfRule type="cellIs" dxfId="30" priority="68" stopIfTrue="1" operator="equal">
      <formula>"祝"</formula>
    </cfRule>
    <cfRule type="cellIs" dxfId="29" priority="70" stopIfTrue="1" operator="equal">
      <formula>"日"</formula>
    </cfRule>
    <cfRule type="cellIs" dxfId="28" priority="71" stopIfTrue="1" operator="equal">
      <formula>"土"</formula>
    </cfRule>
  </conditionalFormatting>
  <conditionalFormatting sqref="G35">
    <cfRule type="cellIs" dxfId="27" priority="73" stopIfTrue="1" operator="notEqual">
      <formula>SUM(#REF!)</formula>
    </cfRule>
  </conditionalFormatting>
  <conditionalFormatting sqref="G5:G10 G12 G14:G31">
    <cfRule type="cellIs" dxfId="26" priority="77" stopIfTrue="1" operator="notEqual">
      <formula>SUM(#REF!)</formula>
    </cfRule>
  </conditionalFormatting>
  <conditionalFormatting sqref="C32">
    <cfRule type="cellIs" dxfId="25" priority="60" stopIfTrue="1" operator="equal">
      <formula>"祝"</formula>
    </cfRule>
    <cfRule type="cellIs" dxfId="24" priority="61" stopIfTrue="1" operator="equal">
      <formula>"日"</formula>
    </cfRule>
    <cfRule type="cellIs" dxfId="23" priority="62" stopIfTrue="1" operator="equal">
      <formula>"土"</formula>
    </cfRule>
  </conditionalFormatting>
  <conditionalFormatting sqref="G32">
    <cfRule type="cellIs" dxfId="22" priority="63" stopIfTrue="1" operator="notEqual">
      <formula>SUM(#REF!)</formula>
    </cfRule>
  </conditionalFormatting>
  <conditionalFormatting sqref="C34">
    <cfRule type="cellIs" dxfId="21" priority="56" stopIfTrue="1" operator="equal">
      <formula>"祝"</formula>
    </cfRule>
    <cfRule type="cellIs" dxfId="20" priority="57" stopIfTrue="1" operator="equal">
      <formula>"日"</formula>
    </cfRule>
    <cfRule type="cellIs" dxfId="19" priority="58" stopIfTrue="1" operator="equal">
      <formula>"土"</formula>
    </cfRule>
  </conditionalFormatting>
  <conditionalFormatting sqref="G34">
    <cfRule type="cellIs" dxfId="18" priority="59" stopIfTrue="1" operator="notEqual">
      <formula>SUM(#REF!)</formula>
    </cfRule>
  </conditionalFormatting>
  <conditionalFormatting sqref="G33">
    <cfRule type="cellIs" dxfId="17" priority="40" stopIfTrue="1" operator="notEqual">
      <formula>SUM(#REF!)</formula>
    </cfRule>
  </conditionalFormatting>
  <conditionalFormatting sqref="G13">
    <cfRule type="cellIs" dxfId="16" priority="39" stopIfTrue="1" operator="notEqual">
      <formula>SUM(#REF!)</formula>
    </cfRule>
  </conditionalFormatting>
  <conditionalFormatting sqref="G11">
    <cfRule type="cellIs" dxfId="15" priority="38" stopIfTrue="1" operator="notEqual">
      <formula>SUM(#REF!)</formula>
    </cfRule>
  </conditionalFormatting>
  <conditionalFormatting sqref="C28">
    <cfRule type="cellIs" dxfId="14" priority="19" stopIfTrue="1" operator="equal">
      <formula>"祝"</formula>
    </cfRule>
    <cfRule type="cellIs" dxfId="13" priority="20" stopIfTrue="1" operator="equal">
      <formula>"日"</formula>
    </cfRule>
    <cfRule type="cellIs" dxfId="12" priority="21" stopIfTrue="1" operator="equal">
      <formula>"土"</formula>
    </cfRule>
  </conditionalFormatting>
  <conditionalFormatting sqref="C14">
    <cfRule type="cellIs" dxfId="11" priority="10" stopIfTrue="1" operator="equal">
      <formula>"祝"</formula>
    </cfRule>
    <cfRule type="cellIs" dxfId="10" priority="11" stopIfTrue="1" operator="equal">
      <formula>"日"</formula>
    </cfRule>
    <cfRule type="cellIs" dxfId="9" priority="12" stopIfTrue="1" operator="equal">
      <formula>"土"</formula>
    </cfRule>
  </conditionalFormatting>
  <conditionalFormatting sqref="C7">
    <cfRule type="cellIs" dxfId="8" priority="7" stopIfTrue="1" operator="equal">
      <formula>"祝"</formula>
    </cfRule>
    <cfRule type="cellIs" dxfId="7" priority="8" stopIfTrue="1" operator="equal">
      <formula>"日"</formula>
    </cfRule>
    <cfRule type="cellIs" dxfId="6" priority="9" stopIfTrue="1" operator="equal">
      <formula>"土"</formula>
    </cfRule>
  </conditionalFormatting>
  <conditionalFormatting sqref="C25:C26">
    <cfRule type="cellIs" dxfId="5" priority="4" stopIfTrue="1" operator="equal">
      <formula>"祝"</formula>
    </cfRule>
    <cfRule type="cellIs" dxfId="4" priority="5" stopIfTrue="1" operator="equal">
      <formula>"日"</formula>
    </cfRule>
    <cfRule type="cellIs" dxfId="3" priority="6" stopIfTrue="1" operator="equal">
      <formula>"土"</formula>
    </cfRule>
  </conditionalFormatting>
  <conditionalFormatting sqref="C27">
    <cfRule type="cellIs" dxfId="2" priority="1" stopIfTrue="1" operator="equal">
      <formula>"祝"</formula>
    </cfRule>
    <cfRule type="cellIs" dxfId="1" priority="2" stopIfTrue="1" operator="equal">
      <formula>"日"</formula>
    </cfRule>
    <cfRule type="cellIs" dxfId="0" priority="3" stopIfTrue="1" operator="equal">
      <formula>"土"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32B07-BB35-421A-A8D0-1929A0640600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2020-11-26T17:58:27Z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