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240" yWindow="1215" windowWidth="13695" windowHeight="8355"/>
  </bookViews>
  <sheets>
    <sheet name="201908" sheetId="22" r:id="rId1"/>
  </sheets>
  <definedNames>
    <definedName name="_xlnm.Print_Area" localSheetId="0">'201908'!$A$1:$I$36</definedName>
    <definedName name="_xlnm.Print_Titles" localSheetId="0">'201908'!$1:$4</definedName>
  </definedNames>
  <calcPr calcId="145621"/>
</workbook>
</file>

<file path=xl/calcChain.xml><?xml version="1.0" encoding="utf-8"?>
<calcChain xmlns="http://schemas.openxmlformats.org/spreadsheetml/2006/main">
  <c r="B35" i="22" l="1"/>
  <c r="C35" i="22" s="1"/>
  <c r="G34" i="22"/>
  <c r="B34" i="22"/>
  <c r="C34" i="22" s="1"/>
  <c r="G33" i="22" l="1"/>
  <c r="G35" i="22" l="1"/>
  <c r="B33" i="22" l="1"/>
  <c r="B32" i="22"/>
  <c r="C32" i="22" s="1"/>
  <c r="G32" i="22"/>
  <c r="G31" i="22" l="1"/>
  <c r="G29" i="22"/>
  <c r="G30" i="22"/>
  <c r="AX2" i="22" l="1"/>
  <c r="AY2" i="22"/>
  <c r="C33" i="22"/>
  <c r="B31" i="22"/>
  <c r="C31" i="22" s="1"/>
  <c r="B30" i="22"/>
  <c r="C30" i="22" s="1"/>
  <c r="B29" i="22"/>
  <c r="C29" i="22" s="1"/>
  <c r="B28" i="22"/>
  <c r="C28" i="22" s="1"/>
  <c r="B27" i="22"/>
  <c r="C27" i="22" s="1"/>
  <c r="B26" i="22"/>
  <c r="C26" i="22" s="1"/>
  <c r="B25" i="22"/>
  <c r="C25" i="22" s="1"/>
  <c r="B24" i="22"/>
  <c r="B23" i="22"/>
  <c r="C23" i="22" s="1"/>
  <c r="B22" i="22"/>
  <c r="C22" i="22" s="1"/>
  <c r="B21" i="22"/>
  <c r="C21" i="22" s="1"/>
  <c r="B20" i="22"/>
  <c r="C20" i="22" s="1"/>
  <c r="B19" i="22"/>
  <c r="C19" i="22" s="1"/>
  <c r="B18" i="22"/>
  <c r="C18" i="22" s="1"/>
  <c r="B17" i="22"/>
  <c r="C17" i="22" s="1"/>
  <c r="B16" i="22"/>
  <c r="C16" i="22" s="1"/>
  <c r="B15" i="22"/>
  <c r="C15" i="22" s="1"/>
  <c r="B14" i="22"/>
  <c r="C14" i="22" s="1"/>
  <c r="B13" i="22"/>
  <c r="C13" i="22" s="1"/>
  <c r="B12" i="22"/>
  <c r="C12" i="22" s="1"/>
  <c r="B11" i="22"/>
  <c r="C11" i="22" s="1"/>
  <c r="B10" i="22"/>
  <c r="C10" i="22" s="1"/>
  <c r="B9" i="22"/>
  <c r="C9" i="22" s="1"/>
  <c r="B8" i="22"/>
  <c r="C8" i="22" s="1"/>
  <c r="B7" i="22"/>
  <c r="C7" i="22" s="1"/>
  <c r="B6" i="22"/>
  <c r="C6" i="22" s="1"/>
  <c r="B5" i="22"/>
  <c r="C5" i="22" s="1"/>
  <c r="G28" i="22"/>
  <c r="G25" i="22"/>
  <c r="G24" i="22"/>
  <c r="G23" i="22"/>
  <c r="G22" i="22"/>
  <c r="G18" i="22"/>
  <c r="G17" i="22"/>
  <c r="G16" i="22"/>
  <c r="G15" i="22"/>
  <c r="G14" i="22"/>
  <c r="G11" i="22"/>
  <c r="G10" i="22"/>
  <c r="G9" i="22"/>
  <c r="G8" i="22"/>
  <c r="G21" i="22"/>
  <c r="G27" i="22"/>
  <c r="G26" i="22"/>
  <c r="G20" i="22"/>
  <c r="G19" i="22"/>
  <c r="G13" i="22"/>
  <c r="G12" i="22"/>
  <c r="G6" i="22"/>
  <c r="G5" i="22"/>
  <c r="AW5" i="22" s="1"/>
  <c r="G7" i="22"/>
  <c r="G36" i="22" l="1"/>
  <c r="C37" i="22"/>
  <c r="AZ2" i="22" s="1"/>
  <c r="AY5" i="22" s="1"/>
  <c r="AY6" i="22" s="1"/>
  <c r="AY7" i="22" s="1"/>
  <c r="AY8" i="22" s="1"/>
  <c r="AY9" i="22" s="1"/>
  <c r="AY10" i="22" s="1"/>
  <c r="AY11" i="22" s="1"/>
  <c r="AY12" i="22" s="1"/>
  <c r="AY13" i="22" s="1"/>
  <c r="AY14" i="22" s="1"/>
  <c r="AY15" i="22" s="1"/>
  <c r="AY16" i="22" s="1"/>
  <c r="AY17" i="22" s="1"/>
  <c r="AY18" i="22" s="1"/>
  <c r="AY19" i="22" s="1"/>
  <c r="AY20" i="22" s="1"/>
  <c r="AY21" i="22" s="1"/>
  <c r="AY22" i="22" s="1"/>
  <c r="AY23" i="22" s="1"/>
  <c r="AY24" i="22" s="1"/>
  <c r="AY25" i="22" s="1"/>
  <c r="AY26" i="22" s="1"/>
  <c r="AY27" i="22" s="1"/>
  <c r="AY28" i="22" s="1"/>
  <c r="AY29" i="22" s="1"/>
  <c r="AY30" i="22" s="1"/>
  <c r="AW6" i="22"/>
  <c r="AW7" i="22" s="1"/>
  <c r="AW8" i="22" s="1"/>
  <c r="AW9" i="22" s="1"/>
  <c r="AW10" i="22" s="1"/>
  <c r="AW11" i="22" s="1"/>
  <c r="AW12" i="22" s="1"/>
  <c r="AW13" i="22" s="1"/>
  <c r="AW14" i="22" s="1"/>
  <c r="AW15" i="22" s="1"/>
  <c r="AW16" i="22" s="1"/>
  <c r="AW17" i="22" s="1"/>
  <c r="AW18" i="22" s="1"/>
  <c r="AW19" i="22" s="1"/>
  <c r="AW20" i="22" s="1"/>
  <c r="AW21" i="22" s="1"/>
  <c r="AW22" i="22" s="1"/>
  <c r="AW23" i="22" s="1"/>
  <c r="AW24" i="22" s="1"/>
  <c r="AW25" i="22" s="1"/>
  <c r="AW26" i="22" s="1"/>
  <c r="AW27" i="22" s="1"/>
  <c r="AW28" i="22" s="1"/>
  <c r="AW29" i="22" s="1"/>
  <c r="AW30" i="22" s="1"/>
  <c r="AW31" i="22" l="1"/>
  <c r="AW33" i="22" s="1"/>
  <c r="AW32" i="22"/>
  <c r="AY31" i="22"/>
  <c r="AY33" i="22" s="1"/>
  <c r="AY32" i="22"/>
  <c r="AX5" i="22"/>
  <c r="AX6" i="22" s="1"/>
  <c r="AX7" i="22" s="1"/>
  <c r="AX8" i="22" s="1"/>
  <c r="AX9" i="22" s="1"/>
  <c r="AX10" i="22" s="1"/>
  <c r="AX11" i="22" s="1"/>
  <c r="AX12" i="22" s="1"/>
  <c r="AX13" i="22" s="1"/>
  <c r="AX14" i="22" s="1"/>
  <c r="AX15" i="22" s="1"/>
  <c r="AX16" i="22" s="1"/>
  <c r="AX17" i="22" s="1"/>
  <c r="AX18" i="22" s="1"/>
  <c r="AX19" i="22" s="1"/>
  <c r="AX20" i="22" s="1"/>
  <c r="AX21" i="22" s="1"/>
  <c r="AX22" i="22" s="1"/>
  <c r="AX23" i="22" s="1"/>
  <c r="AX24" i="22" s="1"/>
  <c r="AX25" i="22" s="1"/>
  <c r="AX26" i="22" s="1"/>
  <c r="AX27" i="22" s="1"/>
  <c r="AX28" i="22" s="1"/>
  <c r="AX29" i="22" s="1"/>
  <c r="AX30" i="22" s="1"/>
  <c r="AX31" i="22" l="1"/>
  <c r="AX33" i="22" s="1"/>
  <c r="AX32" i="22"/>
</calcChain>
</file>

<file path=xl/sharedStrings.xml><?xml version="1.0" encoding="utf-8"?>
<sst xmlns="http://schemas.openxmlformats.org/spreadsheetml/2006/main" count="22" uniqueCount="21">
  <si>
    <t>日付</t>
    <rPh sb="0" eb="2">
      <t>ヒヅケ</t>
    </rPh>
    <phoneticPr fontId="1"/>
  </si>
  <si>
    <t>曜日</t>
    <rPh sb="0" eb="2">
      <t>ヨウビ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</si>
  <si>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</si>
  <si>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</si>
  <si>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作業時間</t>
    <rPh sb="0" eb="2">
      <t>サギョウ</t>
    </rPh>
    <rPh sb="2" eb="4">
      <t>ジカン</t>
    </rPh>
    <phoneticPr fontId="1"/>
  </si>
  <si>
    <t>休憩・他</t>
    <rPh sb="0" eb="2">
      <t>キュウケイ</t>
    </rPh>
    <rPh sb="3" eb="4">
      <t>ホカ</t>
    </rPh>
    <phoneticPr fontId="1"/>
  </si>
  <si>
    <t>合計</t>
    <rPh sb="0" eb="2">
      <t>ゴウケイ</t>
    </rPh>
    <phoneticPr fontId="1"/>
  </si>
  <si>
    <t>営業日数</t>
    <rPh sb="0" eb="3">
      <t>エイギョウビ</t>
    </rPh>
    <rPh sb="3" eb="4">
      <t>スウ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</si>
  <si>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</si>
  <si>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</si>
  <si>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</si>
  <si>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作業時間（最大）</t>
    <rPh sb="0" eb="2">
      <t>サギョウ</t>
    </rPh>
    <rPh sb="2" eb="4">
      <t>ジカン</t>
    </rPh>
    <phoneticPr fontId="1"/>
  </si>
  <si>
    <t>作業時間（最小）</t>
    <rPh sb="0" eb="2">
      <t>サギョウ</t>
    </rPh>
    <rPh sb="2" eb="4">
      <t>ジカン</t>
    </rPh>
    <phoneticPr fontId="1"/>
  </si>
  <si>
    <t>標準</t>
    <rPh sb="0" eb="2">
      <t>ヒョウジュン</t>
    </rPh>
    <phoneticPr fontId="1"/>
  </si>
  <si>
    <t>作業内容</t>
    <rPh sb="0" eb="2">
      <t>サギョウ</t>
    </rPh>
    <rPh sb="2" eb="4">
      <t>ナイヨウ</t>
    </rPh>
    <phoneticPr fontId="1"/>
  </si>
  <si>
    <t>■　作業時間記録表　■</t>
    <phoneticPr fontId="1"/>
  </si>
  <si>
    <t>営業日</t>
    <rPh sb="0" eb="3">
      <t>エイギョウビ</t>
    </rPh>
    <phoneticPr fontId="1"/>
  </si>
  <si>
    <t>祝</t>
    <rPh sb="0" eb="1">
      <t>シュク</t>
    </rPh>
    <phoneticPr fontId="1"/>
  </si>
  <si>
    <t>氏名：陳　咪</t>
    <rPh sb="0" eb="2">
      <t>シメイ</t>
    </rPh>
    <rPh sb="3" eb="4">
      <t>チン</t>
    </rPh>
    <phoneticPr fontId="1"/>
  </si>
  <si>
    <t>2020年03月</t>
    <phoneticPr fontId="1"/>
  </si>
  <si>
    <t>休暇</t>
    <rPh sb="0" eb="2">
      <t>キュウカ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</si>
</sst>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]:mm"/>
    <numFmt numFmtId="177" formatCode="m/d;@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HGPｺﾞｼｯｸM"/>
      <family val="3"/>
      <charset val="128"/>
    </font>
    <font>
      <sz val="11"/>
      <name val="HGPｺﾞｼｯｸM"/>
      <family val="3"/>
      <charset val="128"/>
    </font>
    <font>
      <sz val="9"/>
      <name val="HGPｺﾞｼｯｸM"/>
      <family val="3"/>
      <charset val="128"/>
    </font>
    <font>
      <sz val="6"/>
      <name val="HGPｺﾞｼｯｸM"/>
      <family val="3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6" fontId="5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6" fillId="2" borderId="0" xfId="1" applyFill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4"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28575</xdr:rowOff>
    </xdr:from>
    <xdr:to>
      <xdr:col>20</xdr:col>
      <xdr:colOff>28575</xdr:colOff>
      <xdr:row>2</xdr:row>
      <xdr:rowOff>228600</xdr:rowOff>
    </xdr:to>
    <xdr:sp macro="" textlink="">
      <xdr:nvSpPr>
        <xdr:cNvPr id="2" name="正方形/長方形 1"/>
        <xdr:cNvSpPr/>
      </xdr:nvSpPr>
      <xdr:spPr>
        <a:xfrm>
          <a:off x="6400800" y="190500"/>
          <a:ext cx="265747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15</a:t>
          </a:r>
          <a:r>
            <a:rPr kumimoji="1" lang="ja-JP" altLang="en-US" sz="1100"/>
            <a:t>分単位（</a:t>
          </a:r>
          <a:r>
            <a:rPr kumimoji="1" lang="en-US" altLang="ja-JP" sz="1100"/>
            <a:t>0.25H</a:t>
          </a:r>
          <a:r>
            <a:rPr kumimoji="1" lang="ja-JP" altLang="en-US" sz="1100"/>
            <a:t>単位）で記入してください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Z37"/>
  <sheetViews>
    <sheetView tabSelected="1" view="pageBreakPreview" zoomScaleNormal="100" zoomScaleSheetLayoutView="100" workbookViewId="0">
      <pane ySplit="4" topLeftCell="A5" activePane="bottomLeft" state="frozen"/>
      <selection pane="bottomLeft" activeCell="H12" sqref="H12"/>
    </sheetView>
  </sheetViews>
  <sheetFormatPr defaultColWidth="2.625" defaultRowHeight="24" customHeight="1"/>
  <cols>
    <col min="1" max="1" width="2.625" style="1" customWidth="1"/>
    <col min="2" max="2" width="6.5" style="1" customWidth="1"/>
    <col min="3" max="3" width="3.875" style="1" customWidth="1"/>
    <col min="4" max="5" width="7.375" style="1" customWidth="1"/>
    <col min="6" max="6" width="7" style="1" customWidth="1"/>
    <col min="7" max="7" width="7.375" style="1" customWidth="1"/>
    <col min="8" max="8" width="34.875" style="1" customWidth="1"/>
    <col min="9" max="14" width="2.625" style="1"/>
    <col min="15" max="15" width="12.625" style="1" customWidth="1"/>
    <col min="16" max="48" width="2.625" style="1"/>
    <col min="49" max="49" width="5.5" style="7" customWidth="1"/>
    <col min="50" max="52" width="5.5" style="7" bestFit="1" customWidth="1"/>
    <col min="53" max="16384" width="2.625" style="1"/>
  </cols>
  <sheetData>
    <row r="1" spans="2:52" ht="12.75" customHeight="1" thickTop="1" thickBot="1">
      <c r="AW1" s="9" t="s">
        <v>13</v>
      </c>
      <c r="AX1" s="9" t="s">
        <v>9</v>
      </c>
      <c r="AY1" s="9" t="s">
        <v>10</v>
      </c>
      <c r="AZ1" s="9" t="s">
        <v>7</v>
      </c>
    </row>
    <row r="2" spans="2:52" ht="24" customHeight="1" thickTop="1" thickBot="1">
      <c r="B2" s="2" t="s">
        <v>15</v>
      </c>
      <c r="O2" s="23"/>
      <c r="AW2" s="10">
        <v>6.666666666666667</v>
      </c>
      <c r="AX2" s="10">
        <f>AW2+TIME(20,0,0)</f>
        <v>7.5</v>
      </c>
      <c r="AY2" s="10">
        <f>AW2-TIME(20,0,0)</f>
        <v>5.8333333333333339</v>
      </c>
      <c r="AZ2" s="11">
        <f>COUNTIF(C5:C68,"月")+COUNTIF(C5:C68,"火")+COUNTIF(C5:C68,"水")+COUNTIF(C5:C68,"木")+COUNTIF(C5:C68,"金")</f>
        <v>21</v>
      </c>
    </row>
    <row r="3" spans="2:52" ht="24" customHeight="1" thickTop="1">
      <c r="B3" s="3" t="s">
        <v>19</v>
      </c>
      <c r="F3" s="23"/>
      <c r="H3" s="4" t="s">
        <v>18</v>
      </c>
      <c r="O3" s="23"/>
      <c r="AW3" s="8"/>
      <c r="AX3" s="8"/>
      <c r="AY3" s="8"/>
    </row>
    <row r="4" spans="2:52" ht="24" customHeight="1">
      <c r="B4" s="14" t="s">
        <v>0</v>
      </c>
      <c r="C4" s="14" t="s">
        <v>1</v>
      </c>
      <c r="D4" s="14" t="s">
        <v>2</v>
      </c>
      <c r="E4" s="14" t="s">
        <v>3</v>
      </c>
      <c r="F4" s="14" t="s">
        <v>5</v>
      </c>
      <c r="G4" s="14" t="s">
        <v>4</v>
      </c>
      <c r="H4" s="14" t="s">
        <v>14</v>
      </c>
      <c r="AW4" s="12" t="s">
        <v>8</v>
      </c>
      <c r="AX4" s="12" t="s">
        <v>11</v>
      </c>
      <c r="AY4" s="12" t="s">
        <v>12</v>
      </c>
    </row>
    <row r="5" spans="2:52" ht="23.1" customHeight="1">
      <c r="B5" s="16">
        <f>DATE(YEAR($B$3),MONTH($B$3),1)</f>
        <v>43891</v>
      </c>
      <c r="C5" s="19" t="str">
        <f t="shared" ref="C5:C35" si="0">TEXT(B5,"aaa")</f>
        <v>日</v>
      </c>
      <c r="D5" s="24"/>
      <c r="E5" s="24"/>
      <c r="F5" s="24"/>
      <c r="G5" s="17">
        <f t="shared" ref="G5:G30" si="1">E5-D5-F5</f>
        <v>0</v>
      </c>
      <c r="H5" s="22"/>
      <c r="AW5" s="15">
        <f>G5</f>
        <v>0</v>
      </c>
      <c r="AX5" s="15">
        <f>IF($C5="土",TIME(0,0,0),IF($C5="日",TIME(0,0,0),IF($C5="祝",TIME(0,0,0),$AX$2/$AZ$2)))</f>
        <v>0</v>
      </c>
      <c r="AY5" s="15">
        <f>IF($C5="土",TIME(0,0,0),IF($C5="日",TIME(0,0,0),IF($C5="祝",TIME(0,0,0),$AY$2/$AZ$2)))</f>
        <v>0</v>
      </c>
    </row>
    <row r="6" spans="2:52" ht="23.1" customHeight="1">
      <c r="B6" s="16">
        <f>DATE(YEAR($B$3),MONTH($B$3),2)</f>
        <v>43892</v>
      </c>
      <c r="C6" s="19" t="str">
        <f t="shared" si="0"/>
        <v>月</v>
      </c>
      <c r="D6" s="24">
        <v>0.375</v>
      </c>
      <c r="E6" s="24">
        <v>0.75</v>
      </c>
      <c r="F6" s="24">
        <v>4.1666666666666664E-2</v>
      </c>
      <c r="G6" s="17">
        <f t="shared" si="1"/>
        <v>0.33333333333333331</v>
      </c>
      <c r="H6" s="22"/>
      <c r="AW6" s="15">
        <f t="shared" ref="AW6:AW31" si="2">AW5+G6</f>
        <v>0.33333333333333331</v>
      </c>
      <c r="AX6" s="15">
        <f t="shared" ref="AX6:AX31" si="3">AX5+IF($C6="土",TIME(0,0,0),IF($C6="日",TIME(0,0,0),IF($C6="祝",TIME(0,0,0),$AX$2/$AZ$2)))</f>
        <v>0.35714285714285715</v>
      </c>
      <c r="AY6" s="15">
        <f t="shared" ref="AY6:AY31" si="4">AY5+IF($C6="土",TIME(0,0,0),IF($C6="日",TIME(0,0,0),IF($C6="祝",TIME(0,0,0),$AY$2/$AZ$2)))</f>
        <v>0.27777777777777779</v>
      </c>
    </row>
    <row r="7" spans="2:52" ht="23.1" customHeight="1">
      <c r="B7" s="16">
        <f>DATE(YEAR($B$3),MONTH($B$3),3)</f>
        <v>43893</v>
      </c>
      <c r="C7" s="19" t="str">
        <f t="shared" si="0"/>
        <v>火</v>
      </c>
      <c r="D7" s="24">
        <v>0.375</v>
      </c>
      <c r="E7" s="24">
        <v>0.75</v>
      </c>
      <c r="F7" s="24">
        <v>4.1666666666666664E-2</v>
      </c>
      <c r="G7" s="17">
        <f t="shared" si="1"/>
        <v>0.33333333333333331</v>
      </c>
      <c r="H7" s="22"/>
      <c r="AW7" s="15">
        <f t="shared" si="2"/>
        <v>0.66666666666666663</v>
      </c>
      <c r="AX7" s="15">
        <f t="shared" si="3"/>
        <v>0.7142857142857143</v>
      </c>
      <c r="AY7" s="15">
        <f t="shared" si="4"/>
        <v>0.55555555555555558</v>
      </c>
    </row>
    <row r="8" spans="2:52" ht="23.1" customHeight="1">
      <c r="B8" s="16">
        <f>DATE(YEAR($B$3),MONTH($B$3),4)</f>
        <v>43894</v>
      </c>
      <c r="C8" s="19" t="str">
        <f t="shared" si="0"/>
        <v>水</v>
      </c>
      <c r="D8" s="24">
        <v>0.375</v>
      </c>
      <c r="E8" s="24">
        <v>0.75</v>
      </c>
      <c r="F8" s="24">
        <v>4.1666666666666664E-2</v>
      </c>
      <c r="G8" s="17">
        <f t="shared" si="1"/>
        <v>0.33333333333333331</v>
      </c>
      <c r="H8" s="22"/>
      <c r="AW8" s="15">
        <f t="shared" si="2"/>
        <v>1</v>
      </c>
      <c r="AX8" s="15">
        <f t="shared" si="3"/>
        <v>1.0714285714285714</v>
      </c>
      <c r="AY8" s="15">
        <f t="shared" si="4"/>
        <v>0.83333333333333337</v>
      </c>
    </row>
    <row r="9" spans="2:52" ht="23.1" customHeight="1">
      <c r="B9" s="16">
        <f>DATE(YEAR($B$3),MONTH($B$3),5)</f>
        <v>43895</v>
      </c>
      <c r="C9" s="19" t="str">
        <f t="shared" si="0"/>
        <v>木</v>
      </c>
      <c r="D9" s="24">
        <v>0.375</v>
      </c>
      <c r="E9" s="24">
        <v>0.75</v>
      </c>
      <c r="F9" s="24">
        <v>4.1666666666666664E-2</v>
      </c>
      <c r="G9" s="17">
        <f t="shared" si="1"/>
        <v>0.33333333333333331</v>
      </c>
      <c r="H9" s="22"/>
      <c r="AW9" s="15">
        <f t="shared" si="2"/>
        <v>1.3333333333333333</v>
      </c>
      <c r="AX9" s="15">
        <f t="shared" si="3"/>
        <v>1.4285714285714286</v>
      </c>
      <c r="AY9" s="15">
        <f t="shared" si="4"/>
        <v>1.1111111111111112</v>
      </c>
    </row>
    <row r="10" spans="2:52" ht="23.1" customHeight="1">
      <c r="B10" s="16">
        <f>DATE(YEAR($B$3),MONTH($B$3),6)</f>
        <v>43896</v>
      </c>
      <c r="C10" s="19" t="str">
        <f t="shared" si="0"/>
        <v>金</v>
      </c>
      <c r="D10" s="24"/>
      <c r="E10" s="24"/>
      <c r="F10" s="24"/>
      <c r="G10" s="17">
        <f t="shared" si="1"/>
        <v>0</v>
      </c>
      <c r="H10" s="22" t="s">
        <v>20</v>
      </c>
      <c r="AW10" s="15">
        <f t="shared" si="2"/>
        <v>1.3333333333333333</v>
      </c>
      <c r="AX10" s="15">
        <f t="shared" si="3"/>
        <v>1.7857142857142858</v>
      </c>
      <c r="AY10" s="15">
        <f t="shared" si="4"/>
        <v>1.3888888888888888</v>
      </c>
    </row>
    <row r="11" spans="2:52" ht="23.1" customHeight="1">
      <c r="B11" s="16">
        <f>DATE(YEAR($B$3),MONTH($B$3),7)</f>
        <v>43897</v>
      </c>
      <c r="C11" s="19" t="str">
        <f t="shared" si="0"/>
        <v>土</v>
      </c>
      <c r="D11" s="24"/>
      <c r="E11" s="24"/>
      <c r="F11" s="24"/>
      <c r="G11" s="17">
        <f t="shared" si="1"/>
        <v>0</v>
      </c>
      <c r="H11" s="22"/>
      <c r="AW11" s="15">
        <f t="shared" si="2"/>
        <v>1.3333333333333333</v>
      </c>
      <c r="AX11" s="15">
        <f t="shared" si="3"/>
        <v>1.7857142857142858</v>
      </c>
      <c r="AY11" s="15">
        <f t="shared" si="4"/>
        <v>1.3888888888888888</v>
      </c>
    </row>
    <row r="12" spans="2:52" ht="23.1" customHeight="1">
      <c r="B12" s="16">
        <f>DATE(YEAR($B$3),MONTH($B$3),8)</f>
        <v>43898</v>
      </c>
      <c r="C12" s="19" t="str">
        <f t="shared" si="0"/>
        <v>日</v>
      </c>
      <c r="D12" s="24"/>
      <c r="E12" s="24"/>
      <c r="F12" s="24"/>
      <c r="G12" s="17">
        <f t="shared" si="1"/>
        <v>0</v>
      </c>
      <c r="H12" s="22"/>
      <c r="AW12" s="15">
        <f t="shared" si="2"/>
        <v>1.3333333333333333</v>
      </c>
      <c r="AX12" s="15">
        <f t="shared" si="3"/>
        <v>1.7857142857142858</v>
      </c>
      <c r="AY12" s="15">
        <f t="shared" si="4"/>
        <v>1.3888888888888888</v>
      </c>
    </row>
    <row r="13" spans="2:52" ht="23.1" customHeight="1">
      <c r="B13" s="16">
        <f>DATE(YEAR($B$3),MONTH($B$3),9)</f>
        <v>43899</v>
      </c>
      <c r="C13" s="19" t="str">
        <f t="shared" si="0"/>
        <v>月</v>
      </c>
      <c r="D13" s="24">
        <v>0.375</v>
      </c>
      <c r="E13" s="24">
        <v>0.75</v>
      </c>
      <c r="F13" s="24">
        <v>4.1666666666666664E-2</v>
      </c>
      <c r="G13" s="17">
        <f t="shared" si="1"/>
        <v>0.33333333333333331</v>
      </c>
      <c r="H13" s="22"/>
      <c r="AW13" s="15">
        <f t="shared" si="2"/>
        <v>1.6666666666666665</v>
      </c>
      <c r="AX13" s="15">
        <f t="shared" si="3"/>
        <v>2.1428571428571428</v>
      </c>
      <c r="AY13" s="15">
        <f t="shared" si="4"/>
        <v>1.6666666666666665</v>
      </c>
    </row>
    <row r="14" spans="2:52" ht="23.1" customHeight="1">
      <c r="B14" s="16">
        <f>DATE(YEAR($B$3),MONTH($B$3),10)</f>
        <v>43900</v>
      </c>
      <c r="C14" s="19" t="str">
        <f t="shared" si="0"/>
        <v>火</v>
      </c>
      <c r="D14" s="24">
        <v>0.375</v>
      </c>
      <c r="E14" s="24">
        <v>0.75</v>
      </c>
      <c r="F14" s="24">
        <v>4.1666666666666664E-2</v>
      </c>
      <c r="G14" s="17">
        <f t="shared" si="1"/>
        <v>0.33333333333333331</v>
      </c>
      <c r="H14" s="22"/>
      <c r="AW14" s="15">
        <f t="shared" si="2"/>
        <v>1.9999999999999998</v>
      </c>
      <c r="AX14" s="15">
        <f t="shared" si="3"/>
        <v>2.5</v>
      </c>
      <c r="AY14" s="15">
        <f t="shared" si="4"/>
        <v>1.9444444444444442</v>
      </c>
    </row>
    <row r="15" spans="2:52" ht="23.1" customHeight="1">
      <c r="B15" s="16">
        <f>DATE(YEAR($B$3),MONTH($B$3),11)</f>
        <v>43901</v>
      </c>
      <c r="C15" s="19" t="str">
        <f t="shared" si="0"/>
        <v>水</v>
      </c>
      <c r="D15" s="24">
        <v>0.375</v>
      </c>
      <c r="E15" s="24">
        <v>0.75</v>
      </c>
      <c r="F15" s="24">
        <v>4.1666666666666664E-2</v>
      </c>
      <c r="G15" s="17">
        <f t="shared" si="1"/>
        <v>0.33333333333333331</v>
      </c>
      <c r="H15" s="22"/>
      <c r="AW15" s="15">
        <f t="shared" si="2"/>
        <v>2.333333333333333</v>
      </c>
      <c r="AX15" s="15" t="e">
        <f>AX14+IF(#REF!="土",TIME(0,0,0),IF(#REF!="日",TIME(0,0,0),IF(#REF!="祝",TIME(0,0,0),$AX$2/$AZ$2)))</f>
        <v>#REF!</v>
      </c>
      <c r="AY15" s="15" t="e">
        <f>AY14+IF(#REF!="土",TIME(0,0,0),IF(#REF!="日",TIME(0,0,0),IF(#REF!="祝",TIME(0,0,0),$AY$2/$AZ$2)))</f>
        <v>#REF!</v>
      </c>
    </row>
    <row r="16" spans="2:52" ht="23.1" customHeight="1">
      <c r="B16" s="16">
        <f>DATE(YEAR($B$3),MONTH($B$3),12)</f>
        <v>43902</v>
      </c>
      <c r="C16" s="19" t="str">
        <f t="shared" si="0"/>
        <v>木</v>
      </c>
      <c r="D16" s="24">
        <v>0.375</v>
      </c>
      <c r="E16" s="24">
        <v>0.75</v>
      </c>
      <c r="F16" s="24">
        <v>4.1666666666666664E-2</v>
      </c>
      <c r="G16" s="17">
        <f t="shared" si="1"/>
        <v>0.33333333333333331</v>
      </c>
      <c r="H16" s="22"/>
      <c r="AW16" s="15">
        <f t="shared" si="2"/>
        <v>2.6666666666666665</v>
      </c>
      <c r="AX16" s="15" t="e">
        <f t="shared" si="3"/>
        <v>#REF!</v>
      </c>
      <c r="AY16" s="15" t="e">
        <f t="shared" si="4"/>
        <v>#REF!</v>
      </c>
    </row>
    <row r="17" spans="2:51" ht="23.1" customHeight="1">
      <c r="B17" s="16">
        <f>DATE(YEAR($B$3),MONTH($B$3),13)</f>
        <v>43903</v>
      </c>
      <c r="C17" s="19" t="str">
        <f t="shared" si="0"/>
        <v>金</v>
      </c>
      <c r="D17" s="24">
        <v>0.375</v>
      </c>
      <c r="E17" s="24">
        <v>0.75</v>
      </c>
      <c r="F17" s="24">
        <v>4.1666666666666664E-2</v>
      </c>
      <c r="G17" s="17">
        <f t="shared" si="1"/>
        <v>0.33333333333333331</v>
      </c>
      <c r="H17" s="22"/>
      <c r="AW17" s="15">
        <f t="shared" si="2"/>
        <v>3</v>
      </c>
      <c r="AX17" s="15" t="e">
        <f>AX16+IF($C15="土",TIME(0,0,0),IF($C15="日",TIME(0,0,0),IF($C15="祝",TIME(0,0,0),$AX$2/$AZ$2)))</f>
        <v>#REF!</v>
      </c>
      <c r="AY17" s="15" t="e">
        <f>AY16+IF($C15="土",TIME(0,0,0),IF($C15="日",TIME(0,0,0),IF($C15="祝",TIME(0,0,0),$AY$2/$AZ$2)))</f>
        <v>#REF!</v>
      </c>
    </row>
    <row r="18" spans="2:51" ht="23.1" customHeight="1">
      <c r="B18" s="16">
        <f>DATE(YEAR($B$3),MONTH($B$3),14)</f>
        <v>43904</v>
      </c>
      <c r="C18" s="19" t="str">
        <f t="shared" si="0"/>
        <v>土</v>
      </c>
      <c r="D18" s="24"/>
      <c r="E18" s="24"/>
      <c r="F18" s="24"/>
      <c r="G18" s="17">
        <f t="shared" si="1"/>
        <v>0</v>
      </c>
      <c r="H18" s="22"/>
      <c r="AW18" s="15">
        <f t="shared" si="2"/>
        <v>3</v>
      </c>
      <c r="AX18" s="15" t="e">
        <f t="shared" si="3"/>
        <v>#REF!</v>
      </c>
      <c r="AY18" s="15" t="e">
        <f t="shared" si="4"/>
        <v>#REF!</v>
      </c>
    </row>
    <row r="19" spans="2:51" ht="23.1" customHeight="1">
      <c r="B19" s="16">
        <f>DATE(YEAR($B$3),MONTH($B$3),15)</f>
        <v>43905</v>
      </c>
      <c r="C19" s="19" t="str">
        <f t="shared" si="0"/>
        <v>日</v>
      </c>
      <c r="D19" s="24"/>
      <c r="E19" s="24"/>
      <c r="F19" s="24"/>
      <c r="G19" s="17">
        <f t="shared" si="1"/>
        <v>0</v>
      </c>
      <c r="H19" s="22"/>
      <c r="AW19" s="15">
        <f t="shared" si="2"/>
        <v>3</v>
      </c>
      <c r="AX19" s="15" t="e">
        <f t="shared" si="3"/>
        <v>#REF!</v>
      </c>
      <c r="AY19" s="15" t="e">
        <f t="shared" si="4"/>
        <v>#REF!</v>
      </c>
    </row>
    <row r="20" spans="2:51" ht="23.1" customHeight="1">
      <c r="B20" s="16">
        <f>DATE(YEAR($B$3),MONTH($B$3),16)</f>
        <v>43906</v>
      </c>
      <c r="C20" s="19" t="str">
        <f t="shared" si="0"/>
        <v>月</v>
      </c>
      <c r="D20" s="24">
        <v>0.375</v>
      </c>
      <c r="E20" s="24">
        <v>0.75</v>
      </c>
      <c r="F20" s="24">
        <v>4.1666666666666664E-2</v>
      </c>
      <c r="G20" s="17">
        <f t="shared" si="1"/>
        <v>0.33333333333333331</v>
      </c>
      <c r="H20" s="22"/>
      <c r="AW20" s="15">
        <f t="shared" si="2"/>
        <v>3.3333333333333335</v>
      </c>
      <c r="AX20" s="15" t="e">
        <f t="shared" si="3"/>
        <v>#REF!</v>
      </c>
      <c r="AY20" s="15" t="e">
        <f t="shared" si="4"/>
        <v>#REF!</v>
      </c>
    </row>
    <row r="21" spans="2:51" ht="23.1" customHeight="1">
      <c r="B21" s="16">
        <f>DATE(YEAR($B$3),MONTH($B$3),17)</f>
        <v>43907</v>
      </c>
      <c r="C21" s="19" t="str">
        <f t="shared" si="0"/>
        <v>火</v>
      </c>
      <c r="D21" s="24">
        <v>0.375</v>
      </c>
      <c r="E21" s="24">
        <v>0.75</v>
      </c>
      <c r="F21" s="24">
        <v>4.1666666666666664E-2</v>
      </c>
      <c r="G21" s="17">
        <f t="shared" si="1"/>
        <v>0.33333333333333331</v>
      </c>
      <c r="H21" s="22"/>
      <c r="AW21" s="15">
        <f t="shared" si="2"/>
        <v>3.666666666666667</v>
      </c>
      <c r="AX21" s="15" t="e">
        <f t="shared" si="3"/>
        <v>#REF!</v>
      </c>
      <c r="AY21" s="15" t="e">
        <f t="shared" si="4"/>
        <v>#REF!</v>
      </c>
    </row>
    <row r="22" spans="2:51" ht="23.1" customHeight="1">
      <c r="B22" s="16">
        <f>DATE(YEAR($B$3),MONTH($B$3),18)</f>
        <v>43908</v>
      </c>
      <c r="C22" s="19" t="str">
        <f t="shared" si="0"/>
        <v>水</v>
      </c>
      <c r="D22" s="24"/>
      <c r="E22" s="24"/>
      <c r="F22" s="24"/>
      <c r="G22" s="17">
        <f t="shared" si="1"/>
        <v>0</v>
      </c>
      <c r="H22" s="22" t="s">
        <v>20</v>
      </c>
      <c r="AW22" s="15">
        <f t="shared" si="2"/>
        <v>3.666666666666667</v>
      </c>
      <c r="AX22" s="15" t="e">
        <f t="shared" si="3"/>
        <v>#REF!</v>
      </c>
      <c r="AY22" s="15" t="e">
        <f t="shared" si="4"/>
        <v>#REF!</v>
      </c>
    </row>
    <row r="23" spans="2:51" ht="23.1" customHeight="1">
      <c r="B23" s="16">
        <f>DATE(YEAR($B$3),MONTH($B$3),19)</f>
        <v>43909</v>
      </c>
      <c r="C23" s="19" t="str">
        <f t="shared" si="0"/>
        <v>木</v>
      </c>
      <c r="D23" s="24">
        <v>0.375</v>
      </c>
      <c r="E23" s="24">
        <v>0.75</v>
      </c>
      <c r="F23" s="24">
        <v>4.1666666666666664E-2</v>
      </c>
      <c r="G23" s="17">
        <f t="shared" si="1"/>
        <v>0.33333333333333331</v>
      </c>
      <c r="H23" s="22"/>
      <c r="AW23" s="15">
        <f t="shared" si="2"/>
        <v>4</v>
      </c>
      <c r="AX23" s="15" t="e">
        <f t="shared" si="3"/>
        <v>#REF!</v>
      </c>
      <c r="AY23" s="15" t="e">
        <f t="shared" si="4"/>
        <v>#REF!</v>
      </c>
    </row>
    <row r="24" spans="2:51" ht="23.1" customHeight="1">
      <c r="B24" s="16">
        <f>DATE(YEAR($B$3),MONTH($B$3),20)</f>
        <v>43910</v>
      </c>
      <c r="C24" s="19" t="s">
        <v>17</v>
      </c>
      <c r="D24" s="24"/>
      <c r="E24" s="24"/>
      <c r="F24" s="24"/>
      <c r="G24" s="17">
        <f t="shared" si="1"/>
        <v>0</v>
      </c>
      <c r="H24" s="22"/>
      <c r="AW24" s="15">
        <f t="shared" si="2"/>
        <v>4</v>
      </c>
      <c r="AX24" s="15" t="e">
        <f t="shared" si="3"/>
        <v>#REF!</v>
      </c>
      <c r="AY24" s="15" t="e">
        <f t="shared" si="4"/>
        <v>#REF!</v>
      </c>
    </row>
    <row r="25" spans="2:51" ht="23.1" customHeight="1">
      <c r="B25" s="16">
        <f>DATE(YEAR($B$3),MONTH($B$3),21)</f>
        <v>43911</v>
      </c>
      <c r="C25" s="19" t="str">
        <f t="shared" si="0"/>
        <v>土</v>
      </c>
      <c r="D25" s="24"/>
      <c r="E25" s="24"/>
      <c r="F25" s="24"/>
      <c r="G25" s="17">
        <f t="shared" si="1"/>
        <v>0</v>
      </c>
      <c r="H25" s="22"/>
      <c r="AW25" s="15">
        <f t="shared" si="2"/>
        <v>4</v>
      </c>
      <c r="AX25" s="15" t="e">
        <f t="shared" si="3"/>
        <v>#REF!</v>
      </c>
      <c r="AY25" s="15" t="e">
        <f t="shared" si="4"/>
        <v>#REF!</v>
      </c>
    </row>
    <row r="26" spans="2:51" ht="23.1" customHeight="1">
      <c r="B26" s="16">
        <f>DATE(YEAR($B$3),MONTH($B$3),22)</f>
        <v>43912</v>
      </c>
      <c r="C26" s="19" t="str">
        <f t="shared" si="0"/>
        <v>日</v>
      </c>
      <c r="D26" s="24"/>
      <c r="E26" s="24"/>
      <c r="F26" s="24"/>
      <c r="G26" s="17">
        <f t="shared" si="1"/>
        <v>0</v>
      </c>
      <c r="H26" s="22"/>
      <c r="AW26" s="15">
        <f t="shared" si="2"/>
        <v>4</v>
      </c>
      <c r="AX26" s="15" t="e">
        <f t="shared" si="3"/>
        <v>#REF!</v>
      </c>
      <c r="AY26" s="15" t="e">
        <f t="shared" si="4"/>
        <v>#REF!</v>
      </c>
    </row>
    <row r="27" spans="2:51" ht="23.1" customHeight="1">
      <c r="B27" s="16">
        <f>DATE(YEAR($B$3),MONTH($B$3),23)</f>
        <v>43913</v>
      </c>
      <c r="C27" s="19" t="str">
        <f t="shared" si="0"/>
        <v>月</v>
      </c>
      <c r="D27" s="24">
        <v>0.375</v>
      </c>
      <c r="E27" s="24">
        <v>0.75</v>
      </c>
      <c r="F27" s="24">
        <v>4.1666666666666664E-2</v>
      </c>
      <c r="G27" s="17">
        <f t="shared" si="1"/>
        <v>0.33333333333333331</v>
      </c>
      <c r="H27" s="22"/>
      <c r="AW27" s="15">
        <f t="shared" si="2"/>
        <v>4.333333333333333</v>
      </c>
      <c r="AX27" s="15" t="e">
        <f t="shared" si="3"/>
        <v>#REF!</v>
      </c>
      <c r="AY27" s="15" t="e">
        <f t="shared" si="4"/>
        <v>#REF!</v>
      </c>
    </row>
    <row r="28" spans="2:51" ht="23.1" customHeight="1">
      <c r="B28" s="16">
        <f>DATE(YEAR($B$3),MONTH($B$3),24)</f>
        <v>43914</v>
      </c>
      <c r="C28" s="19" t="str">
        <f t="shared" si="0"/>
        <v>火</v>
      </c>
      <c r="D28" s="24">
        <v>0.375</v>
      </c>
      <c r="E28" s="24">
        <v>0.75</v>
      </c>
      <c r="F28" s="24">
        <v>4.1666666666666664E-2</v>
      </c>
      <c r="G28" s="17">
        <f t="shared" si="1"/>
        <v>0.33333333333333331</v>
      </c>
      <c r="H28" s="22"/>
      <c r="AW28" s="15">
        <f t="shared" si="2"/>
        <v>4.6666666666666661</v>
      </c>
      <c r="AX28" s="15" t="e">
        <f t="shared" si="3"/>
        <v>#REF!</v>
      </c>
      <c r="AY28" s="15" t="e">
        <f t="shared" si="4"/>
        <v>#REF!</v>
      </c>
    </row>
    <row r="29" spans="2:51" ht="23.1" customHeight="1">
      <c r="B29" s="16">
        <f>DATE(YEAR($B$3),MONTH($B$3),25)</f>
        <v>43915</v>
      </c>
      <c r="C29" s="19" t="str">
        <f t="shared" si="0"/>
        <v>水</v>
      </c>
      <c r="D29" s="24">
        <v>0.375</v>
      </c>
      <c r="E29" s="24">
        <v>0.75</v>
      </c>
      <c r="F29" s="24">
        <v>4.1666666666666664E-2</v>
      </c>
      <c r="G29" s="17">
        <f t="shared" si="1"/>
        <v>0.33333333333333331</v>
      </c>
      <c r="H29" s="22"/>
      <c r="AW29" s="15">
        <f t="shared" si="2"/>
        <v>4.9999999999999991</v>
      </c>
      <c r="AX29" s="15" t="e">
        <f t="shared" si="3"/>
        <v>#REF!</v>
      </c>
      <c r="AY29" s="15" t="e">
        <f t="shared" si="4"/>
        <v>#REF!</v>
      </c>
    </row>
    <row r="30" spans="2:51" ht="23.1" customHeight="1">
      <c r="B30" s="16">
        <f>DATE(YEAR($B$3),MONTH($B$3),26)</f>
        <v>43916</v>
      </c>
      <c r="C30" s="19" t="str">
        <f t="shared" si="0"/>
        <v>木</v>
      </c>
      <c r="D30" s="24">
        <v>0.375</v>
      </c>
      <c r="E30" s="24">
        <v>0.75</v>
      </c>
      <c r="F30" s="24">
        <v>4.1666666666666664E-2</v>
      </c>
      <c r="G30" s="17">
        <f t="shared" si="1"/>
        <v>0.33333333333333331</v>
      </c>
      <c r="H30" s="22"/>
      <c r="AW30" s="15">
        <f t="shared" si="2"/>
        <v>5.3333333333333321</v>
      </c>
      <c r="AX30" s="15" t="e">
        <f t="shared" si="3"/>
        <v>#REF!</v>
      </c>
      <c r="AY30" s="15" t="e">
        <f t="shared" si="4"/>
        <v>#REF!</v>
      </c>
    </row>
    <row r="31" spans="2:51" ht="23.1" customHeight="1">
      <c r="B31" s="16">
        <f>DATE(YEAR($B$3),MONTH($B$3),27)</f>
        <v>43917</v>
      </c>
      <c r="C31" s="19" t="str">
        <f t="shared" si="0"/>
        <v>金</v>
      </c>
      <c r="D31" s="24">
        <v>0.375</v>
      </c>
      <c r="E31" s="24">
        <v>0.66666666666666663</v>
      </c>
      <c r="F31" s="24">
        <v>4.1666666666666664E-2</v>
      </c>
      <c r="G31" s="17">
        <f>E31-D31-F31</f>
        <v>0.24999999999999997</v>
      </c>
      <c r="H31" s="22"/>
      <c r="AW31" s="15">
        <f t="shared" si="2"/>
        <v>5.5833333333333321</v>
      </c>
      <c r="AX31" s="15" t="e">
        <f t="shared" si="3"/>
        <v>#REF!</v>
      </c>
      <c r="AY31" s="15" t="e">
        <f t="shared" si="4"/>
        <v>#REF!</v>
      </c>
    </row>
    <row r="32" spans="2:51" ht="23.1" customHeight="1">
      <c r="B32" s="20">
        <f>DATE(YEAR($B$3),MONTH($B$3),28)</f>
        <v>43918</v>
      </c>
      <c r="C32" s="21" t="str">
        <f t="shared" ref="C32" si="5">TEXT(B32,"aaa")</f>
        <v>土</v>
      </c>
      <c r="D32" s="24"/>
      <c r="E32" s="24"/>
      <c r="F32" s="24"/>
      <c r="G32" s="13">
        <f>E32-D32-F32</f>
        <v>0</v>
      </c>
      <c r="H32" s="22"/>
      <c r="AW32" s="15">
        <f>AW30+G32</f>
        <v>5.3333333333333321</v>
      </c>
      <c r="AX32" s="15" t="e">
        <f>AX30+IF($C32="土",TIME(0,0,0),IF($C32="日",TIME(0,0,0),IF($C32="祝",TIME(0,0,0),$AX$2/$AZ$2)))</f>
        <v>#REF!</v>
      </c>
      <c r="AY32" s="15" t="e">
        <f>AY30+IF($C32="土",TIME(0,0,0),IF($C32="日",TIME(0,0,0),IF($C32="祝",TIME(0,0,0),$AY$2/$AZ$2)))</f>
        <v>#REF!</v>
      </c>
    </row>
    <row r="33" spans="2:51" ht="23.1" customHeight="1">
      <c r="B33" s="20">
        <f>DATE(YEAR($B$3),MONTH($B$3),29)</f>
        <v>43919</v>
      </c>
      <c r="C33" s="21" t="str">
        <f t="shared" si="0"/>
        <v>日</v>
      </c>
      <c r="D33" s="24"/>
      <c r="E33" s="24"/>
      <c r="F33" s="24"/>
      <c r="G33" s="13">
        <f>E33-D33-F33</f>
        <v>0</v>
      </c>
      <c r="H33" s="22"/>
      <c r="AW33" s="15">
        <f>AW31+G33</f>
        <v>5.5833333333333321</v>
      </c>
      <c r="AX33" s="15" t="e">
        <f>AX31+IF($C33="土",TIME(0,0,0),IF($C33="日",TIME(0,0,0),IF($C33="祝",TIME(0,0,0),$AX$2/$AZ$2)))</f>
        <v>#REF!</v>
      </c>
      <c r="AY33" s="15" t="e">
        <f>AY31+IF($C33="土",TIME(0,0,0),IF($C33="日",TIME(0,0,0),IF($C33="祝",TIME(0,0,0),$AY$2/$AZ$2)))</f>
        <v>#REF!</v>
      </c>
    </row>
    <row r="34" spans="2:51" ht="23.1" customHeight="1">
      <c r="B34" s="20">
        <f>DATE(YEAR($B$3),MONTH($B$3),30)</f>
        <v>43920</v>
      </c>
      <c r="C34" s="21" t="str">
        <f t="shared" si="0"/>
        <v>月</v>
      </c>
      <c r="D34" s="24">
        <v>0.375</v>
      </c>
      <c r="E34" s="24">
        <v>0.75</v>
      </c>
      <c r="F34" s="24">
        <v>4.1666666666666664E-2</v>
      </c>
      <c r="G34" s="13">
        <f t="shared" ref="G34" si="6">E34-D34-F34</f>
        <v>0.33333333333333331</v>
      </c>
      <c r="H34" s="22"/>
      <c r="AW34" s="15"/>
      <c r="AX34" s="15"/>
      <c r="AY34" s="15"/>
    </row>
    <row r="35" spans="2:51" ht="23.1" customHeight="1">
      <c r="B35" s="20">
        <f>DATE(YEAR($B$3),MONTH($B$3),31)</f>
        <v>43921</v>
      </c>
      <c r="C35" s="21" t="str">
        <f t="shared" si="0"/>
        <v>火</v>
      </c>
      <c r="D35" s="25">
        <v>0.375</v>
      </c>
      <c r="E35" s="25">
        <v>0.75</v>
      </c>
      <c r="F35" s="25">
        <v>4.1666666666666664E-2</v>
      </c>
      <c r="G35" s="13">
        <f t="shared" ref="G35" si="7">E35-D35-F35</f>
        <v>0.33333333333333331</v>
      </c>
      <c r="H35" s="22"/>
      <c r="AW35" s="15"/>
      <c r="AX35" s="15"/>
      <c r="AY35" s="15"/>
    </row>
    <row r="36" spans="2:51" ht="24" customHeight="1">
      <c r="B36" s="5"/>
      <c r="C36" s="5"/>
      <c r="D36" s="5"/>
      <c r="E36" s="5"/>
      <c r="F36" s="6" t="s">
        <v>6</v>
      </c>
      <c r="G36" s="18">
        <f>SUM(G5:G35)</f>
        <v>6.2499999999999982</v>
      </c>
      <c r="H36" s="5"/>
    </row>
    <row r="37" spans="2:51" ht="24" customHeight="1">
      <c r="B37" s="1" t="s">
        <v>16</v>
      </c>
      <c r="C37" s="1">
        <f>COUNTIFS($C$5:$C$35,"&lt;&gt;土",$C$5:$C$35,"&lt;&gt;日",$C$5:$C$35,"&lt;&gt;祝")</f>
        <v>21</v>
      </c>
    </row>
  </sheetData>
  <phoneticPr fontId="1"/>
  <conditionalFormatting sqref="C33 C36:C68 C5:C16 C18:C24 C26:C31">
    <cfRule type="cellIs" dxfId="23" priority="39" stopIfTrue="1" operator="equal">
      <formula>"祝"</formula>
    </cfRule>
    <cfRule type="cellIs" dxfId="22" priority="41" stopIfTrue="1" operator="equal">
      <formula>"日"</formula>
    </cfRule>
    <cfRule type="cellIs" dxfId="21" priority="42" stopIfTrue="1" operator="equal">
      <formula>"土"</formula>
    </cfRule>
  </conditionalFormatting>
  <conditionalFormatting sqref="G36">
    <cfRule type="cellIs" dxfId="20" priority="44" stopIfTrue="1" operator="notEqual">
      <formula>SUM(#REF!)</formula>
    </cfRule>
  </conditionalFormatting>
  <conditionalFormatting sqref="G5:G31">
    <cfRule type="cellIs" dxfId="19" priority="48" stopIfTrue="1" operator="notEqual">
      <formula>SUM(#REF!)</formula>
    </cfRule>
  </conditionalFormatting>
  <conditionalFormatting sqref="C32">
    <cfRule type="cellIs" dxfId="18" priority="31" stopIfTrue="1" operator="equal">
      <formula>"祝"</formula>
    </cfRule>
    <cfRule type="cellIs" dxfId="17" priority="32" stopIfTrue="1" operator="equal">
      <formula>"日"</formula>
    </cfRule>
    <cfRule type="cellIs" dxfId="16" priority="33" stopIfTrue="1" operator="equal">
      <formula>"土"</formula>
    </cfRule>
  </conditionalFormatting>
  <conditionalFormatting sqref="G32">
    <cfRule type="cellIs" dxfId="15" priority="34" stopIfTrue="1" operator="notEqual">
      <formula>SUM(#REF!)</formula>
    </cfRule>
  </conditionalFormatting>
  <conditionalFormatting sqref="G35">
    <cfRule type="cellIs" dxfId="14" priority="30" stopIfTrue="1" operator="notEqual">
      <formula>SUM(#REF!)</formula>
    </cfRule>
  </conditionalFormatting>
  <conditionalFormatting sqref="C25">
    <cfRule type="cellIs" dxfId="13" priority="20" stopIfTrue="1" operator="equal">
      <formula>"祝"</formula>
    </cfRule>
    <cfRule type="cellIs" dxfId="12" priority="21" stopIfTrue="1" operator="equal">
      <formula>"日"</formula>
    </cfRule>
    <cfRule type="cellIs" dxfId="11" priority="22" stopIfTrue="1" operator="equal">
      <formula>"土"</formula>
    </cfRule>
  </conditionalFormatting>
  <conditionalFormatting sqref="G33">
    <cfRule type="cellIs" dxfId="10" priority="11" stopIfTrue="1" operator="notEqual">
      <formula>SUM(#REF!)</formula>
    </cfRule>
  </conditionalFormatting>
  <conditionalFormatting sqref="C17">
    <cfRule type="cellIs" dxfId="9" priority="8" stopIfTrue="1" operator="equal">
      <formula>"祝"</formula>
    </cfRule>
    <cfRule type="cellIs" dxfId="8" priority="9" stopIfTrue="1" operator="equal">
      <formula>"日"</formula>
    </cfRule>
    <cfRule type="cellIs" dxfId="7" priority="10" stopIfTrue="1" operator="equal">
      <formula>"土"</formula>
    </cfRule>
  </conditionalFormatting>
  <conditionalFormatting sqref="C34">
    <cfRule type="cellIs" dxfId="6" priority="4" stopIfTrue="1" operator="equal">
      <formula>"祝"</formula>
    </cfRule>
    <cfRule type="cellIs" dxfId="5" priority="5" stopIfTrue="1" operator="equal">
      <formula>"日"</formula>
    </cfRule>
    <cfRule type="cellIs" dxfId="4" priority="6" stopIfTrue="1" operator="equal">
      <formula>"土"</formula>
    </cfRule>
  </conditionalFormatting>
  <conditionalFormatting sqref="G34">
    <cfRule type="cellIs" dxfId="3" priority="7" stopIfTrue="1" operator="notEqual">
      <formula>SUM(#REF!)</formula>
    </cfRule>
  </conditionalFormatting>
  <conditionalFormatting sqref="C35">
    <cfRule type="cellIs" dxfId="2" priority="1" stopIfTrue="1" operator="equal">
      <formula>"祝"</formula>
    </cfRule>
    <cfRule type="cellIs" dxfId="1" priority="2" stopIfTrue="1" operator="equal">
      <formula>"日"</formula>
    </cfRule>
    <cfRule type="cellIs" dxfId="0" priority="3" stopIfTrue="1" operator="equal">
      <formula>"土"</formula>
    </cfRule>
  </conditionalFormatting>
  <pageMargins left="0.31496062992125984" right="0.23622047244094491" top="0.47244094488188981" bottom="0.39370078740157483" header="0.31496062992125984" footer="0.27559055118110237"/>
  <pageSetup paperSize="9" fitToHeight="0" orientation="portrait" horizontalDpi="300" verticalDpi="300" r:id="rId1"/>
  <headerFooter alignWithMargins="0">
    <oddFooter>&amp;C&amp;"HGPｺﾞｼｯｸM,ﾒﾃﾞｨｳﾑ"&amp;10&amp;P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B7D8047C82B1946A4C8BF807C708F43" ma:contentTypeVersion="0" ma:contentTypeDescription="新しいドキュメントを作成します。" ma:contentTypeScope="" ma:versionID="ae19c7d7e2162cbbc349dc0e50bc1e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c216975fa0084bb3f54c3fd858a610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532B07-BB35-421A-A8D0-1929A0640600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B393160-240F-4A96-83B0-19DD9D2AE6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82C60C-475F-4A67-A9B2-81B711ED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201908</vt:lpstr>
      <vt:lpstr>'201908'!Print_Area</vt:lpstr>
      <vt:lpstr>'201908'!Print_Titles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hitachi</dc:creator>
  <cp:lastModifiedBy>AIG JAPAN</cp:lastModifiedBy>
  <cp:lastPrinted>2014-04-24T05:53:24Z</cp:lastPrinted>
  <dcterms:created xsi:type="dcterms:W3CDTF">1997-01-08T22:48:59Z</dcterms:created>
  <dcterms:modified xsi:type="dcterms:W3CDTF">2020-03-31T01:04:51Z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0x010100CB7D8047C82B1946A4C8BF807C708F43</vt:lpwstr>
  </property>
</Properties>
</file>