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7ACC94BF-B9B2-439D-B0AF-69CA6E747CD9}" xr6:coauthVersionLast="45" xr6:coauthVersionMax="45" xr10:uidLastSave="{00000000-0000-0000-0000-000000000000}"/>
  <bookViews>
    <workbookView xWindow="-120" yWindow="-120" windowWidth="29040" windowHeight="15840" xr2:uid="{39245F0B-209B-4EE1-8443-268885F9A1E2}"/>
  </bookViews>
  <sheets>
    <sheet name="minputs" sheetId="1" r:id="rId1"/>
    <sheet name="parts" sheetId="2" r:id="rId2"/>
    <sheet name="tempo" sheetId="3" r:id="rId3"/>
    <sheet name="vjsync" sheetId="6" r:id="rId4"/>
    <sheet name="dansvideo" sheetId="7" r:id="rId5"/>
    <sheet name="flro" sheetId="8" r:id="rId6"/>
  </sheets>
  <definedNames>
    <definedName name="solver_adj" localSheetId="4" hidden="1">dansvideo!$B$23</definedName>
    <definedName name="solver_adj" localSheetId="3" hidden="1">vjsync!$B$8:$B$9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dansvideo!$E$3</definedName>
    <definedName name="solver_opt" localSheetId="3" hidden="1">vjsync!$F$5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3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" i="1" l="1"/>
  <c r="C4" i="8"/>
  <c r="C6" i="8"/>
  <c r="C5" i="8"/>
  <c r="D3" i="8"/>
  <c r="D4" i="8"/>
  <c r="D5" i="8"/>
  <c r="D6" i="8"/>
  <c r="B5" i="8"/>
  <c r="B14" i="8"/>
  <c r="D2" i="8"/>
  <c r="C2" i="8"/>
  <c r="E4" i="6"/>
  <c r="F4" i="6" s="1"/>
  <c r="E3" i="6"/>
  <c r="F3" i="6" s="1"/>
  <c r="D3" i="7"/>
  <c r="E3" i="7" s="1"/>
  <c r="D4" i="7"/>
  <c r="E17" i="7" s="1"/>
  <c r="D5" i="7"/>
  <c r="E18" i="7" s="1"/>
  <c r="D6" i="7"/>
  <c r="E19" i="7" s="1"/>
  <c r="D7" i="7"/>
  <c r="E20" i="7" s="1"/>
  <c r="D8" i="7"/>
  <c r="E8" i="7" s="1"/>
  <c r="D2" i="7"/>
  <c r="B3" i="7"/>
  <c r="B4" i="7"/>
  <c r="B5" i="7"/>
  <c r="B6" i="7"/>
  <c r="B7" i="7"/>
  <c r="B8" i="7"/>
  <c r="B9" i="7"/>
  <c r="B10" i="7"/>
  <c r="B11" i="7"/>
  <c r="B12" i="7"/>
  <c r="B13" i="7"/>
  <c r="F5" i="6" l="1"/>
  <c r="K3" i="1"/>
  <c r="K9" i="1"/>
  <c r="I7" i="1"/>
  <c r="I21" i="1"/>
  <c r="I20" i="1"/>
  <c r="F19" i="7" l="1"/>
  <c r="F18" i="7"/>
  <c r="F17" i="7" l="1"/>
  <c r="F20" i="7"/>
  <c r="F22" i="7" l="1"/>
</calcChain>
</file>

<file path=xl/sharedStrings.xml><?xml version="1.0" encoding="utf-8"?>
<sst xmlns="http://schemas.openxmlformats.org/spreadsheetml/2006/main" count="899" uniqueCount="189">
  <si>
    <t>asax1-astrid.mov</t>
  </si>
  <si>
    <t>bar-matthias-audio.mp3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</si>
  <si>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</si>
  <si>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</si>
  <si>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</si>
  <si>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</si>
  <si>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</si>
  <si>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</si>
  <si>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</si>
  <si>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</si>
  <si>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</si>
  <si>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</si>
  <si>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</si>
  <si>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</si>
  <si>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</si>
  <si>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</si>
  <si>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</si>
  <si>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</si>
  <si>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</si>
  <si>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</si>
  <si>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</si>
  <si>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</si>
  <si>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</si>
  <si>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</si>
  <si>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</si>
  <si>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</si>
  <si>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</si>
  <si>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</si>
  <si>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</si>
  <si>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</si>
  <si>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</si>
  <si>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</si>
  <si>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</si>
  <si>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</si>
  <si>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</si>
  <si>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</si>
  <si>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</si>
  <si>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</si>
  <si>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</si>
  <si>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</si>
  <si>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</si>
  <si>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</si>
  <si>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</si>
  <si>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</si>
  <si>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</si>
  <si>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</si>
  <si>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</si>
  <si>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</si>
  <si>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</si>
  <si>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</si>
  <si>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</si>
  <si>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</si>
  <si>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</si>
  <si>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</si>
  <si>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</si>
  <si>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</si>
  <si>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</si>
  <si>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</si>
  <si>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</si>
  <si>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</si>
  <si>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</si>
  <si>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</si>
  <si>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</si>
  <si>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</si>
  <si>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</si>
  <si>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</si>
  <si>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</si>
  <si>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</si>
  <si>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</si>
  <si>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</si>
  <si>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</si>
  <si>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</si>
  <si>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</si>
  <si>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</si>
  <si>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</si>
  <si>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</si>
  <si>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</si>
  <si>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</si>
  <si>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</si>
  <si>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</si>
  <si>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</si>
  <si>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</si>
  <si>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</si>
  <si>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</si>
  <si>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</si>
  <si>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</si>
  <si>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</si>
  <si>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</si>
  <si>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</si>
  <si>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</si>
  <si>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</si>
  <si>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</si>
  <si>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</si>
  <si>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</si>
  <si>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</si>
  <si>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</si>
  <si>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</si>
  <si>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</si>
  <si>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</si>
  <si>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</si>
  <si>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</si>
  <si>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</si>
  <si>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</si>
  <si>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</si>
  <si>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</si>
  <si>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</si>
  <si>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</si>
  <si>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</si>
  <si>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</si>
  <si>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</si>
  <si>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</si>
  <si>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</si>
  <si>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</si>
  <si>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</si>
  <si>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</si>
  <si>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</si>
  <si>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</si>
  <si>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</si>
  <si>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</si>
  <si>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</si>
  <si>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</si>
  <si>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</si>
  <si>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</si>
  <si>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</si>
  <si>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</si>
  <si>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</si>
  <si>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</si>
  <si>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</si>
  <si>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</si>
  <si>
    <t>arr_3</t>
  </si>
  <si>
    <t>arr_4</t>
  </si>
  <si>
    <t>m</t>
  </si>
  <si>
    <t>arr_5</t>
  </si>
  <si>
    <t>arr_6</t>
  </si>
  <si>
    <t>arr_7</t>
  </si>
  <si>
    <t>arr_8</t>
  </si>
  <si>
    <t>arr_9</t>
  </si>
  <si>
    <t>arr_10</t>
  </si>
  <si>
    <t>arr_11</t>
  </si>
  <si>
    <t>n_12</t>
  </si>
  <si>
    <t>n_13</t>
  </si>
  <si>
    <t>perc2-vj1.mp4</t>
  </si>
  <si>
    <t>perc2-vj2.mp4</t>
  </si>
  <si>
    <t>bar-matthias-video.mp4</t>
  </si>
  <si>
    <t>arr_a</t>
  </si>
  <si>
    <t>arr_b</t>
  </si>
  <si>
    <t>arr_c</t>
  </si>
  <si>
    <t>arr_d</t>
  </si>
  <si>
    <t>n</t>
  </si>
  <si>
    <t>perc2-vj1-ontop.mp4</t>
  </si>
  <si>
    <t>shortend</t>
  </si>
  <si>
    <t>origm</t>
  </si>
  <si>
    <t>origt</t>
  </si>
  <si>
    <t>newm</t>
  </si>
  <si>
    <t>newt</t>
  </si>
  <si>
    <t>sum sq fout</t>
  </si>
  <si>
    <t>volgende</t>
  </si>
  <si>
    <t>cut out</t>
  </si>
  <si>
    <t>cut in</t>
  </si>
  <si>
    <t>fout</t>
  </si>
  <si>
    <t>uiteindelijke tijd voor dans voor zelfde tel</t>
  </si>
  <si>
    <t>tel maat</t>
  </si>
  <si>
    <t>muziektijd</t>
  </si>
  <si>
    <t>maat</t>
  </si>
  <si>
    <t>muziekvideo</t>
  </si>
  <si>
    <t>allen volledig</t>
  </si>
  <si>
    <t>ine volledig</t>
  </si>
  <si>
    <t>fien volledig</t>
  </si>
  <si>
    <t>kaatje volledig</t>
  </si>
  <si>
    <t>kaatje zichtbaar</t>
  </si>
  <si>
    <t>weg</t>
  </si>
  <si>
    <t>begin video</t>
  </si>
  <si>
    <t>eq maat</t>
  </si>
  <si>
    <t>tijd in muziekvideo</t>
  </si>
  <si>
    <t>tijd in dansvideo</t>
  </si>
  <si>
    <t>dansvideo</t>
  </si>
  <si>
    <t>speed</t>
  </si>
  <si>
    <t>versnelling dansvideo</t>
  </si>
  <si>
    <t>startpunt dansvideo in muziekvideo</t>
  </si>
  <si>
    <t>origdelay</t>
  </si>
  <si>
    <t>newdelay</t>
  </si>
  <si>
    <t>newspeed</t>
  </si>
  <si>
    <t>act</t>
  </si>
  <si>
    <t>err</t>
  </si>
  <si>
    <t>wat</t>
  </si>
  <si>
    <t>orig t</t>
  </si>
  <si>
    <t>eind t</t>
  </si>
  <si>
    <t>offset</t>
  </si>
  <si>
    <t>perc2-vj3.mp4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</si>
</sst>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alignment horizontal="right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alignment horizontal="left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alignment horizontal="right" vertical="bottom" textRotation="0" wrapText="0" indent="0" justifyLastLine="0" shrinkToFit="0" readingOrder="0"/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Y70" totalsRowShown="0">
  <autoFilter ref="A1:Y70" xr:uid="{30A1DE3E-42F4-4DA9-8467-C6CE6B1D8124}"/>
  <tableColumns count="25">
    <tableColumn id="1" xr3:uid="{B0C19835-E274-4774-9D09-40220284649B}" name="filename"/>
    <tableColumn id="25" xr3:uid="{77808034-8199-4AB6-8A62-F0B6D50904E7}" name="n"/>
    <tableColumn id="22" xr3:uid="{CB1270B3-A7D7-4F1E-8CC9-4680CB43E652}" name="arr_a"/>
    <tableColumn id="21" xr3:uid="{CFC3B252-E806-4C08-ABDD-EBB2F2D3857B}" name="arr_b"/>
    <tableColumn id="23" xr3:uid="{0D96982C-48DC-4132-9141-D56C539634C3}" name="arr_c"/>
    <tableColumn id="24" xr3:uid="{38ABB43F-3243-48AB-AD4A-832278CA9A0D}" name="arr_d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22" totalsRowDxfId="21"/>
    <tableColumn id="20" xr3:uid="{EF292FFE-A6E7-447F-B1E1-2BAF7698D8F6}" name="speed" dataDxfId="14" totalsRowDxfId="15"/>
    <tableColumn id="27" xr3:uid="{8B09AD13-58B1-4F97-8B08-6FD35F7421F7}" name="shortend" dataDxfId="1" totalsRowDxfId="20"/>
    <tableColumn id="7" xr3:uid="{FB3573CD-F65E-4D2C-99F4-503E5783102A}" name="weight" dataDxfId="0" totalsRowDxfId="19"/>
    <tableColumn id="5" xr3:uid="{39A1BC66-D558-4CDD-9315-CF83E957CC05}" name="arr_1"/>
    <tableColumn id="6" xr3:uid="{71732384-E511-4568-9CCF-D50192088401}" name="arr_2"/>
    <tableColumn id="8" xr3:uid="{34B2DE20-F220-4214-81DF-031315AF37A2}" name="arr_3"/>
    <tableColumn id="9" xr3:uid="{88699D00-37BE-4B26-85B7-05C5E50B777C}" name="arr_4"/>
    <tableColumn id="10" xr3:uid="{0B96D005-E2C3-4CD9-8457-961460D8EB73}" name="arr_5"/>
    <tableColumn id="11" xr3:uid="{59F81A88-2AA9-4A0B-BB3A-3FE07403DF1B}" name="arr_6"/>
    <tableColumn id="12" xr3:uid="{A0E67BA4-0A73-48D4-9B53-252E9564DEE0}" name="arr_7"/>
    <tableColumn id="13" xr3:uid="{D58E7BAF-F07B-48B3-8B4F-29429BD8EF3E}" name="arr_8"/>
    <tableColumn id="14" xr3:uid="{D3D6FB4B-747C-4845-953E-86F8D30ED24B}" name="arr_9"/>
    <tableColumn id="15" xr3:uid="{94CD458C-9238-43A5-A20D-30AF2F2CA0C0}" name="arr_10"/>
    <tableColumn id="16" xr3:uid="{4A9ECF9D-16AD-4FF1-90BE-964C7AF245A4}" name="arr_11"/>
    <tableColumn id="17" xr3:uid="{9E0ED514-9B2F-4E68-9A41-8A0B58735A14}" name="n_12"/>
    <tableColumn id="18" xr3:uid="{6CB26641-D426-4F44-BB74-4F378D9D7745}" name="n_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23"/>
    <tableColumn id="25" xr3:uid="{0184330B-1672-42B1-B36F-56A5B63136A9}" name="light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791C8-0B02-4EBC-B2E4-5670E333E3DA}" name="Table14" displayName="Table14" ref="A15:F22" totalsRowCount="1">
  <autoFilter ref="A15:F21" xr:uid="{8B2CAC42-FA1B-4C1C-89B6-3BF247053995}"/>
  <tableColumns count="6">
    <tableColumn id="1" xr3:uid="{E2A2DDAE-49E4-4A7E-B036-851508CC7955}" name="muziekvideo" dataDxfId="13" totalsRowDxfId="7"/>
    <tableColumn id="2" xr3:uid="{CDE7AE94-BF5D-48AF-9F8A-0A44AB08FCE3}" name="maat" dataDxfId="12" totalsRowDxfId="6"/>
    <tableColumn id="3" xr3:uid="{CFF3533E-1CD3-4B31-AFF0-0161A11DBE1F}" name="muziektijd" dataDxfId="11" totalsRowDxfId="5"/>
    <tableColumn id="4" xr3:uid="{3C36C6A6-2E93-439A-BCF4-22FA774906AF}" name="tel maat" dataDxfId="10" totalsRowDxfId="4"/>
    <tableColumn id="5" xr3:uid="{4D339C38-4B6F-43BC-8573-055DB3AD4335}" name="uiteindelijke tijd voor dans voor zelfde tel" totalsRowLabel="sum sq fout" dataDxfId="9" totalsRowDxfId="3">
      <calculatedColumnFormula>D3</calculatedColumnFormula>
    </tableColumn>
    <tableColumn id="6" xr3:uid="{563A9B49-E0F4-496E-B4FF-A80A4A05745D}" name="fout" totalsRowFunction="custom" dataDxfId="8" totalsRowDxfId="2">
      <calculatedColumnFormula>Table14[[#This Row],[muziektijd]]-Table14[[#This Row],[uiteindelijke tijd voor dans voor zelfde tel]]</calculatedColumnFormula>
      <totalsRowFormula>F17*F17+F18*F18+F19*F19+F20*F20</totalsRow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437B33-F6CE-4A81-94AC-FE1E8A6AB2A4}" name="Table25" displayName="Table25" ref="A1:D13" totalsRowShown="0">
  <autoFilter ref="A1:D13" xr:uid="{B2C7C1F8-FDE4-4694-834B-BFC5492A928F}"/>
  <tableColumns count="4">
    <tableColumn id="1" xr3:uid="{6F89CECD-0273-478E-A29D-DCBBE92203C3}" name="dansvideo"/>
    <tableColumn id="2" xr3:uid="{88F0579C-38FE-40D6-BC3B-A1294AACDB84}" name="tijd in dansvideo" dataDxfId="18"/>
    <tableColumn id="3" xr3:uid="{BDFDF535-1ECF-44BF-BB11-BD44658FCA4F}" name="tel maat" dataDxfId="17"/>
    <tableColumn id="4" xr3:uid="{11A30F11-9638-4489-ABE0-8F3E52B19B6D}" name="tijd in muziekvideo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topLeftCell="A13" zoomScale="70" zoomScaleNormal="70" workbookViewId="0">
      <pane xSplit="1" topLeftCell="B1" activePane="topRight" state="frozen"/>
      <selection pane="topRight" activeCell="I39" sqref="I39"/>
    </sheetView>
  </sheetViews>
  <sheetFormatPr defaultRowHeight="15" x14ac:dyDescent="0.25"/>
  <cols>
    <col min="1" max="1" width="32" bestFit="1" customWidth="1"/>
    <col min="2" max="6" width="6.5703125" customWidth="1"/>
    <col min="7" max="7" width="10.28515625" customWidth="1"/>
    <col min="8" max="8" width="11" customWidth="1"/>
    <col min="9" max="9" width="11.140625" style="1" bestFit="1" customWidth="1"/>
    <col min="10" max="10" width="11.140625" style="1" customWidth="1"/>
    <col min="11" max="11" width="9.140625" style="3"/>
    <col min="12" max="12" width="13.42578125" style="11" customWidth="1"/>
    <col min="13" max="24" width="13.42578125" customWidth="1"/>
  </cols>
  <sheetData>
    <row r="1" spans="1:25" x14ac:dyDescent="0.25">
      <c r="A1" t="s">
        <v>27</v>
      </c>
      <c r="B1" t="s">
        <v>148</v>
      </c>
      <c r="C1" t="s">
        <v>144</v>
      </c>
      <c r="D1" t="s">
        <v>145</v>
      </c>
      <c r="E1" t="s">
        <v>146</v>
      </c>
      <c r="F1" t="s">
        <v>147</v>
      </c>
      <c r="G1" t="s">
        <v>28</v>
      </c>
      <c r="H1" t="s">
        <v>30</v>
      </c>
      <c r="I1" s="1" t="s">
        <v>32</v>
      </c>
      <c r="J1" s="1" t="s">
        <v>176</v>
      </c>
      <c r="K1" s="1" t="s">
        <v>150</v>
      </c>
      <c r="L1" s="11" t="s">
        <v>107</v>
      </c>
      <c r="M1" t="s">
        <v>108</v>
      </c>
      <c r="N1" t="s">
        <v>109</v>
      </c>
      <c r="O1" t="s">
        <v>129</v>
      </c>
      <c r="P1" t="s">
        <v>130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 spans="1:25" x14ac:dyDescent="0.25">
      <c r="A2" t="s">
        <v>0</v>
      </c>
      <c r="D2" t="s">
        <v>105</v>
      </c>
      <c r="G2" t="s">
        <v>29</v>
      </c>
      <c r="I2" s="1">
        <v>-17.980000000000018</v>
      </c>
      <c r="K2" s="1"/>
      <c r="L2" s="11">
        <v>1</v>
      </c>
      <c r="M2" s="1"/>
      <c r="T2" t="s">
        <v>131</v>
      </c>
    </row>
    <row r="3" spans="1:25" x14ac:dyDescent="0.25">
      <c r="A3" t="s">
        <v>116</v>
      </c>
      <c r="D3" t="s">
        <v>105</v>
      </c>
      <c r="I3" s="1">
        <v>-31.383000000000038</v>
      </c>
      <c r="K3" s="1">
        <f>2*60+54</f>
        <v>174</v>
      </c>
      <c r="L3" s="11">
        <v>1</v>
      </c>
      <c r="M3" s="1"/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131</v>
      </c>
      <c r="V3" t="s">
        <v>131</v>
      </c>
      <c r="W3" t="s">
        <v>131</v>
      </c>
      <c r="X3" t="s">
        <v>131</v>
      </c>
      <c r="Y3" t="s">
        <v>131</v>
      </c>
    </row>
    <row r="4" spans="1:25" x14ac:dyDescent="0.25">
      <c r="A4" t="s">
        <v>95</v>
      </c>
      <c r="D4" t="s">
        <v>105</v>
      </c>
      <c r="I4" s="1">
        <v>-14.716000000000008</v>
      </c>
      <c r="K4" s="1">
        <v>176.5</v>
      </c>
      <c r="L4" s="11">
        <v>1</v>
      </c>
      <c r="M4" s="1"/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131</v>
      </c>
      <c r="V4" t="s">
        <v>131</v>
      </c>
      <c r="W4" t="s">
        <v>131</v>
      </c>
      <c r="X4" t="s">
        <v>131</v>
      </c>
      <c r="Y4" t="s">
        <v>131</v>
      </c>
    </row>
    <row r="5" spans="1:25" x14ac:dyDescent="0.25">
      <c r="A5" t="s">
        <v>114</v>
      </c>
      <c r="D5" t="s">
        <v>105</v>
      </c>
      <c r="I5" s="1">
        <v>-2.5590000000000259</v>
      </c>
      <c r="K5" s="1">
        <v>175.2</v>
      </c>
      <c r="L5" s="11">
        <v>1</v>
      </c>
      <c r="M5" s="1"/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131</v>
      </c>
      <c r="V5" t="s">
        <v>131</v>
      </c>
      <c r="W5" t="s">
        <v>131</v>
      </c>
      <c r="X5" t="s">
        <v>131</v>
      </c>
      <c r="Y5" t="s">
        <v>131</v>
      </c>
    </row>
    <row r="6" spans="1:25" x14ac:dyDescent="0.25">
      <c r="A6" t="s">
        <v>1</v>
      </c>
      <c r="B6" t="s">
        <v>148</v>
      </c>
      <c r="I6" s="1">
        <v>-37.585000000000036</v>
      </c>
      <c r="K6" s="1"/>
      <c r="L6" s="11">
        <v>1</v>
      </c>
      <c r="M6" s="1"/>
    </row>
    <row r="7" spans="1:25" x14ac:dyDescent="0.25">
      <c r="A7" t="s">
        <v>143</v>
      </c>
      <c r="E7" t="s">
        <v>105</v>
      </c>
      <c r="I7" s="1">
        <f>-22.326</f>
        <v>-22.326000000000001</v>
      </c>
      <c r="K7" s="1"/>
      <c r="L7" s="11">
        <v>1</v>
      </c>
      <c r="M7" s="1"/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V7" t="s">
        <v>131</v>
      </c>
      <c r="W7" t="s">
        <v>131</v>
      </c>
      <c r="X7" t="s">
        <v>131</v>
      </c>
      <c r="Y7" t="s">
        <v>131</v>
      </c>
    </row>
    <row r="8" spans="1:25" x14ac:dyDescent="0.25">
      <c r="A8" t="s">
        <v>2</v>
      </c>
      <c r="D8" t="s">
        <v>105</v>
      </c>
      <c r="G8" t="s">
        <v>29</v>
      </c>
      <c r="I8" s="1">
        <v>-9.7730000000000246</v>
      </c>
      <c r="K8" s="1"/>
      <c r="L8" s="11">
        <v>1</v>
      </c>
      <c r="M8" s="1"/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V8" t="s">
        <v>131</v>
      </c>
      <c r="W8" t="s">
        <v>131</v>
      </c>
      <c r="X8" t="s">
        <v>131</v>
      </c>
      <c r="Y8" t="s">
        <v>131</v>
      </c>
    </row>
    <row r="9" spans="1:25" x14ac:dyDescent="0.25">
      <c r="A9" t="s">
        <v>96</v>
      </c>
      <c r="B9" t="s">
        <v>148</v>
      </c>
      <c r="I9" s="1">
        <v>-0.38700000000000045</v>
      </c>
      <c r="K9" s="1">
        <f>2*60+56</f>
        <v>176</v>
      </c>
      <c r="L9" s="11">
        <v>1</v>
      </c>
      <c r="M9" s="1"/>
      <c r="N9" t="s">
        <v>105</v>
      </c>
      <c r="O9" t="s">
        <v>105</v>
      </c>
      <c r="Q9" t="s">
        <v>105</v>
      </c>
      <c r="R9" t="s">
        <v>105</v>
      </c>
      <c r="S9" t="s">
        <v>105</v>
      </c>
      <c r="V9" t="s">
        <v>131</v>
      </c>
      <c r="W9" t="s">
        <v>131</v>
      </c>
      <c r="X9" t="s">
        <v>131</v>
      </c>
      <c r="Y9" t="s">
        <v>131</v>
      </c>
    </row>
    <row r="10" spans="1:25" x14ac:dyDescent="0.25">
      <c r="A10" t="s">
        <v>3</v>
      </c>
      <c r="E10" t="s">
        <v>105</v>
      </c>
      <c r="I10" s="1">
        <v>-6.1119999999999663</v>
      </c>
      <c r="K10" s="1"/>
      <c r="L10" s="11">
        <v>1</v>
      </c>
      <c r="M10" s="1"/>
      <c r="P10" t="s">
        <v>105</v>
      </c>
    </row>
    <row r="11" spans="1:25" x14ac:dyDescent="0.25">
      <c r="A11" t="s">
        <v>33</v>
      </c>
      <c r="B11" t="s">
        <v>148</v>
      </c>
      <c r="I11" s="1">
        <v>-1.41700000000003</v>
      </c>
      <c r="K11" s="1"/>
      <c r="L11" s="11">
        <v>1</v>
      </c>
      <c r="M11" s="1"/>
    </row>
    <row r="12" spans="1:25" x14ac:dyDescent="0.25">
      <c r="A12" t="s">
        <v>97</v>
      </c>
      <c r="C12" t="s">
        <v>105</v>
      </c>
      <c r="I12" s="1">
        <v>-2.3670000000000186</v>
      </c>
      <c r="K12" s="1"/>
      <c r="L12" s="11">
        <v>1</v>
      </c>
      <c r="M12" s="1"/>
      <c r="N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131</v>
      </c>
      <c r="U12" t="s">
        <v>131</v>
      </c>
      <c r="W12" t="s">
        <v>131</v>
      </c>
      <c r="X12" t="s">
        <v>131</v>
      </c>
      <c r="Y12" t="s">
        <v>131</v>
      </c>
    </row>
    <row r="13" spans="1:25" x14ac:dyDescent="0.25">
      <c r="A13" t="s">
        <v>4</v>
      </c>
      <c r="C13" t="s">
        <v>105</v>
      </c>
      <c r="I13" s="1">
        <v>-20.105999999999995</v>
      </c>
      <c r="K13" s="1"/>
      <c r="L13" s="11">
        <v>1</v>
      </c>
      <c r="M13" s="1"/>
      <c r="N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131</v>
      </c>
      <c r="U13" t="s">
        <v>131</v>
      </c>
      <c r="W13" t="s">
        <v>131</v>
      </c>
      <c r="X13" t="s">
        <v>131</v>
      </c>
      <c r="Y13" t="s">
        <v>131</v>
      </c>
    </row>
    <row r="14" spans="1:25" x14ac:dyDescent="0.25">
      <c r="A14" t="s">
        <v>98</v>
      </c>
      <c r="C14" t="s">
        <v>105</v>
      </c>
      <c r="I14" s="1">
        <v>-0.14699999999999136</v>
      </c>
      <c r="K14" s="1">
        <v>177</v>
      </c>
      <c r="L14" s="11">
        <v>1</v>
      </c>
      <c r="M14" s="1"/>
      <c r="N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131</v>
      </c>
      <c r="U14" t="s">
        <v>131</v>
      </c>
      <c r="W14" t="s">
        <v>131</v>
      </c>
      <c r="X14" t="s">
        <v>131</v>
      </c>
      <c r="Y14" t="s">
        <v>131</v>
      </c>
    </row>
    <row r="15" spans="1:25" x14ac:dyDescent="0.25">
      <c r="A15" t="s">
        <v>34</v>
      </c>
      <c r="B15" t="s">
        <v>148</v>
      </c>
      <c r="I15" s="1">
        <v>-5.09699999999998</v>
      </c>
      <c r="K15" s="1"/>
      <c r="L15" s="11">
        <v>1</v>
      </c>
      <c r="M15" s="1"/>
    </row>
    <row r="16" spans="1:25" x14ac:dyDescent="0.25">
      <c r="A16" t="s">
        <v>99</v>
      </c>
      <c r="B16" t="s">
        <v>148</v>
      </c>
      <c r="I16" s="1">
        <v>-3.7799999999999727</v>
      </c>
      <c r="K16" s="1"/>
      <c r="L16" s="11">
        <v>1</v>
      </c>
      <c r="M16" s="1"/>
    </row>
    <row r="17" spans="1:25" x14ac:dyDescent="0.25">
      <c r="A17" t="s">
        <v>110</v>
      </c>
      <c r="C17" t="s">
        <v>105</v>
      </c>
      <c r="I17" s="1">
        <v>-8.285000000000025</v>
      </c>
      <c r="K17" s="1"/>
      <c r="L17" s="11">
        <v>1</v>
      </c>
      <c r="M17" s="1"/>
      <c r="N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131</v>
      </c>
      <c r="U17" t="s">
        <v>131</v>
      </c>
      <c r="W17" t="s">
        <v>131</v>
      </c>
      <c r="X17" t="s">
        <v>131</v>
      </c>
      <c r="Y17" t="s">
        <v>131</v>
      </c>
    </row>
    <row r="18" spans="1:25" x14ac:dyDescent="0.25">
      <c r="A18" t="s">
        <v>35</v>
      </c>
      <c r="B18" t="s">
        <v>148</v>
      </c>
      <c r="I18" s="1">
        <v>-2.1490000000000009</v>
      </c>
      <c r="K18" s="1"/>
      <c r="L18" s="11">
        <v>1</v>
      </c>
      <c r="M18" s="1"/>
    </row>
    <row r="19" spans="1:25" x14ac:dyDescent="0.25">
      <c r="A19" t="s">
        <v>5</v>
      </c>
      <c r="B19" t="s">
        <v>148</v>
      </c>
      <c r="I19" s="1">
        <v>-7.8550000000000182</v>
      </c>
      <c r="K19" s="1"/>
      <c r="L19" s="11">
        <v>1</v>
      </c>
      <c r="M19" s="1"/>
    </row>
    <row r="20" spans="1:25" x14ac:dyDescent="0.25">
      <c r="A20" t="s">
        <v>6</v>
      </c>
      <c r="C20" t="s">
        <v>105</v>
      </c>
      <c r="I20" s="1">
        <f>-0.358-0.1</f>
        <v>-0.45799999999999996</v>
      </c>
      <c r="K20" s="1"/>
      <c r="L20" s="11">
        <v>1</v>
      </c>
      <c r="M20" s="1"/>
      <c r="N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131</v>
      </c>
      <c r="U20" t="s">
        <v>131</v>
      </c>
      <c r="W20" t="s">
        <v>131</v>
      </c>
      <c r="X20" t="s">
        <v>131</v>
      </c>
      <c r="Y20" t="s">
        <v>131</v>
      </c>
    </row>
    <row r="21" spans="1:25" x14ac:dyDescent="0.25">
      <c r="A21" t="s">
        <v>36</v>
      </c>
      <c r="C21" t="s">
        <v>105</v>
      </c>
      <c r="I21" s="1">
        <f>-32-0.05</f>
        <v>-32.049999999999997</v>
      </c>
      <c r="K21" s="1"/>
      <c r="L21" s="11">
        <v>1</v>
      </c>
      <c r="M21" s="1"/>
      <c r="N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131</v>
      </c>
      <c r="U21" t="s">
        <v>131</v>
      </c>
      <c r="W21" t="s">
        <v>131</v>
      </c>
      <c r="X21" t="s">
        <v>131</v>
      </c>
      <c r="Y21" t="s">
        <v>131</v>
      </c>
    </row>
    <row r="22" spans="1:25" x14ac:dyDescent="0.25">
      <c r="A22" t="s">
        <v>37</v>
      </c>
      <c r="B22" t="s">
        <v>148</v>
      </c>
      <c r="I22" s="1">
        <v>168.13499999999999</v>
      </c>
      <c r="K22" s="1"/>
      <c r="L22" s="11">
        <v>1</v>
      </c>
      <c r="M22" s="1"/>
    </row>
    <row r="23" spans="1:25" x14ac:dyDescent="0.25">
      <c r="A23" t="s">
        <v>100</v>
      </c>
      <c r="D23" t="s">
        <v>105</v>
      </c>
      <c r="I23" s="1">
        <v>146.42855493275192</v>
      </c>
      <c r="J23" s="1">
        <v>1.3386802301122693</v>
      </c>
      <c r="K23" s="1"/>
      <c r="L23" s="11">
        <v>5</v>
      </c>
      <c r="M23" s="1"/>
    </row>
    <row r="24" spans="1:25" x14ac:dyDescent="0.25">
      <c r="A24" t="s">
        <v>7</v>
      </c>
      <c r="F24" t="s">
        <v>105</v>
      </c>
      <c r="I24" s="1">
        <v>100.7</v>
      </c>
      <c r="K24" s="1"/>
      <c r="L24" s="11">
        <v>1</v>
      </c>
      <c r="M24" s="1"/>
    </row>
    <row r="25" spans="1:25" x14ac:dyDescent="0.25">
      <c r="A25" t="s">
        <v>8</v>
      </c>
      <c r="B25" t="s">
        <v>148</v>
      </c>
      <c r="I25" s="1">
        <v>0</v>
      </c>
      <c r="K25" s="1"/>
      <c r="L25" s="11">
        <v>1</v>
      </c>
      <c r="M25" s="1"/>
    </row>
    <row r="26" spans="1:25" x14ac:dyDescent="0.25">
      <c r="A26" t="s">
        <v>9</v>
      </c>
      <c r="F26" t="s">
        <v>105</v>
      </c>
      <c r="I26" s="1">
        <v>160</v>
      </c>
      <c r="K26" s="1"/>
      <c r="L26" s="11">
        <v>0.4</v>
      </c>
      <c r="M26" s="1"/>
    </row>
    <row r="27" spans="1:25" x14ac:dyDescent="0.25">
      <c r="A27" t="s">
        <v>10</v>
      </c>
      <c r="F27" t="s">
        <v>105</v>
      </c>
      <c r="I27" s="1">
        <v>157.19999999999999</v>
      </c>
      <c r="K27" s="1"/>
      <c r="L27" s="11">
        <v>1</v>
      </c>
      <c r="M27" s="1"/>
    </row>
    <row r="28" spans="1:25" x14ac:dyDescent="0.25">
      <c r="A28" t="s">
        <v>11</v>
      </c>
      <c r="F28" t="s">
        <v>105</v>
      </c>
      <c r="I28" s="1">
        <v>161.00800000000001</v>
      </c>
      <c r="K28" s="1"/>
      <c r="L28" s="11">
        <v>1</v>
      </c>
      <c r="M28" s="1"/>
    </row>
    <row r="29" spans="1:25" x14ac:dyDescent="0.25">
      <c r="A29" t="s">
        <v>12</v>
      </c>
      <c r="C29" t="s">
        <v>105</v>
      </c>
      <c r="G29" t="s">
        <v>29</v>
      </c>
      <c r="I29" s="1">
        <v>-1.8500000000000227</v>
      </c>
      <c r="K29" s="1"/>
      <c r="L29" s="11">
        <v>1</v>
      </c>
      <c r="M29" s="1"/>
      <c r="U29" t="s">
        <v>131</v>
      </c>
    </row>
    <row r="30" spans="1:25" x14ac:dyDescent="0.25">
      <c r="A30" t="s">
        <v>13</v>
      </c>
      <c r="C30" t="s">
        <v>105</v>
      </c>
      <c r="H30" t="s">
        <v>31</v>
      </c>
      <c r="I30" s="1">
        <v>1.1340000000000146</v>
      </c>
      <c r="K30" s="1"/>
      <c r="L30" s="11">
        <v>1</v>
      </c>
      <c r="M30" s="1"/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131</v>
      </c>
      <c r="U30" t="s">
        <v>131</v>
      </c>
      <c r="W30" t="s">
        <v>131</v>
      </c>
      <c r="X30" t="s">
        <v>131</v>
      </c>
      <c r="Y30" t="s">
        <v>131</v>
      </c>
    </row>
    <row r="31" spans="1:25" x14ac:dyDescent="0.25">
      <c r="A31" t="s">
        <v>112</v>
      </c>
      <c r="C31" t="s">
        <v>105</v>
      </c>
      <c r="I31" s="1">
        <v>-8.6340000000000146</v>
      </c>
      <c r="K31" s="1"/>
      <c r="L31" s="11">
        <v>1</v>
      </c>
      <c r="M31" s="1"/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131</v>
      </c>
      <c r="U31" t="s">
        <v>131</v>
      </c>
      <c r="W31" t="s">
        <v>131</v>
      </c>
      <c r="X31" t="s">
        <v>131</v>
      </c>
      <c r="Y31" t="s">
        <v>131</v>
      </c>
    </row>
    <row r="32" spans="1:25" x14ac:dyDescent="0.25">
      <c r="A32" t="s">
        <v>113</v>
      </c>
      <c r="C32" t="s">
        <v>105</v>
      </c>
      <c r="I32" s="1">
        <v>-10.605000000000018</v>
      </c>
      <c r="K32" s="1"/>
      <c r="L32" s="11">
        <v>1</v>
      </c>
      <c r="M32" s="1"/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131</v>
      </c>
      <c r="U32" t="s">
        <v>131</v>
      </c>
      <c r="W32" t="s">
        <v>131</v>
      </c>
      <c r="X32" t="s">
        <v>131</v>
      </c>
      <c r="Y32" t="s">
        <v>131</v>
      </c>
    </row>
    <row r="33" spans="1:25" x14ac:dyDescent="0.25">
      <c r="A33" t="s">
        <v>14</v>
      </c>
      <c r="C33" t="s">
        <v>105</v>
      </c>
      <c r="I33" s="1">
        <v>1.5080000000000382</v>
      </c>
      <c r="K33" s="1"/>
      <c r="L33" s="11">
        <v>1</v>
      </c>
      <c r="M33" s="1"/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131</v>
      </c>
      <c r="U33" t="s">
        <v>131</v>
      </c>
      <c r="W33" t="s">
        <v>131</v>
      </c>
      <c r="X33" t="s">
        <v>131</v>
      </c>
      <c r="Y33" t="s">
        <v>131</v>
      </c>
    </row>
    <row r="34" spans="1:25" x14ac:dyDescent="0.25">
      <c r="A34" t="s">
        <v>38</v>
      </c>
      <c r="B34" t="s">
        <v>148</v>
      </c>
      <c r="I34" s="1">
        <v>-10.673000000000002</v>
      </c>
      <c r="K34" s="1"/>
      <c r="L34" s="11">
        <v>1</v>
      </c>
      <c r="M34" s="1"/>
    </row>
    <row r="35" spans="1:25" x14ac:dyDescent="0.25">
      <c r="A35" t="s">
        <v>115</v>
      </c>
      <c r="C35" t="s">
        <v>105</v>
      </c>
      <c r="I35" s="1">
        <v>-10.932000000000016</v>
      </c>
      <c r="K35" s="1">
        <v>180</v>
      </c>
      <c r="L35" s="11">
        <v>1</v>
      </c>
      <c r="M35" s="1"/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131</v>
      </c>
      <c r="U35" t="s">
        <v>131</v>
      </c>
      <c r="W35" t="s">
        <v>131</v>
      </c>
      <c r="X35" t="s">
        <v>131</v>
      </c>
      <c r="Y35" t="s">
        <v>131</v>
      </c>
    </row>
    <row r="36" spans="1:25" x14ac:dyDescent="0.25">
      <c r="A36" t="s">
        <v>15</v>
      </c>
      <c r="E36" t="s">
        <v>105</v>
      </c>
      <c r="H36" t="s">
        <v>31</v>
      </c>
      <c r="I36" s="1">
        <v>-22.73599999999999</v>
      </c>
      <c r="K36" s="1"/>
      <c r="L36" s="11">
        <v>1</v>
      </c>
      <c r="M36" s="1"/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131</v>
      </c>
      <c r="V36" t="s">
        <v>131</v>
      </c>
      <c r="W36" t="s">
        <v>131</v>
      </c>
      <c r="X36" t="s">
        <v>131</v>
      </c>
      <c r="Y36" t="s">
        <v>131</v>
      </c>
    </row>
    <row r="37" spans="1:25" x14ac:dyDescent="0.25">
      <c r="A37" t="s">
        <v>16</v>
      </c>
      <c r="E37" t="s">
        <v>105</v>
      </c>
      <c r="I37" s="1">
        <v>0.96500000000003183</v>
      </c>
      <c r="K37" s="1"/>
      <c r="L37" s="11">
        <v>1</v>
      </c>
      <c r="M37" s="1"/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131</v>
      </c>
      <c r="V37" t="s">
        <v>131</v>
      </c>
      <c r="W37" t="s">
        <v>131</v>
      </c>
      <c r="X37" t="s">
        <v>131</v>
      </c>
      <c r="Y37" t="s">
        <v>131</v>
      </c>
    </row>
    <row r="38" spans="1:25" x14ac:dyDescent="0.25">
      <c r="A38" t="s">
        <v>39</v>
      </c>
      <c r="B38" t="s">
        <v>148</v>
      </c>
      <c r="I38" s="1">
        <v>0.18299999999999272</v>
      </c>
      <c r="K38" s="1"/>
      <c r="L38" s="11">
        <v>1</v>
      </c>
      <c r="M38" s="1"/>
    </row>
    <row r="39" spans="1:25" x14ac:dyDescent="0.25">
      <c r="A39" t="s">
        <v>40</v>
      </c>
      <c r="F39" t="s">
        <v>105</v>
      </c>
      <c r="I39" s="1">
        <f>0.518000000000029-1/30</f>
        <v>0.48466666666669567</v>
      </c>
      <c r="K39" s="1"/>
      <c r="L39" s="11">
        <v>1</v>
      </c>
      <c r="M39" s="1" t="s">
        <v>106</v>
      </c>
      <c r="O39" t="s">
        <v>105</v>
      </c>
      <c r="R39" t="s">
        <v>105</v>
      </c>
      <c r="S39" t="s">
        <v>105</v>
      </c>
      <c r="T39" t="s">
        <v>131</v>
      </c>
      <c r="U39" t="s">
        <v>131</v>
      </c>
      <c r="W39" t="s">
        <v>131</v>
      </c>
      <c r="X39" t="s">
        <v>131</v>
      </c>
      <c r="Y39" t="s">
        <v>131</v>
      </c>
    </row>
    <row r="40" spans="1:25" x14ac:dyDescent="0.25">
      <c r="A40" t="s">
        <v>17</v>
      </c>
      <c r="C40" t="s">
        <v>105</v>
      </c>
      <c r="H40" t="s">
        <v>31</v>
      </c>
      <c r="I40" s="1">
        <v>-12.692000000000007</v>
      </c>
      <c r="K40" s="1">
        <v>169.38942360999999</v>
      </c>
      <c r="L40" s="11">
        <v>1</v>
      </c>
      <c r="M40" s="1"/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131</v>
      </c>
      <c r="U40" t="s">
        <v>131</v>
      </c>
      <c r="W40" t="s">
        <v>131</v>
      </c>
      <c r="X40" t="s">
        <v>131</v>
      </c>
      <c r="Y40" t="s">
        <v>131</v>
      </c>
    </row>
    <row r="41" spans="1:25" x14ac:dyDescent="0.25">
      <c r="A41" t="s">
        <v>18</v>
      </c>
      <c r="F41" t="s">
        <v>105</v>
      </c>
      <c r="I41" s="1">
        <v>-4.86099999999999</v>
      </c>
      <c r="K41" s="1">
        <v>175.8</v>
      </c>
      <c r="L41" s="11">
        <v>1</v>
      </c>
      <c r="M41" s="1"/>
      <c r="N41" t="s">
        <v>105</v>
      </c>
      <c r="S41" t="s">
        <v>105</v>
      </c>
      <c r="T41" t="s">
        <v>131</v>
      </c>
      <c r="U41" t="s">
        <v>131</v>
      </c>
      <c r="V41" t="s">
        <v>131</v>
      </c>
      <c r="W41" t="s">
        <v>131</v>
      </c>
      <c r="X41" t="s">
        <v>131</v>
      </c>
      <c r="Y41" t="s">
        <v>131</v>
      </c>
    </row>
    <row r="42" spans="1:25" x14ac:dyDescent="0.25">
      <c r="A42" t="s">
        <v>19</v>
      </c>
      <c r="B42" t="s">
        <v>148</v>
      </c>
      <c r="I42" s="1">
        <v>-7.0950000000000273</v>
      </c>
      <c r="K42" s="1"/>
      <c r="L42" s="11">
        <v>1</v>
      </c>
      <c r="M42" s="1"/>
    </row>
    <row r="43" spans="1:25" x14ac:dyDescent="0.25">
      <c r="A43" t="s">
        <v>20</v>
      </c>
      <c r="F43" t="s">
        <v>105</v>
      </c>
      <c r="I43" s="1">
        <v>1.2580000000000382</v>
      </c>
      <c r="K43" s="1"/>
      <c r="L43" s="11">
        <v>1</v>
      </c>
      <c r="M43" s="1"/>
    </row>
    <row r="44" spans="1:25" x14ac:dyDescent="0.25">
      <c r="A44" t="s">
        <v>21</v>
      </c>
      <c r="B44" t="s">
        <v>148</v>
      </c>
      <c r="I44" s="1">
        <v>0.757000000000005</v>
      </c>
      <c r="K44" s="1"/>
      <c r="L44" s="11">
        <v>1</v>
      </c>
      <c r="M44" s="1"/>
      <c r="T44" t="s">
        <v>131</v>
      </c>
      <c r="U44" t="s">
        <v>131</v>
      </c>
      <c r="V44" t="s">
        <v>131</v>
      </c>
      <c r="W44" t="s">
        <v>131</v>
      </c>
      <c r="X44" t="s">
        <v>131</v>
      </c>
      <c r="Y44" t="s">
        <v>131</v>
      </c>
    </row>
    <row r="45" spans="1:25" x14ac:dyDescent="0.25">
      <c r="A45" t="s">
        <v>141</v>
      </c>
      <c r="B45" t="s">
        <v>148</v>
      </c>
      <c r="I45" s="1">
        <v>29.89</v>
      </c>
      <c r="K45" s="1"/>
      <c r="L45" s="11">
        <v>1</v>
      </c>
      <c r="M45" s="1"/>
    </row>
    <row r="46" spans="1:25" x14ac:dyDescent="0.25">
      <c r="A46" t="s">
        <v>149</v>
      </c>
      <c r="B46" t="s">
        <v>148</v>
      </c>
      <c r="I46" s="1">
        <v>29.89</v>
      </c>
      <c r="K46" s="1"/>
      <c r="L46" s="11">
        <v>1</v>
      </c>
      <c r="M46" s="1"/>
    </row>
    <row r="47" spans="1:25" x14ac:dyDescent="0.25">
      <c r="A47" t="s">
        <v>142</v>
      </c>
      <c r="B47" t="s">
        <v>148</v>
      </c>
      <c r="I47">
        <v>134.08259726338147</v>
      </c>
      <c r="K47" s="1"/>
      <c r="L47" s="11">
        <v>1</v>
      </c>
      <c r="M47" s="1"/>
    </row>
    <row r="48" spans="1:25" x14ac:dyDescent="0.25">
      <c r="A48" t="s">
        <v>188</v>
      </c>
      <c r="B48" t="s">
        <v>148</v>
      </c>
      <c r="F48" t="s">
        <v>105</v>
      </c>
      <c r="I48">
        <v>122.37096644152135</v>
      </c>
      <c r="K48" s="1"/>
      <c r="L48" s="11">
        <v>1</v>
      </c>
      <c r="M48" s="1"/>
    </row>
    <row r="49" spans="1:25" x14ac:dyDescent="0.25">
      <c r="A49" t="s">
        <v>41</v>
      </c>
      <c r="B49" t="s">
        <v>148</v>
      </c>
      <c r="I49" s="1">
        <v>-71.629000000000019</v>
      </c>
      <c r="K49" s="1"/>
      <c r="L49" s="11">
        <v>1</v>
      </c>
      <c r="M49" s="1"/>
    </row>
    <row r="50" spans="1:25" x14ac:dyDescent="0.25">
      <c r="A50" t="s">
        <v>42</v>
      </c>
      <c r="B50" t="s">
        <v>148</v>
      </c>
      <c r="I50" s="1">
        <v>-77.721000000000004</v>
      </c>
      <c r="K50" s="1"/>
      <c r="L50" s="11">
        <v>1</v>
      </c>
      <c r="M50" s="1"/>
    </row>
    <row r="51" spans="1:25" x14ac:dyDescent="0.25">
      <c r="A51" t="s">
        <v>43</v>
      </c>
      <c r="E51" t="s">
        <v>105</v>
      </c>
      <c r="I51" s="1">
        <v>-17.394999999999982</v>
      </c>
      <c r="K51" s="1">
        <v>172</v>
      </c>
      <c r="L51" s="11">
        <v>1</v>
      </c>
      <c r="M51" s="1"/>
      <c r="N51" t="s">
        <v>105</v>
      </c>
      <c r="O51" t="s">
        <v>105</v>
      </c>
      <c r="P51" t="s">
        <v>105</v>
      </c>
      <c r="Q51" t="s">
        <v>105</v>
      </c>
      <c r="R51" t="s">
        <v>105</v>
      </c>
      <c r="S51" t="s">
        <v>105</v>
      </c>
      <c r="V51" t="s">
        <v>131</v>
      </c>
      <c r="W51" t="s">
        <v>131</v>
      </c>
      <c r="X51" t="s">
        <v>131</v>
      </c>
      <c r="Y51" t="s">
        <v>131</v>
      </c>
    </row>
    <row r="52" spans="1:25" x14ac:dyDescent="0.25">
      <c r="A52" t="s">
        <v>44</v>
      </c>
      <c r="B52" t="s">
        <v>148</v>
      </c>
      <c r="I52" s="1">
        <v>-2.0950000000000273</v>
      </c>
      <c r="K52" s="1"/>
      <c r="L52" s="11">
        <v>1</v>
      </c>
      <c r="M52" s="1"/>
    </row>
    <row r="53" spans="1:25" x14ac:dyDescent="0.25">
      <c r="A53" t="s">
        <v>45</v>
      </c>
      <c r="B53" t="s">
        <v>148</v>
      </c>
      <c r="I53" s="1">
        <v>-8.8669999999999618</v>
      </c>
      <c r="K53" s="1"/>
      <c r="L53" s="11">
        <v>1</v>
      </c>
      <c r="M53" s="1"/>
    </row>
    <row r="54" spans="1:25" x14ac:dyDescent="0.25">
      <c r="A54" t="s">
        <v>46</v>
      </c>
      <c r="B54" t="s">
        <v>148</v>
      </c>
      <c r="I54" s="1">
        <v>-152.239</v>
      </c>
      <c r="K54" s="1"/>
      <c r="L54" s="11">
        <v>1</v>
      </c>
    </row>
    <row r="55" spans="1:25" x14ac:dyDescent="0.25">
      <c r="A55" t="s">
        <v>47</v>
      </c>
      <c r="B55" t="s">
        <v>148</v>
      </c>
      <c r="I55" s="1">
        <v>-8.4569999999999936</v>
      </c>
      <c r="K55" s="1"/>
      <c r="L55" s="11">
        <v>1</v>
      </c>
    </row>
    <row r="56" spans="1:25" x14ac:dyDescent="0.25">
      <c r="A56" t="s">
        <v>48</v>
      </c>
      <c r="E56" t="s">
        <v>105</v>
      </c>
      <c r="I56" s="1">
        <v>-13.512999999999977</v>
      </c>
      <c r="K56" s="1">
        <v>172</v>
      </c>
      <c r="L56" s="11">
        <v>1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  <c r="V56" t="s">
        <v>131</v>
      </c>
      <c r="W56" t="s">
        <v>131</v>
      </c>
      <c r="X56" t="s">
        <v>131</v>
      </c>
      <c r="Y56" t="s">
        <v>131</v>
      </c>
    </row>
    <row r="57" spans="1:25" x14ac:dyDescent="0.25">
      <c r="A57" t="s">
        <v>118</v>
      </c>
      <c r="E57" t="s">
        <v>105</v>
      </c>
      <c r="G57" t="s">
        <v>29</v>
      </c>
      <c r="I57" s="1">
        <v>-19.202999999999975</v>
      </c>
      <c r="K57" s="1"/>
      <c r="L57" s="11">
        <v>1</v>
      </c>
      <c r="O57" t="s">
        <v>105</v>
      </c>
    </row>
    <row r="58" spans="1:25" x14ac:dyDescent="0.25">
      <c r="A58" t="s">
        <v>49</v>
      </c>
      <c r="F58" t="s">
        <v>105</v>
      </c>
      <c r="I58" s="1">
        <v>1.6440000000000055</v>
      </c>
      <c r="K58" s="1"/>
      <c r="L58" s="11">
        <v>1</v>
      </c>
      <c r="Q58" t="s">
        <v>105</v>
      </c>
    </row>
    <row r="59" spans="1:25" x14ac:dyDescent="0.25">
      <c r="A59" t="s">
        <v>22</v>
      </c>
      <c r="E59" t="s">
        <v>105</v>
      </c>
      <c r="I59" s="1">
        <v>-1.3600000000000136</v>
      </c>
      <c r="K59" s="1">
        <v>174.1</v>
      </c>
      <c r="L59" s="11">
        <v>1</v>
      </c>
      <c r="P59" t="s">
        <v>105</v>
      </c>
      <c r="Q59" t="s">
        <v>105</v>
      </c>
      <c r="S59" t="s">
        <v>105</v>
      </c>
      <c r="U59" t="s">
        <v>131</v>
      </c>
      <c r="W59" t="s">
        <v>131</v>
      </c>
      <c r="X59" t="s">
        <v>131</v>
      </c>
    </row>
    <row r="60" spans="1:25" x14ac:dyDescent="0.25">
      <c r="A60" t="s">
        <v>23</v>
      </c>
      <c r="E60" t="s">
        <v>105</v>
      </c>
      <c r="I60" s="1">
        <v>-7.0609999999999786</v>
      </c>
      <c r="K60" s="1"/>
      <c r="L60" s="11">
        <v>1</v>
      </c>
      <c r="P60" t="s">
        <v>105</v>
      </c>
      <c r="Q60" t="s">
        <v>105</v>
      </c>
      <c r="S60" t="s">
        <v>105</v>
      </c>
      <c r="U60" t="s">
        <v>131</v>
      </c>
      <c r="W60" t="s">
        <v>131</v>
      </c>
      <c r="X60" t="s">
        <v>131</v>
      </c>
    </row>
    <row r="61" spans="1:25" x14ac:dyDescent="0.25">
      <c r="A61" t="s">
        <v>111</v>
      </c>
      <c r="E61" t="s">
        <v>105</v>
      </c>
      <c r="I61" s="1">
        <v>1.4200000000000159</v>
      </c>
      <c r="K61" s="1"/>
      <c r="L61" s="11">
        <v>1</v>
      </c>
      <c r="P61" t="s">
        <v>105</v>
      </c>
      <c r="Q61" t="s">
        <v>105</v>
      </c>
      <c r="S61" t="s">
        <v>105</v>
      </c>
      <c r="U61" t="s">
        <v>131</v>
      </c>
      <c r="W61" t="s">
        <v>131</v>
      </c>
      <c r="X61" t="s">
        <v>131</v>
      </c>
    </row>
    <row r="62" spans="1:25" x14ac:dyDescent="0.25">
      <c r="A62" t="s">
        <v>24</v>
      </c>
      <c r="E62" t="s">
        <v>105</v>
      </c>
      <c r="I62" s="1">
        <v>0.2470000000000141</v>
      </c>
      <c r="K62" s="1"/>
      <c r="L62" s="11">
        <v>1</v>
      </c>
      <c r="P62" t="s">
        <v>105</v>
      </c>
      <c r="Q62" t="s">
        <v>105</v>
      </c>
      <c r="S62" t="s">
        <v>105</v>
      </c>
      <c r="U62" t="s">
        <v>131</v>
      </c>
      <c r="W62" t="s">
        <v>131</v>
      </c>
      <c r="X62" t="s">
        <v>131</v>
      </c>
    </row>
    <row r="63" spans="1:25" x14ac:dyDescent="0.25">
      <c r="A63" t="s">
        <v>25</v>
      </c>
      <c r="D63" t="s">
        <v>105</v>
      </c>
      <c r="G63" t="s">
        <v>29</v>
      </c>
      <c r="I63" s="1">
        <v>-3.8120000000000118</v>
      </c>
      <c r="K63" s="1"/>
      <c r="L63" s="11">
        <v>1</v>
      </c>
    </row>
    <row r="64" spans="1:25" x14ac:dyDescent="0.25">
      <c r="A64" t="s">
        <v>26</v>
      </c>
      <c r="D64" t="s">
        <v>105</v>
      </c>
      <c r="I64" s="1">
        <v>-3.3129999999999882</v>
      </c>
      <c r="K64" s="1"/>
      <c r="L64" s="11">
        <v>1</v>
      </c>
      <c r="O64" t="s">
        <v>105</v>
      </c>
    </row>
    <row r="65" spans="1:25" x14ac:dyDescent="0.25">
      <c r="A65" t="s">
        <v>117</v>
      </c>
      <c r="D65" t="s">
        <v>105</v>
      </c>
      <c r="G65" t="s">
        <v>29</v>
      </c>
      <c r="I65" s="1">
        <v>-25.810000000000002</v>
      </c>
      <c r="K65" s="1">
        <v>179.5</v>
      </c>
      <c r="L65" s="11">
        <v>1</v>
      </c>
      <c r="N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131</v>
      </c>
      <c r="V65" t="s">
        <v>131</v>
      </c>
      <c r="W65" t="s">
        <v>131</v>
      </c>
      <c r="X65" t="s">
        <v>131</v>
      </c>
      <c r="Y65" t="s">
        <v>131</v>
      </c>
    </row>
    <row r="66" spans="1:25" x14ac:dyDescent="0.25">
      <c r="A66" t="s">
        <v>103</v>
      </c>
      <c r="E66" t="s">
        <v>105</v>
      </c>
      <c r="I66" s="1">
        <v>2.0149999999999864</v>
      </c>
      <c r="K66" s="1"/>
      <c r="L66" s="11">
        <v>1</v>
      </c>
      <c r="P66" t="s">
        <v>105</v>
      </c>
    </row>
    <row r="67" spans="1:25" x14ac:dyDescent="0.25">
      <c r="A67" t="s">
        <v>50</v>
      </c>
      <c r="B67" t="s">
        <v>148</v>
      </c>
      <c r="I67" s="1">
        <v>12.399000000000001</v>
      </c>
      <c r="K67" s="1"/>
      <c r="L67" s="11">
        <v>1</v>
      </c>
    </row>
    <row r="68" spans="1:25" x14ac:dyDescent="0.25">
      <c r="A68" t="s">
        <v>51</v>
      </c>
      <c r="B68" t="s">
        <v>148</v>
      </c>
      <c r="I68" s="1">
        <v>6.8990000000000009</v>
      </c>
      <c r="K68" s="1"/>
      <c r="L68" s="11">
        <v>1</v>
      </c>
    </row>
    <row r="69" spans="1:25" x14ac:dyDescent="0.25">
      <c r="A69" t="s">
        <v>101</v>
      </c>
      <c r="E69" t="s">
        <v>105</v>
      </c>
      <c r="I69" s="1">
        <v>-1.9350000000000023</v>
      </c>
      <c r="K69" s="1"/>
      <c r="L69" s="11">
        <v>1</v>
      </c>
      <c r="P69" t="s">
        <v>105</v>
      </c>
      <c r="Q69" t="s">
        <v>105</v>
      </c>
      <c r="R69" t="s">
        <v>105</v>
      </c>
      <c r="S69" t="s">
        <v>105</v>
      </c>
      <c r="T69" t="s">
        <v>131</v>
      </c>
      <c r="U69" t="s">
        <v>131</v>
      </c>
      <c r="V69" t="s">
        <v>131</v>
      </c>
      <c r="W69" t="s">
        <v>131</v>
      </c>
      <c r="X69" t="s">
        <v>131</v>
      </c>
      <c r="Y69" t="s">
        <v>131</v>
      </c>
    </row>
    <row r="70" spans="1:25" x14ac:dyDescent="0.25">
      <c r="A70" t="s">
        <v>102</v>
      </c>
      <c r="B70" t="s">
        <v>148</v>
      </c>
      <c r="I70" s="1">
        <v>10.725000000000023</v>
      </c>
      <c r="K70" s="1"/>
      <c r="L70" s="1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workbookViewId="0">
      <selection activeCell="A3" sqref="A3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6" max="7" width="9.140625" customWidth="1"/>
    <col min="8" max="8" width="6.28515625" customWidth="1"/>
    <col min="9" max="9" width="9.140625" customWidth="1"/>
    <col min="10" max="11" width="5.5703125" customWidth="1"/>
    <col min="12" max="12" width="4.42578125" customWidth="1"/>
    <col min="13" max="13" width="9.140625" customWidth="1"/>
    <col min="14" max="14" width="5.5703125" customWidth="1"/>
    <col min="15" max="20" width="9.140625" customWidth="1"/>
    <col min="21" max="21" width="5.42578125" customWidth="1"/>
    <col min="22" max="23" width="9.140625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80</v>
      </c>
      <c r="B1" t="s">
        <v>79</v>
      </c>
      <c r="C1" t="s">
        <v>104</v>
      </c>
      <c r="D1" t="s">
        <v>72</v>
      </c>
      <c r="E1" t="s">
        <v>71</v>
      </c>
      <c r="F1" t="s">
        <v>64</v>
      </c>
      <c r="G1" t="s">
        <v>69</v>
      </c>
      <c r="H1" t="s">
        <v>76</v>
      </c>
      <c r="I1" t="s">
        <v>75</v>
      </c>
      <c r="J1" t="s">
        <v>74</v>
      </c>
      <c r="K1" t="s">
        <v>73</v>
      </c>
      <c r="L1" t="s">
        <v>78</v>
      </c>
      <c r="M1" t="s">
        <v>66</v>
      </c>
      <c r="N1" t="s">
        <v>60</v>
      </c>
      <c r="O1" t="s">
        <v>77</v>
      </c>
      <c r="P1" t="s">
        <v>62</v>
      </c>
      <c r="Q1" t="s">
        <v>61</v>
      </c>
      <c r="R1" t="s">
        <v>65</v>
      </c>
      <c r="S1" t="s">
        <v>59</v>
      </c>
      <c r="T1" t="s">
        <v>68</v>
      </c>
      <c r="U1" t="s">
        <v>67</v>
      </c>
      <c r="V1" t="s">
        <v>70</v>
      </c>
      <c r="W1" t="s">
        <v>63</v>
      </c>
      <c r="X1" t="s">
        <v>94</v>
      </c>
      <c r="Y1" t="s">
        <v>119</v>
      </c>
    </row>
    <row r="2" spans="1:25" x14ac:dyDescent="0.25">
      <c r="A2">
        <v>1</v>
      </c>
      <c r="B2">
        <v>1</v>
      </c>
      <c r="C2">
        <v>1</v>
      </c>
      <c r="N2" t="s">
        <v>52</v>
      </c>
      <c r="X2" t="s">
        <v>83</v>
      </c>
      <c r="Y2" t="s">
        <v>120</v>
      </c>
    </row>
    <row r="3" spans="1:25" ht="30" x14ac:dyDescent="0.25">
      <c r="A3">
        <v>4</v>
      </c>
      <c r="B3">
        <v>3</v>
      </c>
      <c r="C3">
        <v>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52</v>
      </c>
      <c r="J3" t="s">
        <v>52</v>
      </c>
      <c r="K3" t="s">
        <v>52</v>
      </c>
      <c r="M3" t="s">
        <v>31</v>
      </c>
      <c r="P3" t="s">
        <v>31</v>
      </c>
      <c r="R3" t="s">
        <v>31</v>
      </c>
      <c r="V3" t="s">
        <v>31</v>
      </c>
      <c r="X3" s="2" t="s">
        <v>58</v>
      </c>
      <c r="Y3" t="s">
        <v>121</v>
      </c>
    </row>
    <row r="4" spans="1:25" ht="30" x14ac:dyDescent="0.25">
      <c r="A4">
        <v>9</v>
      </c>
      <c r="B4">
        <v>2</v>
      </c>
      <c r="C4">
        <v>3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L4" t="s">
        <v>52</v>
      </c>
      <c r="M4" t="s">
        <v>31</v>
      </c>
      <c r="N4" t="s">
        <v>52</v>
      </c>
      <c r="O4" t="s">
        <v>52</v>
      </c>
      <c r="R4" t="s">
        <v>31</v>
      </c>
      <c r="V4" t="s">
        <v>31</v>
      </c>
      <c r="X4" s="2" t="s">
        <v>57</v>
      </c>
      <c r="Y4" t="s">
        <v>122</v>
      </c>
    </row>
    <row r="5" spans="1:25" ht="30" x14ac:dyDescent="0.25">
      <c r="A5">
        <v>12</v>
      </c>
      <c r="B5">
        <v>4</v>
      </c>
      <c r="C5">
        <v>4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52</v>
      </c>
      <c r="J5" t="s">
        <v>31</v>
      </c>
      <c r="K5" t="s">
        <v>31</v>
      </c>
      <c r="L5" t="s">
        <v>52</v>
      </c>
      <c r="M5" t="s">
        <v>31</v>
      </c>
      <c r="O5" t="s">
        <v>52</v>
      </c>
      <c r="R5" t="s">
        <v>31</v>
      </c>
      <c r="T5" t="s">
        <v>52</v>
      </c>
      <c r="U5" t="s">
        <v>52</v>
      </c>
      <c r="V5" t="s">
        <v>31</v>
      </c>
      <c r="W5" t="s">
        <v>31</v>
      </c>
      <c r="X5" s="2" t="s">
        <v>56</v>
      </c>
      <c r="Y5" t="s">
        <v>123</v>
      </c>
    </row>
    <row r="6" spans="1:25" x14ac:dyDescent="0.25">
      <c r="A6">
        <v>17</v>
      </c>
      <c r="B6">
        <v>1</v>
      </c>
      <c r="C6">
        <v>5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52</v>
      </c>
      <c r="J6" t="s">
        <v>31</v>
      </c>
      <c r="K6" t="s">
        <v>31</v>
      </c>
      <c r="L6" t="s">
        <v>52</v>
      </c>
      <c r="M6" t="s">
        <v>31</v>
      </c>
      <c r="O6" t="s">
        <v>52</v>
      </c>
      <c r="P6" t="s">
        <v>31</v>
      </c>
      <c r="R6" t="s">
        <v>31</v>
      </c>
      <c r="S6" t="s">
        <v>31</v>
      </c>
      <c r="T6" t="s">
        <v>52</v>
      </c>
      <c r="U6" t="s">
        <v>52</v>
      </c>
      <c r="V6" t="s">
        <v>31</v>
      </c>
      <c r="W6" t="s">
        <v>31</v>
      </c>
      <c r="X6" s="2" t="s">
        <v>55</v>
      </c>
      <c r="Y6" t="s">
        <v>124</v>
      </c>
    </row>
    <row r="7" spans="1:25" x14ac:dyDescent="0.25">
      <c r="A7">
        <v>19</v>
      </c>
      <c r="B7">
        <v>1</v>
      </c>
      <c r="C7">
        <v>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52</v>
      </c>
      <c r="J7" t="s">
        <v>31</v>
      </c>
      <c r="K7" t="s">
        <v>31</v>
      </c>
      <c r="L7" t="s">
        <v>52</v>
      </c>
      <c r="M7" t="s">
        <v>31</v>
      </c>
      <c r="N7" t="s">
        <v>52</v>
      </c>
      <c r="O7" t="s">
        <v>52</v>
      </c>
      <c r="R7" t="s">
        <v>31</v>
      </c>
      <c r="V7" t="s">
        <v>31</v>
      </c>
      <c r="W7" t="s">
        <v>31</v>
      </c>
      <c r="X7" s="2" t="s">
        <v>54</v>
      </c>
      <c r="Y7" t="s">
        <v>125</v>
      </c>
    </row>
    <row r="8" spans="1:25" x14ac:dyDescent="0.25">
      <c r="A8">
        <v>21</v>
      </c>
      <c r="B8">
        <v>1</v>
      </c>
      <c r="C8">
        <v>7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s="2" t="s">
        <v>53</v>
      </c>
      <c r="Y8" t="s">
        <v>127</v>
      </c>
    </row>
    <row r="9" spans="1:25" ht="30" x14ac:dyDescent="0.25">
      <c r="A9">
        <v>25</v>
      </c>
      <c r="B9">
        <v>1</v>
      </c>
      <c r="C9">
        <v>8</v>
      </c>
      <c r="D9" t="s">
        <v>52</v>
      </c>
      <c r="E9" t="s">
        <v>52</v>
      </c>
      <c r="I9" t="s">
        <v>31</v>
      </c>
      <c r="J9" t="s">
        <v>31</v>
      </c>
      <c r="K9" t="s">
        <v>31</v>
      </c>
      <c r="L9" t="s">
        <v>31</v>
      </c>
      <c r="M9" t="s">
        <v>52</v>
      </c>
      <c r="N9" t="s">
        <v>31</v>
      </c>
      <c r="O9" t="s">
        <v>31</v>
      </c>
      <c r="P9" t="s">
        <v>31</v>
      </c>
      <c r="Q9" t="s">
        <v>31</v>
      </c>
      <c r="V9" t="s">
        <v>52</v>
      </c>
      <c r="W9" t="s">
        <v>31</v>
      </c>
      <c r="X9" s="2" t="s">
        <v>58</v>
      </c>
      <c r="Y9" t="s">
        <v>126</v>
      </c>
    </row>
    <row r="10" spans="1:25" ht="30" x14ac:dyDescent="0.25">
      <c r="A10">
        <v>29</v>
      </c>
      <c r="B10">
        <v>1</v>
      </c>
      <c r="C10">
        <v>9</v>
      </c>
      <c r="I10" t="s">
        <v>31</v>
      </c>
      <c r="J10" t="s">
        <v>31</v>
      </c>
      <c r="K10" t="s">
        <v>31</v>
      </c>
      <c r="L10" t="s">
        <v>31</v>
      </c>
      <c r="N10" t="s">
        <v>31</v>
      </c>
      <c r="O10" t="s">
        <v>31</v>
      </c>
      <c r="P10" t="s">
        <v>31</v>
      </c>
      <c r="Q10" t="s">
        <v>31</v>
      </c>
      <c r="T10" t="s">
        <v>52</v>
      </c>
      <c r="U10" t="s">
        <v>52</v>
      </c>
      <c r="W10" t="s">
        <v>31</v>
      </c>
      <c r="X10" s="2" t="s">
        <v>81</v>
      </c>
      <c r="Y10" t="s">
        <v>126</v>
      </c>
    </row>
    <row r="11" spans="1:25" ht="30" x14ac:dyDescent="0.25">
      <c r="A11">
        <v>32</v>
      </c>
      <c r="B11">
        <v>3</v>
      </c>
      <c r="C11">
        <v>10</v>
      </c>
      <c r="D11" t="s">
        <v>52</v>
      </c>
      <c r="E11" t="s">
        <v>52</v>
      </c>
      <c r="F11" t="s">
        <v>31</v>
      </c>
      <c r="G11" t="s">
        <v>31</v>
      </c>
      <c r="H11" t="s">
        <v>31</v>
      </c>
      <c r="M11" t="s">
        <v>52</v>
      </c>
      <c r="P11" t="s">
        <v>31</v>
      </c>
      <c r="Q11" t="s">
        <v>31</v>
      </c>
      <c r="R11" t="s">
        <v>31</v>
      </c>
      <c r="V11" t="s">
        <v>31</v>
      </c>
      <c r="W11" t="s">
        <v>31</v>
      </c>
      <c r="X11" s="2" t="s">
        <v>56</v>
      </c>
      <c r="Y11" t="s">
        <v>126</v>
      </c>
    </row>
    <row r="12" spans="1:25" ht="45" x14ac:dyDescent="0.25">
      <c r="A12">
        <v>37</v>
      </c>
      <c r="B12">
        <v>1</v>
      </c>
      <c r="C12">
        <v>11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52</v>
      </c>
      <c r="J12" t="s">
        <v>31</v>
      </c>
      <c r="K12" t="s">
        <v>31</v>
      </c>
      <c r="L12" t="s">
        <v>52</v>
      </c>
      <c r="M12" t="s">
        <v>31</v>
      </c>
      <c r="N12" t="s">
        <v>31</v>
      </c>
      <c r="O12" t="s">
        <v>52</v>
      </c>
      <c r="P12" t="s">
        <v>31</v>
      </c>
      <c r="Q12" t="s">
        <v>31</v>
      </c>
      <c r="R12" t="s">
        <v>31</v>
      </c>
      <c r="S12" t="s">
        <v>31</v>
      </c>
      <c r="T12" t="s">
        <v>52</v>
      </c>
      <c r="U12" t="s">
        <v>52</v>
      </c>
      <c r="V12" t="s">
        <v>31</v>
      </c>
      <c r="W12" t="s">
        <v>31</v>
      </c>
      <c r="X12" s="2" t="s">
        <v>82</v>
      </c>
      <c r="Y12" t="s">
        <v>126</v>
      </c>
    </row>
    <row r="13" spans="1:25" ht="60" x14ac:dyDescent="0.25">
      <c r="A13">
        <v>45</v>
      </c>
      <c r="B13">
        <v>1</v>
      </c>
      <c r="C13">
        <v>12</v>
      </c>
      <c r="D13" t="s">
        <v>31</v>
      </c>
      <c r="E13" t="s">
        <v>31</v>
      </c>
      <c r="F13" t="s">
        <v>52</v>
      </c>
      <c r="G13" t="s">
        <v>52</v>
      </c>
      <c r="H13" t="s">
        <v>52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52</v>
      </c>
      <c r="T13" t="s">
        <v>31</v>
      </c>
      <c r="U13" t="s">
        <v>31</v>
      </c>
      <c r="V13" t="s">
        <v>52</v>
      </c>
      <c r="W13" t="s">
        <v>52</v>
      </c>
      <c r="X13" s="2" t="s">
        <v>84</v>
      </c>
    </row>
    <row r="14" spans="1:25" ht="30" x14ac:dyDescent="0.25">
      <c r="A14">
        <v>53</v>
      </c>
      <c r="B14">
        <v>1</v>
      </c>
      <c r="C14">
        <v>12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T14" t="s">
        <v>52</v>
      </c>
      <c r="U14" t="s">
        <v>52</v>
      </c>
      <c r="V14" t="s">
        <v>31</v>
      </c>
      <c r="W14" t="s">
        <v>31</v>
      </c>
      <c r="X14" s="2" t="s">
        <v>85</v>
      </c>
    </row>
    <row r="15" spans="1:25" ht="45" x14ac:dyDescent="0.25">
      <c r="A15">
        <v>57</v>
      </c>
      <c r="B15">
        <v>1</v>
      </c>
      <c r="C15">
        <v>11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52</v>
      </c>
      <c r="J15" t="s">
        <v>52</v>
      </c>
      <c r="K15" t="s">
        <v>52</v>
      </c>
      <c r="L15" t="s">
        <v>52</v>
      </c>
      <c r="M15" t="s">
        <v>31</v>
      </c>
      <c r="N15" t="s">
        <v>52</v>
      </c>
      <c r="O15" t="s">
        <v>52</v>
      </c>
      <c r="P15" t="s">
        <v>52</v>
      </c>
      <c r="Q15" t="s">
        <v>31</v>
      </c>
      <c r="R15" t="s">
        <v>31</v>
      </c>
      <c r="S15" t="s">
        <v>31</v>
      </c>
      <c r="T15" t="s">
        <v>52</v>
      </c>
      <c r="U15" t="s">
        <v>52</v>
      </c>
      <c r="V15" t="s">
        <v>31</v>
      </c>
      <c r="W15" t="s">
        <v>31</v>
      </c>
      <c r="X15" s="2" t="s">
        <v>86</v>
      </c>
    </row>
    <row r="16" spans="1:25" ht="30" x14ac:dyDescent="0.25">
      <c r="A16">
        <v>61</v>
      </c>
      <c r="B16">
        <v>1</v>
      </c>
      <c r="C16">
        <v>8</v>
      </c>
      <c r="D16" t="s">
        <v>52</v>
      </c>
      <c r="E16" t="s">
        <v>52</v>
      </c>
      <c r="I16" t="s">
        <v>31</v>
      </c>
      <c r="J16" t="s">
        <v>31</v>
      </c>
      <c r="K16" t="s">
        <v>31</v>
      </c>
      <c r="L16" t="s">
        <v>31</v>
      </c>
      <c r="M16" t="s">
        <v>52</v>
      </c>
      <c r="N16" t="s">
        <v>31</v>
      </c>
      <c r="O16" t="s">
        <v>31</v>
      </c>
      <c r="P16" t="s">
        <v>31</v>
      </c>
      <c r="Q16" t="s">
        <v>31</v>
      </c>
      <c r="V16" t="s">
        <v>52</v>
      </c>
      <c r="W16" t="s">
        <v>31</v>
      </c>
      <c r="X16" s="2" t="s">
        <v>87</v>
      </c>
      <c r="Y16" t="s">
        <v>126</v>
      </c>
    </row>
    <row r="17" spans="1:25" ht="30" x14ac:dyDescent="0.25">
      <c r="A17">
        <v>65</v>
      </c>
      <c r="B17">
        <v>1</v>
      </c>
      <c r="C17">
        <v>9</v>
      </c>
      <c r="I17" t="s">
        <v>31</v>
      </c>
      <c r="J17" t="s">
        <v>31</v>
      </c>
      <c r="K17" t="s">
        <v>31</v>
      </c>
      <c r="L17" t="s">
        <v>31</v>
      </c>
      <c r="N17" t="s">
        <v>31</v>
      </c>
      <c r="O17" t="s">
        <v>31</v>
      </c>
      <c r="P17" t="s">
        <v>31</v>
      </c>
      <c r="Q17" t="s">
        <v>31</v>
      </c>
      <c r="T17" t="s">
        <v>52</v>
      </c>
      <c r="U17" t="s">
        <v>52</v>
      </c>
      <c r="W17" t="s">
        <v>31</v>
      </c>
      <c r="X17" s="2" t="s">
        <v>88</v>
      </c>
      <c r="Y17" t="s">
        <v>126</v>
      </c>
    </row>
    <row r="18" spans="1:25" ht="30" x14ac:dyDescent="0.25">
      <c r="A18">
        <v>68</v>
      </c>
      <c r="B18">
        <v>3</v>
      </c>
      <c r="C18">
        <v>10</v>
      </c>
      <c r="D18" t="s">
        <v>52</v>
      </c>
      <c r="E18" t="s">
        <v>52</v>
      </c>
      <c r="F18" t="s">
        <v>31</v>
      </c>
      <c r="G18" t="s">
        <v>31</v>
      </c>
      <c r="H18" t="s">
        <v>31</v>
      </c>
      <c r="M18" t="s">
        <v>52</v>
      </c>
      <c r="P18" t="s">
        <v>31</v>
      </c>
      <c r="Q18" t="s">
        <v>31</v>
      </c>
      <c r="R18" t="s">
        <v>31</v>
      </c>
      <c r="V18" t="s">
        <v>31</v>
      </c>
      <c r="W18" t="s">
        <v>31</v>
      </c>
      <c r="X18" s="2" t="s">
        <v>89</v>
      </c>
      <c r="Y18" t="s">
        <v>126</v>
      </c>
    </row>
    <row r="19" spans="1:25" ht="45" x14ac:dyDescent="0.25">
      <c r="A19">
        <v>73</v>
      </c>
      <c r="B19">
        <v>1</v>
      </c>
      <c r="C19">
        <v>11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52</v>
      </c>
      <c r="J19" t="s">
        <v>31</v>
      </c>
      <c r="K19" t="s">
        <v>31</v>
      </c>
      <c r="L19" t="s">
        <v>52</v>
      </c>
      <c r="M19" t="s">
        <v>31</v>
      </c>
      <c r="N19" t="s">
        <v>31</v>
      </c>
      <c r="O19" t="s">
        <v>52</v>
      </c>
      <c r="P19" t="s">
        <v>31</v>
      </c>
      <c r="Q19" t="s">
        <v>31</v>
      </c>
      <c r="R19" t="s">
        <v>31</v>
      </c>
      <c r="S19" t="s">
        <v>31</v>
      </c>
      <c r="T19" t="s">
        <v>52</v>
      </c>
      <c r="U19" t="s">
        <v>52</v>
      </c>
      <c r="V19" t="s">
        <v>31</v>
      </c>
      <c r="W19" t="s">
        <v>31</v>
      </c>
      <c r="X19" s="2" t="s">
        <v>92</v>
      </c>
      <c r="Y19" t="s">
        <v>126</v>
      </c>
    </row>
    <row r="20" spans="1:25" ht="30" x14ac:dyDescent="0.25">
      <c r="A20">
        <v>79</v>
      </c>
      <c r="B20">
        <v>1</v>
      </c>
      <c r="C20">
        <v>13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52</v>
      </c>
      <c r="J20" t="s">
        <v>52</v>
      </c>
      <c r="K20" t="s">
        <v>31</v>
      </c>
      <c r="L20" t="s">
        <v>52</v>
      </c>
      <c r="M20" t="s">
        <v>31</v>
      </c>
      <c r="N20" t="s">
        <v>52</v>
      </c>
      <c r="O20" t="s">
        <v>52</v>
      </c>
      <c r="P20" t="s">
        <v>31</v>
      </c>
      <c r="Q20" t="s">
        <v>31</v>
      </c>
      <c r="R20" t="s">
        <v>31</v>
      </c>
      <c r="V20" t="s">
        <v>31</v>
      </c>
      <c r="W20" t="s">
        <v>31</v>
      </c>
      <c r="X20" s="2" t="s">
        <v>90</v>
      </c>
    </row>
    <row r="21" spans="1:25" ht="30" x14ac:dyDescent="0.25">
      <c r="A21">
        <v>87</v>
      </c>
      <c r="B21">
        <v>1</v>
      </c>
      <c r="C21">
        <v>12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T21" t="s">
        <v>52</v>
      </c>
      <c r="U21" t="s">
        <v>52</v>
      </c>
      <c r="V21" t="s">
        <v>31</v>
      </c>
      <c r="W21" t="s">
        <v>31</v>
      </c>
      <c r="X21" s="2" t="s">
        <v>93</v>
      </c>
    </row>
    <row r="22" spans="1:25" x14ac:dyDescent="0.25">
      <c r="A22">
        <v>94</v>
      </c>
      <c r="B22">
        <v>1</v>
      </c>
      <c r="C22">
        <v>11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52</v>
      </c>
      <c r="U22" t="s">
        <v>52</v>
      </c>
      <c r="V22" t="s">
        <v>31</v>
      </c>
      <c r="W22" t="s">
        <v>31</v>
      </c>
      <c r="X22" s="2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7"/>
  <sheetViews>
    <sheetView topLeftCell="A15" zoomScale="93" zoomScaleNormal="85" workbookViewId="0">
      <selection activeCell="A48" sqref="A4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80</v>
      </c>
      <c r="B1" t="s">
        <v>79</v>
      </c>
      <c r="C1" t="s">
        <v>128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FADA-9F8D-4870-BC92-2C57AE565F2E}">
  <dimension ref="A1:F9"/>
  <sheetViews>
    <sheetView workbookViewId="0">
      <selection activeCell="B8" sqref="B8"/>
    </sheetView>
  </sheetViews>
  <sheetFormatPr defaultRowHeight="15" x14ac:dyDescent="0.25"/>
  <sheetData>
    <row r="1" spans="1:6" x14ac:dyDescent="0.25">
      <c r="A1" t="s">
        <v>151</v>
      </c>
      <c r="B1" t="s">
        <v>152</v>
      </c>
      <c r="C1" t="s">
        <v>153</v>
      </c>
      <c r="D1" t="s">
        <v>154</v>
      </c>
      <c r="E1" t="s">
        <v>182</v>
      </c>
      <c r="F1" t="s">
        <v>183</v>
      </c>
    </row>
    <row r="3" spans="1:6" x14ac:dyDescent="0.25">
      <c r="A3">
        <v>21</v>
      </c>
      <c r="B3">
        <v>44.344541669999998</v>
      </c>
      <c r="C3">
        <v>91</v>
      </c>
      <c r="D3">
        <v>161.00754166999999</v>
      </c>
      <c r="E3">
        <f>$B$8+(B3-$B$7)/$B$9</f>
        <v>161.0074649042466</v>
      </c>
      <c r="F3">
        <f>(D3-E3)^2</f>
        <v>5.8929808937381807E-9</v>
      </c>
    </row>
    <row r="4" spans="1:6" x14ac:dyDescent="0.25">
      <c r="A4">
        <v>25</v>
      </c>
      <c r="B4">
        <v>51.03016667</v>
      </c>
      <c r="C4">
        <v>95</v>
      </c>
      <c r="D4">
        <v>167.69939582999999</v>
      </c>
      <c r="E4">
        <f>$B$8+(B4-$B$7)/$B$9</f>
        <v>167.69931763116347</v>
      </c>
      <c r="F4">
        <f>(D4-E4)^2</f>
        <v>6.1150580329331108E-9</v>
      </c>
    </row>
    <row r="5" spans="1:6" x14ac:dyDescent="0.25">
      <c r="F5">
        <f>F3+F4</f>
        <v>1.2008038926671292E-8</v>
      </c>
    </row>
    <row r="7" spans="1:6" x14ac:dyDescent="0.25">
      <c r="A7" t="s">
        <v>179</v>
      </c>
      <c r="B7" s="10">
        <v>5.7439999999999998</v>
      </c>
    </row>
    <row r="8" spans="1:6" x14ac:dyDescent="0.25">
      <c r="A8" t="s">
        <v>180</v>
      </c>
      <c r="B8">
        <v>122.37096644152135</v>
      </c>
    </row>
    <row r="9" spans="1:6" x14ac:dyDescent="0.25">
      <c r="A9" t="s">
        <v>181</v>
      </c>
      <c r="B9">
        <v>0.99906935684764653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5144-1CCF-49BB-8FB3-2C4ECEEEC1B5}">
  <dimension ref="A1:I24"/>
  <sheetViews>
    <sheetView workbookViewId="0">
      <selection activeCell="B23" sqref="B23"/>
    </sheetView>
  </sheetViews>
  <sheetFormatPr defaultRowHeight="15" x14ac:dyDescent="0.25"/>
  <cols>
    <col min="1" max="1" width="33.42578125" bestFit="1" customWidth="1"/>
    <col min="2" max="2" width="18.140625" style="1" bestFit="1" customWidth="1"/>
    <col min="3" max="3" width="12.7109375" style="6" bestFit="1" customWidth="1"/>
    <col min="4" max="4" width="20.5703125" style="1" bestFit="1" customWidth="1"/>
    <col min="5" max="5" width="41.42578125" bestFit="1" customWidth="1"/>
    <col min="6" max="6" width="12.28515625" bestFit="1" customWidth="1"/>
    <col min="7" max="8" width="9.140625" style="1"/>
    <col min="9" max="9" width="20.42578125" style="6" bestFit="1" customWidth="1"/>
  </cols>
  <sheetData>
    <row r="1" spans="1:6" x14ac:dyDescent="0.25">
      <c r="A1" t="s">
        <v>175</v>
      </c>
      <c r="B1" s="1" t="s">
        <v>174</v>
      </c>
      <c r="C1" t="s">
        <v>161</v>
      </c>
      <c r="D1" s="1" t="s">
        <v>173</v>
      </c>
      <c r="E1" t="s">
        <v>172</v>
      </c>
    </row>
    <row r="2" spans="1:6" x14ac:dyDescent="0.25">
      <c r="A2" t="s">
        <v>171</v>
      </c>
      <c r="B2" s="1">
        <v>0</v>
      </c>
      <c r="D2" s="1">
        <f>$B$23+Table25[[#This Row],[tijd in dansvideo]]/$B$24</f>
        <v>146.42855493275192</v>
      </c>
      <c r="E2" s="9"/>
    </row>
    <row r="3" spans="1:6" x14ac:dyDescent="0.25">
      <c r="A3" t="s">
        <v>169</v>
      </c>
      <c r="B3" s="1">
        <f>1+20/30</f>
        <v>1.6666666666666665</v>
      </c>
      <c r="D3" s="1">
        <f>$B$23+Table25[[#This Row],[tijd in dansvideo]]/$B$24</f>
        <v>147.67356223858692</v>
      </c>
      <c r="E3" s="9">
        <f>Table25[[#This Row],[tijd in muziekvideo]]-C16</f>
        <v>-2.6141307785110257E-7</v>
      </c>
    </row>
    <row r="4" spans="1:6" x14ac:dyDescent="0.25">
      <c r="A4" t="s">
        <v>168</v>
      </c>
      <c r="B4" s="1">
        <f>2+15/30</f>
        <v>2.5</v>
      </c>
      <c r="C4" s="6">
        <v>1.5</v>
      </c>
      <c r="D4" s="1">
        <f>$B$23+Table25[[#This Row],[tijd in dansvideo]]/$B$24</f>
        <v>148.29606589150444</v>
      </c>
      <c r="E4" s="1"/>
    </row>
    <row r="5" spans="1:6" x14ac:dyDescent="0.25">
      <c r="A5" t="s">
        <v>167</v>
      </c>
      <c r="B5" s="1">
        <f>4+19/30</f>
        <v>4.6333333333333329</v>
      </c>
      <c r="C5" s="6">
        <v>2.5</v>
      </c>
      <c r="D5" s="1">
        <f>$B$23+Table25[[#This Row],[tijd in dansvideo]]/$B$24</f>
        <v>149.88967524297325</v>
      </c>
      <c r="E5" s="1"/>
    </row>
    <row r="6" spans="1:6" x14ac:dyDescent="0.25">
      <c r="A6" t="s">
        <v>166</v>
      </c>
      <c r="B6" s="1">
        <f>6+25/30</f>
        <v>6.833333333333333</v>
      </c>
      <c r="C6" s="6">
        <v>3.5</v>
      </c>
      <c r="D6" s="1">
        <f>$B$23+Table25[[#This Row],[tijd in dansvideo]]/$B$24</f>
        <v>151.53308488667545</v>
      </c>
      <c r="E6" s="1"/>
    </row>
    <row r="7" spans="1:6" x14ac:dyDescent="0.25">
      <c r="A7" t="s">
        <v>165</v>
      </c>
      <c r="B7" s="1">
        <f>9+7/30</f>
        <v>9.2333333333333325</v>
      </c>
      <c r="C7" s="6">
        <v>4.5</v>
      </c>
      <c r="D7" s="1">
        <f>$B$23+Table25[[#This Row],[tijd in dansvideo]]/$B$24</f>
        <v>153.32589540707787</v>
      </c>
      <c r="E7" s="1"/>
    </row>
    <row r="8" spans="1:6" x14ac:dyDescent="0.25">
      <c r="A8" t="s">
        <v>170</v>
      </c>
      <c r="B8" s="1">
        <f>10+22/30</f>
        <v>10.733333333333333</v>
      </c>
      <c r="D8" s="1">
        <f>$B$23+Table25[[#This Row],[tijd in dansvideo]]/$B$24</f>
        <v>154.44640198232938</v>
      </c>
      <c r="E8" s="1">
        <f>Table25[[#This Row],[tijd in muziekvideo]]-C21</f>
        <v>7.4776982329382236E-2</v>
      </c>
    </row>
    <row r="9" spans="1:6" x14ac:dyDescent="0.25">
      <c r="A9" t="s">
        <v>169</v>
      </c>
      <c r="B9" s="1">
        <f>11+10/30</f>
        <v>11.333333333333334</v>
      </c>
      <c r="E9" s="1"/>
    </row>
    <row r="10" spans="1:6" x14ac:dyDescent="0.25">
      <c r="A10" t="s">
        <v>168</v>
      </c>
      <c r="B10" s="1">
        <f>12+29/30</f>
        <v>12.966666666666667</v>
      </c>
      <c r="E10" s="1"/>
    </row>
    <row r="11" spans="1:6" x14ac:dyDescent="0.25">
      <c r="A11" t="s">
        <v>167</v>
      </c>
      <c r="B11" s="1">
        <f>15+11/30</f>
        <v>15.366666666666667</v>
      </c>
      <c r="E11" s="1"/>
    </row>
    <row r="12" spans="1:6" x14ac:dyDescent="0.25">
      <c r="A12" t="s">
        <v>166</v>
      </c>
      <c r="B12" s="1">
        <f>17+29/30</f>
        <v>17.966666666666665</v>
      </c>
      <c r="E12" s="1"/>
    </row>
    <row r="13" spans="1:6" x14ac:dyDescent="0.25">
      <c r="A13" t="s">
        <v>165</v>
      </c>
      <c r="B13" s="1">
        <f>20+1/30</f>
        <v>20.033333333333335</v>
      </c>
      <c r="E13" s="1"/>
    </row>
    <row r="15" spans="1:6" x14ac:dyDescent="0.25">
      <c r="A15" s="8" t="s">
        <v>164</v>
      </c>
      <c r="B15" s="1" t="s">
        <v>163</v>
      </c>
      <c r="C15" s="1" t="s">
        <v>162</v>
      </c>
      <c r="D15" t="s">
        <v>161</v>
      </c>
      <c r="E15" t="s">
        <v>160</v>
      </c>
      <c r="F15" t="s">
        <v>159</v>
      </c>
    </row>
    <row r="16" spans="1:6" x14ac:dyDescent="0.25">
      <c r="A16" s="8" t="s">
        <v>158</v>
      </c>
      <c r="B16" s="1">
        <v>83</v>
      </c>
      <c r="C16" s="1">
        <v>147.6735625</v>
      </c>
      <c r="D16" s="6">
        <v>1</v>
      </c>
      <c r="E16" s="1"/>
      <c r="F16" s="1"/>
    </row>
    <row r="17" spans="1:6" x14ac:dyDescent="0.25">
      <c r="A17" s="8">
        <v>1</v>
      </c>
      <c r="B17" s="1">
        <v>83.5</v>
      </c>
      <c r="C17" s="1">
        <v>148.51082031000001</v>
      </c>
      <c r="D17" s="6">
        <v>1.5</v>
      </c>
      <c r="E17" s="1">
        <f>D4</f>
        <v>148.29606589150444</v>
      </c>
      <c r="F17" s="1">
        <f>Table14[[#This Row],[uiteindelijke tijd voor dans voor zelfde tel]]-Table14[[#This Row],[muziektijd]]</f>
        <v>-0.21475441849557342</v>
      </c>
    </row>
    <row r="18" spans="1:6" x14ac:dyDescent="0.25">
      <c r="A18" s="8">
        <v>2</v>
      </c>
      <c r="B18" s="1">
        <v>84.5</v>
      </c>
      <c r="C18" s="1">
        <v>150.18533593999999</v>
      </c>
      <c r="D18" s="6">
        <v>2.5</v>
      </c>
      <c r="E18" s="1">
        <f t="shared" ref="E18:E20" si="0">D5</f>
        <v>149.88967524297325</v>
      </c>
      <c r="F18" s="1">
        <f>Table14[[#This Row],[uiteindelijke tijd voor dans voor zelfde tel]]-Table14[[#This Row],[muziektijd]]</f>
        <v>-0.29566069702673303</v>
      </c>
    </row>
    <row r="19" spans="1:6" x14ac:dyDescent="0.25">
      <c r="A19" s="8">
        <v>3</v>
      </c>
      <c r="B19" s="1">
        <v>85.5</v>
      </c>
      <c r="C19" s="1">
        <v>151.85985156000001</v>
      </c>
      <c r="D19" s="6">
        <v>3.5</v>
      </c>
      <c r="E19" s="1">
        <f t="shared" si="0"/>
        <v>151.53308488667545</v>
      </c>
      <c r="F19" s="1">
        <f>Table14[[#This Row],[uiteindelijke tijd voor dans voor zelfde tel]]-Table14[[#This Row],[muziektijd]]</f>
        <v>-0.32676667332455622</v>
      </c>
    </row>
    <row r="20" spans="1:6" x14ac:dyDescent="0.25">
      <c r="A20" s="8">
        <v>4</v>
      </c>
      <c r="B20" s="1">
        <v>86.5</v>
      </c>
      <c r="C20" s="1">
        <v>153.53436719000001</v>
      </c>
      <c r="D20" s="6">
        <v>4.5</v>
      </c>
      <c r="E20" s="1">
        <f t="shared" si="0"/>
        <v>153.32589540707787</v>
      </c>
      <c r="F20" s="1">
        <f>Table14[[#This Row],[uiteindelijke tijd voor dans voor zelfde tel]]-Table14[[#This Row],[muziektijd]]</f>
        <v>-0.20847178292214608</v>
      </c>
    </row>
    <row r="21" spans="1:6" x14ac:dyDescent="0.25">
      <c r="A21" s="8" t="s">
        <v>157</v>
      </c>
      <c r="B21" s="1">
        <v>87</v>
      </c>
      <c r="C21" s="1">
        <v>154.37162499999999</v>
      </c>
      <c r="D21" s="6" t="s">
        <v>156</v>
      </c>
      <c r="E21" s="1"/>
      <c r="F21" s="1"/>
    </row>
    <row r="22" spans="1:6" x14ac:dyDescent="0.25">
      <c r="A22" s="8"/>
      <c r="C22" s="7"/>
      <c r="D22" s="7"/>
      <c r="E22" s="1" t="s">
        <v>155</v>
      </c>
      <c r="F22" s="1">
        <f>F17*F17+F18*F18+F19*F19+F20*F20</f>
        <v>0.28377165110004116</v>
      </c>
    </row>
    <row r="23" spans="1:6" x14ac:dyDescent="0.25">
      <c r="A23" t="s">
        <v>178</v>
      </c>
      <c r="B23" s="1">
        <v>146.42855493275192</v>
      </c>
    </row>
    <row r="24" spans="1:6" x14ac:dyDescent="0.25">
      <c r="A24" t="s">
        <v>177</v>
      </c>
      <c r="B24" s="1">
        <v>1.3386802301122693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214-FF28-43F6-A373-59DDF6957F4B}">
  <dimension ref="A1:D14"/>
  <sheetViews>
    <sheetView workbookViewId="0">
      <selection activeCell="D5" sqref="D5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184</v>
      </c>
      <c r="B1" t="s">
        <v>185</v>
      </c>
      <c r="C1" t="s">
        <v>186</v>
      </c>
      <c r="D1" t="s">
        <v>187</v>
      </c>
    </row>
    <row r="2" spans="1:4" x14ac:dyDescent="0.25">
      <c r="A2" s="4" t="s">
        <v>7</v>
      </c>
      <c r="B2">
        <v>67</v>
      </c>
      <c r="C2">
        <f>B11</f>
        <v>167.69939582999999</v>
      </c>
      <c r="D2">
        <f>C2-B2</f>
        <v>100.69939582999999</v>
      </c>
    </row>
    <row r="3" spans="1:4" x14ac:dyDescent="0.25">
      <c r="A3" s="5" t="s">
        <v>8</v>
      </c>
      <c r="D3">
        <f t="shared" ref="D3:D6" si="0">C3-B3</f>
        <v>0</v>
      </c>
    </row>
    <row r="4" spans="1:4" x14ac:dyDescent="0.25">
      <c r="A4" s="4" t="s">
        <v>9</v>
      </c>
      <c r="B4">
        <v>1</v>
      </c>
      <c r="C4">
        <f>B10</f>
        <v>161.00754166999999</v>
      </c>
      <c r="D4">
        <f t="shared" si="0"/>
        <v>160.00754166999999</v>
      </c>
    </row>
    <row r="5" spans="1:4" x14ac:dyDescent="0.25">
      <c r="A5" s="5" t="s">
        <v>10</v>
      </c>
      <c r="B5">
        <f>10+20/30</f>
        <v>10.666666666666666</v>
      </c>
      <c r="C5">
        <f>B11</f>
        <v>167.69939582999999</v>
      </c>
      <c r="D5">
        <f t="shared" si="0"/>
        <v>157.03272916333333</v>
      </c>
    </row>
    <row r="6" spans="1:4" x14ac:dyDescent="0.25">
      <c r="A6" s="4" t="s">
        <v>11</v>
      </c>
      <c r="B6">
        <v>0</v>
      </c>
      <c r="C6">
        <f>B10</f>
        <v>161.00754166999999</v>
      </c>
      <c r="D6">
        <f t="shared" si="0"/>
        <v>161.00754166999999</v>
      </c>
    </row>
    <row r="10" spans="1:4" x14ac:dyDescent="0.25">
      <c r="A10">
        <v>91</v>
      </c>
      <c r="B10">
        <v>161.00754166999999</v>
      </c>
    </row>
    <row r="11" spans="1:4" x14ac:dyDescent="0.25">
      <c r="A11">
        <v>95</v>
      </c>
      <c r="B11">
        <v>167.69939582999999</v>
      </c>
    </row>
    <row r="14" spans="1:4" x14ac:dyDescent="0.25">
      <c r="B14">
        <f>B11-B10</f>
        <v>6.6918541599999912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minputs</vt:lpstr>
      <vt:lpstr>parts</vt:lpstr>
      <vt:lpstr>tempo</vt:lpstr>
      <vt:lpstr>vjsync</vt:lpstr>
      <vt:lpstr>dansvideo</vt:lpstr>
      <vt:lpstr>flro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2020-12-18T10:38:33Z</dcterms:modified>
</cp:coreProperties>
</file>