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OneDrive\AP\3de jaar\AP valley\"/>
    </mc:Choice>
  </mc:AlternateContent>
  <bookViews>
    <workbookView xWindow="0" yWindow="0" windowWidth="23040" windowHeight="9045"/>
  </bookViews>
  <sheets>
    <sheet name="Breakeven Analysis Data" sheetId="2" r:id="rId1"/>
    <sheet name="Breakeven Analysis Chart" sheetId="5" r:id="rId2"/>
    <sheet name="Variables" sheetId="3" state="veryHidden" r:id="rId3"/>
  </sheets>
  <definedNames>
    <definedName name="_Example" hidden="1">Variables!$B$1</definedName>
    <definedName name="_Look" hidden="1">Variables!$B$4</definedName>
    <definedName name="_Order1" hidden="1">0</definedName>
    <definedName name="_Series" hidden="1">Variables!$B$3</definedName>
    <definedName name="_Shading" hidden="1">Variables!$B$2</definedName>
    <definedName name="Breakeven_point">'Breakeven Analysis Data'!$F$41</definedName>
    <definedName name="Company_name">'Breakeven Analysis Data'!$B$2</definedName>
    <definedName name="DATA_01" hidden="1">'Breakeven Analysis Data'!$B$2:$B$3</definedName>
    <definedName name="DATA_02" hidden="1">'Breakeven Analysis Data'!#REF!</definedName>
    <definedName name="DATA_03" hidden="1">'Breakeven Analysis Data'!#REF!</definedName>
    <definedName name="DATA_04" hidden="1">'Breakeven Analysis Data'!#REF!</definedName>
    <definedName name="DATA_05" hidden="1">'Breakeven Analysis Data'!#REF!</definedName>
    <definedName name="DATA_06" hidden="1">'Breakeven Analysis Data'!$F$10:$F$17</definedName>
    <definedName name="DATA_07" hidden="1">'Breakeven Analysis Data'!#REF!</definedName>
    <definedName name="DATA_08" hidden="1">'Breakeven Analysis Data'!$H$4</definedName>
    <definedName name="Fixed_costs">'Breakeven Analysis Data'!$F$25:$F$34</definedName>
    <definedName name="Gross_margin">'Breakeven Analysis Data'!$G$22</definedName>
    <definedName name="IntroPrintArea" hidden="1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Net_profit">'Breakeven Analysis Data'!$G$37</definedName>
    <definedName name="Sales_price_unit">'Breakeven Analysis Data'!$F$5</definedName>
    <definedName name="Sales_volume_units">'Breakeven Analysis Data'!$F$6</definedName>
    <definedName name="TemplatePrintArea">'Breakeven Analysis Data'!$B$1:$G$5</definedName>
    <definedName name="Total_fixed">'Breakeven Analysis Data'!$G$35</definedName>
    <definedName name="Total_Sales">'Breakeven Analysis Data'!$G$7</definedName>
    <definedName name="Total_variable">'Breakeven Analysis Data'!$G$19</definedName>
    <definedName name="Unit_contrib_margin">'Breakeven Analysis Data'!$F$21</definedName>
    <definedName name="Variable_cost_unit">'Breakeven Analysis Data'!$F$18</definedName>
    <definedName name="Variable_costs_unit">'Breakeven Analysis Data'!$F$10:$F$17</definedName>
    <definedName name="Variable_Unit_Cost">'Breakeven Analysis Data'!$F$18</definedName>
  </definedNames>
  <calcPr calcId="152511" concurrentCalc="0"/>
  <extLs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G35" i="2" l="1"/>
  <c r="D45" i="2"/>
  <c r="M43" i="2"/>
  <c r="L43" i="2"/>
  <c r="K43" i="2"/>
  <c r="J43" i="2"/>
  <c r="I43" i="2"/>
  <c r="H43" i="2"/>
  <c r="G43" i="2"/>
  <c r="F43" i="2"/>
  <c r="E43" i="2"/>
  <c r="D43" i="2"/>
  <c r="F18" i="2"/>
  <c r="N43" i="2"/>
  <c r="N46" i="2"/>
  <c r="M46" i="2"/>
  <c r="L46" i="2"/>
  <c r="K46" i="2"/>
  <c r="J46" i="2"/>
  <c r="I46" i="2"/>
  <c r="H46" i="2"/>
  <c r="G46" i="2"/>
  <c r="F46" i="2"/>
  <c r="E46" i="2"/>
  <c r="D46" i="2"/>
  <c r="N45" i="2"/>
  <c r="M45" i="2"/>
  <c r="L45" i="2"/>
  <c r="K45" i="2"/>
  <c r="J45" i="2"/>
  <c r="I45" i="2"/>
  <c r="H45" i="2"/>
  <c r="G45" i="2"/>
  <c r="F45" i="2"/>
  <c r="E45" i="2"/>
  <c r="N44" i="2"/>
  <c r="M44" i="2"/>
  <c r="L44" i="2"/>
  <c r="K44" i="2"/>
  <c r="J44" i="2"/>
  <c r="I44" i="2"/>
  <c r="H44" i="2"/>
  <c r="G44" i="2"/>
  <c r="F44" i="2"/>
  <c r="E44" i="2"/>
  <c r="D44" i="2"/>
  <c r="F21" i="2"/>
  <c r="F41" i="2"/>
  <c r="G7" i="2"/>
  <c r="G19" i="2"/>
  <c r="G22" i="2"/>
  <c r="G37" i="2"/>
  <c r="E47" i="2"/>
  <c r="F47" i="2"/>
  <c r="G47" i="2"/>
  <c r="H47" i="2"/>
  <c r="I47" i="2"/>
  <c r="J47" i="2"/>
  <c r="K47" i="2"/>
  <c r="L47" i="2"/>
  <c r="M47" i="2"/>
  <c r="N47" i="2"/>
  <c r="D47" i="2"/>
  <c r="D48" i="2"/>
  <c r="D49" i="2"/>
  <c r="N48" i="2"/>
  <c r="N49" i="2"/>
  <c r="M48" i="2"/>
  <c r="M49" i="2"/>
  <c r="L48" i="2"/>
  <c r="L49" i="2"/>
  <c r="K48" i="2"/>
  <c r="K49" i="2"/>
  <c r="J48" i="2"/>
  <c r="J49" i="2"/>
  <c r="I48" i="2"/>
  <c r="I49" i="2"/>
  <c r="H48" i="2"/>
  <c r="H49" i="2"/>
  <c r="G48" i="2"/>
  <c r="G49" i="2"/>
  <c r="F48" i="2"/>
  <c r="F49" i="2"/>
  <c r="E48" i="2"/>
  <c r="E49" i="2"/>
</calcChain>
</file>

<file path=xl/sharedStrings.xml><?xml version="1.0" encoding="utf-8"?>
<sst xmlns="http://schemas.openxmlformats.org/spreadsheetml/2006/main" count="48" uniqueCount="46">
  <si>
    <t>_Example</t>
  </si>
  <si>
    <t>_Shading</t>
  </si>
  <si>
    <t>_Series</t>
  </si>
  <si>
    <t>_Look</t>
  </si>
  <si>
    <t>OfficeReady 3.0</t>
  </si>
  <si>
    <t>[Name]</t>
  </si>
  <si>
    <t>Breakeven Analysis</t>
  </si>
  <si>
    <t>Insurance</t>
  </si>
  <si>
    <t>Other fixed costs</t>
  </si>
  <si>
    <t>Sales</t>
  </si>
  <si>
    <t>Sales price per unit</t>
  </si>
  <si>
    <t xml:space="preserve">    Total Sales</t>
  </si>
  <si>
    <t xml:space="preserve">    Gross Margin</t>
  </si>
  <si>
    <t>Variable Costs</t>
  </si>
  <si>
    <t xml:space="preserve">    Net Profit (Loss)</t>
  </si>
  <si>
    <t>Variable costs</t>
  </si>
  <si>
    <t>Breakeven Point (units):</t>
  </si>
  <si>
    <t>Results:</t>
  </si>
  <si>
    <t>Variable costs per unit</t>
  </si>
  <si>
    <t>Unit contribution margin</t>
  </si>
  <si>
    <t>Total sales</t>
  </si>
  <si>
    <t>Total costs</t>
  </si>
  <si>
    <t>Net profit (loss)</t>
  </si>
  <si>
    <t>Sales volume analysis:</t>
  </si>
  <si>
    <t>Other variable costs per unit</t>
  </si>
  <si>
    <t xml:space="preserve">    Total Variable Costs</t>
  </si>
  <si>
    <t>Sales volume per period (units)</t>
  </si>
  <si>
    <t>Fixed Costs Per Period</t>
  </si>
  <si>
    <t xml:space="preserve">    Total Fixed Costs per period</t>
  </si>
  <si>
    <t>Fixed costs per period</t>
  </si>
  <si>
    <t>Amounts shown in Euro</t>
  </si>
  <si>
    <t>Fixed taxes</t>
  </si>
  <si>
    <t>Commission per unit (resellers fee)</t>
  </si>
  <si>
    <t>Purchase cost per unit ('Buy')</t>
  </si>
  <si>
    <t>Manufacturing/Assembly cost per unit ('Make')</t>
  </si>
  <si>
    <t>Shipping cost per unit</t>
  </si>
  <si>
    <t>Labour cost (Wages)</t>
  </si>
  <si>
    <t>Sales &amp; Marketing Cost</t>
  </si>
  <si>
    <t>Hardware, Software + Fixed SaaS &amp; Hosting fees</t>
  </si>
  <si>
    <t>Variable SaaS &amp; Hosting cost per unit</t>
  </si>
  <si>
    <t>Subcontracting (Outsourcing of development)</t>
  </si>
  <si>
    <t>Car &amp; Travel</t>
  </si>
  <si>
    <t>Administrative (Accountant, company creation,…)</t>
  </si>
  <si>
    <t>Rent (co-working space, own office space,…)</t>
  </si>
  <si>
    <t>Advertising cost per unit</t>
  </si>
  <si>
    <t>Support cost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</si>
</sst>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0_);[Red]\(0\)"/>
    <numFmt numFmtId="166" formatCode="0_);\(0\)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name val="Arial"/>
    </font>
    <font>
      <b/>
      <sz val="12"/>
      <color indexed="18"/>
      <name val="Arial"/>
      <family val="2"/>
    </font>
    <font>
      <b/>
      <sz val="10"/>
      <name val="Arial"/>
      <family val="2"/>
    </font>
    <font>
      <b/>
      <sz val="22"/>
      <color indexed="18"/>
      <name val="Arial Black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2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38" fontId="0" fillId="0" borderId="0" applyFont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9" fontId="5" fillId="0" borderId="0" applyFont="0" applyFill="0" applyBorder="0" applyAlignment="0" applyProtection="0"/>
  </cellStyleXfs>
  <cellXfs count="55">
    <xf numFmtId="38" fontId="0" fillId="0" borderId="0" xfId="0"/>
    <xf numFmtId="38" fontId="0" fillId="0" borderId="0" xfId="0" applyProtection="1"/>
    <xf numFmtId="38" fontId="1" fillId="0" borderId="0" xfId="0" applyFont="1" applyFill="1" applyAlignment="1" applyProtection="1">
      <alignment horizontal="centerContinuous"/>
    </xf>
    <xf numFmtId="38" fontId="1" fillId="0" borderId="0" xfId="0" applyFont="1" applyFill="1" applyProtection="1"/>
    <xf numFmtId="38" fontId="5" fillId="0" borderId="0" xfId="0" applyFont="1" applyFill="1" applyProtection="1"/>
    <xf numFmtId="38" fontId="3" fillId="2" borderId="0" xfId="0" applyFont="1" applyFill="1" applyProtection="1"/>
    <xf numFmtId="38" fontId="4" fillId="2" borderId="0" xfId="0" applyFont="1" applyFill="1" applyProtection="1"/>
    <xf numFmtId="166" fontId="1" fillId="0" borderId="0" xfId="0" applyNumberFormat="1" applyFont="1" applyFill="1" applyBorder="1" applyProtection="1"/>
    <xf numFmtId="166" fontId="5" fillId="0" borderId="0" xfId="0" applyNumberFormat="1" applyFont="1" applyFill="1" applyProtection="1"/>
    <xf numFmtId="166" fontId="1" fillId="0" borderId="0" xfId="0" applyNumberFormat="1" applyFont="1" applyFill="1" applyAlignment="1" applyProtection="1">
      <alignment horizontal="centerContinuous"/>
    </xf>
    <xf numFmtId="166" fontId="0" fillId="0" borderId="0" xfId="0" applyNumberFormat="1" applyProtection="1"/>
    <xf numFmtId="38" fontId="1" fillId="0" borderId="0" xfId="0" applyFont="1" applyFill="1" applyProtection="1">
      <protection locked="0"/>
    </xf>
    <xf numFmtId="38" fontId="5" fillId="0" borderId="0" xfId="0" applyFont="1" applyFill="1" applyProtection="1">
      <protection locked="0"/>
    </xf>
    <xf numFmtId="38" fontId="5" fillId="0" borderId="0" xfId="0" applyFont="1" applyFill="1" applyAlignment="1" applyProtection="1">
      <alignment wrapText="1"/>
    </xf>
    <xf numFmtId="38" fontId="0" fillId="0" borderId="0" xfId="0" applyAlignment="1" applyProtection="1">
      <alignment wrapText="1"/>
    </xf>
    <xf numFmtId="38" fontId="2" fillId="0" borderId="0" xfId="0" applyFont="1" applyFill="1" applyAlignment="1" applyProtection="1">
      <alignment horizontal="centerContinuous" wrapText="1"/>
    </xf>
    <xf numFmtId="37" fontId="1" fillId="0" borderId="0" xfId="0" applyNumberFormat="1" applyFont="1" applyFill="1" applyAlignment="1" applyProtection="1">
      <alignment horizontal="centerContinuous"/>
    </xf>
    <xf numFmtId="37" fontId="6" fillId="0" borderId="0" xfId="0" applyNumberFormat="1" applyFont="1" applyFill="1" applyAlignment="1" applyProtection="1">
      <alignment horizontal="center" wrapText="1"/>
      <protection locked="0"/>
    </xf>
    <xf numFmtId="37" fontId="1" fillId="0" borderId="0" xfId="0" applyNumberFormat="1" applyFont="1" applyFill="1" applyProtection="1"/>
    <xf numFmtId="37" fontId="1" fillId="0" borderId="0" xfId="0" applyNumberFormat="1" applyFont="1" applyFill="1" applyBorder="1" applyProtection="1"/>
    <xf numFmtId="37" fontId="0" fillId="0" borderId="0" xfId="0" applyNumberFormat="1" applyProtection="1"/>
    <xf numFmtId="38" fontId="6" fillId="0" borderId="0" xfId="0" applyFont="1" applyFill="1" applyAlignment="1" applyProtection="1">
      <alignment wrapText="1"/>
    </xf>
    <xf numFmtId="38" fontId="7" fillId="0" borderId="0" xfId="0" applyFont="1" applyFill="1" applyProtection="1"/>
    <xf numFmtId="38" fontId="7" fillId="0" borderId="0" xfId="0" applyFont="1" applyProtection="1"/>
    <xf numFmtId="38" fontId="8" fillId="0" borderId="0" xfId="0" applyFont="1" applyFill="1" applyAlignment="1" applyProtection="1">
      <alignment horizontal="center"/>
      <protection locked="0"/>
    </xf>
    <xf numFmtId="38" fontId="8" fillId="0" borderId="0" xfId="0" applyFont="1" applyFill="1" applyAlignment="1" applyProtection="1">
      <protection locked="0"/>
    </xf>
    <xf numFmtId="38" fontId="10" fillId="0" borderId="0" xfId="0" applyFont="1" applyProtection="1"/>
    <xf numFmtId="38" fontId="11" fillId="0" borderId="0" xfId="0" applyFont="1" applyProtection="1"/>
    <xf numFmtId="37" fontId="10" fillId="0" borderId="0" xfId="0" applyNumberFormat="1" applyFont="1" applyFill="1" applyBorder="1" applyProtection="1"/>
    <xf numFmtId="38" fontId="12" fillId="0" borderId="0" xfId="0" applyFont="1" applyFill="1" applyAlignment="1" applyProtection="1">
      <alignment horizontal="left"/>
      <protection locked="0"/>
    </xf>
    <xf numFmtId="38" fontId="3" fillId="2" borderId="0" xfId="0" applyFont="1" applyFill="1" applyAlignment="1" applyProtection="1">
      <alignment horizontal="left"/>
    </xf>
    <xf numFmtId="39" fontId="1" fillId="0" borderId="1" xfId="0" applyNumberFormat="1" applyFont="1" applyFill="1" applyBorder="1" applyProtection="1">
      <protection locked="0"/>
    </xf>
    <xf numFmtId="39" fontId="1" fillId="0" borderId="2" xfId="0" applyNumberFormat="1" applyFont="1" applyFill="1" applyBorder="1" applyProtection="1">
      <protection locked="0"/>
    </xf>
    <xf numFmtId="39" fontId="1" fillId="3" borderId="1" xfId="0" applyNumberFormat="1" applyFont="1" applyFill="1" applyBorder="1" applyProtection="1"/>
    <xf numFmtId="39" fontId="1" fillId="3" borderId="2" xfId="0" applyNumberFormat="1" applyFont="1" applyFill="1" applyBorder="1" applyProtection="1"/>
    <xf numFmtId="38" fontId="7" fillId="0" borderId="0" xfId="0" applyFont="1" applyFill="1" applyProtection="1">
      <protection locked="0"/>
    </xf>
    <xf numFmtId="38" fontId="0" fillId="0" borderId="0" xfId="0" applyProtection="1">
      <protection locked="0"/>
    </xf>
    <xf numFmtId="38" fontId="0" fillId="3" borderId="1" xfId="0" applyFill="1" applyBorder="1" applyProtection="1"/>
    <xf numFmtId="40" fontId="0" fillId="3" borderId="1" xfId="0" applyNumberFormat="1" applyFill="1" applyBorder="1" applyProtection="1"/>
    <xf numFmtId="38" fontId="0" fillId="0" borderId="0" xfId="0" applyFill="1" applyBorder="1" applyProtection="1">
      <protection locked="0"/>
    </xf>
    <xf numFmtId="37" fontId="10" fillId="3" borderId="1" xfId="0" applyNumberFormat="1" applyFont="1" applyFill="1" applyBorder="1" applyProtection="1"/>
    <xf numFmtId="38" fontId="10" fillId="0" borderId="0" xfId="0" applyFont="1" applyProtection="1">
      <protection locked="0"/>
    </xf>
    <xf numFmtId="38" fontId="9" fillId="0" borderId="0" xfId="0" applyFont="1" applyAlignment="1" applyProtection="1">
      <protection locked="0"/>
    </xf>
    <xf numFmtId="38" fontId="3" fillId="2" borderId="0" xfId="0" applyFont="1" applyFill="1" applyAlignment="1" applyProtection="1">
      <alignment horizontal="left"/>
      <protection locked="0"/>
    </xf>
    <xf numFmtId="38" fontId="3" fillId="2" borderId="0" xfId="0" applyFont="1" applyFill="1" applyProtection="1">
      <protection locked="0"/>
    </xf>
    <xf numFmtId="37" fontId="1" fillId="0" borderId="1" xfId="0" applyNumberFormat="1" applyFont="1" applyFill="1" applyBorder="1" applyProtection="1">
      <protection locked="0"/>
    </xf>
    <xf numFmtId="39" fontId="1" fillId="3" borderId="3" xfId="0" applyNumberFormat="1" applyFont="1" applyFill="1" applyBorder="1" applyProtection="1"/>
    <xf numFmtId="39" fontId="1" fillId="0" borderId="4" xfId="0" applyNumberFormat="1" applyFont="1" applyFill="1" applyBorder="1" applyProtection="1">
      <protection locked="0"/>
    </xf>
    <xf numFmtId="39" fontId="1" fillId="3" borderId="5" xfId="0" applyNumberFormat="1" applyFont="1" applyFill="1" applyBorder="1" applyProtection="1"/>
    <xf numFmtId="39" fontId="1" fillId="3" borderId="6" xfId="0" applyNumberFormat="1" applyFont="1" applyFill="1" applyBorder="1" applyProtection="1"/>
    <xf numFmtId="39" fontId="1" fillId="0" borderId="7" xfId="0" applyNumberFormat="1" applyFont="1" applyFill="1" applyBorder="1" applyProtection="1">
      <protection locked="0"/>
    </xf>
    <xf numFmtId="39" fontId="1" fillId="0" borderId="0" xfId="0" applyNumberFormat="1" applyFont="1" applyFill="1" applyBorder="1" applyProtection="1">
      <protection locked="0"/>
    </xf>
    <xf numFmtId="40" fontId="0" fillId="3" borderId="3" xfId="0" applyNumberFormat="1" applyFill="1" applyBorder="1" applyProtection="1"/>
    <xf numFmtId="40" fontId="0" fillId="3" borderId="8" xfId="0" applyNumberFormat="1" applyFill="1" applyBorder="1" applyProtection="1"/>
    <xf numFmtId="38" fontId="0" fillId="0" borderId="0" xfId="0" applyFont="1" applyFill="1" applyProtection="1">
      <protection locked="0"/>
    </xf>
  </cellXfs>
  <cellStyles count="4">
    <cellStyle name="Date" xfId="1"/>
    <cellStyle name="Fixed" xfId="2"/>
    <cellStyle name="Standaard" xfId="0" builtinId="0"/>
    <cellStyle name="Text" xfId="3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Unit Contribution Margin</a:t>
            </a:r>
          </a:p>
        </c:rich>
      </c:tx>
      <c:layout>
        <c:manualLayout>
          <c:xMode val="edge"/>
          <c:yMode val="edge"/>
          <c:x val="0.16864589372884201"/>
          <c:y val="0.1759996447812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77659811982799"/>
          <c:y val="0.25999974609399801"/>
          <c:w val="0.339667261457061"/>
          <c:h val="0.57199944140679504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EFFC-4377-9FC7-EB193671AA2A}"/>
              </c:ext>
            </c:extLst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FFC-4377-9FC7-EB193671AA2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('Breakeven Analysis Data'!$C$18,'Breakeven Analysis Data'!$C$21)</c:f>
              <c:strCache>
                <c:ptCount val="2"/>
                <c:pt idx="0">
                  <c:v>Variable costs per unit</c:v>
                </c:pt>
                <c:pt idx="1">
                  <c:v>Unit contribution margin</c:v>
                </c:pt>
              </c:strCache>
            </c:strRef>
          </c:cat>
          <c:val>
            <c:numRef>
              <c:f>('Breakeven Analysis Data'!$F$18,'Breakeven Analysis Data'!$F$21)</c:f>
              <c:numCache>
                <c:formatCode>#,##0.00_);\(#,##0.00\)</c:formatCode>
                <c:ptCount val="2"/>
                <c:pt idx="0">
                  <c:v>15.49</c:v>
                </c:pt>
                <c:pt idx="1">
                  <c:v>19.5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FFC-4377-9FC7-EB193671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08513662632997"/>
          <c:y val="0.183999763187496"/>
          <c:w val="0.30641311463145499"/>
          <c:h val="0.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nl-BE"/>
    </a:p>
  </c:txPr>
  <c:printSettings>
    <c:headerFooter/>
    <c:pageMargins b="0.75" l="0.7" r="0.7" t="0.75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Variable Costs Per Unit</a:t>
            </a:r>
          </a:p>
        </c:rich>
      </c:tx>
      <c:layout>
        <c:manualLayout>
          <c:xMode val="edge"/>
          <c:yMode val="edge"/>
          <c:x val="0.15306142535754499"/>
          <c:y val="0.1778659398344439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32670935187099"/>
          <c:y val="0.26482264548589901"/>
          <c:w val="0.36224523637287698"/>
          <c:h val="0.561265905358173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BB8F-4065-8871-D26A136A5057}"/>
              </c:ext>
            </c:extLst>
          </c:dPt>
          <c:dPt>
            <c:idx val="2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B8F-4065-8871-D26A136A5057}"/>
              </c:ext>
            </c:extLst>
          </c:dPt>
          <c:dPt>
            <c:idx val="3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BB8F-4065-8871-D26A136A5057}"/>
              </c:ext>
            </c:extLst>
          </c:dPt>
          <c:dPt>
            <c:idx val="5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BB8F-4065-8871-D26A136A5057}"/>
              </c:ext>
            </c:extLst>
          </c:dPt>
          <c:dPt>
            <c:idx val="7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BB8F-4065-8871-D26A136A50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'Breakeven Analysis Data'!$C$11:$C$17</c:f>
              <c:strCache>
                <c:ptCount val="7"/>
                <c:pt idx="0">
                  <c:v>Purchase cost per unit ('Buy')</c:v>
                </c:pt>
                <c:pt idx="1">
                  <c:v>Manufacturing/Assembly cost per unit ('Make')</c:v>
                </c:pt>
                <c:pt idx="2">
                  <c:v>Advertising cost per unit</c:v>
                </c:pt>
                <c:pt idx="3">
                  <c:v>Support cost per unit</c:v>
                </c:pt>
                <c:pt idx="4">
                  <c:v>Shipping cost per unit</c:v>
                </c:pt>
                <c:pt idx="5">
                  <c:v>Commission per unit (resellers fee)</c:v>
                </c:pt>
                <c:pt idx="6">
                  <c:v>Other variable costs per unit</c:v>
                </c:pt>
              </c:strCache>
            </c:strRef>
          </c:cat>
          <c:val>
            <c:numRef>
              <c:f>'Breakeven Analysis Data'!$F$10:$F$17</c:f>
              <c:numCache>
                <c:formatCode>#,##0.00_);\(#,##0.00\)</c:formatCode>
                <c:ptCount val="8"/>
                <c:pt idx="0">
                  <c:v>0</c:v>
                </c:pt>
                <c:pt idx="1">
                  <c:v>14.99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B8F-4065-8871-D26A136A5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98019443998105"/>
          <c:y val="0.43873611952352098"/>
          <c:w val="0.28571448658203402"/>
          <c:h val="0.2213440627613859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BE"/>
    </a:p>
  </c:txPr>
  <c:printSettings>
    <c:headerFooter/>
    <c:pageMargins b="0.75" l="0.7" r="0.7" t="0.75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'Breakeven Analysis Data'!$D$43:$L$43</c:f>
              <c:numCache>
                <c:formatCode>#,##0_);[Red]\(#,##0\)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cat>
          <c:val>
            <c:numRef>
              <c:f>'Breakeven Analysis Data'!$D$49:$L$49</c:f>
              <c:numCache>
                <c:formatCode>#,##0.00_);[Red]\(#,##0.00\)</c:formatCode>
                <c:ptCount val="9"/>
                <c:pt idx="0">
                  <c:v>-8100</c:v>
                </c:pt>
                <c:pt idx="1">
                  <c:v>-7125</c:v>
                </c:pt>
                <c:pt idx="2">
                  <c:v>-6150</c:v>
                </c:pt>
                <c:pt idx="3">
                  <c:v>-5175</c:v>
                </c:pt>
                <c:pt idx="4">
                  <c:v>-4200</c:v>
                </c:pt>
                <c:pt idx="5">
                  <c:v>-3225</c:v>
                </c:pt>
                <c:pt idx="6">
                  <c:v>-2250</c:v>
                </c:pt>
                <c:pt idx="7">
                  <c:v>-1275</c:v>
                </c:pt>
                <c:pt idx="8">
                  <c:v>-300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AF-45B0-AF2A-4AFDDF4D1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66512"/>
        <c:axId val="429063768"/>
      </c:lineChart>
      <c:catAx>
        <c:axId val="42906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9063768"/>
        <c:crosses val="autoZero"/>
        <c:auto val="1"/>
        <c:lblAlgn val="ctr"/>
        <c:lblOffset val="100"/>
        <c:noMultiLvlLbl val="0"/>
      </c:catAx>
      <c:valAx>
        <c:axId val="42906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Net profit (€)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90665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Breakeven Analysis Chart</a:t>
            </a:r>
          </a:p>
        </c:rich>
      </c:tx>
      <c:layout>
        <c:manualLayout>
          <c:xMode val="edge"/>
          <c:yMode val="edge"/>
          <c:x val="0.342222174405375"/>
          <c:y val="1.9607810764640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1481481481"/>
          <c:y val="0.113289760348584"/>
          <c:w val="0.66222222222222205"/>
          <c:h val="0.80392156862745101"/>
        </c:manualLayout>
      </c:layout>
      <c:lineChart>
        <c:grouping val="standard"/>
        <c:varyColors val="0"/>
        <c:ser>
          <c:idx val="0"/>
          <c:order val="0"/>
          <c:tx>
            <c:strRef>
              <c:f>'Breakeven Analysis Data'!$B$45</c:f>
              <c:strCache>
                <c:ptCount val="1"/>
                <c:pt idx="0">
                  <c:v>Fixed costs per period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'Breakeven Analysis Data'!$D$45:$N$45</c:f>
              <c:numCache>
                <c:formatCode>#,##0.00_);[Red]\(#,##0.00\)</c:formatCode>
                <c:ptCount val="11"/>
                <c:pt idx="0">
                  <c:v>8100</c:v>
                </c:pt>
                <c:pt idx="1">
                  <c:v>8100</c:v>
                </c:pt>
                <c:pt idx="2">
                  <c:v>8100</c:v>
                </c:pt>
                <c:pt idx="3">
                  <c:v>8100</c:v>
                </c:pt>
                <c:pt idx="4">
                  <c:v>8100</c:v>
                </c:pt>
                <c:pt idx="5">
                  <c:v>8100</c:v>
                </c:pt>
                <c:pt idx="6">
                  <c:v>8100</c:v>
                </c:pt>
                <c:pt idx="7">
                  <c:v>8100</c:v>
                </c:pt>
                <c:pt idx="8">
                  <c:v>8100</c:v>
                </c:pt>
                <c:pt idx="9">
                  <c:v>8100</c:v>
                </c:pt>
                <c:pt idx="10">
                  <c:v>8100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74-42C2-A468-14FB619C71D9}"/>
            </c:ext>
          </c:extLst>
        </c:ser>
        <c:ser>
          <c:idx val="1"/>
          <c:order val="1"/>
          <c:tx>
            <c:strRef>
              <c:f>'Breakeven Analysis Data'!$B$47</c:f>
              <c:strCache>
                <c:ptCount val="1"/>
                <c:pt idx="0">
                  <c:v>Total costs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'Breakeven Analysis Data'!$D$47:$N$47</c:f>
              <c:numCache>
                <c:formatCode>#,##0.00_);[Red]\(#,##0.00\)</c:formatCode>
                <c:ptCount val="11"/>
                <c:pt idx="0">
                  <c:v>8100</c:v>
                </c:pt>
                <c:pt idx="1">
                  <c:v>8874.5</c:v>
                </c:pt>
                <c:pt idx="2">
                  <c:v>9649</c:v>
                </c:pt>
                <c:pt idx="3">
                  <c:v>10423.5</c:v>
                </c:pt>
                <c:pt idx="4">
                  <c:v>11198</c:v>
                </c:pt>
                <c:pt idx="5">
                  <c:v>11972.5</c:v>
                </c:pt>
                <c:pt idx="6">
                  <c:v>12747</c:v>
                </c:pt>
                <c:pt idx="7">
                  <c:v>13521.5</c:v>
                </c:pt>
                <c:pt idx="8">
                  <c:v>14296</c:v>
                </c:pt>
                <c:pt idx="9">
                  <c:v>15070.5</c:v>
                </c:pt>
                <c:pt idx="10">
                  <c:v>15845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74-42C2-A468-14FB619C71D9}"/>
            </c:ext>
          </c:extLst>
        </c:ser>
        <c:ser>
          <c:idx val="2"/>
          <c:order val="2"/>
          <c:tx>
            <c:strRef>
              <c:f>'Breakeven Analysis Data'!$B$48</c:f>
              <c:strCache>
                <c:ptCount val="1"/>
                <c:pt idx="0">
                  <c:v>Total sales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'Breakeven Analysis Data'!$D$48:$N$48</c:f>
              <c:numCache>
                <c:formatCode>#,##0.00_);[Red]\(#,##0.00\)</c:formatCode>
                <c:ptCount val="11"/>
                <c:pt idx="0">
                  <c:v>0</c:v>
                </c:pt>
                <c:pt idx="1">
                  <c:v>1749.5</c:v>
                </c:pt>
                <c:pt idx="2">
                  <c:v>3499</c:v>
                </c:pt>
                <c:pt idx="3">
                  <c:v>5248.5</c:v>
                </c:pt>
                <c:pt idx="4">
                  <c:v>6998</c:v>
                </c:pt>
                <c:pt idx="5">
                  <c:v>8747.5</c:v>
                </c:pt>
                <c:pt idx="6">
                  <c:v>10497</c:v>
                </c:pt>
                <c:pt idx="7">
                  <c:v>12246.5</c:v>
                </c:pt>
                <c:pt idx="8">
                  <c:v>13996</c:v>
                </c:pt>
                <c:pt idx="9">
                  <c:v>15745.5</c:v>
                </c:pt>
                <c:pt idx="10">
                  <c:v>17495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74-42C2-A468-14FB619C71D9}"/>
            </c:ext>
          </c:extLst>
        </c:ser>
        <c:ser>
          <c:idx val="3"/>
          <c:order val="3"/>
          <c:tx>
            <c:strRef>
              <c:f>'Breakeven Analysis Data'!$B$49</c:f>
              <c:strCache>
                <c:ptCount val="1"/>
                <c:pt idx="0">
                  <c:v>Net profit (loss)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'Breakeven Analysis Data'!$D$49:$N$49</c:f>
              <c:numCache>
                <c:formatCode>#,##0.00_);[Red]\(#,##0.00\)</c:formatCode>
                <c:ptCount val="11"/>
                <c:pt idx="0">
                  <c:v>-8100</c:v>
                </c:pt>
                <c:pt idx="1">
                  <c:v>-7125</c:v>
                </c:pt>
                <c:pt idx="2">
                  <c:v>-6150</c:v>
                </c:pt>
                <c:pt idx="3">
                  <c:v>-5175</c:v>
                </c:pt>
                <c:pt idx="4">
                  <c:v>-4200</c:v>
                </c:pt>
                <c:pt idx="5">
                  <c:v>-3225</c:v>
                </c:pt>
                <c:pt idx="6">
                  <c:v>-2250</c:v>
                </c:pt>
                <c:pt idx="7">
                  <c:v>-1275</c:v>
                </c:pt>
                <c:pt idx="8">
                  <c:v>-300</c:v>
                </c:pt>
                <c:pt idx="9">
                  <c:v>675</c:v>
                </c:pt>
                <c:pt idx="10">
                  <c:v>1650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74-42C2-A468-14FB619C7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67688"/>
        <c:axId val="429066904"/>
      </c:lineChart>
      <c:catAx>
        <c:axId val="42906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Sales Volume (Units)</a:t>
                </a:r>
              </a:p>
            </c:rich>
          </c:tx>
          <c:layout>
            <c:manualLayout>
              <c:xMode val="edge"/>
              <c:yMode val="edge"/>
              <c:x val="0.37629634012840601"/>
              <c:y val="0.932461911766089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BE"/>
          </a:p>
        </c:txPr>
        <c:crossAx val="429066904"/>
        <c:crosses val="autoZero"/>
        <c:auto val="1"/>
        <c:lblAlgn val="ctr"/>
        <c:lblOffset val="100"/>
        <c:tickLblSkip val="1"/>
        <c:tickMarkSkip val="5"/>
        <c:noMultiLvlLbl val="0"/>
      </c:catAx>
      <c:valAx>
        <c:axId val="429066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EURO</a:t>
                </a:r>
              </a:p>
            </c:rich>
          </c:tx>
          <c:layout>
            <c:manualLayout>
              <c:xMode val="edge"/>
              <c:yMode val="edge"/>
              <c:x val="1.9259311060843599E-2"/>
              <c:y val="0.474945611823033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);[Red]\(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BE"/>
          </a:p>
        </c:txPr>
        <c:crossAx val="429067688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14811627025005"/>
          <c:y val="0.45533763595805998"/>
          <c:w val="0.19407405813512499"/>
          <c:h val="0.115468365703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B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indexed="39"/>
  </sheetPr>
  <sheetViews>
    <sheetView zoomScale="91" workbookViewId="0"/>
  </sheetViews>
  <pageMargins left="0.7" right="0.7" top="0.75" bottom="0.75" header="0.5" footer="0.5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0</xdr:row>
      <xdr:rowOff>558800</xdr:rowOff>
    </xdr:from>
    <xdr:to>
      <xdr:col>12</xdr:col>
      <xdr:colOff>647700</xdr:colOff>
      <xdr:row>21</xdr:row>
      <xdr:rowOff>25400</xdr:rowOff>
    </xdr:to>
    <xdr:graphicFrame macro="">
      <xdr:nvGraphicFramePr>
        <xdr:cNvPr id="1037" name="Chart 7">
          <a:extLst>
            <a:ext uri="{FF2B5EF4-FFF2-40B4-BE49-F238E27FC236}">
              <a16:creationId xmlns:a16="http://schemas.microsoft.com/office/drawing/2014/main" xmlns="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139700</xdr:colOff>
      <xdr:row>19</xdr:row>
      <xdr:rowOff>25400</xdr:rowOff>
    </xdr:from>
    <xdr:to>
      <xdr:col>12</xdr:col>
      <xdr:colOff>292100</xdr:colOff>
      <xdr:row>40</xdr:row>
      <xdr:rowOff>241300</xdr:rowOff>
    </xdr:to>
    <xdr:graphicFrame macro="">
      <xdr:nvGraphicFramePr>
        <xdr:cNvPr id="1038" name="Chart 8">
          <a:extLst>
            <a:ext uri="{FF2B5EF4-FFF2-40B4-BE49-F238E27FC236}">
              <a16:creationId xmlns:a16="http://schemas.microsoft.com/office/drawing/2014/main" xmlns="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26505</xdr:colOff>
      <xdr:row>38</xdr:row>
      <xdr:rowOff>102704</xdr:rowOff>
    </xdr:from>
    <xdr:to>
      <xdr:col>8</xdr:col>
      <xdr:colOff>808383</xdr:colOff>
      <xdr:row>50</xdr:row>
      <xdr:rowOff>109330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xmlns="" id="{B60099A7-5CCD-41E4-9C73-7110CE783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6"/>
    <pageSetUpPr autoPageBreaks="0" fitToPage="1"/>
  </sheetPr>
  <dimension ref="A1:N49"/>
  <sheetViews>
    <sheetView showGridLines="0" tabSelected="1" topLeftCell="B16" zoomScale="115" zoomScaleNormal="115" zoomScalePageLayoutView="145" workbookViewId="0">
      <selection activeCell="G25" sqref="G25"/>
    </sheetView>
  </sheetViews>
  <sheetFormatPr defaultColWidth="9.140625" defaultRowHeight="12.75" x14ac:dyDescent="0.2"/>
  <cols>
    <col min="1" max="1" width="1.7109375" style="1" customWidth="1"/>
    <col min="2" max="2" width="16.28515625" style="1" customWidth="1"/>
    <col min="3" max="3" width="9.7109375" style="1" customWidth="1"/>
    <col min="4" max="4" width="12.7109375" style="1" customWidth="1"/>
    <col min="5" max="5" width="17.28515625" style="1" customWidth="1"/>
    <col min="6" max="6" width="12.7109375" style="20" customWidth="1"/>
    <col min="7" max="7" width="12.7109375" style="10" customWidth="1"/>
    <col min="8" max="8" width="12.7109375" style="20" customWidth="1"/>
    <col min="9" max="14" width="12.7109375" style="1" customWidth="1"/>
    <col min="15" max="16384" width="9.140625" style="1"/>
  </cols>
  <sheetData>
    <row r="1" spans="1:10" ht="61.5" customHeight="1" x14ac:dyDescent="0.65">
      <c r="A1" s="4"/>
      <c r="B1" s="25" t="s">
        <v>6</v>
      </c>
      <c r="C1" s="25"/>
      <c r="D1" s="25"/>
      <c r="E1" s="25"/>
      <c r="F1" s="25"/>
      <c r="G1" s="25"/>
      <c r="H1" s="25"/>
      <c r="I1" s="25"/>
      <c r="J1" s="24"/>
    </row>
    <row r="2" spans="1:10" ht="27.75" x14ac:dyDescent="0.4">
      <c r="A2" s="4"/>
      <c r="B2" s="29" t="s">
        <v>5</v>
      </c>
      <c r="C2" s="29"/>
      <c r="D2" s="2"/>
      <c r="E2" s="2"/>
      <c r="F2" s="2"/>
      <c r="G2" s="16"/>
      <c r="H2" s="9"/>
    </row>
    <row r="3" spans="1:10" s="14" customFormat="1" ht="15.75" x14ac:dyDescent="0.25">
      <c r="A3" s="13"/>
      <c r="B3" s="42" t="s">
        <v>30</v>
      </c>
      <c r="C3" s="42"/>
      <c r="D3" s="15"/>
      <c r="E3" s="15"/>
      <c r="F3" s="15"/>
      <c r="G3" s="17"/>
      <c r="H3" s="21"/>
    </row>
    <row r="4" spans="1:10" ht="15.75" x14ac:dyDescent="0.25">
      <c r="A4" s="4"/>
      <c r="B4" s="43" t="s">
        <v>9</v>
      </c>
      <c r="C4" s="43"/>
      <c r="D4" s="30"/>
      <c r="E4" s="5"/>
      <c r="F4" s="3"/>
      <c r="G4" s="18"/>
      <c r="H4" s="7"/>
    </row>
    <row r="5" spans="1:10" x14ac:dyDescent="0.2">
      <c r="A5" s="4"/>
      <c r="B5" s="11"/>
      <c r="C5" s="11" t="s">
        <v>10</v>
      </c>
      <c r="E5" s="3"/>
      <c r="F5" s="31">
        <v>34.99</v>
      </c>
      <c r="G5" s="7"/>
    </row>
    <row r="6" spans="1:10" x14ac:dyDescent="0.2">
      <c r="A6" s="4"/>
      <c r="B6" s="12"/>
      <c r="C6" s="12" t="s">
        <v>26</v>
      </c>
      <c r="E6" s="4"/>
      <c r="F6" s="45">
        <v>500</v>
      </c>
      <c r="G6" s="8"/>
    </row>
    <row r="7" spans="1:10" x14ac:dyDescent="0.2">
      <c r="B7" s="36"/>
      <c r="C7" s="23" t="s">
        <v>11</v>
      </c>
      <c r="G7" s="33">
        <f>IF(OR(Sales_price_unit&lt;&gt;0,Sales_volume_units&lt;&gt;0),Sales_price_unit*Sales_volume_units,0)</f>
        <v>17495</v>
      </c>
    </row>
    <row r="8" spans="1:10" ht="15.75" customHeight="1" x14ac:dyDescent="0.2">
      <c r="A8" s="4"/>
      <c r="B8" s="11"/>
      <c r="C8" s="11"/>
      <c r="D8" s="3"/>
      <c r="E8" s="3"/>
      <c r="F8" s="18"/>
      <c r="G8" s="18"/>
    </row>
    <row r="9" spans="1:10" ht="15.75" customHeight="1" x14ac:dyDescent="0.25">
      <c r="A9" s="4"/>
      <c r="B9" s="44" t="s">
        <v>13</v>
      </c>
      <c r="C9" s="44"/>
      <c r="D9" s="6"/>
      <c r="E9" s="6"/>
      <c r="F9" s="18"/>
      <c r="G9" s="18"/>
    </row>
    <row r="10" spans="1:10" x14ac:dyDescent="0.2">
      <c r="A10" s="4"/>
      <c r="B10" s="11"/>
      <c r="C10" s="36" t="s">
        <v>39</v>
      </c>
      <c r="E10" s="3"/>
      <c r="F10" s="32">
        <v>0</v>
      </c>
      <c r="G10" s="18"/>
    </row>
    <row r="11" spans="1:10" x14ac:dyDescent="0.2">
      <c r="A11" s="4"/>
      <c r="B11" s="11"/>
      <c r="C11" s="54" t="s">
        <v>33</v>
      </c>
      <c r="E11" s="3"/>
      <c r="F11" s="32">
        <v>14.99</v>
      </c>
      <c r="G11" s="18"/>
    </row>
    <row r="12" spans="1:10" x14ac:dyDescent="0.2">
      <c r="A12" s="4"/>
      <c r="B12" s="11"/>
      <c r="C12" s="54" t="s">
        <v>34</v>
      </c>
      <c r="E12" s="3"/>
      <c r="F12" s="32">
        <v>0.5</v>
      </c>
      <c r="G12" s="18"/>
    </row>
    <row r="13" spans="1:10" x14ac:dyDescent="0.2">
      <c r="A13" s="4"/>
      <c r="B13" s="11"/>
      <c r="C13" s="54" t="s">
        <v>44</v>
      </c>
      <c r="E13" s="3"/>
      <c r="F13" s="32">
        <v>0</v>
      </c>
      <c r="G13" s="18"/>
    </row>
    <row r="14" spans="1:10" x14ac:dyDescent="0.2">
      <c r="A14" s="4"/>
      <c r="B14" s="11"/>
      <c r="C14" s="54" t="s">
        <v>45</v>
      </c>
      <c r="E14" s="3"/>
      <c r="F14" s="32">
        <v>0</v>
      </c>
      <c r="G14" s="18"/>
    </row>
    <row r="15" spans="1:10" x14ac:dyDescent="0.2">
      <c r="A15" s="4"/>
      <c r="B15" s="11"/>
      <c r="C15" s="54" t="s">
        <v>35</v>
      </c>
      <c r="E15" s="3"/>
      <c r="F15" s="32">
        <v>0</v>
      </c>
      <c r="G15" s="18"/>
    </row>
    <row r="16" spans="1:10" x14ac:dyDescent="0.2">
      <c r="A16" s="4"/>
      <c r="B16" s="11"/>
      <c r="C16" s="54" t="s">
        <v>32</v>
      </c>
      <c r="E16" s="3"/>
      <c r="F16" s="32">
        <v>0</v>
      </c>
      <c r="G16" s="18"/>
    </row>
    <row r="17" spans="1:8" x14ac:dyDescent="0.2">
      <c r="A17" s="4"/>
      <c r="B17" s="11"/>
      <c r="C17" s="11" t="s">
        <v>24</v>
      </c>
      <c r="E17" s="3"/>
      <c r="F17" s="32">
        <v>0</v>
      </c>
      <c r="G17" s="18"/>
    </row>
    <row r="18" spans="1:8" x14ac:dyDescent="0.2">
      <c r="A18" s="4"/>
      <c r="B18" s="11"/>
      <c r="C18" s="35" t="s">
        <v>18</v>
      </c>
      <c r="E18" s="3"/>
      <c r="F18" s="34">
        <f>IF(SUM(Variable_costs_unit),SUM(Variable_costs_unit),0)</f>
        <v>15.49</v>
      </c>
      <c r="G18" s="20"/>
    </row>
    <row r="19" spans="1:8" ht="13.5" thickBot="1" x14ac:dyDescent="0.25">
      <c r="A19" s="4"/>
      <c r="B19" s="11"/>
      <c r="C19" s="35" t="s">
        <v>25</v>
      </c>
      <c r="E19" s="3"/>
      <c r="F19" s="19"/>
      <c r="G19" s="46">
        <f>IF(Variable_Unit_Cost,Variable_Unit_Cost*Sales_volume_units,0)</f>
        <v>7745</v>
      </c>
    </row>
    <row r="20" spans="1:8" x14ac:dyDescent="0.2">
      <c r="A20" s="4"/>
      <c r="B20" s="11"/>
      <c r="C20" s="35"/>
      <c r="E20" s="3"/>
      <c r="F20" s="19"/>
      <c r="G20" s="19"/>
      <c r="H20" s="1"/>
    </row>
    <row r="21" spans="1:8" x14ac:dyDescent="0.2">
      <c r="A21" s="4"/>
      <c r="B21" s="11"/>
      <c r="C21" s="35" t="s">
        <v>19</v>
      </c>
      <c r="E21" s="3"/>
      <c r="F21" s="33">
        <f>IF(Sales_price_unit&gt;0,MAX(0,Sales_price_unit-Variable_Unit_Cost),0)</f>
        <v>19.5</v>
      </c>
      <c r="G21" s="19"/>
      <c r="H21" s="1"/>
    </row>
    <row r="22" spans="1:8" x14ac:dyDescent="0.2">
      <c r="A22" s="4"/>
      <c r="B22" s="11"/>
      <c r="C22" s="35" t="s">
        <v>12</v>
      </c>
      <c r="E22" s="3"/>
      <c r="F22" s="19"/>
      <c r="G22" s="33">
        <f>IF(OR(Total_Sales&lt;&gt;0,Total_variable&lt;&gt;0),Total_Sales-Total_variable,0)</f>
        <v>9750</v>
      </c>
      <c r="H22" s="1"/>
    </row>
    <row r="23" spans="1:8" x14ac:dyDescent="0.2">
      <c r="A23" s="4"/>
      <c r="B23" s="11"/>
      <c r="C23" s="11"/>
      <c r="D23" s="22"/>
      <c r="E23" s="3"/>
      <c r="F23" s="18"/>
      <c r="G23" s="19"/>
      <c r="H23" s="1"/>
    </row>
    <row r="24" spans="1:8" ht="15.75" x14ac:dyDescent="0.25">
      <c r="A24" s="4"/>
      <c r="B24" s="44" t="s">
        <v>27</v>
      </c>
      <c r="C24" s="44"/>
      <c r="D24" s="6"/>
      <c r="E24" s="6"/>
      <c r="F24" s="51"/>
      <c r="G24" s="18"/>
      <c r="H24" s="1"/>
    </row>
    <row r="25" spans="1:8" x14ac:dyDescent="0.2">
      <c r="A25" s="4"/>
      <c r="B25" s="11"/>
      <c r="C25" s="36" t="s">
        <v>36</v>
      </c>
      <c r="E25" s="3"/>
      <c r="F25" s="32">
        <v>0</v>
      </c>
      <c r="G25" s="1"/>
      <c r="H25" s="1"/>
    </row>
    <row r="26" spans="1:8" x14ac:dyDescent="0.2">
      <c r="A26" s="4"/>
      <c r="B26" s="11"/>
      <c r="C26" s="36" t="s">
        <v>40</v>
      </c>
      <c r="E26" s="3"/>
      <c r="F26" s="32">
        <v>0</v>
      </c>
      <c r="G26" s="1"/>
      <c r="H26" s="1"/>
    </row>
    <row r="27" spans="1:8" x14ac:dyDescent="0.2">
      <c r="A27" s="4"/>
      <c r="B27" s="11"/>
      <c r="C27" s="36" t="s">
        <v>38</v>
      </c>
      <c r="E27" s="3"/>
      <c r="F27" s="32">
        <v>650</v>
      </c>
      <c r="G27" s="1"/>
      <c r="H27" s="1"/>
    </row>
    <row r="28" spans="1:8" x14ac:dyDescent="0.2">
      <c r="A28" s="4"/>
      <c r="B28" s="11"/>
      <c r="C28" s="36" t="s">
        <v>37</v>
      </c>
      <c r="E28" s="3"/>
      <c r="F28" s="32">
        <v>600</v>
      </c>
      <c r="G28" s="1"/>
      <c r="H28" s="1"/>
    </row>
    <row r="29" spans="1:8" x14ac:dyDescent="0.2">
      <c r="A29" s="4"/>
      <c r="B29" s="11"/>
      <c r="C29" s="36" t="s">
        <v>41</v>
      </c>
      <c r="E29" s="3"/>
      <c r="F29" s="32">
        <v>3700</v>
      </c>
      <c r="G29" s="1"/>
      <c r="H29" s="1"/>
    </row>
    <row r="30" spans="1:8" x14ac:dyDescent="0.2">
      <c r="A30" s="4"/>
      <c r="B30" s="11"/>
      <c r="C30" s="54" t="s">
        <v>42</v>
      </c>
      <c r="E30" s="3"/>
      <c r="F30" s="32">
        <v>2500</v>
      </c>
      <c r="G30" s="1"/>
      <c r="H30" s="1"/>
    </row>
    <row r="31" spans="1:8" x14ac:dyDescent="0.2">
      <c r="A31" s="4"/>
      <c r="B31" s="11"/>
      <c r="C31" s="11" t="s">
        <v>7</v>
      </c>
      <c r="E31" s="3"/>
      <c r="F31" s="32">
        <v>500</v>
      </c>
      <c r="G31" s="1"/>
      <c r="H31" s="1"/>
    </row>
    <row r="32" spans="1:8" x14ac:dyDescent="0.2">
      <c r="A32" s="4"/>
      <c r="B32" s="11"/>
      <c r="C32" s="54" t="s">
        <v>31</v>
      </c>
      <c r="E32" s="3"/>
      <c r="F32" s="47">
        <v>150</v>
      </c>
      <c r="G32" s="1"/>
      <c r="H32" s="1"/>
    </row>
    <row r="33" spans="1:14" x14ac:dyDescent="0.2">
      <c r="A33" s="4"/>
      <c r="B33" s="11"/>
      <c r="C33" s="54" t="s">
        <v>43</v>
      </c>
      <c r="E33" s="3"/>
      <c r="F33" s="50">
        <v>0</v>
      </c>
      <c r="G33" s="1"/>
      <c r="H33" s="1"/>
    </row>
    <row r="34" spans="1:14" x14ac:dyDescent="0.2">
      <c r="A34" s="4"/>
      <c r="B34" s="11"/>
      <c r="C34" s="11" t="s">
        <v>8</v>
      </c>
      <c r="E34" s="3"/>
      <c r="F34" s="31">
        <v>0</v>
      </c>
      <c r="G34" s="1"/>
      <c r="H34" s="1"/>
    </row>
    <row r="35" spans="1:14" ht="13.5" thickBot="1" x14ac:dyDescent="0.25">
      <c r="A35" s="4"/>
      <c r="B35" s="11"/>
      <c r="C35" s="35" t="s">
        <v>28</v>
      </c>
      <c r="E35" s="3"/>
      <c r="F35" s="18"/>
      <c r="G35" s="48">
        <f>IF(SUM(Fixed_costs)&lt;&gt;0,SUM(Fixed_costs),0)</f>
        <v>8100</v>
      </c>
      <c r="H35" s="1"/>
    </row>
    <row r="36" spans="1:14" ht="13.5" thickBot="1" x14ac:dyDescent="0.25">
      <c r="B36" s="36"/>
      <c r="C36" s="36"/>
      <c r="F36" s="18"/>
      <c r="G36" s="20"/>
      <c r="H36" s="1"/>
    </row>
    <row r="37" spans="1:14" ht="13.5" thickBot="1" x14ac:dyDescent="0.25">
      <c r="A37" s="4"/>
      <c r="B37" s="11"/>
      <c r="C37" s="35" t="s">
        <v>14</v>
      </c>
      <c r="E37" s="3"/>
      <c r="G37" s="49">
        <f>IF(OR(Gross_margin&lt;&gt;0,Total_fixed&lt;&gt;0),Gross_margin-Total_fixed,0)</f>
        <v>1650</v>
      </c>
      <c r="H37" s="1"/>
    </row>
    <row r="38" spans="1:14" x14ac:dyDescent="0.2">
      <c r="B38" s="36"/>
      <c r="C38" s="36"/>
      <c r="G38" s="20"/>
    </row>
    <row r="39" spans="1:14" ht="33.75" x14ac:dyDescent="0.65">
      <c r="B39" s="36"/>
      <c r="C39" s="36"/>
      <c r="F39" s="25"/>
    </row>
    <row r="40" spans="1:14" ht="33.75" x14ac:dyDescent="0.65">
      <c r="B40" s="25" t="s">
        <v>17</v>
      </c>
      <c r="C40" s="25"/>
      <c r="D40" s="25"/>
      <c r="E40" s="25"/>
      <c r="G40" s="1"/>
      <c r="H40" s="1"/>
    </row>
    <row r="41" spans="1:14" ht="20.25" x14ac:dyDescent="0.3">
      <c r="B41" s="41" t="s">
        <v>16</v>
      </c>
      <c r="C41" s="41"/>
      <c r="D41" s="27"/>
      <c r="E41" s="27"/>
      <c r="F41" s="40">
        <f>IF(AND(Unit_contrib_margin&gt;0,Total_fixed&gt;0),Total_fixed/Unit_contrib_margin,"")</f>
        <v>415.38461538461536</v>
      </c>
      <c r="G41" s="26"/>
      <c r="H41" s="27"/>
      <c r="I41" s="27"/>
      <c r="J41" s="28"/>
    </row>
    <row r="42" spans="1:14" ht="20.25" x14ac:dyDescent="0.3">
      <c r="B42" s="41" t="s">
        <v>23</v>
      </c>
      <c r="C42" s="41"/>
      <c r="D42" s="27"/>
      <c r="E42" s="27"/>
      <c r="F42" s="28"/>
      <c r="G42" s="26"/>
      <c r="H42" s="27"/>
      <c r="I42" s="27"/>
      <c r="J42" s="28"/>
    </row>
    <row r="43" spans="1:14" x14ac:dyDescent="0.2">
      <c r="B43" s="36" t="s">
        <v>26</v>
      </c>
      <c r="C43" s="36"/>
      <c r="D43" s="37">
        <f>IF(Sales_volume_units,Sales_volume_units*0,0)</f>
        <v>0</v>
      </c>
      <c r="E43" s="37">
        <f>IF(Sales_volume_units,Sales_volume_units*0.1,0)</f>
        <v>50</v>
      </c>
      <c r="F43" s="37">
        <f>IF(Sales_volume_units,Sales_volume_units*0.2,0)</f>
        <v>100</v>
      </c>
      <c r="G43" s="37">
        <f>IF(Sales_volume_units,Sales_volume_units*0.3,0)</f>
        <v>150</v>
      </c>
      <c r="H43" s="37">
        <f>IF(Sales_volume_units,Sales_volume_units*0.4,0)</f>
        <v>200</v>
      </c>
      <c r="I43" s="37">
        <f>IF(Sales_volume_units,Sales_volume_units*0.5,0)</f>
        <v>250</v>
      </c>
      <c r="J43" s="37">
        <f>IF(Sales_volume_units,Sales_volume_units*0.6,0)</f>
        <v>300</v>
      </c>
      <c r="K43" s="37">
        <f>IF(Sales_volume_units,Sales_volume_units*0.7,0)</f>
        <v>350</v>
      </c>
      <c r="L43" s="37">
        <f>IF(Sales_volume_units,Sales_volume_units*0.8,0)</f>
        <v>400</v>
      </c>
      <c r="M43" s="37">
        <f>IF(Sales_volume_units,Sales_volume_units*0.9,0)</f>
        <v>450</v>
      </c>
      <c r="N43" s="37">
        <f>Sales_volume_units</f>
        <v>500</v>
      </c>
    </row>
    <row r="44" spans="1:14" x14ac:dyDescent="0.2">
      <c r="B44" s="36" t="s">
        <v>10</v>
      </c>
      <c r="C44" s="36"/>
      <c r="D44" s="38">
        <f t="shared" ref="D44:N44" si="0">Sales_price_unit</f>
        <v>34.99</v>
      </c>
      <c r="E44" s="38">
        <f t="shared" si="0"/>
        <v>34.99</v>
      </c>
      <c r="F44" s="38">
        <f t="shared" si="0"/>
        <v>34.99</v>
      </c>
      <c r="G44" s="38">
        <f t="shared" si="0"/>
        <v>34.99</v>
      </c>
      <c r="H44" s="38">
        <f t="shared" si="0"/>
        <v>34.99</v>
      </c>
      <c r="I44" s="38">
        <f t="shared" si="0"/>
        <v>34.99</v>
      </c>
      <c r="J44" s="38">
        <f t="shared" si="0"/>
        <v>34.99</v>
      </c>
      <c r="K44" s="38">
        <f t="shared" si="0"/>
        <v>34.99</v>
      </c>
      <c r="L44" s="38">
        <f t="shared" si="0"/>
        <v>34.99</v>
      </c>
      <c r="M44" s="38">
        <f t="shared" si="0"/>
        <v>34.99</v>
      </c>
      <c r="N44" s="38">
        <f t="shared" si="0"/>
        <v>34.99</v>
      </c>
    </row>
    <row r="45" spans="1:14" x14ac:dyDescent="0.2">
      <c r="B45" s="36" t="s">
        <v>29</v>
      </c>
      <c r="C45" s="36"/>
      <c r="D45" s="38">
        <f t="shared" ref="D45:N45" si="1">Total_fixed</f>
        <v>8100</v>
      </c>
      <c r="E45" s="38">
        <f t="shared" si="1"/>
        <v>8100</v>
      </c>
      <c r="F45" s="38">
        <f t="shared" si="1"/>
        <v>8100</v>
      </c>
      <c r="G45" s="38">
        <f t="shared" si="1"/>
        <v>8100</v>
      </c>
      <c r="H45" s="38">
        <f t="shared" si="1"/>
        <v>8100</v>
      </c>
      <c r="I45" s="38">
        <f t="shared" si="1"/>
        <v>8100</v>
      </c>
      <c r="J45" s="38">
        <f t="shared" si="1"/>
        <v>8100</v>
      </c>
      <c r="K45" s="38">
        <f t="shared" si="1"/>
        <v>8100</v>
      </c>
      <c r="L45" s="38">
        <f t="shared" si="1"/>
        <v>8100</v>
      </c>
      <c r="M45" s="38">
        <f t="shared" si="1"/>
        <v>8100</v>
      </c>
      <c r="N45" s="38">
        <f t="shared" si="1"/>
        <v>8100</v>
      </c>
    </row>
    <row r="46" spans="1:14" x14ac:dyDescent="0.2">
      <c r="B46" s="39" t="s">
        <v>15</v>
      </c>
      <c r="C46" s="39"/>
      <c r="D46" s="38">
        <f t="shared" ref="D46:N46" si="2">Variable_Unit_Cost*D43</f>
        <v>0</v>
      </c>
      <c r="E46" s="38">
        <f t="shared" si="2"/>
        <v>774.5</v>
      </c>
      <c r="F46" s="38">
        <f t="shared" si="2"/>
        <v>1549</v>
      </c>
      <c r="G46" s="38">
        <f t="shared" si="2"/>
        <v>2323.5</v>
      </c>
      <c r="H46" s="38">
        <f t="shared" si="2"/>
        <v>3098</v>
      </c>
      <c r="I46" s="38">
        <f t="shared" si="2"/>
        <v>3872.5</v>
      </c>
      <c r="J46" s="38">
        <f t="shared" si="2"/>
        <v>4647</v>
      </c>
      <c r="K46" s="38">
        <f t="shared" si="2"/>
        <v>5421.5</v>
      </c>
      <c r="L46" s="38">
        <f t="shared" si="2"/>
        <v>6196</v>
      </c>
      <c r="M46" s="38">
        <f t="shared" si="2"/>
        <v>6970.5</v>
      </c>
      <c r="N46" s="38">
        <f t="shared" si="2"/>
        <v>7745</v>
      </c>
    </row>
    <row r="47" spans="1:14" x14ac:dyDescent="0.2">
      <c r="B47" s="39" t="s">
        <v>21</v>
      </c>
      <c r="C47" s="39"/>
      <c r="D47" s="38">
        <f t="shared" ref="D47:N47" si="3">SUM(D45:D46)</f>
        <v>8100</v>
      </c>
      <c r="E47" s="38">
        <f t="shared" si="3"/>
        <v>8874.5</v>
      </c>
      <c r="F47" s="38">
        <f t="shared" si="3"/>
        <v>9649</v>
      </c>
      <c r="G47" s="38">
        <f t="shared" si="3"/>
        <v>10423.5</v>
      </c>
      <c r="H47" s="38">
        <f t="shared" si="3"/>
        <v>11198</v>
      </c>
      <c r="I47" s="38">
        <f t="shared" si="3"/>
        <v>11972.5</v>
      </c>
      <c r="J47" s="38">
        <f t="shared" si="3"/>
        <v>12747</v>
      </c>
      <c r="K47" s="38">
        <f t="shared" si="3"/>
        <v>13521.5</v>
      </c>
      <c r="L47" s="38">
        <f t="shared" si="3"/>
        <v>14296</v>
      </c>
      <c r="M47" s="38">
        <f t="shared" si="3"/>
        <v>15070.5</v>
      </c>
      <c r="N47" s="38">
        <f t="shared" si="3"/>
        <v>15845</v>
      </c>
    </row>
    <row r="48" spans="1:14" ht="13.5" thickBot="1" x14ac:dyDescent="0.25">
      <c r="B48" s="36" t="s">
        <v>20</v>
      </c>
      <c r="C48" s="36"/>
      <c r="D48" s="52">
        <f t="shared" ref="D48:N48" si="4">D44*D43</f>
        <v>0</v>
      </c>
      <c r="E48" s="52">
        <f t="shared" si="4"/>
        <v>1749.5</v>
      </c>
      <c r="F48" s="52">
        <f t="shared" si="4"/>
        <v>3499</v>
      </c>
      <c r="G48" s="52">
        <f t="shared" si="4"/>
        <v>5248.5</v>
      </c>
      <c r="H48" s="52">
        <f t="shared" si="4"/>
        <v>6998</v>
      </c>
      <c r="I48" s="52">
        <f t="shared" si="4"/>
        <v>8747.5</v>
      </c>
      <c r="J48" s="52">
        <f t="shared" si="4"/>
        <v>10497</v>
      </c>
      <c r="K48" s="52">
        <f t="shared" si="4"/>
        <v>12246.5</v>
      </c>
      <c r="L48" s="52">
        <f t="shared" si="4"/>
        <v>13996</v>
      </c>
      <c r="M48" s="52">
        <f t="shared" si="4"/>
        <v>15745.5</v>
      </c>
      <c r="N48" s="52">
        <f t="shared" si="4"/>
        <v>17495</v>
      </c>
    </row>
    <row r="49" spans="2:14" x14ac:dyDescent="0.2">
      <c r="B49" s="39" t="s">
        <v>22</v>
      </c>
      <c r="C49" s="39"/>
      <c r="D49" s="53">
        <f t="shared" ref="D49:N49" si="5">D48-D47</f>
        <v>-8100</v>
      </c>
      <c r="E49" s="53">
        <f t="shared" si="5"/>
        <v>-7125</v>
      </c>
      <c r="F49" s="53">
        <f t="shared" si="5"/>
        <v>-6150</v>
      </c>
      <c r="G49" s="53">
        <f t="shared" si="5"/>
        <v>-5175</v>
      </c>
      <c r="H49" s="53">
        <f t="shared" si="5"/>
        <v>-4200</v>
      </c>
      <c r="I49" s="53">
        <f t="shared" si="5"/>
        <v>-3225</v>
      </c>
      <c r="J49" s="53">
        <f t="shared" si="5"/>
        <v>-2250</v>
      </c>
      <c r="K49" s="53">
        <f t="shared" si="5"/>
        <v>-1275</v>
      </c>
      <c r="L49" s="53">
        <f t="shared" si="5"/>
        <v>-300</v>
      </c>
      <c r="M49" s="53">
        <f t="shared" si="5"/>
        <v>675</v>
      </c>
      <c r="N49" s="53">
        <f t="shared" si="5"/>
        <v>1650</v>
      </c>
    </row>
  </sheetData>
  <sheetProtection formatCells="0" formatColumns="0" formatRows="0" insertColumns="0" insertRows="0" deleteColumns="0" deleteRows="0" sort="0"/>
  <scenarios current="0" show="0" sqref="H30">
    <scenario name="Lower price" count="2" user="Sally Herigstad" comment="Created by SH on 2/18/2004">
      <inputCells r="F5" val="4" numFmtId="37"/>
      <inputCells r="F6" val="600" numFmtId="37"/>
    </scenario>
    <scenario name="Higher price" count="2" user="Sally Herigstad" comment="Created by SH on 2/18/2004">
      <inputCells r="F5" val="6" numFmtId="37"/>
      <inputCells r="F6" val="450" numFmtId="37"/>
    </scenario>
  </scenarios>
  <phoneticPr fontId="0" type="noConversion"/>
  <dataValidations count="3">
    <dataValidation type="decimal" allowBlank="1" showInputMessage="1" showErrorMessage="1" error="Please enter an amount between -10,000,000 and 10,000,000." sqref="F42 F23:F24 F52:F65544 G4 G2 G36 F35 G38 F37 D46:N46 H53:H65544 J41:J42 G24 F8:F9 G8:G17">
      <formula1>-10000000</formula1>
      <formula2>10000000</formula2>
    </dataValidation>
    <dataValidation allowBlank="1" showInputMessage="1" showErrorMessage="1" error="Please enter an amount between -10,000,000 and 10,000,000." sqref="F41 G19:G23 G5:G7 H4 H2 F18:F22 G53:G65544 G35 F36 G37"/>
    <dataValidation type="decimal" allowBlank="1" showInputMessage="1" showErrorMessage="1" error="Please enter an amount between (10,000,000) and 10,000,000." sqref="F5 F10:F17 F25:F34 F6">
      <formula1>-10000000</formula1>
      <formula2>10000000</formula2>
    </dataValidation>
  </dataValidations>
  <printOptions horizontalCentered="1"/>
  <pageMargins left="0.65" right="0.65" top="0.8" bottom="0.8" header="0" footer="0"/>
  <pageSetup scale="73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RowColHeaders="0" workbookViewId="0"/>
  </sheetViews>
  <sheetFormatPr defaultColWidth="8.7109375" defaultRowHeight="12.75" x14ac:dyDescent="0.2"/>
  <sheetData>
    <row r="1" spans="1:2" x14ac:dyDescent="0.2">
      <c r="A1" t="s">
        <v>0</v>
      </c>
      <c r="B1" t="b">
        <v>0</v>
      </c>
    </row>
    <row r="2" spans="1:2" x14ac:dyDescent="0.2">
      <c r="A2" t="s">
        <v>1</v>
      </c>
      <c r="B2" t="b">
        <v>0</v>
      </c>
    </row>
    <row r="3" spans="1:2" x14ac:dyDescent="0.2">
      <c r="A3" t="s">
        <v>2</v>
      </c>
      <c r="B3" t="s">
        <v>4</v>
      </c>
    </row>
    <row r="4" spans="1:2" x14ac:dyDescent="0.2">
      <c r="A4" t="s">
        <v>3</v>
      </c>
      <c r="B4">
        <v>1</v>
      </c>
    </row>
  </sheetData>
  <phoneticPr fontId="0" type="noConversion"/>
  <pageMargins left="0.7" right="0.7" top="0.75" bottom="0.75" header="0.5" footer="0.5"/>
  <headerFooter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15</vt:i4>
      </vt:variant>
    </vt:vector>
  </HeadingPairs>
  <TitlesOfParts>
    <vt:vector size="17" baseType="lpstr">
      <vt:lpstr>Breakeven Analysis Data</vt:lpstr>
      <vt:lpstr>Breakeven Analysis Chart</vt:lpstr>
      <vt:lpstr>Breakeven_point</vt:lpstr>
      <vt:lpstr>Company_name</vt:lpstr>
      <vt:lpstr>Fixed_costs</vt:lpstr>
      <vt:lpstr>Gross_margin</vt:lpstr>
      <vt:lpstr>Net_profit</vt:lpstr>
      <vt:lpstr>Sales_price_unit</vt:lpstr>
      <vt:lpstr>Sales_volume_units</vt:lpstr>
      <vt:lpstr>TemplatePrintArea</vt:lpstr>
      <vt:lpstr>Total_fixed</vt:lpstr>
      <vt:lpstr>Total_Sales</vt:lpstr>
      <vt:lpstr>Total_variable</vt:lpstr>
      <vt:lpstr>Unit_contrib_margin</vt:lpstr>
      <vt:lpstr>Variable_cost_unit</vt:lpstr>
      <vt:lpstr>Variable_costs_unit</vt:lpstr>
      <vt:lpstr>Variable_Unit_Cost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Michiel Brits</cp:lastModifiedBy>
  <cp:lastPrinted>2004-02-26T17:05:16Z</cp:lastPrinted>
  <dcterms:created xsi:type="dcterms:W3CDTF">1997-03-01T10:49:21Z</dcterms:created>
  <dcterms:modified xsi:type="dcterms:W3CDTF">2018-01-21T20:09:55Z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TC011165121033</vt:lpwstr>
  </property>
</Properties>
</file>