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ropbox\2020Covid_NTJ\fig_table_latex\データ・グラフ\財政\"/>
    </mc:Choice>
  </mc:AlternateContent>
  <xr:revisionPtr revIDLastSave="0" documentId="13_ncr:1_{A6250D75-498B-43FB-BCB6-E77AFD924CED}" xr6:coauthVersionLast="47" xr6:coauthVersionMax="47" xr10:uidLastSave="{00000000-0000-0000-0000-000000000000}"/>
  <bookViews>
    <workbookView xWindow="105" yWindow="-16297" windowWidth="28995" windowHeight="15794" xr2:uid="{B22AF525-A7EF-495A-AD68-518B590A7CAF}"/>
  </bookViews>
  <sheets>
    <sheet name="対策額の推移(財務省概要版ベース)"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1" l="1"/>
  <c r="G11" i="1" l="1"/>
  <c r="G10" i="1"/>
  <c r="F11" i="1"/>
  <c r="G18" i="1"/>
  <c r="AH74" i="1"/>
  <c r="AH65" i="1"/>
  <c r="E8" i="1" l="1"/>
  <c r="G12" i="1"/>
  <c r="G9" i="1"/>
  <c r="G8" i="1"/>
  <c r="G7" i="1"/>
  <c r="AL19" i="1"/>
  <c r="G13" i="1" l="1"/>
  <c r="AB51" i="1"/>
  <c r="X33" i="1"/>
  <c r="Y33" i="1" s="1"/>
  <c r="AD31" i="1"/>
  <c r="AE31" i="1" s="1"/>
  <c r="X26" i="1"/>
  <c r="Y26" i="1" s="1"/>
  <c r="S25" i="1"/>
  <c r="L25" i="1"/>
  <c r="M25" i="1" s="1"/>
  <c r="X23" i="1"/>
  <c r="Y23" i="1" s="1"/>
  <c r="R23" i="1"/>
  <c r="S23" i="1" s="1"/>
  <c r="L21" i="1"/>
  <c r="M21" i="1" s="1"/>
  <c r="R19" i="1"/>
  <c r="S19" i="1" s="1"/>
  <c r="L18" i="1"/>
  <c r="M18" i="1" s="1"/>
  <c r="X17" i="1"/>
  <c r="Y17" i="1" s="1"/>
  <c r="F17" i="1"/>
  <c r="F18" i="1" s="1"/>
  <c r="E17" i="1"/>
  <c r="E18" i="1" s="1"/>
  <c r="AD16" i="1"/>
  <c r="AE16" i="1" s="1"/>
  <c r="L15" i="1"/>
  <c r="M15" i="1" s="1"/>
  <c r="F14" i="1"/>
  <c r="E14" i="1"/>
  <c r="F13" i="1"/>
  <c r="E13" i="1"/>
  <c r="C13" i="1"/>
  <c r="R12" i="1"/>
  <c r="S12" i="1" s="1"/>
  <c r="F12" i="1"/>
  <c r="E12" i="1"/>
  <c r="AD11" i="1"/>
  <c r="AE11" i="1" s="1"/>
  <c r="E11" i="1"/>
  <c r="D11" i="1"/>
  <c r="F10" i="1"/>
  <c r="E10" i="1"/>
  <c r="D10" i="1"/>
  <c r="C10" i="1"/>
  <c r="L9" i="1"/>
  <c r="M9" i="1" s="1"/>
  <c r="F9" i="1"/>
  <c r="E9" i="1"/>
  <c r="D9" i="1"/>
  <c r="F8" i="1"/>
  <c r="D8" i="1"/>
  <c r="C8" i="1"/>
  <c r="F7" i="1"/>
  <c r="E7" i="1"/>
  <c r="D7" i="1"/>
  <c r="C7" i="1"/>
  <c r="E24" i="1" l="1"/>
  <c r="C24" i="1"/>
  <c r="D24" i="1"/>
  <c r="F24" i="1"/>
</calcChain>
</file>

<file path=xl/sharedStrings.xml><?xml version="1.0" encoding="utf-8"?>
<sst xmlns="http://schemas.openxmlformats.org/spreadsheetml/2006/main" count="476" uniqueCount="268">
  <si>
    <t>緊急対応策（第一弾）</t>
    <rPh sb="0" eb="2">
      <t>キンキュウ</t>
    </rPh>
    <rPh sb="2" eb="4">
      <t>タイオウ</t>
    </rPh>
    <rPh sb="4" eb="5">
      <t>サク</t>
    </rPh>
    <rPh sb="6" eb="9">
      <t>ダイイチダン</t>
    </rPh>
    <phoneticPr fontId="1"/>
  </si>
  <si>
    <t>第一次補正予算</t>
    <rPh sb="0" eb="1">
      <t>ダイ</t>
    </rPh>
    <rPh sb="1" eb="3">
      <t>イチジ</t>
    </rPh>
    <rPh sb="3" eb="5">
      <t>ホセイ</t>
    </rPh>
    <rPh sb="5" eb="7">
      <t>ヨサン</t>
    </rPh>
    <phoneticPr fontId="1"/>
  </si>
  <si>
    <t>第二次補正予算</t>
    <rPh sb="0" eb="1">
      <t>ダイ</t>
    </rPh>
    <rPh sb="1" eb="3">
      <t>ニジ</t>
    </rPh>
    <rPh sb="3" eb="5">
      <t>ホセイ</t>
    </rPh>
    <rPh sb="5" eb="7">
      <t>ヨサン</t>
    </rPh>
    <phoneticPr fontId="1"/>
  </si>
  <si>
    <t>財務省概要資料</t>
    <rPh sb="0" eb="3">
      <t>ザイムショウ</t>
    </rPh>
    <rPh sb="3" eb="5">
      <t>ガイヨウ</t>
    </rPh>
    <rPh sb="5" eb="7">
      <t>シリョウ</t>
    </rPh>
    <phoneticPr fontId="1"/>
  </si>
  <si>
    <t>分類</t>
    <rPh sb="0" eb="2">
      <t>ブンルイ</t>
    </rPh>
    <phoneticPr fontId="1"/>
  </si>
  <si>
    <t>分野</t>
    <rPh sb="0" eb="2">
      <t>ブンヤ</t>
    </rPh>
    <phoneticPr fontId="1"/>
  </si>
  <si>
    <t>2020.2.13</t>
    <phoneticPr fontId="1"/>
  </si>
  <si>
    <t>2020.3.10</t>
    <phoneticPr fontId="1"/>
  </si>
  <si>
    <t>2020.4.27</t>
    <phoneticPr fontId="1"/>
  </si>
  <si>
    <t>2020.6.12</t>
    <phoneticPr fontId="1"/>
  </si>
  <si>
    <t>金額</t>
    <rPh sb="0" eb="2">
      <t>キンガク</t>
    </rPh>
    <phoneticPr fontId="1"/>
  </si>
  <si>
    <t>サブ合計</t>
    <rPh sb="2" eb="4">
      <t>ゴウケイ</t>
    </rPh>
    <phoneticPr fontId="1"/>
  </si>
  <si>
    <t>未記載分</t>
    <rPh sb="0" eb="3">
      <t>ミキサイ</t>
    </rPh>
    <rPh sb="3" eb="4">
      <t>ブン</t>
    </rPh>
    <phoneticPr fontId="1"/>
  </si>
  <si>
    <t>緊急対応策（第二弾） １．財政措置（4,308億円）</t>
    <phoneticPr fontId="1"/>
  </si>
  <si>
    <t>カテゴリ</t>
    <phoneticPr fontId="1"/>
  </si>
  <si>
    <t>A</t>
    <phoneticPr fontId="1"/>
  </si>
  <si>
    <t>感染対策/医療介護体制強化*</t>
    <rPh sb="0" eb="2">
      <t>カンセン</t>
    </rPh>
    <rPh sb="2" eb="4">
      <t>タイサク</t>
    </rPh>
    <rPh sb="5" eb="7">
      <t>イリョウ</t>
    </rPh>
    <rPh sb="7" eb="9">
      <t>カイゴ</t>
    </rPh>
    <rPh sb="9" eb="11">
      <t>タイセイ</t>
    </rPh>
    <rPh sb="11" eb="13">
      <t>キョウカ</t>
    </rPh>
    <phoneticPr fontId="1"/>
  </si>
  <si>
    <t>１．帰国者等への支援：30億円</t>
  </si>
  <si>
    <t>E</t>
    <phoneticPr fontId="1"/>
  </si>
  <si>
    <t>（１）感染拡大防止策と医療提供体制の整備：486億円</t>
  </si>
  <si>
    <t>A&amp;B</t>
    <phoneticPr fontId="1"/>
  </si>
  <si>
    <t>（１）感染拡大防止策と医療提供体制の整備及び治療薬の開発</t>
  </si>
  <si>
    <t>（１）雇用調整助成金の拡充等4,519億円</t>
  </si>
  <si>
    <t>D</t>
    <phoneticPr fontId="1"/>
  </si>
  <si>
    <t>B</t>
    <phoneticPr fontId="1"/>
  </si>
  <si>
    <t>研究開発*</t>
    <phoneticPr fontId="1"/>
  </si>
  <si>
    <t>・ 帰国者等の受入支援：23.4億円</t>
  </si>
  <si>
    <t>・ 保育所や介護施設等における感染拡大防止策：107億円</t>
  </si>
  <si>
    <t>新型コロナウイルス感染症緊急包括支援交付金（仮称）〔1,490億円〕</t>
  </si>
  <si>
    <t>（２）資金繰り対応の強化116,390億円</t>
    <phoneticPr fontId="1"/>
  </si>
  <si>
    <t>C</t>
    <phoneticPr fontId="1"/>
  </si>
  <si>
    <t>-</t>
    <phoneticPr fontId="1"/>
  </si>
  <si>
    <t>経済・社会支援（個人・世帯）</t>
    <rPh sb="0" eb="2">
      <t>ケイザイ</t>
    </rPh>
    <rPh sb="3" eb="5">
      <t>シャカイ</t>
    </rPh>
    <rPh sb="5" eb="7">
      <t>シエン</t>
    </rPh>
    <rPh sb="8" eb="10">
      <t>コジン</t>
    </rPh>
    <rPh sb="11" eb="13">
      <t>セタイ</t>
    </rPh>
    <phoneticPr fontId="1"/>
  </si>
  <si>
    <t>・ 防衛省による生活・健康管理支援：3.2億円 等</t>
  </si>
  <si>
    <t>・ 需給両面からの総合的なマスク対策：186億円</t>
  </si>
  <si>
    <t>医療機関等へのマスク等の優先配布〔953億円〕</t>
  </si>
  <si>
    <t>中小・小規模事業者向けの融資〔88,174億円〕</t>
    <phoneticPr fontId="1"/>
  </si>
  <si>
    <t>経済支援（企業・労働者）</t>
    <rPh sb="0" eb="2">
      <t>ケイザイ</t>
    </rPh>
    <rPh sb="2" eb="4">
      <t>シエン</t>
    </rPh>
    <rPh sb="5" eb="7">
      <t>キギョウ</t>
    </rPh>
    <rPh sb="8" eb="11">
      <t>ロウドウシャ</t>
    </rPh>
    <phoneticPr fontId="1"/>
  </si>
  <si>
    <t>２．国内感染対策の強化：65億円</t>
  </si>
  <si>
    <t>・ ＰＣＲ検査体制の強化：10億円</t>
  </si>
  <si>
    <t>人工呼吸器・マスク等の生産支援〔117億円〕</t>
  </si>
  <si>
    <t>中堅・大企業向けの融資〔4,521億円〕</t>
    <phoneticPr fontId="1"/>
  </si>
  <si>
    <t>教育現場への支援**</t>
    <rPh sb="0" eb="2">
      <t>キョウイク</t>
    </rPh>
    <rPh sb="2" eb="4">
      <t>ゲンバ</t>
    </rPh>
    <rPh sb="6" eb="8">
      <t>シエン</t>
    </rPh>
    <phoneticPr fontId="1"/>
  </si>
  <si>
    <t>・ 検査体制・医療体制の強化：30.6億円</t>
  </si>
  <si>
    <t>・ 医療提供体制の整備：133億円</t>
  </si>
  <si>
    <t>幼稚園、小学校、介護施設等におけるマスク配布など感染拡大防止策〔792億円</t>
  </si>
  <si>
    <t>資本性資金の活用〔23,692億円〕</t>
    <phoneticPr fontId="1"/>
  </si>
  <si>
    <t>F</t>
    <phoneticPr fontId="1"/>
  </si>
  <si>
    <t>地方創生臨時交付金</t>
    <rPh sb="0" eb="2">
      <t>チホウ</t>
    </rPh>
    <rPh sb="2" eb="4">
      <t>ソウセイ</t>
    </rPh>
    <rPh sb="4" eb="6">
      <t>リンジ</t>
    </rPh>
    <rPh sb="6" eb="9">
      <t>コウフキン</t>
    </rPh>
    <phoneticPr fontId="1"/>
  </si>
  <si>
    <t>・ 帰国者・接触者外来、接触者相談センターの設置：5.1億円</t>
  </si>
  <si>
    <t>・ 治療薬等の開発加速：28億円 等</t>
  </si>
  <si>
    <t>全世帯への布製マスクの配布〔233億円〕</t>
    <phoneticPr fontId="1"/>
  </si>
  <si>
    <t>（３）家賃支援給付金の創設20,242億円</t>
    <phoneticPr fontId="1"/>
  </si>
  <si>
    <t>G</t>
    <phoneticPr fontId="1"/>
  </si>
  <si>
    <t>その他**</t>
    <rPh sb="2" eb="3">
      <t>タ</t>
    </rPh>
    <phoneticPr fontId="1"/>
  </si>
  <si>
    <t>・ 検査キット、抗ウイルス薬・ワクチン等の研究開発：10.0億円</t>
    <phoneticPr fontId="1"/>
  </si>
  <si>
    <t>（２）学校の臨時休業に伴って生じる課題への対応：2,463億円</t>
  </si>
  <si>
    <t>アビガンの確保〔139億円</t>
  </si>
  <si>
    <t>（４）医療提供体制等の強化29,892億円</t>
    <phoneticPr fontId="1"/>
  </si>
  <si>
    <t>H</t>
    <phoneticPr fontId="1"/>
  </si>
  <si>
    <t>予備費</t>
    <rPh sb="0" eb="3">
      <t>ヨビヒ</t>
    </rPh>
    <phoneticPr fontId="1"/>
  </si>
  <si>
    <t>・ 国際的なワクチン研究開発等支援事業：10.7億円</t>
  </si>
  <si>
    <t>・ 保護者の休暇取得支援等</t>
  </si>
  <si>
    <t>産学官連携による治療薬等の研究開発〔200億円</t>
    <phoneticPr fontId="1"/>
  </si>
  <si>
    <t>・新型コロナウイルス感染症緊急包括支援交付金〔22,370億円〕</t>
    <phoneticPr fontId="1"/>
  </si>
  <si>
    <t>・ マスク生産設備導入補助：4.5億円 等</t>
  </si>
  <si>
    <t>　　新たな助成金：1,556億円</t>
    <phoneticPr fontId="1"/>
  </si>
  <si>
    <t>国内におけるワクチン開発の支援〔100億円〕</t>
  </si>
  <si>
    <t>・医療用マスク等の医療機関等への配布〔4,379億円〕</t>
    <phoneticPr fontId="1"/>
  </si>
  <si>
    <t>３．水際対策の強化：34億円</t>
  </si>
  <si>
    <t>　　個人向け緊急小口資金等の特例：207億円</t>
    <phoneticPr fontId="1"/>
  </si>
  <si>
    <t>国際的なワクチンの研究開発等〔216億円〕</t>
    <phoneticPr fontId="1"/>
  </si>
  <si>
    <t>・ワクチン・治療薬の開発等〔2,055億円〕</t>
    <phoneticPr fontId="1"/>
  </si>
  <si>
    <t>・ 有症者発生時の感染の拡大防止に必要な措置：30.2億円</t>
  </si>
  <si>
    <t>・ 放課後児童クラブ等の体制強化等：470億円</t>
  </si>
  <si>
    <t>新型コロナウイルス感染症対応地方創生臨時交付金（仮称）〔10,000億円〕</t>
  </si>
  <si>
    <t>（５）その他の支援47,127億円</t>
    <phoneticPr fontId="1"/>
  </si>
  <si>
    <t>C&amp;D&amp;F</t>
    <phoneticPr fontId="1"/>
  </si>
  <si>
    <t>・ 検疫体制の強化：3.4億円 等</t>
  </si>
  <si>
    <t>・ 学校給食休止への対応：212億円</t>
  </si>
  <si>
    <t>（２）雇用の維持と事業の継続</t>
  </si>
  <si>
    <t>C&amp;D</t>
    <phoneticPr fontId="1"/>
  </si>
  <si>
    <t>①新型コロナウイルス感染症対応地方創生臨時交付金の拡充20,000億円</t>
    <phoneticPr fontId="1"/>
  </si>
  <si>
    <t>４．影響を受ける産業等への緊急対応:6億円</t>
  </si>
  <si>
    <t>・ テレワーク等の推進：12億円 等</t>
  </si>
  <si>
    <t>雇用調整助成金の特例措置の拡大〔690億円〕</t>
  </si>
  <si>
    <t>②低所得のひとり親世帯への追加的な給付1,365億円</t>
    <phoneticPr fontId="1"/>
  </si>
  <si>
    <t>・ コールセンターの設置:4.9億円</t>
  </si>
  <si>
    <t>（３）事業活動の縮小や雇用への対応：1,192億円</t>
  </si>
  <si>
    <t>中小・小規模事業者等の資金繰り対策〔38,316億円〕</t>
  </si>
  <si>
    <t>③持続化給付金の対応強化19,400億円</t>
    <phoneticPr fontId="1"/>
  </si>
  <si>
    <t>SUMによる合計</t>
    <rPh sb="6" eb="8">
      <t>ゴウケイ</t>
    </rPh>
    <phoneticPr fontId="1"/>
  </si>
  <si>
    <t>・ 雇用調整助成金：1.0億円</t>
  </si>
  <si>
    <t>・ 雇用調整助成金の特例措置の拡大：374億円</t>
  </si>
  <si>
    <t>中小・小規模事業者等に対する新たな給付金〔23,176億円〕</t>
  </si>
  <si>
    <t>④その他6,363億円</t>
    <phoneticPr fontId="1"/>
  </si>
  <si>
    <t>A&amp;C&amp;D&amp;E&amp;G</t>
    <phoneticPr fontId="1"/>
  </si>
  <si>
    <t>←さらに細目あるのでサブ合計に含めず</t>
    <rPh sb="4" eb="6">
      <t>サイモク</t>
    </rPh>
    <rPh sb="12" eb="14">
      <t>ゴウケイ</t>
    </rPh>
    <rPh sb="15" eb="16">
      <t>フク</t>
    </rPh>
    <phoneticPr fontId="1"/>
  </si>
  <si>
    <t>合計額は…</t>
    <rPh sb="0" eb="2">
      <t>ゴウケイ</t>
    </rPh>
    <rPh sb="2" eb="3">
      <t>ガク</t>
    </rPh>
    <phoneticPr fontId="1"/>
  </si>
  <si>
    <t>資料と一致</t>
    <rPh sb="0" eb="2">
      <t>シリョウ</t>
    </rPh>
    <rPh sb="3" eb="5">
      <t>イッチ</t>
    </rPh>
    <phoneticPr fontId="1"/>
  </si>
  <si>
    <t>（参考）日本政策金融公庫等：緊急貸付・保証枠5,000億円 等</t>
  </si>
  <si>
    <t>・ 強力な資金繰り対策：782億円</t>
  </si>
  <si>
    <t>全国全ての人々への新たな給付金〔128,803億円〕</t>
  </si>
  <si>
    <t>・持続化補助金等の拡充〔1,000億円〕</t>
    <phoneticPr fontId="1"/>
  </si>
  <si>
    <t>５．国際連携の強化等:18億円</t>
  </si>
  <si>
    <t>・ 観光業への対応：36億円 等</t>
  </si>
  <si>
    <t>子育て世帯への臨時特別給付金〔1,654億円〕</t>
  </si>
  <si>
    <t>・農林漁業者の経営継続補助金の創設〔200億円〕</t>
    <phoneticPr fontId="1"/>
  </si>
  <si>
    <t>・ アジア各国への検査体制充実への貢献:16.5億円</t>
  </si>
  <si>
    <t>（４）事態の変化に即応した緊急措置等:168億円</t>
  </si>
  <si>
    <t>(3)官民挙げた経済活動の回復</t>
    <rPh sb="3" eb="5">
      <t>カンミン</t>
    </rPh>
    <rPh sb="5" eb="6">
      <t>ア</t>
    </rPh>
    <rPh sb="8" eb="10">
      <t>ケイザイ</t>
    </rPh>
    <rPh sb="10" eb="12">
      <t>カツドウ</t>
    </rPh>
    <rPh sb="13" eb="15">
      <t>カイフク</t>
    </rPh>
    <phoneticPr fontId="1"/>
  </si>
  <si>
    <t>・文化芸術活動の緊急総合支援パッケージ〔560億円〕</t>
  </si>
  <si>
    <t>・ ＮＧＯを通じた支援：1.0億円 等</t>
  </si>
  <si>
    <t>・ ＷＨＯ等による感染国等への緊急支援に対する拠出:155億円 等</t>
  </si>
  <si>
    <t>“Go To”キャンペーン事業（仮称）〔16,794億円〕</t>
  </si>
  <si>
    <t>・自衛隊の感染症拡大防止・対処能力の更なる向上〔63億円〕</t>
    <phoneticPr fontId="1"/>
  </si>
  <si>
    <t>「新型コロナリバイバル成長基盤強化ファンド（仮称）」の創設〔1,000億円〕</t>
  </si>
  <si>
    <t>・地域公共交通における感染拡大防止対策〔138億円〕</t>
    <phoneticPr fontId="1"/>
  </si>
  <si>
    <t>(4)強靭な経済構造の構築</t>
    <rPh sb="3" eb="5">
      <t>キョウジン</t>
    </rPh>
    <rPh sb="6" eb="8">
      <t>ケイザイ</t>
    </rPh>
    <rPh sb="8" eb="10">
      <t>コウゾウ</t>
    </rPh>
    <rPh sb="11" eb="13">
      <t>コウチク</t>
    </rPh>
    <phoneticPr fontId="1"/>
  </si>
  <si>
    <t>D&amp;E</t>
    <phoneticPr fontId="1"/>
  </si>
  <si>
    <t>・個人向け緊急小口資金等の特例貸付〔2,048億円〕</t>
    <phoneticPr fontId="1"/>
  </si>
  <si>
    <t>サプライチェーン対策のための国内投資促進事業費補助金〔2,200億円〕</t>
  </si>
  <si>
    <t>・教員、学習指導員等の追加配置〔318億円〕</t>
  </si>
  <si>
    <t>海外サプライチェーン多元化等支援事業〔235億円〕</t>
  </si>
  <si>
    <t>・教育ICT環境整備等のための光ファイバ整備推進〔502億円〕</t>
    <phoneticPr fontId="1"/>
  </si>
  <si>
    <t>E（総務省）</t>
    <rPh sb="2" eb="5">
      <t>ソウムショウ</t>
    </rPh>
    <phoneticPr fontId="1"/>
  </si>
  <si>
    <t>農林水産物・食品の輸出力・国内供給力の強化〔1,984億円〕</t>
  </si>
  <si>
    <t>・学校再開に伴う感染症対策・学習保障等〔421億円〕</t>
    <phoneticPr fontId="1"/>
  </si>
  <si>
    <t>GIGAスクール構想の加速による学びの保障〔2,292億円〕</t>
    <phoneticPr fontId="1"/>
  </si>
  <si>
    <t>・スマートライフ実現のためのAIシミュレーション事業〔14億円〕</t>
    <phoneticPr fontId="1"/>
  </si>
  <si>
    <t>公共投資の早期執行等のためのデジタルインフラの推進〔178億円〕</t>
  </si>
  <si>
    <t>（６）新型コロナウイルス感染症対策予備費100,000億円</t>
    <phoneticPr fontId="1"/>
  </si>
  <si>
    <t>中小企業デジタル化応援隊事業〔100億円〕</t>
  </si>
  <si>
    <t>２．国債整理基金特別会計へ繰入（利払費等）963億円</t>
    <phoneticPr fontId="1"/>
  </si>
  <si>
    <t>(5)新型コロナウイルス感染症対策予備費〔15,000億円〕</t>
    <phoneticPr fontId="1"/>
  </si>
  <si>
    <t>３．既定経費の減額（議員歳費）▲20億円</t>
    <phoneticPr fontId="1"/>
  </si>
  <si>
    <t>2.国債整理基金特別会計へ繰入1,259</t>
    <phoneticPr fontId="1"/>
  </si>
  <si>
    <t>雇用調整助成金の労働保険特別会計分</t>
    <rPh sb="0" eb="2">
      <t>コヨウ</t>
    </rPh>
    <rPh sb="2" eb="4">
      <t>チョウセイ</t>
    </rPh>
    <rPh sb="4" eb="7">
      <t>ジョセイキン</t>
    </rPh>
    <rPh sb="8" eb="10">
      <t>ロウドウ</t>
    </rPh>
    <rPh sb="10" eb="12">
      <t>ホケン</t>
    </rPh>
    <rPh sb="12" eb="14">
      <t>トクベツ</t>
    </rPh>
    <rPh sb="14" eb="16">
      <t>カイケイ</t>
    </rPh>
    <rPh sb="16" eb="17">
      <t>ブン</t>
    </rPh>
    <phoneticPr fontId="1"/>
  </si>
  <si>
    <t>D*補正予算外</t>
    <rPh sb="2" eb="4">
      <t>ホセイ</t>
    </rPh>
    <rPh sb="4" eb="6">
      <t>ヨサン</t>
    </rPh>
    <rPh sb="6" eb="7">
      <t>ガイ</t>
    </rPh>
    <phoneticPr fontId="1"/>
  </si>
  <si>
    <t>文科予算（学習支援分）</t>
    <rPh sb="0" eb="2">
      <t>モンカ</t>
    </rPh>
    <rPh sb="2" eb="4">
      <t>ヨサン</t>
    </rPh>
    <rPh sb="5" eb="7">
      <t>ガクシュウ</t>
    </rPh>
    <rPh sb="7" eb="9">
      <t>シエン</t>
    </rPh>
    <rPh sb="9" eb="10">
      <t>ブン</t>
    </rPh>
    <phoneticPr fontId="1"/>
  </si>
  <si>
    <t>財務省資料での位置づけ</t>
    <rPh sb="0" eb="3">
      <t>ザイムショウ</t>
    </rPh>
    <rPh sb="3" eb="5">
      <t>シリョウ</t>
    </rPh>
    <rPh sb="7" eb="9">
      <t>イチ</t>
    </rPh>
    <phoneticPr fontId="1"/>
  </si>
  <si>
    <t>論文での位置づけ</t>
    <rPh sb="0" eb="2">
      <t>ロンブン</t>
    </rPh>
    <rPh sb="4" eb="6">
      <t>イチ</t>
    </rPh>
    <phoneticPr fontId="1"/>
  </si>
  <si>
    <t>◆学校における感染症対策事業 137 億円</t>
  </si>
  <si>
    <t>◆困窮学生等に対する支援 153 億円</t>
  </si>
  <si>
    <t>Gと仮定</t>
    <rPh sb="2" eb="4">
      <t>カテイ</t>
    </rPh>
    <phoneticPr fontId="1"/>
  </si>
  <si>
    <t>Eに移行</t>
    <rPh sb="2" eb="4">
      <t>イコウ</t>
    </rPh>
    <phoneticPr fontId="1"/>
  </si>
  <si>
    <t>◆学校等衛生環境改善（トイレ・給食施設等） 106 億円</t>
  </si>
  <si>
    <t>◆文化芸術・スポーツ活動への緊急総合支援 580 億円</t>
    <phoneticPr fontId="1"/>
  </si>
  <si>
    <t>◆学習指導員等の配置 8 億円</t>
  </si>
  <si>
    <t>◆国立大学法人が行う短期借入に対する利子助成 3 億円</t>
    <phoneticPr fontId="1"/>
  </si>
  <si>
    <t>◆子供のための体験活動等への支援（自然・スポーツ・文化） 21 億円</t>
  </si>
  <si>
    <t>◆研究現場の環境整備を通じた研究活動の再開・継続への支援 30 億円</t>
    <phoneticPr fontId="1"/>
  </si>
  <si>
    <t>◆修学旅行の中止や延期に伴うキャンセル料等への支援 6 億円</t>
  </si>
  <si>
    <t>◆研究現場におけるPCR 機器の活用 5 億円</t>
    <phoneticPr fontId="1"/>
  </si>
  <si>
    <t>◆家計が急変した家庭の学生に対する支援 7 億円</t>
  </si>
  <si>
    <t>◆臨時休業に伴う児童生徒等の学びの保障</t>
    <phoneticPr fontId="1"/>
  </si>
  <si>
    <t>◆日本留学試験の円滑な実施 1 億円</t>
  </si>
  <si>
    <t>○学習保障等に必要な人的体制の確保 318 億円</t>
    <phoneticPr fontId="1"/>
  </si>
  <si>
    <t>◆GIGA スクール構想の加速による学びの保障 2,292 億円</t>
  </si>
  <si>
    <t>○学校教育活動再開支援経費 405 億円</t>
    <phoneticPr fontId="1"/>
  </si>
  <si>
    <t>おそらくE</t>
    <phoneticPr fontId="1"/>
  </si>
  <si>
    <t>◆大学等における遠隔授業の環境構築の加速による学修機会の確保 27 億円</t>
  </si>
  <si>
    <t>○幼稚園におけるマスク購入等の感染拡大防止に係る支援 30 億円</t>
    <phoneticPr fontId="1"/>
  </si>
  <si>
    <t>○特別支援学校スクールバス感染症対策支援の拡充 16 億円</t>
    <phoneticPr fontId="1"/>
  </si>
  <si>
    <t>Gに移行</t>
    <rPh sb="2" eb="4">
      <t>イコウ</t>
    </rPh>
    <phoneticPr fontId="1"/>
  </si>
  <si>
    <t>○日本人学校教育環境整備事業 5 億円</t>
    <phoneticPr fontId="1"/>
  </si>
  <si>
    <t>◆大学・高専・専修学校の遠隔授業の加速 73 億円</t>
    <phoneticPr fontId="1"/>
  </si>
  <si>
    <t>第3次補正予算</t>
    <rPh sb="0" eb="1">
      <t>ダイ</t>
    </rPh>
    <rPh sb="2" eb="3">
      <t>ジ</t>
    </rPh>
    <rPh sb="3" eb="5">
      <t>ホセイ</t>
    </rPh>
    <rPh sb="5" eb="7">
      <t>ヨサン</t>
    </rPh>
    <phoneticPr fontId="1"/>
  </si>
  <si>
    <t>令和2年度補正予算(第3号)の概要</t>
  </si>
  <si>
    <t>金額</t>
    <rPh sb="0" eb="2">
      <t xml:space="preserve">キンガク </t>
    </rPh>
    <phoneticPr fontId="1"/>
  </si>
  <si>
    <t>Ⅰ 新型コロナウイルス感染症の拡大防止策</t>
  </si>
  <si>
    <t>1. 医療提供体制の確保と医療機関等への支援</t>
  </si>
  <si>
    <t>新型コロナウイルス感染症緊急包括支援交付金(病床や宿泊療養施設等の確保等)〔13,011億円〕</t>
  </si>
  <si>
    <t>診療・検査医療機関をはじめとした医療機関等における感染拡大防止等の支援〔1,071億円〕</t>
  </si>
  <si>
    <t>医療機関等の資金繰り支援〔1,037億円〕</t>
  </si>
  <si>
    <t>小児科等の医療機関等に対する診療報酬による支援〔71億円〕</t>
  </si>
  <si>
    <t>2. 検査体制の充実、ワクチン接種体制等の整備</t>
  </si>
  <si>
    <t>新型コロナウイルスワクチンの接種体制の整備・接種の実施〔5,736億円〕</t>
  </si>
  <si>
    <t>PCR検査・抗原検査の実施等〔672億円〕</t>
  </si>
  <si>
    <t>3. 知見に基づく感染防止対策の徹底</t>
  </si>
  <si>
    <t>新型コロナウイルス感染症対応地方創生臨時交付金〔15,000億円〕</t>
  </si>
  <si>
    <t>東京オリンピック・パラリンピック競技大会の延期に伴う感染症対策等事業〔959億円〕</t>
  </si>
  <si>
    <t>4. 感染症の収束に向けた国際協力</t>
  </si>
  <si>
    <t>アフリカ、中東、アジア・大洋州地域への国際機関等を通じた支援〔792億円〕</t>
  </si>
  <si>
    <t>Ⅱ ポストコロナに向けた経済構造の転換・好循環の実現</t>
  </si>
  <si>
    <t xml:space="preserve">地方団体のデジタル基盤改革支援〔1,788億円〕 </t>
  </si>
  <si>
    <t>マイナンバーカードの普及促進〔1,336億円〕</t>
  </si>
  <si>
    <t>ポスト5G・Beyond5G(6G)研究開発支援〔1,400億円〕</t>
  </si>
  <si>
    <t>カーボンニュートラルに向けた革新的な技術開発支援のための基金の創設〔20,000億円〕</t>
  </si>
  <si>
    <t>グリーン住宅ポイント制度の創設〔1,094億円〕</t>
  </si>
  <si>
    <t>2. 経済構造の転換・イノベーション等による生産性向上</t>
  </si>
  <si>
    <t>中堅・中小企業の経営転換支援(事業再構築補助金)〔11,485億円〕</t>
  </si>
  <si>
    <t>大学ファンド〔5,000億円〕</t>
  </si>
  <si>
    <t>持続化補助金等〔2,300億円〕</t>
  </si>
  <si>
    <t>国内外のサプライチェーン強靱化支援〔2,225億円〕</t>
  </si>
  <si>
    <t>3. 地域・社会・雇用における⺠需主導の好循環の実現</t>
  </si>
  <si>
    <t>中小・小規模事業者等への資金繰り支援〔32,049億円〕</t>
  </si>
  <si>
    <t>地方創生臨時交付金(再掲)</t>
  </si>
  <si>
    <t>Go To トラベル〔10,311億円〕</t>
  </si>
  <si>
    <t>Go To イート〔515億円〕</t>
  </si>
  <si>
    <t>雇用調整助成金の特例措置〔5,430億円〕</t>
  </si>
  <si>
    <t xml:space="preserve"> 緊急小口資金等の特例措置〔4,199億円〕</t>
  </si>
  <si>
    <t>観光(インバウンド復活に向けた基盤整備)〔650億円〕</t>
  </si>
  <si>
    <t>不妊治療に係る助成措置の拡充〔370億円〕</t>
  </si>
  <si>
    <t>水田の畑地化・汎用化・大区画化等による高収益化の推進〔700億円〕</t>
  </si>
  <si>
    <t>新型コロナウイルス感染症セーフティネット強化交付金(生活困窮者支援・自殺対策等)〔140億円〕</t>
  </si>
  <si>
    <t>Ⅲ 防災・減災、国土強靱化の推進など安全・安心の確保</t>
  </si>
  <si>
    <t>1. 防災・減災、国土強靱化の推進</t>
  </si>
  <si>
    <t>防災・減災、国土強靱化の推進(公共事業)〔16,532億円〕</t>
  </si>
  <si>
    <t>2. 自然災害からの復旧・復興の加速</t>
  </si>
  <si>
    <t>災害復旧等事業費〔6,057億円〕</t>
  </si>
  <si>
    <t>災害等廃棄物処理〔106億円〕</t>
  </si>
  <si>
    <t>3. 国⺠の安全・安心の確保</t>
  </si>
  <si>
    <t>自衛隊の安定的な運用態勢の確保〔3,017億円〕</t>
  </si>
  <si>
    <t>補正予算の追加歳出計</t>
  </si>
  <si>
    <t xml:space="preserve">地域公共交通の維持・活性化への重点的支援〔150億円〕 </t>
    <phoneticPr fontId="1"/>
  </si>
  <si>
    <t>生活支援（個人・世帯）</t>
    <rPh sb="0" eb="2">
      <t>セイカツ</t>
    </rPh>
    <rPh sb="2" eb="4">
      <t>シエン</t>
    </rPh>
    <rPh sb="5" eb="7">
      <t>コジン</t>
    </rPh>
    <rPh sb="8" eb="10">
      <t>セタイ</t>
    </rPh>
    <phoneticPr fontId="1"/>
  </si>
  <si>
    <t>感染対策および医療・介護強化</t>
    <rPh sb="0" eb="2">
      <t>カンセン</t>
    </rPh>
    <rPh sb="2" eb="4">
      <t>タイサク</t>
    </rPh>
    <rPh sb="7" eb="9">
      <t>イリョウ</t>
    </rPh>
    <rPh sb="10" eb="12">
      <t>カイゴ</t>
    </rPh>
    <rPh sb="12" eb="14">
      <t>キョウカ</t>
    </rPh>
    <phoneticPr fontId="1"/>
  </si>
  <si>
    <t>ワクチン・治療薬の開発・安全性の確保等1,606億円</t>
    <phoneticPr fontId="1"/>
  </si>
  <si>
    <t>（２）検査体制の充実、ワクチン接種体制等の整備&gt;財務省資料の２</t>
    <rPh sb="24" eb="27">
      <t>ザイムショウ</t>
    </rPh>
    <rPh sb="27" eb="29">
      <t>シリョウ</t>
    </rPh>
    <phoneticPr fontId="1"/>
  </si>
  <si>
    <t>その他・分類不能</t>
    <rPh sb="2" eb="3">
      <t>タ</t>
    </rPh>
    <rPh sb="4" eb="6">
      <t>ブンルイ</t>
    </rPh>
    <rPh sb="6" eb="8">
      <t>フノウ</t>
    </rPh>
    <phoneticPr fontId="1"/>
  </si>
  <si>
    <t>厚労省第三次補正予算（案）</t>
    <rPh sb="0" eb="2">
      <t>コウロウ</t>
    </rPh>
    <rPh sb="2" eb="3">
      <t>ショウ</t>
    </rPh>
    <rPh sb="3" eb="6">
      <t>ダイサンジ</t>
    </rPh>
    <rPh sb="6" eb="8">
      <t>ホセイ</t>
    </rPh>
    <rPh sb="8" eb="10">
      <t>ヨサン</t>
    </rPh>
    <rPh sb="11" eb="12">
      <t>アン</t>
    </rPh>
    <phoneticPr fontId="1"/>
  </si>
  <si>
    <t>ワクチンや治療薬等の研究開発</t>
    <rPh sb="5" eb="8">
      <t>チリョウヤク</t>
    </rPh>
    <rPh sb="8" eb="9">
      <t>トウ</t>
    </rPh>
    <phoneticPr fontId="1"/>
  </si>
  <si>
    <t>*一次、二次補正のAについては、財務省概要資料の研究開発費分をA+Bから差し引いている</t>
    <rPh sb="1" eb="3">
      <t>イチジ</t>
    </rPh>
    <rPh sb="4" eb="6">
      <t>ニジ</t>
    </rPh>
    <rPh sb="6" eb="8">
      <t>ホセイ</t>
    </rPh>
    <rPh sb="16" eb="19">
      <t>ザイムショウ</t>
    </rPh>
    <rPh sb="19" eb="21">
      <t>ガイヨウ</t>
    </rPh>
    <rPh sb="21" eb="23">
      <t>シリョウ</t>
    </rPh>
    <rPh sb="24" eb="26">
      <t>ケンキュウ</t>
    </rPh>
    <rPh sb="26" eb="29">
      <t>カイハツヒ</t>
    </rPh>
    <rPh sb="29" eb="30">
      <t>ブン</t>
    </rPh>
    <rPh sb="36" eb="37">
      <t>サ</t>
    </rPh>
    <rPh sb="38" eb="39">
      <t>ヒ</t>
    </rPh>
    <phoneticPr fontId="1"/>
  </si>
  <si>
    <t>**一次、二次補正のEやGについては、財務省資料をベースに文科省資料も用いて独自に計算</t>
    <rPh sb="35" eb="36">
      <t>モチ</t>
    </rPh>
    <rPh sb="38" eb="40">
      <t>ドクジ</t>
    </rPh>
    <rPh sb="41" eb="43">
      <t>ケイサン</t>
    </rPh>
    <phoneticPr fontId="1"/>
  </si>
  <si>
    <t>***３次補正のGについては、合計から識別可能なものを引いた値</t>
    <rPh sb="4" eb="5">
      <t>ジ</t>
    </rPh>
    <rPh sb="5" eb="7">
      <t>ホセイ</t>
    </rPh>
    <rPh sb="15" eb="17">
      <t>ゴウケイ</t>
    </rPh>
    <rPh sb="19" eb="21">
      <t>シキベツ</t>
    </rPh>
    <rPh sb="21" eb="23">
      <t>カノウ</t>
    </rPh>
    <rPh sb="27" eb="28">
      <t>ヒ</t>
    </rPh>
    <rPh sb="30" eb="31">
      <t>アタイ</t>
    </rPh>
    <phoneticPr fontId="1"/>
  </si>
  <si>
    <t>財務省概要資料の（参考２）：労働保険特別会計</t>
    <rPh sb="0" eb="3">
      <t>ザイムショウ</t>
    </rPh>
    <rPh sb="3" eb="5">
      <t>ガイヨウ</t>
    </rPh>
    <rPh sb="5" eb="7">
      <t>シリョウ</t>
    </rPh>
    <rPh sb="9" eb="11">
      <t>サンコウ</t>
    </rPh>
    <rPh sb="14" eb="16">
      <t>ロウドウ</t>
    </rPh>
    <rPh sb="16" eb="18">
      <t>ホケン</t>
    </rPh>
    <rPh sb="18" eb="20">
      <t>トクベツ</t>
    </rPh>
    <rPh sb="20" eb="22">
      <t>カイケイ</t>
    </rPh>
    <phoneticPr fontId="1"/>
  </si>
  <si>
    <t>厚労省第三次補正予算（案）資料：①雇用就業機会の確保</t>
    <rPh sb="0" eb="2">
      <t>コウロウ</t>
    </rPh>
    <rPh sb="2" eb="3">
      <t>ショウ</t>
    </rPh>
    <rPh sb="3" eb="6">
      <t>ダイサンジ</t>
    </rPh>
    <rPh sb="6" eb="8">
      <t>ホセイ</t>
    </rPh>
    <rPh sb="8" eb="10">
      <t>ヨサン</t>
    </rPh>
    <rPh sb="11" eb="12">
      <t>アン</t>
    </rPh>
    <rPh sb="13" eb="15">
      <t>シリョウ</t>
    </rPh>
    <phoneticPr fontId="1"/>
  </si>
  <si>
    <t>雇用調整助成金による雇用維持の取組の支援</t>
    <rPh sb="18" eb="20">
      <t>シエン</t>
    </rPh>
    <phoneticPr fontId="1"/>
  </si>
  <si>
    <t>在籍型出向の活用による雇用維持等への支援</t>
    <rPh sb="18" eb="20">
      <t>シエン</t>
    </rPh>
    <phoneticPr fontId="1"/>
  </si>
  <si>
    <t>業種転換や職種転換を促進する都道府県の取組を支援</t>
    <phoneticPr fontId="1"/>
  </si>
  <si>
    <t>非正規雇用労働者や女性等、求職者の特性に応じた支援</t>
    <rPh sb="0" eb="1">
      <t>ヒ</t>
    </rPh>
    <rPh sb="23" eb="25">
      <t>シエン</t>
    </rPh>
    <phoneticPr fontId="1"/>
  </si>
  <si>
    <t>介護・障害福祉分野への就職支援</t>
    <rPh sb="13" eb="15">
      <t>シエン</t>
    </rPh>
    <phoneticPr fontId="1"/>
  </si>
  <si>
    <t>新規学卒者等への就職支援の強化</t>
    <rPh sb="13" eb="15">
      <t>キョウカ</t>
    </rPh>
    <phoneticPr fontId="1"/>
  </si>
  <si>
    <t>第三次補正予算における雇調金の特例措置</t>
    <rPh sb="0" eb="3">
      <t>ダイサンジ</t>
    </rPh>
    <rPh sb="3" eb="5">
      <t>ホセイ</t>
    </rPh>
    <rPh sb="5" eb="7">
      <t>ヨサン</t>
    </rPh>
    <rPh sb="11" eb="14">
      <t>コチョウキン</t>
    </rPh>
    <rPh sb="15" eb="17">
      <t>トクレイ</t>
    </rPh>
    <rPh sb="17" eb="19">
      <t>ソチ</t>
    </rPh>
    <phoneticPr fontId="1"/>
  </si>
  <si>
    <t>合計</t>
    <rPh sb="0" eb="2">
      <t>ゴウケイ</t>
    </rPh>
    <phoneticPr fontId="1"/>
  </si>
  <si>
    <t>&gt;下記厚労資料によると雇調金以外も若干含む</t>
    <rPh sb="1" eb="3">
      <t>カキ</t>
    </rPh>
    <rPh sb="3" eb="5">
      <t>コウロウ</t>
    </rPh>
    <rPh sb="5" eb="7">
      <t>シリョウ</t>
    </rPh>
    <rPh sb="11" eb="14">
      <t>コチョウキン</t>
    </rPh>
    <rPh sb="14" eb="16">
      <t>イガイ</t>
    </rPh>
    <rPh sb="17" eb="19">
      <t>ジャッカン</t>
    </rPh>
    <rPh sb="19" eb="20">
      <t>フク</t>
    </rPh>
    <phoneticPr fontId="1"/>
  </si>
  <si>
    <t>&gt;この数値を使用</t>
    <rPh sb="3" eb="5">
      <t>スウチ</t>
    </rPh>
    <rPh sb="6" eb="8">
      <t>シヨウ</t>
    </rPh>
    <phoneticPr fontId="1"/>
  </si>
  <si>
    <t>雇調金等の特別会計分の検証</t>
    <rPh sb="0" eb="3">
      <t>コチョウキン</t>
    </rPh>
    <rPh sb="3" eb="4">
      <t>トウ</t>
    </rPh>
    <rPh sb="5" eb="7">
      <t>トクベツ</t>
    </rPh>
    <rPh sb="7" eb="9">
      <t>カイケイ</t>
    </rPh>
    <rPh sb="9" eb="10">
      <t>ブン</t>
    </rPh>
    <rPh sb="11" eb="13">
      <t>ケンショウ</t>
    </rPh>
    <phoneticPr fontId="1"/>
  </si>
  <si>
    <t>&gt;財務省概要資料の値を若干下回る</t>
    <rPh sb="1" eb="4">
      <t>ザイムショウ</t>
    </rPh>
    <rPh sb="4" eb="6">
      <t>ガイヨウ</t>
    </rPh>
    <rPh sb="6" eb="8">
      <t>シリョウ</t>
    </rPh>
    <rPh sb="9" eb="10">
      <t>アタイ</t>
    </rPh>
    <rPh sb="11" eb="13">
      <t>ジャッカン</t>
    </rPh>
    <rPh sb="13" eb="15">
      <t>シタマワ</t>
    </rPh>
    <phoneticPr fontId="1"/>
  </si>
  <si>
    <t>&gt;財務省資料の合計分より少し大きいがほぼ一致</t>
    <rPh sb="1" eb="4">
      <t>ザイムショウ</t>
    </rPh>
    <rPh sb="4" eb="6">
      <t>シリョウ</t>
    </rPh>
    <rPh sb="7" eb="9">
      <t>ゴウケイ</t>
    </rPh>
    <rPh sb="9" eb="10">
      <t>ブン</t>
    </rPh>
    <rPh sb="12" eb="13">
      <t>スコ</t>
    </rPh>
    <rPh sb="14" eb="15">
      <t>オオ</t>
    </rPh>
    <rPh sb="20" eb="22">
      <t>イッチ</t>
    </rPh>
    <phoneticPr fontId="1"/>
  </si>
  <si>
    <t>◆学校等における感染症対策等支援 341 億円</t>
    <phoneticPr fontId="1"/>
  </si>
  <si>
    <t>Ⅰ．新型コロナウイルス感染症の拡大防止策</t>
    <phoneticPr fontId="1"/>
  </si>
  <si>
    <t>Ⅱ．ポストコロナに向けた経済構造の転換・好循環の実現</t>
    <phoneticPr fontId="1"/>
  </si>
  <si>
    <t>◆GIGA スクール構想の拡充等ICT 環境の整備 259 億円</t>
    <phoneticPr fontId="1"/>
  </si>
  <si>
    <t>◆「スマート専門高校」の実現(デジタル化対応産業教育装置の整備) 274 億円</t>
    <phoneticPr fontId="1"/>
  </si>
  <si>
    <t>◆デジタルを活用した大学・高専教育高度化プラン 60 億円</t>
    <phoneticPr fontId="1"/>
  </si>
  <si>
    <t>１．デジタル改革・グリーン社会の実現</t>
    <phoneticPr fontId="1"/>
  </si>
  <si>
    <t>３．地域・社会・雇用における民需主導の好循環の実現</t>
    <phoneticPr fontId="1"/>
  </si>
  <si>
    <t>◆高校生等への修学支援 102 億円</t>
    <phoneticPr fontId="1"/>
  </si>
  <si>
    <t>◆家計が急変した学生等への無利子奨学金の充実 90 億円</t>
    <phoneticPr fontId="1"/>
  </si>
  <si>
    <t>◆就職・転職支援のための大学リカレント教育推進事業 13 億円</t>
    <phoneticPr fontId="1"/>
  </si>
  <si>
    <t>◆スポーツイベント等の開催や子供の運動機会創出の支援 58 億円</t>
    <phoneticPr fontId="1"/>
  </si>
  <si>
    <t>どのカテゴリから除去すべきか</t>
    <rPh sb="8" eb="10">
      <t>ジョキョ</t>
    </rPh>
    <phoneticPr fontId="1"/>
  </si>
  <si>
    <t>1. デジタル改革・グリーン社会の実現</t>
    <phoneticPr fontId="1"/>
  </si>
  <si>
    <t>&gt;財務省概要の「1. デジタル改革・グリーン社会の実現」はG扱いなので、そこから引く</t>
    <rPh sb="1" eb="4">
      <t>ザイムショウ</t>
    </rPh>
    <rPh sb="4" eb="6">
      <t>ガイヨウ</t>
    </rPh>
    <rPh sb="30" eb="31">
      <t>アツカ</t>
    </rPh>
    <rPh sb="40" eb="41">
      <t>ヒ</t>
    </rPh>
    <phoneticPr fontId="1"/>
  </si>
  <si>
    <t>&gt;財務省概要の「３．地域・社会・雇用における民需主導の好循環の実現」の総額はD扱いなので、そこから引く</t>
    <rPh sb="1" eb="4">
      <t>ザイムショウ</t>
    </rPh>
    <rPh sb="4" eb="6">
      <t>ガイヨウ</t>
    </rPh>
    <rPh sb="35" eb="37">
      <t>ソウガク</t>
    </rPh>
    <rPh sb="39" eb="40">
      <t>アツカ</t>
    </rPh>
    <rPh sb="49" eb="50">
      <t>ヒ</t>
    </rPh>
    <phoneticPr fontId="1"/>
  </si>
  <si>
    <t>****3次補正のDについては、財務省概要資料のIIの2および3の内訳から該当しないことが明らかなものを差し引く形で算出している</t>
    <rPh sb="5" eb="6">
      <t>ジ</t>
    </rPh>
    <rPh sb="6" eb="8">
      <t>ホセイ</t>
    </rPh>
    <rPh sb="16" eb="19">
      <t>ザイムショウ</t>
    </rPh>
    <rPh sb="19" eb="21">
      <t>ガイヨウ</t>
    </rPh>
    <rPh sb="21" eb="23">
      <t>シリョウ</t>
    </rPh>
    <rPh sb="33" eb="35">
      <t>ウチワケ</t>
    </rPh>
    <rPh sb="37" eb="39">
      <t>ガイトウ</t>
    </rPh>
    <rPh sb="45" eb="46">
      <t>アキ</t>
    </rPh>
    <rPh sb="52" eb="53">
      <t>サ</t>
    </rPh>
    <rPh sb="54" eb="55">
      <t>ヒ</t>
    </rPh>
    <rPh sb="56" eb="57">
      <t>カタチ</t>
    </rPh>
    <rPh sb="58" eb="60">
      <t>サンシュツ</t>
    </rPh>
    <phoneticPr fontId="1"/>
  </si>
  <si>
    <t>教育支援（教育機関・生徒）</t>
    <rPh sb="0" eb="2">
      <t>キョウイク</t>
    </rPh>
    <rPh sb="2" eb="4">
      <t>シエン</t>
    </rPh>
    <rPh sb="5" eb="7">
      <t>キョウイク</t>
    </rPh>
    <rPh sb="7" eb="9">
      <t>キカン</t>
    </rPh>
    <rPh sb="10" eb="12">
      <t>セイト</t>
    </rPh>
    <phoneticPr fontId="1"/>
  </si>
  <si>
    <t>緊急対応策
（第１弾）</t>
    <rPh sb="0" eb="2">
      <t>キンキュウ</t>
    </rPh>
    <rPh sb="2" eb="4">
      <t>タイオウ</t>
    </rPh>
    <rPh sb="4" eb="5">
      <t>サク</t>
    </rPh>
    <rPh sb="7" eb="8">
      <t>ダイ</t>
    </rPh>
    <rPh sb="9" eb="10">
      <t>ダン</t>
    </rPh>
    <phoneticPr fontId="1"/>
  </si>
  <si>
    <t>緊急対応策
（第２弾）</t>
    <rPh sb="0" eb="2">
      <t>キンキュウ</t>
    </rPh>
    <rPh sb="2" eb="4">
      <t>タイオウ</t>
    </rPh>
    <rPh sb="4" eb="5">
      <t>サク</t>
    </rPh>
    <rPh sb="7" eb="8">
      <t>ダイ</t>
    </rPh>
    <rPh sb="9" eb="10">
      <t>ダン</t>
    </rPh>
    <phoneticPr fontId="1"/>
  </si>
  <si>
    <t>第１次
補正予算</t>
    <rPh sb="0" eb="1">
      <t>ダイ</t>
    </rPh>
    <rPh sb="2" eb="3">
      <t>ジ</t>
    </rPh>
    <rPh sb="4" eb="6">
      <t>ホセイ</t>
    </rPh>
    <rPh sb="6" eb="8">
      <t>ヨサン</t>
    </rPh>
    <phoneticPr fontId="1"/>
  </si>
  <si>
    <t>第２次
補正予算</t>
    <rPh sb="0" eb="1">
      <t>ダイ</t>
    </rPh>
    <rPh sb="2" eb="3">
      <t>ジ</t>
    </rPh>
    <rPh sb="4" eb="6">
      <t>ホセイ</t>
    </rPh>
    <rPh sb="6" eb="8">
      <t>ヨサン</t>
    </rPh>
    <phoneticPr fontId="1"/>
  </si>
  <si>
    <t>第３次
補正予算</t>
    <rPh sb="0" eb="1">
      <t>ダイ</t>
    </rPh>
    <rPh sb="2" eb="3">
      <t>ジ</t>
    </rPh>
    <rPh sb="4" eb="6">
      <t>ホセイ</t>
    </rPh>
    <rPh sb="6" eb="8">
      <t>ヨサン</t>
    </rPh>
    <phoneticPr fontId="1"/>
  </si>
  <si>
    <t>労働保険特別会計分（雇用調整助成金等）</t>
    <rPh sb="0" eb="2">
      <t>ロウドウ</t>
    </rPh>
    <rPh sb="2" eb="4">
      <t>ホケン</t>
    </rPh>
    <rPh sb="4" eb="6">
      <t>トクベツ</t>
    </rPh>
    <rPh sb="6" eb="8">
      <t>カイケイ</t>
    </rPh>
    <rPh sb="8" eb="9">
      <t>ブン</t>
    </rPh>
    <rPh sb="17" eb="18">
      <t>トウ</t>
    </rPh>
    <phoneticPr fontId="1"/>
  </si>
  <si>
    <t>労働保険特別会計分を含めた予算合計</t>
    <rPh sb="0" eb="2">
      <t>ロウドウ</t>
    </rPh>
    <rPh sb="2" eb="4">
      <t>ホケン</t>
    </rPh>
    <rPh sb="4" eb="6">
      <t>トクベツ</t>
    </rPh>
    <rPh sb="6" eb="8">
      <t>カイケイ</t>
    </rPh>
    <rPh sb="8" eb="9">
      <t>ブン</t>
    </rPh>
    <rPh sb="10" eb="11">
      <t>フク</t>
    </rPh>
    <rPh sb="13" eb="15">
      <t>ヨサン</t>
    </rPh>
    <rPh sb="15" eb="17">
      <t>ゴウケイ</t>
    </rPh>
    <phoneticPr fontId="1"/>
  </si>
  <si>
    <t>予算合計</t>
    <rPh sb="0" eb="2">
      <t>ヨサン</t>
    </rPh>
    <rPh sb="2" eb="4">
      <t>ゴウケイ</t>
    </rPh>
    <phoneticPr fontId="1"/>
  </si>
  <si>
    <t>C&amp;D&amp;E&amp;G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</si>
</sst>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_ "/>
  </numFmts>
  <fonts count="6" x14ac:knownFonts="1">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rgb="FFFF0000"/>
      <name val="游ゴシック"/>
      <family val="2"/>
      <charset val="128"/>
      <scheme val="minor"/>
    </font>
    <font>
      <sz val="12"/>
      <name val="游ゴシック"/>
      <family val="3"/>
      <charset val="128"/>
      <scheme val="minor"/>
    </font>
    <font>
      <b/>
      <sz val="12"/>
      <name val="游ゴシック"/>
      <family val="3"/>
      <charset val="128"/>
      <scheme val="minor"/>
    </font>
  </fonts>
  <fills count="6">
    <fill>
      <patternFill patternType="none"/>
    </fill>
    <fill>
      <patternFill patternType="gray125"/>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3" tint="0.79998168889431442"/>
        <bgColor indexed="64"/>
      </patternFill>
    </fill>
  </fills>
  <borders count="9">
    <border>
      <left/>
      <right/>
      <top/>
      <bottom/>
      <diagonal/>
    </border>
    <border>
      <left/>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52">
    <xf numFmtId="0" fontId="0" fillId="0" borderId="0" xfId="0">
      <alignment vertical="center"/>
    </xf>
    <xf numFmtId="0" fontId="0" fillId="0" borderId="0" xfId="0" applyAlignment="1">
      <alignment horizontal="right" vertical="center"/>
    </xf>
    <xf numFmtId="0" fontId="0" fillId="0" borderId="0" xfId="0" applyAlignment="1">
      <alignment horizontal="righ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vertical="center" wrapText="1"/>
    </xf>
    <xf numFmtId="0" fontId="2" fillId="0" borderId="0" xfId="0" applyFont="1" applyAlignment="1">
      <alignment horizontal="left" vertical="center" wrapText="1"/>
    </xf>
    <xf numFmtId="0" fontId="0" fillId="0" borderId="2" xfId="0" applyBorder="1">
      <alignment vertical="center"/>
    </xf>
    <xf numFmtId="0" fontId="0" fillId="0" borderId="2" xfId="0" applyBorder="1" applyAlignment="1">
      <alignment horizontal="center" vertical="center"/>
    </xf>
    <xf numFmtId="0" fontId="2" fillId="0" borderId="3" xfId="0" applyFont="1" applyBorder="1">
      <alignment vertical="center"/>
    </xf>
    <xf numFmtId="0" fontId="0" fillId="0" borderId="1" xfId="0" applyBorder="1">
      <alignment vertical="center"/>
    </xf>
    <xf numFmtId="0" fontId="2" fillId="0" borderId="1" xfId="0" applyFont="1" applyBorder="1">
      <alignment vertical="center"/>
    </xf>
    <xf numFmtId="0" fontId="2" fillId="0" borderId="4" xfId="0" applyFont="1" applyBorder="1">
      <alignment vertical="center"/>
    </xf>
    <xf numFmtId="0" fontId="2" fillId="0" borderId="0" xfId="0" applyFont="1">
      <alignment vertical="center"/>
    </xf>
    <xf numFmtId="177" fontId="0" fillId="0" borderId="0" xfId="0" applyNumberFormat="1" applyAlignment="1">
      <alignment horizontal="right" vertical="center"/>
    </xf>
    <xf numFmtId="176" fontId="0" fillId="0" borderId="0" xfId="0" applyNumberFormat="1" applyAlignment="1">
      <alignment horizontal="right" vertical="center"/>
    </xf>
    <xf numFmtId="0" fontId="0" fillId="2" borderId="5" xfId="0" applyFill="1" applyBorder="1">
      <alignment vertical="center"/>
    </xf>
    <xf numFmtId="0" fontId="0" fillId="2" borderId="0" xfId="0" applyFill="1">
      <alignment vertical="center"/>
    </xf>
    <xf numFmtId="0" fontId="0" fillId="2" borderId="6" xfId="0" applyFill="1" applyBorder="1">
      <alignment vertical="center"/>
    </xf>
    <xf numFmtId="0" fontId="0" fillId="0" borderId="5" xfId="0" applyBorder="1">
      <alignment vertical="center"/>
    </xf>
    <xf numFmtId="0" fontId="0" fillId="0" borderId="6" xfId="0" applyBorder="1">
      <alignment vertical="center"/>
    </xf>
    <xf numFmtId="177" fontId="0" fillId="0" borderId="1" xfId="0" applyNumberFormat="1" applyBorder="1" applyAlignment="1">
      <alignment horizontal="right" vertical="center"/>
    </xf>
    <xf numFmtId="177" fontId="0" fillId="0" borderId="2" xfId="0" applyNumberFormat="1" applyBorder="1" applyAlignment="1">
      <alignment horizontal="right" vertical="center"/>
    </xf>
    <xf numFmtId="0" fontId="3" fillId="0" borderId="0" xfId="0" applyFont="1">
      <alignment vertical="center"/>
    </xf>
    <xf numFmtId="0" fontId="3" fillId="0" borderId="0" xfId="0" applyFont="1" applyAlignment="1">
      <alignment horizontal="left" vertical="center"/>
    </xf>
    <xf numFmtId="0" fontId="3" fillId="0" borderId="0" xfId="0" applyFont="1" applyAlignment="1">
      <alignment horizontal="right" vertical="center"/>
    </xf>
    <xf numFmtId="0" fontId="0" fillId="0" borderId="7" xfId="0" applyBorder="1">
      <alignment vertical="center"/>
    </xf>
    <xf numFmtId="0" fontId="0" fillId="0" borderId="8" xfId="0" applyBorder="1">
      <alignment vertical="center"/>
    </xf>
    <xf numFmtId="0" fontId="0" fillId="2" borderId="7" xfId="0" applyFill="1" applyBorder="1">
      <alignment vertical="center"/>
    </xf>
    <xf numFmtId="0" fontId="0" fillId="2" borderId="2" xfId="0" applyFill="1" applyBorder="1">
      <alignment vertical="center"/>
    </xf>
    <xf numFmtId="0" fontId="0" fillId="2" borderId="8" xfId="0" applyFill="1" applyBorder="1">
      <alignment vertical="center"/>
    </xf>
    <xf numFmtId="0" fontId="0" fillId="3" borderId="5" xfId="0" applyFill="1" applyBorder="1">
      <alignment vertical="center"/>
    </xf>
    <xf numFmtId="0" fontId="0" fillId="3" borderId="0" xfId="0" applyFill="1">
      <alignment vertical="center"/>
    </xf>
    <xf numFmtId="0" fontId="0" fillId="3" borderId="6" xfId="0" applyFill="1" applyBorder="1">
      <alignment vertical="center"/>
    </xf>
    <xf numFmtId="0" fontId="2" fillId="0" borderId="3" xfId="0" applyFont="1" applyBorder="1" applyAlignment="1">
      <alignment vertical="center" wrapText="1"/>
    </xf>
    <xf numFmtId="0" fontId="2" fillId="0" borderId="1" xfId="0" applyFont="1" applyBorder="1" applyAlignment="1">
      <alignment vertical="center" wrapText="1"/>
    </xf>
    <xf numFmtId="0" fontId="2" fillId="0" borderId="4" xfId="0" applyFont="1" applyBorder="1" applyAlignment="1">
      <alignment vertical="center" wrapText="1"/>
    </xf>
    <xf numFmtId="0" fontId="0" fillId="0" borderId="5" xfId="0" applyBorder="1" applyAlignment="1">
      <alignment vertical="center" wrapText="1"/>
    </xf>
    <xf numFmtId="0" fontId="0" fillId="0" borderId="0" xfId="0">
      <alignment vertical="center"/>
    </xf>
    <xf numFmtId="0" fontId="0" fillId="2" borderId="0" xfId="0" applyFill="1">
      <alignment vertical="center"/>
    </xf>
    <xf numFmtId="0" fontId="4" fillId="4" borderId="0" xfId="0" applyFont="1" applyFill="1">
      <alignment vertical="center"/>
    </xf>
    <xf numFmtId="0" fontId="0" fillId="4" borderId="0" xfId="0" applyFill="1">
      <alignment vertical="center"/>
    </xf>
    <xf numFmtId="0" fontId="0" fillId="0" borderId="4" xfId="0" applyBorder="1">
      <alignment vertical="center"/>
    </xf>
    <xf numFmtId="0" fontId="0" fillId="0" borderId="0" xfId="0" applyBorder="1">
      <alignment vertical="center"/>
    </xf>
    <xf numFmtId="0" fontId="0" fillId="5" borderId="5" xfId="0" applyFill="1" applyBorder="1">
      <alignment vertical="center"/>
    </xf>
    <xf numFmtId="0" fontId="5" fillId="4" borderId="0" xfId="0" applyFont="1" applyFill="1">
      <alignment vertical="center"/>
    </xf>
    <xf numFmtId="0" fontId="2" fillId="4" borderId="0" xfId="0" applyFont="1" applyFill="1">
      <alignment vertical="center"/>
    </xf>
    <xf numFmtId="0" fontId="0" fillId="4" borderId="5" xfId="0" applyFill="1" applyBorder="1">
      <alignment vertical="center"/>
    </xf>
    <xf numFmtId="0" fontId="0" fillId="0" borderId="6" xfId="0" applyBorder="1" applyAlignment="1">
      <alignment horizontal="right" vertical="center"/>
    </xf>
    <xf numFmtId="0" fontId="0" fillId="0" borderId="0" xfId="0" applyBorder="1" applyAlignment="1">
      <alignment vertical="center" wrapText="1"/>
    </xf>
    <xf numFmtId="0" fontId="0" fillId="0" borderId="6" xfId="0" applyBorder="1" applyAlignment="1">
      <alignment vertical="center" wrapText="1"/>
    </xf>
    <xf numFmtId="0" fontId="0" fillId="0" borderId="5"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DF3E2-9004-4E96-924C-C56437A8091B}">
  <sheetPr>
    <tabColor rgb="FFFF0000"/>
  </sheetPr>
  <dimension ref="A4:AM93"/>
  <sheetViews>
    <sheetView showGridLines="0" tabSelected="1" topLeftCell="D1" zoomScale="70" zoomScaleNormal="70" workbookViewId="0">
      <selection activeCell="Q14" sqref="Q14"/>
    </sheetView>
  </sheetViews>
  <sheetFormatPr defaultRowHeight="19.5" x14ac:dyDescent="0.95"/>
  <cols>
    <col min="1" max="1" width="8.1796875" style="1" customWidth="1"/>
    <col min="2" max="2" width="32.5" customWidth="1"/>
    <col min="3" max="6" width="14.1796875" customWidth="1"/>
    <col min="7" max="7" width="14.1796875" style="38" customWidth="1"/>
    <col min="9" max="9" width="53.86328125" customWidth="1"/>
    <col min="10" max="13" width="8.7265625" customWidth="1"/>
    <col min="15" max="15" width="58.08984375" customWidth="1"/>
    <col min="16" max="19" width="8.7265625" customWidth="1"/>
    <col min="21" max="21" width="66.6796875" customWidth="1"/>
    <col min="22" max="22" width="8.7265625" customWidth="1"/>
    <col min="23" max="23" width="11.453125" customWidth="1"/>
    <col min="24" max="24" width="11" customWidth="1"/>
    <col min="25" max="26" width="10.26953125" customWidth="1"/>
    <col min="27" max="27" width="60.90625" customWidth="1"/>
    <col min="28" max="28" width="8.7265625" customWidth="1"/>
    <col min="29" max="29" width="11.1328125" customWidth="1"/>
    <col min="30" max="32" width="8.7265625" customWidth="1"/>
    <col min="33" max="33" width="78.6796875" customWidth="1"/>
    <col min="36" max="36" width="10.5" customWidth="1"/>
  </cols>
  <sheetData>
    <row r="4" spans="1:38" ht="8.4" customHeight="1" x14ac:dyDescent="0.95"/>
    <row r="5" spans="1:38" s="5" customFormat="1" ht="39" x14ac:dyDescent="0.95">
      <c r="A5" s="2"/>
      <c r="B5" s="3"/>
      <c r="C5" s="4" t="s">
        <v>259</v>
      </c>
      <c r="D5" s="4" t="s">
        <v>260</v>
      </c>
      <c r="E5" s="4" t="s">
        <v>261</v>
      </c>
      <c r="F5" s="4" t="s">
        <v>262</v>
      </c>
      <c r="G5" s="4" t="s">
        <v>263</v>
      </c>
      <c r="I5" s="6" t="s">
        <v>3</v>
      </c>
      <c r="O5" s="6" t="s">
        <v>3</v>
      </c>
      <c r="U5" s="6" t="s">
        <v>3</v>
      </c>
      <c r="AA5" s="6" t="s">
        <v>3</v>
      </c>
      <c r="AG5" s="6" t="s">
        <v>3</v>
      </c>
    </row>
    <row r="6" spans="1:38" x14ac:dyDescent="0.95">
      <c r="A6" s="1" t="s">
        <v>4</v>
      </c>
      <c r="B6" s="7" t="s">
        <v>5</v>
      </c>
      <c r="C6" s="8" t="s">
        <v>6</v>
      </c>
      <c r="D6" s="8" t="s">
        <v>7</v>
      </c>
      <c r="E6" s="8" t="s">
        <v>8</v>
      </c>
      <c r="F6" s="8" t="s">
        <v>9</v>
      </c>
      <c r="G6" s="8">
        <v>2021.1</v>
      </c>
      <c r="I6" s="9" t="s">
        <v>0</v>
      </c>
      <c r="J6" s="10" t="s">
        <v>10</v>
      </c>
      <c r="K6" s="10" t="s">
        <v>4</v>
      </c>
      <c r="L6" s="11" t="s">
        <v>11</v>
      </c>
      <c r="M6" s="12" t="s">
        <v>12</v>
      </c>
      <c r="O6" s="9" t="s">
        <v>13</v>
      </c>
      <c r="P6" s="10" t="s">
        <v>10</v>
      </c>
      <c r="Q6" s="10" t="s">
        <v>4</v>
      </c>
      <c r="R6" s="11" t="s">
        <v>11</v>
      </c>
      <c r="S6" s="12" t="s">
        <v>12</v>
      </c>
      <c r="U6" s="9" t="s">
        <v>1</v>
      </c>
      <c r="V6" s="11" t="s">
        <v>10</v>
      </c>
      <c r="W6" s="11" t="s">
        <v>14</v>
      </c>
      <c r="X6" s="11" t="s">
        <v>11</v>
      </c>
      <c r="Y6" s="12" t="s">
        <v>12</v>
      </c>
      <c r="Z6" s="13"/>
      <c r="AA6" s="9" t="s">
        <v>2</v>
      </c>
      <c r="AB6" s="11" t="s">
        <v>10</v>
      </c>
      <c r="AC6" s="11" t="s">
        <v>14</v>
      </c>
      <c r="AD6" s="11" t="s">
        <v>11</v>
      </c>
      <c r="AE6" s="12" t="s">
        <v>12</v>
      </c>
      <c r="AG6" s="9" t="s">
        <v>167</v>
      </c>
      <c r="AH6" s="11" t="s">
        <v>10</v>
      </c>
      <c r="AI6" s="9" t="s">
        <v>14</v>
      </c>
      <c r="AJ6" s="11" t="s">
        <v>11</v>
      </c>
      <c r="AK6" s="12" t="s">
        <v>12</v>
      </c>
    </row>
    <row r="7" spans="1:38" x14ac:dyDescent="0.95">
      <c r="A7" s="1" t="s">
        <v>15</v>
      </c>
      <c r="B7" t="s">
        <v>217</v>
      </c>
      <c r="C7" s="15">
        <f>J10+J16-J13-J14</f>
        <v>78.3</v>
      </c>
      <c r="D7" s="14">
        <f>P7-P12</f>
        <v>458</v>
      </c>
      <c r="E7" s="14">
        <f>V7-V14-V15-V16-V17</f>
        <v>7581</v>
      </c>
      <c r="F7" s="14">
        <f>AB13-AB16</f>
        <v>27837</v>
      </c>
      <c r="G7" s="14">
        <f>AH8-AH18-AH60</f>
        <v>26975</v>
      </c>
      <c r="I7" s="16" t="s">
        <v>17</v>
      </c>
      <c r="J7" s="17">
        <v>30</v>
      </c>
      <c r="K7" s="17" t="s">
        <v>18</v>
      </c>
      <c r="L7" s="17"/>
      <c r="M7" s="18"/>
      <c r="O7" s="16" t="s">
        <v>19</v>
      </c>
      <c r="P7" s="17">
        <v>486</v>
      </c>
      <c r="Q7" s="17" t="s">
        <v>20</v>
      </c>
      <c r="R7" s="17"/>
      <c r="S7" s="18"/>
      <c r="U7" s="16" t="s">
        <v>21</v>
      </c>
      <c r="V7" s="17">
        <v>18097</v>
      </c>
      <c r="W7" s="17" t="s">
        <v>20</v>
      </c>
      <c r="X7" s="17"/>
      <c r="Y7" s="18"/>
      <c r="AA7" s="16" t="s">
        <v>22</v>
      </c>
      <c r="AB7" s="17">
        <v>4519</v>
      </c>
      <c r="AC7" s="17" t="s">
        <v>23</v>
      </c>
      <c r="AD7" s="17"/>
      <c r="AE7" s="18"/>
      <c r="AG7" s="38" t="s">
        <v>168</v>
      </c>
      <c r="AH7" s="38" t="s">
        <v>169</v>
      </c>
      <c r="AI7" s="19"/>
      <c r="AJ7" s="43"/>
      <c r="AK7" s="20"/>
    </row>
    <row r="8" spans="1:38" x14ac:dyDescent="0.95">
      <c r="A8" s="1" t="s">
        <v>24</v>
      </c>
      <c r="B8" t="s">
        <v>222</v>
      </c>
      <c r="C8" s="15">
        <f>J13+J14</f>
        <v>20.7</v>
      </c>
      <c r="D8" s="14">
        <f>P12</f>
        <v>28</v>
      </c>
      <c r="E8" s="14">
        <f>V14+V15+V16</f>
        <v>516</v>
      </c>
      <c r="F8" s="14">
        <f>AB16</f>
        <v>2055</v>
      </c>
      <c r="G8" s="14">
        <f>AH60</f>
        <v>1606</v>
      </c>
      <c r="I8" s="19" t="s">
        <v>26</v>
      </c>
      <c r="J8">
        <v>23.4</v>
      </c>
      <c r="K8" t="s">
        <v>18</v>
      </c>
      <c r="M8" s="20"/>
      <c r="O8" s="19" t="s">
        <v>27</v>
      </c>
      <c r="P8">
        <v>107</v>
      </c>
      <c r="Q8" t="s">
        <v>15</v>
      </c>
      <c r="S8" s="20"/>
      <c r="U8" s="19" t="s">
        <v>28</v>
      </c>
      <c r="V8">
        <v>1490</v>
      </c>
      <c r="W8" t="s">
        <v>15</v>
      </c>
      <c r="Y8" s="20"/>
      <c r="AA8" s="16" t="s">
        <v>29</v>
      </c>
      <c r="AB8" s="17">
        <v>116390</v>
      </c>
      <c r="AC8" s="17" t="s">
        <v>23</v>
      </c>
      <c r="AD8" s="17"/>
      <c r="AE8" s="18"/>
      <c r="AG8" s="45" t="s">
        <v>170</v>
      </c>
      <c r="AH8" s="40">
        <v>43581</v>
      </c>
      <c r="AI8" s="19"/>
      <c r="AJ8" s="43"/>
      <c r="AK8" s="48" t="s">
        <v>15</v>
      </c>
      <c r="AL8" s="38" t="s">
        <v>16</v>
      </c>
    </row>
    <row r="9" spans="1:38" x14ac:dyDescent="0.95">
      <c r="A9" s="1" t="s">
        <v>30</v>
      </c>
      <c r="B9" t="s">
        <v>216</v>
      </c>
      <c r="C9" s="15" t="s">
        <v>31</v>
      </c>
      <c r="D9" s="14">
        <f>P16</f>
        <v>207</v>
      </c>
      <c r="E9" s="14">
        <f>V22+V23</f>
        <v>130457</v>
      </c>
      <c r="F9" s="14">
        <f>AB19+AB27</f>
        <v>3413</v>
      </c>
      <c r="G9" s="14">
        <f>AH41+AH45</f>
        <v>4339</v>
      </c>
      <c r="I9" s="19" t="s">
        <v>33</v>
      </c>
      <c r="J9">
        <v>3.2</v>
      </c>
      <c r="K9" t="s">
        <v>18</v>
      </c>
      <c r="L9">
        <f>SUM(J8:J9)</f>
        <v>26.599999999999998</v>
      </c>
      <c r="M9" s="20">
        <f>J7-L9</f>
        <v>3.4000000000000021</v>
      </c>
      <c r="O9" s="19" t="s">
        <v>34</v>
      </c>
      <c r="P9">
        <v>186</v>
      </c>
      <c r="Q9" t="s">
        <v>15</v>
      </c>
      <c r="S9" s="20"/>
      <c r="U9" s="19" t="s">
        <v>35</v>
      </c>
      <c r="V9">
        <v>953</v>
      </c>
      <c r="W9" t="s">
        <v>15</v>
      </c>
      <c r="Y9" s="20"/>
      <c r="AA9" s="19" t="s">
        <v>36</v>
      </c>
      <c r="AB9">
        <v>88174</v>
      </c>
      <c r="AC9" t="s">
        <v>23</v>
      </c>
      <c r="AE9" s="20"/>
      <c r="AG9" s="39" t="s">
        <v>171</v>
      </c>
      <c r="AH9" s="39">
        <v>16447</v>
      </c>
      <c r="AI9" s="19" t="s">
        <v>15</v>
      </c>
      <c r="AJ9" s="43"/>
      <c r="AK9" s="48" t="s">
        <v>24</v>
      </c>
      <c r="AL9" s="38" t="s">
        <v>25</v>
      </c>
    </row>
    <row r="10" spans="1:38" x14ac:dyDescent="0.95">
      <c r="A10" s="1" t="s">
        <v>23</v>
      </c>
      <c r="B10" t="s">
        <v>37</v>
      </c>
      <c r="C10" s="15">
        <f>J19</f>
        <v>6</v>
      </c>
      <c r="D10" s="14">
        <f>P15+P20+P19</f>
        <v>2760</v>
      </c>
      <c r="E10" s="14">
        <f>(V18-V22-V23)+V24+(V27-V31)</f>
        <v>89810</v>
      </c>
      <c r="F10" s="14">
        <f>AB7+AB8+AB12+AB20+AB22+AB23+AB24</f>
        <v>162311</v>
      </c>
      <c r="G10" s="14">
        <f>AH29-AH31-AH34+AH35-AH41-AH43-AH44-AH45-AH90-AH91-AH92-AH93</f>
        <v>77688</v>
      </c>
      <c r="I10" s="16" t="s">
        <v>38</v>
      </c>
      <c r="J10" s="17">
        <v>65</v>
      </c>
      <c r="K10" s="17" t="s">
        <v>20</v>
      </c>
      <c r="L10" s="17"/>
      <c r="M10" s="18"/>
      <c r="O10" s="19" t="s">
        <v>39</v>
      </c>
      <c r="P10">
        <v>10</v>
      </c>
      <c r="Q10" t="s">
        <v>15</v>
      </c>
      <c r="S10" s="20"/>
      <c r="U10" s="19" t="s">
        <v>40</v>
      </c>
      <c r="V10">
        <v>117</v>
      </c>
      <c r="W10" t="s">
        <v>15</v>
      </c>
      <c r="Y10" s="20"/>
      <c r="AA10" s="19" t="s">
        <v>41</v>
      </c>
      <c r="AB10">
        <v>4521</v>
      </c>
      <c r="AC10" t="s">
        <v>23</v>
      </c>
      <c r="AE10" s="20"/>
      <c r="AG10" s="38" t="s">
        <v>172</v>
      </c>
      <c r="AH10" s="38">
        <v>13011</v>
      </c>
      <c r="AI10" s="19"/>
      <c r="AJ10" s="43"/>
      <c r="AK10" s="48" t="s">
        <v>30</v>
      </c>
      <c r="AL10" s="38" t="s">
        <v>32</v>
      </c>
    </row>
    <row r="11" spans="1:38" x14ac:dyDescent="0.95">
      <c r="A11" s="1" t="s">
        <v>18</v>
      </c>
      <c r="B11" t="s">
        <v>258</v>
      </c>
      <c r="C11" s="15" t="s">
        <v>31</v>
      </c>
      <c r="D11" s="14">
        <f>P17+P18</f>
        <v>682</v>
      </c>
      <c r="E11" s="14">
        <f>V31+SUM(V41:V45)+V47</f>
        <v>2362</v>
      </c>
      <c r="F11" s="14">
        <f>AB28+AB29+AB30+AB39+AB49+AB50-AB48</f>
        <v>1456</v>
      </c>
      <c r="G11" s="14">
        <f>AH81+AH85+AH86+AH87+AH90+AH91+AH92+AH93</f>
        <v>1197</v>
      </c>
      <c r="I11" s="19" t="s">
        <v>43</v>
      </c>
      <c r="J11">
        <v>30.6</v>
      </c>
      <c r="K11" t="s">
        <v>15</v>
      </c>
      <c r="M11" s="20"/>
      <c r="O11" s="19" t="s">
        <v>44</v>
      </c>
      <c r="P11">
        <v>133</v>
      </c>
      <c r="Q11" t="s">
        <v>15</v>
      </c>
      <c r="S11" s="20"/>
      <c r="U11" s="19" t="s">
        <v>45</v>
      </c>
      <c r="V11">
        <v>792</v>
      </c>
      <c r="W11" t="s">
        <v>15</v>
      </c>
      <c r="Y11" s="20"/>
      <c r="AA11" s="19" t="s">
        <v>46</v>
      </c>
      <c r="AB11">
        <v>23692</v>
      </c>
      <c r="AC11" t="s">
        <v>23</v>
      </c>
      <c r="AD11">
        <f>SUM(AB9:AB11)</f>
        <v>116387</v>
      </c>
      <c r="AE11" s="20">
        <f>AB8-AD11</f>
        <v>3</v>
      </c>
      <c r="AG11" s="38" t="s">
        <v>173</v>
      </c>
      <c r="AH11" s="38">
        <v>1071</v>
      </c>
      <c r="AI11" s="19"/>
      <c r="AJ11" s="43"/>
      <c r="AK11" s="48" t="s">
        <v>23</v>
      </c>
      <c r="AL11" s="38" t="s">
        <v>37</v>
      </c>
    </row>
    <row r="12" spans="1:38" x14ac:dyDescent="0.95">
      <c r="A12" s="1" t="s">
        <v>47</v>
      </c>
      <c r="B12" t="s">
        <v>48</v>
      </c>
      <c r="C12" s="15" t="s">
        <v>31</v>
      </c>
      <c r="D12" s="15" t="s">
        <v>31</v>
      </c>
      <c r="E12" s="14">
        <f>V17</f>
        <v>10000</v>
      </c>
      <c r="F12" s="14">
        <f>AB18</f>
        <v>20000</v>
      </c>
      <c r="G12" s="14">
        <f>AH18</f>
        <v>15000</v>
      </c>
      <c r="I12" s="19" t="s">
        <v>49</v>
      </c>
      <c r="J12">
        <v>5.0999999999999996</v>
      </c>
      <c r="K12" t="s">
        <v>15</v>
      </c>
      <c r="M12" s="20"/>
      <c r="O12" s="19" t="s">
        <v>50</v>
      </c>
      <c r="P12">
        <v>28</v>
      </c>
      <c r="Q12" t="s">
        <v>24</v>
      </c>
      <c r="R12">
        <f>SUM(P8:P12)</f>
        <v>464</v>
      </c>
      <c r="S12" s="20">
        <f>P7-R12</f>
        <v>22</v>
      </c>
      <c r="U12" s="19" t="s">
        <v>51</v>
      </c>
      <c r="V12">
        <v>233</v>
      </c>
      <c r="W12" t="s">
        <v>15</v>
      </c>
      <c r="Y12" s="20"/>
      <c r="AA12" s="16" t="s">
        <v>52</v>
      </c>
      <c r="AB12" s="17">
        <v>20242</v>
      </c>
      <c r="AC12" s="17" t="s">
        <v>23</v>
      </c>
      <c r="AD12" s="17"/>
      <c r="AE12" s="18"/>
      <c r="AG12" s="38" t="s">
        <v>174</v>
      </c>
      <c r="AH12" s="38">
        <v>1037</v>
      </c>
      <c r="AI12" s="19"/>
      <c r="AJ12" s="43"/>
      <c r="AK12" s="48" t="s">
        <v>18</v>
      </c>
      <c r="AL12" s="38" t="s">
        <v>42</v>
      </c>
    </row>
    <row r="13" spans="1:38" x14ac:dyDescent="0.95">
      <c r="A13" s="1" t="s">
        <v>53</v>
      </c>
      <c r="B13" t="s">
        <v>220</v>
      </c>
      <c r="C13" s="15">
        <f>J7+J23</f>
        <v>48</v>
      </c>
      <c r="D13" s="14">
        <f>P13-SUM(P15:P19)+P24</f>
        <v>174</v>
      </c>
      <c r="E13" s="14">
        <f>V35-SUM(V41:V45)-V47</f>
        <v>1189</v>
      </c>
      <c r="F13" s="14">
        <f>AB17-AB18-AB19-AB20-SUM(AB22:AB24)-SUM(AB27:AB30)-AB39-AB49-AB50+AB33+AB34+AB48</f>
        <v>2041</v>
      </c>
      <c r="G13" s="14">
        <f>G16-G7-G8-G9-G10-G11-G12</f>
        <v>64956</v>
      </c>
      <c r="I13" s="19" t="s">
        <v>55</v>
      </c>
      <c r="J13">
        <v>10</v>
      </c>
      <c r="K13" t="s">
        <v>24</v>
      </c>
      <c r="M13" s="20"/>
      <c r="O13" s="16" t="s">
        <v>56</v>
      </c>
      <c r="P13" s="17">
        <v>2463</v>
      </c>
      <c r="Q13" s="17" t="s">
        <v>267</v>
      </c>
      <c r="R13" s="17"/>
      <c r="S13" s="18"/>
      <c r="U13" s="19" t="s">
        <v>57</v>
      </c>
      <c r="V13">
        <v>139</v>
      </c>
      <c r="W13" t="s">
        <v>15</v>
      </c>
      <c r="Y13" s="20"/>
      <c r="AA13" s="16" t="s">
        <v>58</v>
      </c>
      <c r="AB13" s="17">
        <v>29892</v>
      </c>
      <c r="AC13" s="17" t="s">
        <v>20</v>
      </c>
      <c r="AD13" s="17"/>
      <c r="AE13" s="18"/>
      <c r="AG13" s="38" t="s">
        <v>175</v>
      </c>
      <c r="AH13" s="38">
        <v>71</v>
      </c>
      <c r="AI13" s="19"/>
      <c r="AJ13" s="43"/>
      <c r="AK13" s="48" t="s">
        <v>47</v>
      </c>
      <c r="AL13" s="38" t="s">
        <v>48</v>
      </c>
    </row>
    <row r="14" spans="1:38" x14ac:dyDescent="0.95">
      <c r="A14" s="1" t="s">
        <v>59</v>
      </c>
      <c r="B14" t="s">
        <v>60</v>
      </c>
      <c r="C14" s="15" t="s">
        <v>31</v>
      </c>
      <c r="D14" s="15" t="s">
        <v>31</v>
      </c>
      <c r="E14" s="14">
        <f>V34</f>
        <v>15000</v>
      </c>
      <c r="F14" s="14">
        <f>AB32</f>
        <v>100000</v>
      </c>
      <c r="G14" s="14" t="s">
        <v>31</v>
      </c>
      <c r="I14" s="19" t="s">
        <v>61</v>
      </c>
      <c r="J14">
        <v>10.7</v>
      </c>
      <c r="K14" t="s">
        <v>24</v>
      </c>
      <c r="M14" s="20"/>
      <c r="O14" s="19" t="s">
        <v>62</v>
      </c>
      <c r="S14" s="20"/>
      <c r="U14" s="19" t="s">
        <v>63</v>
      </c>
      <c r="V14">
        <v>200</v>
      </c>
      <c r="W14" t="s">
        <v>24</v>
      </c>
      <c r="Y14" s="20"/>
      <c r="AA14" s="19" t="s">
        <v>64</v>
      </c>
      <c r="AB14">
        <v>22370</v>
      </c>
      <c r="AC14" t="s">
        <v>15</v>
      </c>
      <c r="AE14" s="20"/>
      <c r="AG14" s="39" t="s">
        <v>176</v>
      </c>
      <c r="AH14" s="39">
        <v>8204</v>
      </c>
      <c r="AI14" s="19" t="s">
        <v>15</v>
      </c>
      <c r="AJ14" s="43"/>
      <c r="AK14" s="48" t="s">
        <v>53</v>
      </c>
      <c r="AL14" s="38" t="s">
        <v>54</v>
      </c>
    </row>
    <row r="15" spans="1:38" x14ac:dyDescent="0.95">
      <c r="C15" s="14"/>
      <c r="D15" s="14"/>
      <c r="E15" s="14"/>
      <c r="F15" s="14"/>
      <c r="G15" s="14"/>
      <c r="I15" s="19" t="s">
        <v>65</v>
      </c>
      <c r="J15">
        <v>4.5</v>
      </c>
      <c r="K15" t="s">
        <v>15</v>
      </c>
      <c r="L15">
        <f>SUM(J11:J15)</f>
        <v>60.900000000000006</v>
      </c>
      <c r="M15" s="20">
        <f>J10-L15</f>
        <v>4.0999999999999943</v>
      </c>
      <c r="O15" s="19" t="s">
        <v>66</v>
      </c>
      <c r="P15">
        <v>1556</v>
      </c>
      <c r="Q15" t="s">
        <v>23</v>
      </c>
      <c r="S15" s="20"/>
      <c r="U15" s="19" t="s">
        <v>67</v>
      </c>
      <c r="V15">
        <v>100</v>
      </c>
      <c r="W15" t="s">
        <v>24</v>
      </c>
      <c r="Y15" s="20"/>
      <c r="AA15" s="19" t="s">
        <v>68</v>
      </c>
      <c r="AB15">
        <v>4379</v>
      </c>
      <c r="AC15" t="s">
        <v>15</v>
      </c>
      <c r="AE15" s="20"/>
      <c r="AG15" s="38" t="s">
        <v>177</v>
      </c>
      <c r="AH15" s="38">
        <v>5736</v>
      </c>
      <c r="AI15" s="19"/>
      <c r="AJ15" s="43"/>
      <c r="AK15" s="48" t="s">
        <v>59</v>
      </c>
      <c r="AL15" s="38" t="s">
        <v>60</v>
      </c>
    </row>
    <row r="16" spans="1:38" x14ac:dyDescent="0.95">
      <c r="B16" t="s">
        <v>266</v>
      </c>
      <c r="C16" s="14">
        <v>153</v>
      </c>
      <c r="D16" s="14">
        <v>4308</v>
      </c>
      <c r="E16" s="14">
        <v>256914</v>
      </c>
      <c r="F16" s="14">
        <v>319114</v>
      </c>
      <c r="G16" s="14">
        <v>191761</v>
      </c>
      <c r="I16" s="16" t="s">
        <v>69</v>
      </c>
      <c r="J16" s="17">
        <v>34</v>
      </c>
      <c r="K16" s="17" t="s">
        <v>15</v>
      </c>
      <c r="L16" s="17"/>
      <c r="M16" s="18"/>
      <c r="O16" s="19" t="s">
        <v>70</v>
      </c>
      <c r="P16">
        <v>207</v>
      </c>
      <c r="Q16" t="s">
        <v>30</v>
      </c>
      <c r="S16" s="20"/>
      <c r="U16" s="19" t="s">
        <v>71</v>
      </c>
      <c r="V16">
        <v>216</v>
      </c>
      <c r="W16" t="s">
        <v>24</v>
      </c>
      <c r="Y16" s="20"/>
      <c r="AA16" s="19" t="s">
        <v>72</v>
      </c>
      <c r="AB16">
        <v>2055</v>
      </c>
      <c r="AC16" t="s">
        <v>24</v>
      </c>
      <c r="AD16">
        <f>SUM(AB14:AB16)</f>
        <v>28804</v>
      </c>
      <c r="AE16" s="20">
        <f>AB13-AD16</f>
        <v>1088</v>
      </c>
      <c r="AG16" s="38" t="s">
        <v>178</v>
      </c>
      <c r="AH16" s="38">
        <v>672</v>
      </c>
      <c r="AI16" s="19"/>
      <c r="AJ16" s="43"/>
      <c r="AK16" s="20"/>
    </row>
    <row r="17" spans="2:39" x14ac:dyDescent="0.95">
      <c r="B17" s="10" t="s">
        <v>264</v>
      </c>
      <c r="C17" s="21"/>
      <c r="D17" s="21"/>
      <c r="E17" s="21">
        <f>V36</f>
        <v>7640</v>
      </c>
      <c r="F17" s="21">
        <f>AB35</f>
        <v>8576</v>
      </c>
      <c r="G17" s="21">
        <v>9320</v>
      </c>
      <c r="I17" s="19" t="s">
        <v>73</v>
      </c>
      <c r="J17">
        <v>30.2</v>
      </c>
      <c r="K17" t="s">
        <v>15</v>
      </c>
      <c r="M17" s="20"/>
      <c r="O17" s="19" t="s">
        <v>74</v>
      </c>
      <c r="P17">
        <v>470</v>
      </c>
      <c r="Q17" t="s">
        <v>18</v>
      </c>
      <c r="S17" s="20"/>
      <c r="U17" s="19" t="s">
        <v>75</v>
      </c>
      <c r="V17">
        <v>10000</v>
      </c>
      <c r="W17" t="s">
        <v>47</v>
      </c>
      <c r="X17">
        <f>SUM(V8:V17)</f>
        <v>14240</v>
      </c>
      <c r="Y17" s="20">
        <f>V7-X17</f>
        <v>3857</v>
      </c>
      <c r="AA17" s="16" t="s">
        <v>76</v>
      </c>
      <c r="AB17" s="17">
        <v>47127</v>
      </c>
      <c r="AC17" s="17" t="s">
        <v>77</v>
      </c>
      <c r="AD17" s="17"/>
      <c r="AE17" s="18"/>
      <c r="AG17" s="39" t="s">
        <v>179</v>
      </c>
      <c r="AH17" s="39">
        <v>17487</v>
      </c>
      <c r="AI17" s="19"/>
      <c r="AJ17" s="43"/>
      <c r="AK17" s="20"/>
    </row>
    <row r="18" spans="2:39" x14ac:dyDescent="0.95">
      <c r="B18" s="7" t="s">
        <v>265</v>
      </c>
      <c r="C18" s="22"/>
      <c r="D18" s="22"/>
      <c r="E18" s="22">
        <f>E16+E17</f>
        <v>264554</v>
      </c>
      <c r="F18" s="22">
        <f>F16+F17</f>
        <v>327690</v>
      </c>
      <c r="G18" s="22">
        <f>G16+G17</f>
        <v>201081</v>
      </c>
      <c r="I18" s="19" t="s">
        <v>78</v>
      </c>
      <c r="J18">
        <v>3.4</v>
      </c>
      <c r="K18" t="s">
        <v>15</v>
      </c>
      <c r="L18">
        <f>SUM(J17:J18)</f>
        <v>33.6</v>
      </c>
      <c r="M18" s="20">
        <f>J16-L18</f>
        <v>0.39999999999999858</v>
      </c>
      <c r="O18" s="19" t="s">
        <v>79</v>
      </c>
      <c r="P18">
        <v>212</v>
      </c>
      <c r="Q18" t="s">
        <v>18</v>
      </c>
      <c r="S18" s="20"/>
      <c r="U18" s="16" t="s">
        <v>80</v>
      </c>
      <c r="V18" s="17">
        <v>194905</v>
      </c>
      <c r="W18" s="17" t="s">
        <v>81</v>
      </c>
      <c r="X18" s="17"/>
      <c r="Y18" s="18"/>
      <c r="AA18" s="19" t="s">
        <v>82</v>
      </c>
      <c r="AB18">
        <v>20000</v>
      </c>
      <c r="AC18" t="s">
        <v>47</v>
      </c>
      <c r="AE18" s="20"/>
      <c r="AG18" s="38" t="s">
        <v>180</v>
      </c>
      <c r="AH18" s="38">
        <v>15000</v>
      </c>
      <c r="AI18" s="19" t="s">
        <v>47</v>
      </c>
      <c r="AJ18" s="43"/>
      <c r="AK18" s="20"/>
    </row>
    <row r="19" spans="2:39" x14ac:dyDescent="0.95">
      <c r="B19" t="s">
        <v>223</v>
      </c>
      <c r="I19" s="16" t="s">
        <v>83</v>
      </c>
      <c r="J19" s="17">
        <v>6</v>
      </c>
      <c r="K19" s="17" t="s">
        <v>23</v>
      </c>
      <c r="L19" s="17"/>
      <c r="M19" s="18"/>
      <c r="O19" s="19" t="s">
        <v>84</v>
      </c>
      <c r="P19">
        <v>12</v>
      </c>
      <c r="Q19" t="s">
        <v>23</v>
      </c>
      <c r="R19">
        <f>SUM(P15:P19)</f>
        <v>2457</v>
      </c>
      <c r="S19" s="20">
        <f>P13-R19</f>
        <v>6</v>
      </c>
      <c r="U19" s="19" t="s">
        <v>85</v>
      </c>
      <c r="V19">
        <v>690</v>
      </c>
      <c r="W19" t="s">
        <v>23</v>
      </c>
      <c r="Y19" s="20"/>
      <c r="AA19" s="19" t="s">
        <v>86</v>
      </c>
      <c r="AB19">
        <v>1365</v>
      </c>
      <c r="AC19" t="s">
        <v>30</v>
      </c>
      <c r="AE19" s="20"/>
      <c r="AG19" s="38" t="s">
        <v>181</v>
      </c>
      <c r="AH19" s="38">
        <v>959</v>
      </c>
      <c r="AI19" s="19" t="s">
        <v>15</v>
      </c>
      <c r="AJ19" s="43"/>
      <c r="AK19" s="20"/>
      <c r="AL19">
        <f>8204-5736-672</f>
        <v>1796</v>
      </c>
    </row>
    <row r="20" spans="2:39" x14ac:dyDescent="0.95">
      <c r="B20" t="s">
        <v>224</v>
      </c>
      <c r="I20" s="19" t="s">
        <v>87</v>
      </c>
      <c r="J20">
        <v>4.9000000000000004</v>
      </c>
      <c r="K20" t="s">
        <v>23</v>
      </c>
      <c r="M20" s="20"/>
      <c r="O20" s="16" t="s">
        <v>88</v>
      </c>
      <c r="P20" s="17">
        <v>1192</v>
      </c>
      <c r="Q20" s="17" t="s">
        <v>23</v>
      </c>
      <c r="R20" s="17"/>
      <c r="S20" s="18"/>
      <c r="U20" s="19" t="s">
        <v>89</v>
      </c>
      <c r="V20">
        <v>38316</v>
      </c>
      <c r="W20" t="s">
        <v>23</v>
      </c>
      <c r="Y20" s="20"/>
      <c r="AA20" s="19" t="s">
        <v>90</v>
      </c>
      <c r="AB20">
        <v>19400</v>
      </c>
      <c r="AC20" t="s">
        <v>23</v>
      </c>
      <c r="AE20" s="20"/>
      <c r="AG20" s="39" t="s">
        <v>182</v>
      </c>
      <c r="AH20" s="39">
        <v>1444</v>
      </c>
      <c r="AI20" s="19" t="s">
        <v>53</v>
      </c>
      <c r="AJ20" s="43"/>
      <c r="AK20" s="20"/>
    </row>
    <row r="21" spans="2:39" x14ac:dyDescent="0.95">
      <c r="B21" t="s">
        <v>257</v>
      </c>
      <c r="I21" s="19" t="s">
        <v>92</v>
      </c>
      <c r="J21">
        <v>1</v>
      </c>
      <c r="K21" t="s">
        <v>23</v>
      </c>
      <c r="L21">
        <f>SUM(J20:J21)</f>
        <v>5.9</v>
      </c>
      <c r="M21" s="20">
        <f>J19-L21</f>
        <v>9.9999999999999645E-2</v>
      </c>
      <c r="O21" s="19" t="s">
        <v>93</v>
      </c>
      <c r="P21">
        <v>374</v>
      </c>
      <c r="Q21" t="s">
        <v>23</v>
      </c>
      <c r="S21" s="20"/>
      <c r="U21" s="19" t="s">
        <v>94</v>
      </c>
      <c r="V21">
        <v>23176</v>
      </c>
      <c r="W21" t="s">
        <v>23</v>
      </c>
      <c r="Y21" s="20"/>
      <c r="AA21" s="19" t="s">
        <v>95</v>
      </c>
      <c r="AB21">
        <v>6363</v>
      </c>
      <c r="AC21" t="s">
        <v>96</v>
      </c>
      <c r="AD21" s="23" t="s">
        <v>97</v>
      </c>
      <c r="AE21" s="20"/>
      <c r="AG21" s="38" t="s">
        <v>183</v>
      </c>
      <c r="AH21" s="38">
        <v>792</v>
      </c>
      <c r="AI21" s="19" t="s">
        <v>53</v>
      </c>
      <c r="AJ21" s="43"/>
      <c r="AK21" s="20"/>
    </row>
    <row r="22" spans="2:39" x14ac:dyDescent="0.95">
      <c r="B22" t="s">
        <v>225</v>
      </c>
      <c r="I22" s="19" t="s">
        <v>100</v>
      </c>
      <c r="M22" s="20"/>
      <c r="O22" s="19" t="s">
        <v>101</v>
      </c>
      <c r="P22">
        <v>782</v>
      </c>
      <c r="Q22" t="s">
        <v>23</v>
      </c>
      <c r="S22" s="20"/>
      <c r="U22" s="19" t="s">
        <v>102</v>
      </c>
      <c r="V22">
        <v>128803</v>
      </c>
      <c r="W22" t="s">
        <v>30</v>
      </c>
      <c r="Y22" s="20"/>
      <c r="AA22" s="19" t="s">
        <v>103</v>
      </c>
      <c r="AB22">
        <v>1000</v>
      </c>
      <c r="AC22" t="s">
        <v>23</v>
      </c>
      <c r="AE22" s="20"/>
      <c r="AG22" s="46" t="s">
        <v>184</v>
      </c>
      <c r="AH22" s="41">
        <v>116766</v>
      </c>
      <c r="AI22" s="19"/>
      <c r="AJ22" s="43"/>
      <c r="AK22" s="20"/>
    </row>
    <row r="23" spans="2:39" x14ac:dyDescent="0.95">
      <c r="I23" s="16" t="s">
        <v>104</v>
      </c>
      <c r="J23" s="17">
        <v>18</v>
      </c>
      <c r="K23" s="17" t="s">
        <v>53</v>
      </c>
      <c r="L23" s="17"/>
      <c r="M23" s="18"/>
      <c r="O23" s="19" t="s">
        <v>105</v>
      </c>
      <c r="P23">
        <v>36</v>
      </c>
      <c r="Q23" t="s">
        <v>23</v>
      </c>
      <c r="R23">
        <f>SUM(P21:P23)</f>
        <v>1192</v>
      </c>
      <c r="S23" s="20">
        <f>P20-R23</f>
        <v>0</v>
      </c>
      <c r="U23" s="19" t="s">
        <v>106</v>
      </c>
      <c r="V23">
        <v>1654</v>
      </c>
      <c r="W23" t="s">
        <v>30</v>
      </c>
      <c r="X23">
        <f>SUM(V19:V23)</f>
        <v>192639</v>
      </c>
      <c r="Y23" s="20">
        <f>V18-X23</f>
        <v>2266</v>
      </c>
      <c r="AA23" s="19" t="s">
        <v>107</v>
      </c>
      <c r="AB23">
        <v>200</v>
      </c>
      <c r="AC23" t="s">
        <v>23</v>
      </c>
      <c r="AE23" s="20"/>
      <c r="AG23" s="39" t="s">
        <v>254</v>
      </c>
      <c r="AH23" s="39">
        <v>28256</v>
      </c>
      <c r="AI23" s="19" t="s">
        <v>53</v>
      </c>
      <c r="AJ23" s="43"/>
      <c r="AK23" s="20"/>
    </row>
    <row r="24" spans="2:39" x14ac:dyDescent="0.95">
      <c r="B24" t="s">
        <v>91</v>
      </c>
      <c r="C24">
        <f>SUM(C7:C14)</f>
        <v>153</v>
      </c>
      <c r="D24">
        <f>SUM(D7:D14)</f>
        <v>4309</v>
      </c>
      <c r="E24">
        <f>SUM(E7:E14)</f>
        <v>256915</v>
      </c>
      <c r="F24">
        <f>SUM(F7:F14)</f>
        <v>319113</v>
      </c>
      <c r="I24" s="19" t="s">
        <v>108</v>
      </c>
      <c r="J24">
        <v>16.5</v>
      </c>
      <c r="K24" t="s">
        <v>53</v>
      </c>
      <c r="M24" s="20"/>
      <c r="O24" s="16" t="s">
        <v>109</v>
      </c>
      <c r="P24" s="17">
        <v>168</v>
      </c>
      <c r="Q24" s="17" t="s">
        <v>53</v>
      </c>
      <c r="R24" s="17"/>
      <c r="S24" s="18"/>
      <c r="U24" s="16" t="s">
        <v>110</v>
      </c>
      <c r="V24" s="17">
        <v>18482</v>
      </c>
      <c r="W24" s="17" t="s">
        <v>23</v>
      </c>
      <c r="X24" s="17"/>
      <c r="Y24" s="18"/>
      <c r="AA24" s="19" t="s">
        <v>111</v>
      </c>
      <c r="AB24">
        <v>560</v>
      </c>
      <c r="AC24" t="s">
        <v>23</v>
      </c>
      <c r="AE24" s="20"/>
      <c r="AG24" s="38" t="s">
        <v>185</v>
      </c>
      <c r="AH24" s="38">
        <v>1788</v>
      </c>
      <c r="AI24" s="19"/>
      <c r="AJ24" s="43"/>
      <c r="AK24" s="20"/>
    </row>
    <row r="25" spans="2:39" x14ac:dyDescent="0.95">
      <c r="B25" s="24" t="s">
        <v>98</v>
      </c>
      <c r="C25" s="25" t="s">
        <v>99</v>
      </c>
      <c r="D25" s="25" t="s">
        <v>99</v>
      </c>
      <c r="E25" s="25" t="s">
        <v>99</v>
      </c>
      <c r="F25" s="25" t="s">
        <v>99</v>
      </c>
      <c r="G25" s="25"/>
      <c r="I25" s="26" t="s">
        <v>112</v>
      </c>
      <c r="J25" s="7">
        <v>1</v>
      </c>
      <c r="K25" s="7" t="s">
        <v>53</v>
      </c>
      <c r="L25" s="7">
        <f>SUM(J24:J25)</f>
        <v>17.5</v>
      </c>
      <c r="M25" s="27">
        <f>J23-L25</f>
        <v>0.5</v>
      </c>
      <c r="O25" s="26" t="s">
        <v>113</v>
      </c>
      <c r="P25" s="7">
        <v>155</v>
      </c>
      <c r="Q25" s="7" t="s">
        <v>53</v>
      </c>
      <c r="R25" s="7"/>
      <c r="S25" s="27">
        <f>P24-P25</f>
        <v>13</v>
      </c>
      <c r="U25" s="19" t="s">
        <v>114</v>
      </c>
      <c r="V25">
        <v>16794</v>
      </c>
      <c r="W25" t="s">
        <v>23</v>
      </c>
      <c r="AA25" s="19" t="s">
        <v>115</v>
      </c>
      <c r="AB25">
        <v>63</v>
      </c>
      <c r="AC25" t="s">
        <v>53</v>
      </c>
      <c r="AE25" s="20"/>
      <c r="AG25" s="38" t="s">
        <v>186</v>
      </c>
      <c r="AH25" s="38">
        <v>1336</v>
      </c>
      <c r="AI25" s="19"/>
      <c r="AJ25" s="43"/>
      <c r="AK25" s="20"/>
    </row>
    <row r="26" spans="2:39" x14ac:dyDescent="0.95">
      <c r="U26" s="19" t="s">
        <v>116</v>
      </c>
      <c r="V26">
        <v>1000</v>
      </c>
      <c r="W26" t="s">
        <v>23</v>
      </c>
      <c r="X26">
        <f>SUM(V25:V26)</f>
        <v>17794</v>
      </c>
      <c r="Y26" s="20">
        <f>V24-X26</f>
        <v>688</v>
      </c>
      <c r="AA26" s="19" t="s">
        <v>117</v>
      </c>
      <c r="AB26">
        <v>138</v>
      </c>
      <c r="AC26" t="s">
        <v>53</v>
      </c>
      <c r="AE26" s="20"/>
      <c r="AG26" s="38" t="s">
        <v>187</v>
      </c>
      <c r="AH26" s="38">
        <v>1400</v>
      </c>
      <c r="AI26" s="19"/>
      <c r="AJ26" s="43"/>
      <c r="AK26" s="20"/>
    </row>
    <row r="27" spans="2:39" x14ac:dyDescent="0.95">
      <c r="U27" s="16" t="s">
        <v>118</v>
      </c>
      <c r="V27" s="17">
        <v>9172</v>
      </c>
      <c r="W27" s="17" t="s">
        <v>119</v>
      </c>
      <c r="X27" s="17"/>
      <c r="Y27" s="18"/>
      <c r="AA27" s="19" t="s">
        <v>120</v>
      </c>
      <c r="AB27">
        <v>2048</v>
      </c>
      <c r="AC27" t="s">
        <v>30</v>
      </c>
      <c r="AE27" s="20"/>
      <c r="AG27" s="38" t="s">
        <v>188</v>
      </c>
      <c r="AH27" s="38">
        <v>20000</v>
      </c>
      <c r="AI27" s="19"/>
      <c r="AJ27" s="43"/>
      <c r="AK27" s="20"/>
      <c r="AM27">
        <v>64956</v>
      </c>
    </row>
    <row r="28" spans="2:39" x14ac:dyDescent="0.95">
      <c r="U28" s="19" t="s">
        <v>121</v>
      </c>
      <c r="V28">
        <v>2200</v>
      </c>
      <c r="W28" t="s">
        <v>23</v>
      </c>
      <c r="Y28" s="20"/>
      <c r="AA28" s="19" t="s">
        <v>122</v>
      </c>
      <c r="AB28">
        <v>318</v>
      </c>
      <c r="AC28" t="s">
        <v>18</v>
      </c>
      <c r="AE28" s="20"/>
      <c r="AG28" s="38" t="s">
        <v>189</v>
      </c>
      <c r="AH28" s="38">
        <v>1094</v>
      </c>
      <c r="AI28" s="19"/>
      <c r="AJ28" s="43"/>
      <c r="AK28" s="20"/>
    </row>
    <row r="29" spans="2:39" x14ac:dyDescent="0.95">
      <c r="U29" s="19" t="s">
        <v>123</v>
      </c>
      <c r="V29">
        <v>235</v>
      </c>
      <c r="W29" t="s">
        <v>23</v>
      </c>
      <c r="Y29" s="20"/>
      <c r="AA29" s="19" t="s">
        <v>124</v>
      </c>
      <c r="AB29">
        <v>502</v>
      </c>
      <c r="AC29" t="s">
        <v>125</v>
      </c>
      <c r="AE29" s="20"/>
      <c r="AG29" s="39" t="s">
        <v>190</v>
      </c>
      <c r="AH29" s="39">
        <v>23959</v>
      </c>
      <c r="AI29" s="19"/>
      <c r="AJ29" s="43"/>
      <c r="AK29" s="20"/>
    </row>
    <row r="30" spans="2:39" x14ac:dyDescent="0.95">
      <c r="U30" s="19" t="s">
        <v>126</v>
      </c>
      <c r="V30">
        <v>1984</v>
      </c>
      <c r="W30" t="s">
        <v>23</v>
      </c>
      <c r="Y30" s="20"/>
      <c r="AA30" s="19" t="s">
        <v>127</v>
      </c>
      <c r="AB30">
        <v>421</v>
      </c>
      <c r="AC30" t="s">
        <v>18</v>
      </c>
      <c r="AE30" s="20"/>
      <c r="AG30" s="38" t="s">
        <v>191</v>
      </c>
      <c r="AH30" s="38">
        <v>11485</v>
      </c>
      <c r="AI30" s="19" t="s">
        <v>23</v>
      </c>
      <c r="AJ30" s="43"/>
      <c r="AK30" s="20"/>
    </row>
    <row r="31" spans="2:39" x14ac:dyDescent="0.95">
      <c r="U31" s="19" t="s">
        <v>128</v>
      </c>
      <c r="V31">
        <v>2292</v>
      </c>
      <c r="W31" t="s">
        <v>18</v>
      </c>
      <c r="Y31" s="20"/>
      <c r="AA31" s="19" t="s">
        <v>129</v>
      </c>
      <c r="AB31">
        <v>14</v>
      </c>
      <c r="AC31" t="s">
        <v>53</v>
      </c>
      <c r="AD31">
        <f>SUM(AB18:AB20)+SUM(AB22:AB31)</f>
        <v>46029</v>
      </c>
      <c r="AE31" s="20">
        <f>AB17-AD31</f>
        <v>1098</v>
      </c>
      <c r="AG31" s="38" t="s">
        <v>192</v>
      </c>
      <c r="AH31" s="38">
        <v>5000</v>
      </c>
      <c r="AI31" s="19" t="s">
        <v>53</v>
      </c>
      <c r="AJ31" s="43"/>
      <c r="AK31" s="20"/>
    </row>
    <row r="32" spans="2:39" x14ac:dyDescent="0.95">
      <c r="U32" s="19" t="s">
        <v>130</v>
      </c>
      <c r="V32">
        <v>178</v>
      </c>
      <c r="W32" t="s">
        <v>23</v>
      </c>
      <c r="Y32" s="20"/>
      <c r="AA32" s="16" t="s">
        <v>131</v>
      </c>
      <c r="AB32" s="17">
        <v>100000</v>
      </c>
      <c r="AC32" s="17" t="s">
        <v>59</v>
      </c>
      <c r="AD32" s="17"/>
      <c r="AE32" s="18"/>
      <c r="AG32" s="38" t="s">
        <v>193</v>
      </c>
      <c r="AH32" s="38">
        <v>2300</v>
      </c>
      <c r="AI32" s="19" t="s">
        <v>23</v>
      </c>
      <c r="AJ32" s="43"/>
      <c r="AK32" s="20"/>
    </row>
    <row r="33" spans="1:37" x14ac:dyDescent="0.95">
      <c r="U33" s="19" t="s">
        <v>132</v>
      </c>
      <c r="V33">
        <v>100</v>
      </c>
      <c r="W33" t="s">
        <v>23</v>
      </c>
      <c r="X33">
        <f>SUM(V28:V33)</f>
        <v>6989</v>
      </c>
      <c r="Y33" s="20">
        <f>V27-X33</f>
        <v>2183</v>
      </c>
      <c r="AA33" s="16" t="s">
        <v>133</v>
      </c>
      <c r="AB33" s="17">
        <v>963</v>
      </c>
      <c r="AC33" s="17" t="s">
        <v>53</v>
      </c>
      <c r="AD33" s="17"/>
      <c r="AE33" s="18"/>
      <c r="AG33" s="38" t="s">
        <v>194</v>
      </c>
      <c r="AH33" s="38">
        <v>2225</v>
      </c>
      <c r="AI33" s="19" t="s">
        <v>23</v>
      </c>
      <c r="AJ33" s="43"/>
      <c r="AK33" s="20"/>
    </row>
    <row r="34" spans="1:37" x14ac:dyDescent="0.95">
      <c r="U34" s="16" t="s">
        <v>134</v>
      </c>
      <c r="V34" s="17">
        <v>15000</v>
      </c>
      <c r="W34" s="17" t="s">
        <v>59</v>
      </c>
      <c r="X34" s="17"/>
      <c r="Y34" s="18"/>
      <c r="AA34" s="28" t="s">
        <v>135</v>
      </c>
      <c r="AB34" s="29">
        <v>-20</v>
      </c>
      <c r="AC34" s="29" t="s">
        <v>53</v>
      </c>
      <c r="AD34" s="29"/>
      <c r="AE34" s="30"/>
      <c r="AG34" s="38" t="s">
        <v>215</v>
      </c>
      <c r="AH34" s="38">
        <v>150</v>
      </c>
      <c r="AI34" s="19" t="s">
        <v>53</v>
      </c>
      <c r="AJ34" s="43"/>
      <c r="AK34" s="20"/>
    </row>
    <row r="35" spans="1:37" x14ac:dyDescent="0.95">
      <c r="U35" s="28" t="s">
        <v>136</v>
      </c>
      <c r="V35" s="29">
        <v>1259</v>
      </c>
      <c r="W35" s="29" t="s">
        <v>53</v>
      </c>
      <c r="X35" s="29"/>
      <c r="Y35" s="30"/>
      <c r="AA35" s="31" t="s">
        <v>137</v>
      </c>
      <c r="AB35" s="32">
        <v>8576</v>
      </c>
      <c r="AC35" s="33" t="s">
        <v>138</v>
      </c>
      <c r="AG35" s="39" t="s">
        <v>195</v>
      </c>
      <c r="AH35" s="39">
        <v>64551</v>
      </c>
      <c r="AI35" s="19"/>
      <c r="AJ35" s="43"/>
      <c r="AK35" s="20"/>
    </row>
    <row r="36" spans="1:37" x14ac:dyDescent="0.95">
      <c r="U36" s="31" t="s">
        <v>137</v>
      </c>
      <c r="V36" s="32">
        <v>7640</v>
      </c>
      <c r="W36" s="33" t="s">
        <v>138</v>
      </c>
      <c r="AG36" s="38" t="s">
        <v>196</v>
      </c>
      <c r="AH36" s="38">
        <v>32049</v>
      </c>
      <c r="AI36" s="19" t="s">
        <v>23</v>
      </c>
      <c r="AJ36" s="43"/>
      <c r="AK36" s="20"/>
    </row>
    <row r="37" spans="1:37" x14ac:dyDescent="0.95">
      <c r="I37" s="5"/>
      <c r="J37" s="5"/>
      <c r="K37" s="5"/>
      <c r="L37" s="5"/>
      <c r="M37" s="5"/>
      <c r="AG37" s="38" t="s">
        <v>197</v>
      </c>
      <c r="AH37" s="38"/>
      <c r="AI37" s="19"/>
      <c r="AJ37" s="43"/>
      <c r="AK37" s="20"/>
    </row>
    <row r="38" spans="1:37" ht="58.5" x14ac:dyDescent="0.95">
      <c r="O38" s="5"/>
      <c r="P38" s="5"/>
      <c r="Q38" s="5"/>
      <c r="R38" s="5"/>
      <c r="S38" s="5"/>
      <c r="U38" s="34" t="s">
        <v>139</v>
      </c>
      <c r="V38" s="35" t="s">
        <v>10</v>
      </c>
      <c r="W38" s="35" t="s">
        <v>140</v>
      </c>
      <c r="X38" s="36" t="s">
        <v>141</v>
      </c>
      <c r="Y38" s="35"/>
      <c r="Z38" s="35"/>
      <c r="AA38" s="34" t="s">
        <v>139</v>
      </c>
      <c r="AB38" s="35" t="s">
        <v>10</v>
      </c>
      <c r="AC38" s="35" t="s">
        <v>140</v>
      </c>
      <c r="AD38" s="36" t="s">
        <v>141</v>
      </c>
      <c r="AG38" s="38" t="s">
        <v>198</v>
      </c>
      <c r="AH38" s="38">
        <v>10311</v>
      </c>
      <c r="AI38" s="19" t="s">
        <v>23</v>
      </c>
      <c r="AJ38" s="43"/>
      <c r="AK38" s="20"/>
    </row>
    <row r="39" spans="1:37" s="5" customFormat="1" x14ac:dyDescent="0.95">
      <c r="A39" s="2"/>
      <c r="B39"/>
      <c r="C39"/>
      <c r="D39"/>
      <c r="E39"/>
      <c r="F39"/>
      <c r="G39" s="38"/>
      <c r="I39"/>
      <c r="J39"/>
      <c r="K39"/>
      <c r="L39"/>
      <c r="M39"/>
      <c r="O39"/>
      <c r="P39"/>
      <c r="Q39"/>
      <c r="R39"/>
      <c r="S39"/>
      <c r="U39" s="19" t="s">
        <v>142</v>
      </c>
      <c r="V39">
        <v>137</v>
      </c>
      <c r="W39"/>
      <c r="X39" s="20"/>
      <c r="Y39"/>
      <c r="Z39"/>
      <c r="AA39" s="19" t="s">
        <v>143</v>
      </c>
      <c r="AB39">
        <v>153</v>
      </c>
      <c r="AC39" t="s">
        <v>144</v>
      </c>
      <c r="AD39" s="20" t="s">
        <v>145</v>
      </c>
      <c r="AG39" s="38" t="s">
        <v>199</v>
      </c>
      <c r="AH39" s="38">
        <v>515</v>
      </c>
      <c r="AI39" s="37" t="s">
        <v>23</v>
      </c>
      <c r="AJ39" s="49"/>
      <c r="AK39" s="50"/>
    </row>
    <row r="40" spans="1:37" x14ac:dyDescent="0.95">
      <c r="U40" s="19" t="s">
        <v>146</v>
      </c>
      <c r="V40">
        <v>106</v>
      </c>
      <c r="X40" s="20"/>
      <c r="AA40" s="19" t="s">
        <v>147</v>
      </c>
      <c r="AB40">
        <v>580</v>
      </c>
      <c r="AD40" s="20"/>
      <c r="AG40" s="38" t="s">
        <v>200</v>
      </c>
      <c r="AH40" s="38">
        <v>5430</v>
      </c>
      <c r="AI40" s="19" t="s">
        <v>23</v>
      </c>
      <c r="AJ40" s="43"/>
      <c r="AK40" s="20"/>
    </row>
    <row r="41" spans="1:37" x14ac:dyDescent="0.95">
      <c r="U41" s="19" t="s">
        <v>148</v>
      </c>
      <c r="V41">
        <v>8</v>
      </c>
      <c r="W41" t="s">
        <v>144</v>
      </c>
      <c r="X41" s="20" t="s">
        <v>145</v>
      </c>
      <c r="AA41" s="37" t="s">
        <v>149</v>
      </c>
      <c r="AB41">
        <v>3</v>
      </c>
      <c r="AD41" s="20"/>
      <c r="AG41" s="38" t="s">
        <v>201</v>
      </c>
      <c r="AH41" s="38">
        <v>4199</v>
      </c>
      <c r="AI41" s="19" t="s">
        <v>30</v>
      </c>
      <c r="AJ41" s="43"/>
      <c r="AK41" s="20"/>
    </row>
    <row r="42" spans="1:37" x14ac:dyDescent="0.95">
      <c r="U42" s="19" t="s">
        <v>150</v>
      </c>
      <c r="V42">
        <v>21</v>
      </c>
      <c r="W42" t="s">
        <v>144</v>
      </c>
      <c r="X42" s="20" t="s">
        <v>145</v>
      </c>
      <c r="AA42" s="19" t="s">
        <v>151</v>
      </c>
      <c r="AB42">
        <v>30</v>
      </c>
      <c r="AD42" s="20"/>
      <c r="AG42" s="38" t="s">
        <v>202</v>
      </c>
      <c r="AH42" s="38">
        <v>650</v>
      </c>
      <c r="AI42" s="19" t="s">
        <v>23</v>
      </c>
      <c r="AJ42" s="43"/>
      <c r="AK42" s="20"/>
    </row>
    <row r="43" spans="1:37" x14ac:dyDescent="0.95">
      <c r="U43" s="19" t="s">
        <v>152</v>
      </c>
      <c r="V43">
        <v>6</v>
      </c>
      <c r="W43" t="s">
        <v>144</v>
      </c>
      <c r="X43" s="20" t="s">
        <v>145</v>
      </c>
      <c r="AA43" s="19" t="s">
        <v>153</v>
      </c>
      <c r="AB43">
        <v>5</v>
      </c>
      <c r="AD43" s="20"/>
      <c r="AG43" s="38" t="s">
        <v>203</v>
      </c>
      <c r="AH43" s="38">
        <v>370</v>
      </c>
      <c r="AI43" s="19" t="s">
        <v>53</v>
      </c>
      <c r="AJ43" s="43"/>
      <c r="AK43" s="20"/>
    </row>
    <row r="44" spans="1:37" x14ac:dyDescent="0.95">
      <c r="B44" s="5"/>
      <c r="C44" s="5"/>
      <c r="D44" s="5"/>
      <c r="E44" s="5"/>
      <c r="F44" s="5"/>
      <c r="G44" s="5"/>
      <c r="U44" s="19" t="s">
        <v>154</v>
      </c>
      <c r="V44">
        <v>7</v>
      </c>
      <c r="W44" t="s">
        <v>144</v>
      </c>
      <c r="X44" s="20" t="s">
        <v>145</v>
      </c>
      <c r="AA44" s="19" t="s">
        <v>155</v>
      </c>
      <c r="AD44" s="20"/>
      <c r="AG44" s="38" t="s">
        <v>204</v>
      </c>
      <c r="AH44" s="38">
        <v>700</v>
      </c>
      <c r="AI44" s="19" t="s">
        <v>53</v>
      </c>
      <c r="AJ44" s="43"/>
      <c r="AK44" s="20"/>
    </row>
    <row r="45" spans="1:37" x14ac:dyDescent="0.95">
      <c r="U45" s="19" t="s">
        <v>156</v>
      </c>
      <c r="V45">
        <v>1</v>
      </c>
      <c r="W45" t="s">
        <v>144</v>
      </c>
      <c r="X45" s="20" t="s">
        <v>145</v>
      </c>
      <c r="AA45" s="19" t="s">
        <v>157</v>
      </c>
      <c r="AB45">
        <v>318</v>
      </c>
      <c r="AC45" t="s">
        <v>18</v>
      </c>
      <c r="AD45" s="20"/>
      <c r="AG45" s="38" t="s">
        <v>205</v>
      </c>
      <c r="AH45" s="38">
        <v>140</v>
      </c>
      <c r="AI45" s="19" t="s">
        <v>30</v>
      </c>
      <c r="AJ45" s="43"/>
      <c r="AK45" s="20"/>
    </row>
    <row r="46" spans="1:37" x14ac:dyDescent="0.95">
      <c r="U46" s="19" t="s">
        <v>158</v>
      </c>
      <c r="V46">
        <v>2292</v>
      </c>
      <c r="W46" t="s">
        <v>18</v>
      </c>
      <c r="X46" s="20"/>
      <c r="AA46" s="19" t="s">
        <v>159</v>
      </c>
      <c r="AB46">
        <v>405</v>
      </c>
      <c r="AC46" t="s">
        <v>160</v>
      </c>
      <c r="AD46" s="20"/>
      <c r="AE46" s="19" t="s">
        <v>127</v>
      </c>
      <c r="AG46" s="46" t="s">
        <v>206</v>
      </c>
      <c r="AH46" s="41">
        <v>31414</v>
      </c>
      <c r="AI46" s="19" t="s">
        <v>53</v>
      </c>
      <c r="AJ46" s="43"/>
      <c r="AK46" s="20"/>
    </row>
    <row r="47" spans="1:37" x14ac:dyDescent="0.95">
      <c r="U47" s="26" t="s">
        <v>161</v>
      </c>
      <c r="V47" s="7">
        <v>27</v>
      </c>
      <c r="W47" s="7" t="s">
        <v>144</v>
      </c>
      <c r="X47" s="27" t="s">
        <v>145</v>
      </c>
      <c r="AA47" s="19" t="s">
        <v>162</v>
      </c>
      <c r="AB47">
        <v>30</v>
      </c>
      <c r="AD47" s="20"/>
      <c r="AG47" s="39" t="s">
        <v>207</v>
      </c>
      <c r="AH47" s="39">
        <v>20936</v>
      </c>
      <c r="AI47" s="19" t="s">
        <v>53</v>
      </c>
      <c r="AJ47" s="43"/>
      <c r="AK47" s="20"/>
    </row>
    <row r="48" spans="1:37" x14ac:dyDescent="0.95">
      <c r="AA48" s="19" t="s">
        <v>163</v>
      </c>
      <c r="AB48">
        <v>16</v>
      </c>
      <c r="AC48" t="s">
        <v>160</v>
      </c>
      <c r="AD48" s="20" t="s">
        <v>164</v>
      </c>
      <c r="AE48" s="19" t="s">
        <v>127</v>
      </c>
      <c r="AG48" s="38" t="s">
        <v>208</v>
      </c>
      <c r="AH48" s="38">
        <v>16532</v>
      </c>
      <c r="AI48" s="51"/>
      <c r="AJ48" s="43"/>
      <c r="AK48" s="20"/>
    </row>
    <row r="49" spans="27:37" x14ac:dyDescent="0.95">
      <c r="AA49" s="19" t="s">
        <v>165</v>
      </c>
      <c r="AB49">
        <v>5</v>
      </c>
      <c r="AC49" t="s">
        <v>144</v>
      </c>
      <c r="AD49" s="20" t="s">
        <v>145</v>
      </c>
      <c r="AG49" s="39" t="s">
        <v>209</v>
      </c>
      <c r="AH49" s="39">
        <v>6337</v>
      </c>
      <c r="AI49" s="51" t="s">
        <v>53</v>
      </c>
      <c r="AJ49" s="43"/>
      <c r="AK49" s="20"/>
    </row>
    <row r="50" spans="27:37" x14ac:dyDescent="0.95">
      <c r="AA50" s="26" t="s">
        <v>166</v>
      </c>
      <c r="AB50" s="7">
        <v>73</v>
      </c>
      <c r="AC50" s="7" t="s">
        <v>144</v>
      </c>
      <c r="AD50" s="27" t="s">
        <v>145</v>
      </c>
      <c r="AG50" s="38" t="s">
        <v>210</v>
      </c>
      <c r="AH50" s="38">
        <v>6057</v>
      </c>
      <c r="AI50" s="51"/>
      <c r="AJ50" s="43"/>
      <c r="AK50" s="20"/>
    </row>
    <row r="51" spans="27:37" x14ac:dyDescent="0.95">
      <c r="AB51">
        <f>SUM(AB39:AB50)</f>
        <v>1618</v>
      </c>
      <c r="AG51" s="38" t="s">
        <v>211</v>
      </c>
      <c r="AH51" s="38">
        <v>106</v>
      </c>
      <c r="AI51" s="51"/>
      <c r="AJ51" s="43"/>
      <c r="AK51" s="20"/>
    </row>
    <row r="52" spans="27:37" x14ac:dyDescent="0.95">
      <c r="AB52" s="23" t="s">
        <v>99</v>
      </c>
      <c r="AG52" s="39" t="s">
        <v>212</v>
      </c>
      <c r="AH52" s="39">
        <v>4141</v>
      </c>
      <c r="AI52" s="51" t="s">
        <v>53</v>
      </c>
      <c r="AJ52" s="43"/>
      <c r="AK52" s="20"/>
    </row>
    <row r="53" spans="27:37" x14ac:dyDescent="0.95">
      <c r="AG53" s="38" t="s">
        <v>213</v>
      </c>
      <c r="AH53" s="38">
        <v>3017</v>
      </c>
      <c r="AI53" s="51"/>
      <c r="AJ53" s="43"/>
      <c r="AK53" s="20"/>
    </row>
    <row r="54" spans="27:37" x14ac:dyDescent="0.95">
      <c r="AG54" s="39" t="s">
        <v>214</v>
      </c>
      <c r="AH54" s="39">
        <v>191761</v>
      </c>
      <c r="AI54" s="26"/>
      <c r="AJ54" s="7"/>
      <c r="AK54" s="27"/>
    </row>
    <row r="58" spans="27:37" ht="39" x14ac:dyDescent="0.95">
      <c r="AG58" s="9" t="s">
        <v>221</v>
      </c>
      <c r="AH58" s="10" t="s">
        <v>10</v>
      </c>
      <c r="AI58" s="36" t="s">
        <v>141</v>
      </c>
    </row>
    <row r="59" spans="27:37" x14ac:dyDescent="0.95">
      <c r="AG59" s="16" t="s">
        <v>219</v>
      </c>
      <c r="AH59" s="43"/>
      <c r="AI59" s="20"/>
    </row>
    <row r="60" spans="27:37" x14ac:dyDescent="0.95">
      <c r="AG60" s="26" t="s">
        <v>218</v>
      </c>
      <c r="AH60" s="7">
        <v>1606</v>
      </c>
      <c r="AI60" s="27" t="s">
        <v>24</v>
      </c>
    </row>
    <row r="62" spans="27:37" x14ac:dyDescent="0.95">
      <c r="AG62" s="9" t="s">
        <v>238</v>
      </c>
      <c r="AH62" s="42"/>
    </row>
    <row r="63" spans="27:37" x14ac:dyDescent="0.95">
      <c r="AG63" s="19" t="s">
        <v>234</v>
      </c>
      <c r="AH63" s="20">
        <v>5430</v>
      </c>
    </row>
    <row r="64" spans="27:37" x14ac:dyDescent="0.95">
      <c r="AG64" s="19" t="s">
        <v>226</v>
      </c>
      <c r="AH64" s="20">
        <v>9320</v>
      </c>
      <c r="AI64" t="s">
        <v>237</v>
      </c>
    </row>
    <row r="65" spans="33:36" x14ac:dyDescent="0.95">
      <c r="AG65" s="19" t="s">
        <v>235</v>
      </c>
      <c r="AH65" s="20">
        <f>AH63+AH64</f>
        <v>14750</v>
      </c>
      <c r="AI65" t="s">
        <v>236</v>
      </c>
    </row>
    <row r="66" spans="33:36" x14ac:dyDescent="0.95">
      <c r="AG66" s="19"/>
      <c r="AH66" s="20"/>
    </row>
    <row r="67" spans="33:36" x14ac:dyDescent="0.95">
      <c r="AG67" s="44" t="s">
        <v>227</v>
      </c>
      <c r="AH67" s="20"/>
    </row>
    <row r="68" spans="33:36" x14ac:dyDescent="0.95">
      <c r="AG68" s="19" t="s">
        <v>228</v>
      </c>
      <c r="AH68" s="20">
        <v>14679</v>
      </c>
      <c r="AI68" t="s">
        <v>239</v>
      </c>
    </row>
    <row r="69" spans="33:36" x14ac:dyDescent="0.95">
      <c r="AG69" s="19" t="s">
        <v>229</v>
      </c>
      <c r="AH69" s="20">
        <v>56</v>
      </c>
    </row>
    <row r="70" spans="33:36" x14ac:dyDescent="0.95">
      <c r="AG70" s="19" t="s">
        <v>230</v>
      </c>
      <c r="AH70" s="20">
        <v>11</v>
      </c>
    </row>
    <row r="71" spans="33:36" x14ac:dyDescent="0.95">
      <c r="AG71" s="19" t="s">
        <v>231</v>
      </c>
      <c r="AH71" s="20">
        <v>9.1</v>
      </c>
    </row>
    <row r="72" spans="33:36" x14ac:dyDescent="0.95">
      <c r="AG72" s="19" t="s">
        <v>232</v>
      </c>
      <c r="AH72" s="20">
        <v>6.9</v>
      </c>
    </row>
    <row r="73" spans="33:36" x14ac:dyDescent="0.95">
      <c r="AG73" s="19" t="s">
        <v>233</v>
      </c>
      <c r="AH73" s="20">
        <v>0.9</v>
      </c>
    </row>
    <row r="74" spans="33:36" x14ac:dyDescent="0.95">
      <c r="AG74" s="26" t="s">
        <v>235</v>
      </c>
      <c r="AH74" s="27">
        <f>SUM(AH68:AH73)</f>
        <v>14762.9</v>
      </c>
      <c r="AI74" t="s">
        <v>240</v>
      </c>
    </row>
    <row r="78" spans="33:36" ht="58.5" x14ac:dyDescent="0.95">
      <c r="AG78" s="34" t="s">
        <v>139</v>
      </c>
      <c r="AH78" s="10" t="s">
        <v>10</v>
      </c>
      <c r="AI78" s="35" t="s">
        <v>141</v>
      </c>
      <c r="AJ78" s="36" t="s">
        <v>253</v>
      </c>
    </row>
    <row r="79" spans="33:36" x14ac:dyDescent="0.95">
      <c r="AG79" s="19"/>
      <c r="AH79" s="43"/>
      <c r="AI79" s="43"/>
      <c r="AJ79" s="20"/>
    </row>
    <row r="80" spans="33:36" x14ac:dyDescent="0.95">
      <c r="AG80" s="47" t="s">
        <v>242</v>
      </c>
      <c r="AH80" s="43"/>
      <c r="AI80" s="43"/>
      <c r="AJ80" s="20"/>
    </row>
    <row r="81" spans="33:37" x14ac:dyDescent="0.95">
      <c r="AG81" s="19" t="s">
        <v>241</v>
      </c>
      <c r="AH81" s="43">
        <v>341</v>
      </c>
      <c r="AI81" s="43" t="s">
        <v>18</v>
      </c>
      <c r="AJ81" s="20" t="s">
        <v>15</v>
      </c>
    </row>
    <row r="82" spans="33:37" x14ac:dyDescent="0.95">
      <c r="AG82" s="19"/>
      <c r="AH82" s="43"/>
      <c r="AI82" s="43"/>
      <c r="AJ82" s="20"/>
    </row>
    <row r="83" spans="33:37" x14ac:dyDescent="0.95">
      <c r="AG83" s="47" t="s">
        <v>243</v>
      </c>
      <c r="AH83" s="43"/>
      <c r="AI83" s="43"/>
      <c r="AJ83" s="20"/>
    </row>
    <row r="84" spans="33:37" x14ac:dyDescent="0.95">
      <c r="AG84" s="16" t="s">
        <v>247</v>
      </c>
      <c r="AH84" s="43"/>
      <c r="AI84" s="43"/>
      <c r="AJ84" s="20"/>
    </row>
    <row r="85" spans="33:37" x14ac:dyDescent="0.95">
      <c r="AG85" s="19" t="s">
        <v>244</v>
      </c>
      <c r="AH85" s="43">
        <v>259</v>
      </c>
      <c r="AI85" s="43" t="s">
        <v>18</v>
      </c>
      <c r="AJ85" s="20" t="s">
        <v>53</v>
      </c>
      <c r="AK85" t="s">
        <v>255</v>
      </c>
    </row>
    <row r="86" spans="33:37" x14ac:dyDescent="0.95">
      <c r="AG86" s="19" t="s">
        <v>245</v>
      </c>
      <c r="AH86" s="43">
        <v>274</v>
      </c>
      <c r="AI86" s="43" t="s">
        <v>18</v>
      </c>
      <c r="AJ86" s="20" t="s">
        <v>53</v>
      </c>
      <c r="AK86" s="38" t="s">
        <v>255</v>
      </c>
    </row>
    <row r="87" spans="33:37" x14ac:dyDescent="0.95">
      <c r="AG87" s="19" t="s">
        <v>246</v>
      </c>
      <c r="AH87" s="43">
        <v>60</v>
      </c>
      <c r="AI87" s="43" t="s">
        <v>18</v>
      </c>
      <c r="AJ87" s="20" t="s">
        <v>53</v>
      </c>
      <c r="AK87" s="38" t="s">
        <v>255</v>
      </c>
    </row>
    <row r="88" spans="33:37" x14ac:dyDescent="0.95">
      <c r="AG88" s="19"/>
      <c r="AH88" s="43"/>
      <c r="AI88" s="43"/>
      <c r="AJ88" s="20"/>
    </row>
    <row r="89" spans="33:37" x14ac:dyDescent="0.95">
      <c r="AG89" s="16" t="s">
        <v>248</v>
      </c>
      <c r="AH89" s="43"/>
      <c r="AI89" s="43"/>
      <c r="AJ89" s="20"/>
    </row>
    <row r="90" spans="33:37" x14ac:dyDescent="0.95">
      <c r="AG90" s="19" t="s">
        <v>249</v>
      </c>
      <c r="AH90" s="43">
        <v>102</v>
      </c>
      <c r="AI90" s="43" t="s">
        <v>18</v>
      </c>
      <c r="AJ90" s="20" t="s">
        <v>23</v>
      </c>
      <c r="AK90" s="38" t="s">
        <v>256</v>
      </c>
    </row>
    <row r="91" spans="33:37" x14ac:dyDescent="0.95">
      <c r="AG91" s="19" t="s">
        <v>250</v>
      </c>
      <c r="AH91" s="43">
        <v>90</v>
      </c>
      <c r="AI91" s="43" t="s">
        <v>18</v>
      </c>
      <c r="AJ91" s="20" t="s">
        <v>23</v>
      </c>
      <c r="AK91" s="38" t="s">
        <v>256</v>
      </c>
    </row>
    <row r="92" spans="33:37" x14ac:dyDescent="0.95">
      <c r="AG92" s="19" t="s">
        <v>251</v>
      </c>
      <c r="AH92" s="43">
        <v>13</v>
      </c>
      <c r="AI92" s="43" t="s">
        <v>18</v>
      </c>
      <c r="AJ92" s="20" t="s">
        <v>23</v>
      </c>
      <c r="AK92" s="38" t="s">
        <v>256</v>
      </c>
    </row>
    <row r="93" spans="33:37" x14ac:dyDescent="0.95">
      <c r="AG93" s="26" t="s">
        <v>252</v>
      </c>
      <c r="AH93" s="7">
        <v>58</v>
      </c>
      <c r="AI93" s="7" t="s">
        <v>18</v>
      </c>
      <c r="AJ93" s="27" t="s">
        <v>23</v>
      </c>
      <c r="AK93" s="38" t="s">
        <v>256</v>
      </c>
    </row>
  </sheetData>
  <phoneticPr fontId="1"/>
  <pageMargins left="0.7" right="0.7" top="0.75" bottom="0.75" header="0.3" footer="0.3"/>
  <pageSetup paperSize="9" scale="89"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対策額の推移(財務省概要版ベース)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安藤道人</dc:creator>
  <cp:lastModifiedBy>Michihioto Ando</cp:lastModifiedBy>
  <cp:lastPrinted>2021-01-09T12:47:23Z</cp:lastPrinted>
  <dcterms:created xsi:type="dcterms:W3CDTF">2020-07-02T01:28:24Z</dcterms:created>
  <dcterms:modified xsi:type="dcterms:W3CDTF">2021-06-09T13:27:34Z</dcterms:modified>
</cp:coreProperties>
</file>