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zhang/OneDrive - Thompson Rivers University/Attachments/DASC6210/CASE#2/"/>
    </mc:Choice>
  </mc:AlternateContent>
  <xr:revisionPtr revIDLastSave="0" documentId="8_{3DF75966-F30F-F84A-ACF4-7D27470BBA2C}" xr6:coauthVersionLast="47" xr6:coauthVersionMax="47" xr10:uidLastSave="{00000000-0000-0000-0000-000000000000}"/>
  <bookViews>
    <workbookView xWindow="0" yWindow="500" windowWidth="27040" windowHeight="15820" activeTab="2" xr2:uid="{73D84FEC-FAC0-254F-89C5-8446CA8390CD}"/>
  </bookViews>
  <sheets>
    <sheet name="Network" sheetId="6" r:id="rId1"/>
    <sheet name="BUNN 1170" sheetId="3" r:id="rId2"/>
    <sheet name="Scrambler" sheetId="5" r:id="rId3"/>
    <sheet name="YKA" sheetId="8" r:id="rId4"/>
  </sheets>
  <definedNames>
    <definedName name="_xlchart.v1.0" hidden="1">Scrambler!$F$7:$F$256</definedName>
    <definedName name="_xlchart.v1.1" hidden="1">YKA!$D$7:$D$106</definedName>
    <definedName name="CANCELLATION_LU">YKA!$L$22:$O$27</definedName>
    <definedName name="Demand_LU">YKA!$L$8:$O$18</definedName>
    <definedName name="solver_adj" localSheetId="1" hidden="1">'BUNN 1170'!$B$20:$P$31</definedName>
    <definedName name="solver_adj" localSheetId="0" hidden="1">Network!$C$43:$L$43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itr" localSheetId="1" hidden="1">2147483647</definedName>
    <definedName name="solver_itr" localSheetId="0" hidden="1">2147483647</definedName>
    <definedName name="solver_lhs1" localSheetId="1" hidden="1">'BUNN 1170'!$B$20:$P$31</definedName>
    <definedName name="solver_lhs1" localSheetId="0" hidden="1">Network!$N$47</definedName>
    <definedName name="solver_lhs2" localSheetId="1" hidden="1">'BUNN 1170'!$B$20:$P$31</definedName>
    <definedName name="solver_lhs2" localSheetId="0" hidden="1">Network!$N$48</definedName>
    <definedName name="solver_lhs3" localSheetId="1" hidden="1">'BUNN 1170'!$B$60:$P$60</definedName>
    <definedName name="solver_lhs3" localSheetId="0" hidden="1">Network!$N$49</definedName>
    <definedName name="solver_lhs4" localSheetId="1" hidden="1">'BUNN 1170'!$R$47:$R$58</definedName>
    <definedName name="solver_lhs4" localSheetId="0" hidden="1">Network!$N$51</definedName>
    <definedName name="solver_lhs5" localSheetId="1" hidden="1">'BUNN 1170'!$R$60</definedName>
    <definedName name="solver_lhs5" localSheetId="0" hidden="1">Network!$N$52</definedName>
    <definedName name="solver_lhs6" localSheetId="0" hidden="1">Network!$N$53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5</definedName>
    <definedName name="solver_num" localSheetId="0" hidden="1">6</definedName>
    <definedName name="solver_nwt" localSheetId="1" hidden="1">1</definedName>
    <definedName name="solver_opt" localSheetId="1" hidden="1">'BUNN 1170'!$R$20</definedName>
    <definedName name="solver_opt" localSheetId="0" hidden="1">Network!$O$45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4</definedName>
    <definedName name="solver_rel2" localSheetId="0" hidden="1">1</definedName>
    <definedName name="solver_rel3" localSheetId="1" hidden="1">1</definedName>
    <definedName name="solver_rel3" localSheetId="0" hidden="1">1</definedName>
    <definedName name="solver_rel4" localSheetId="1" hidden="1">1</definedName>
    <definedName name="solver_rel4" localSheetId="0" hidden="1">2</definedName>
    <definedName name="solver_rel5" localSheetId="1" hidden="1">2</definedName>
    <definedName name="solver_rel5" localSheetId="0" hidden="1">2</definedName>
    <definedName name="solver_rel6" localSheetId="0" hidden="1">2</definedName>
    <definedName name="solver_rhs1" localSheetId="1" hidden="1">1</definedName>
    <definedName name="solver_rhs1" localSheetId="0" hidden="1">Network!$P$47</definedName>
    <definedName name="solver_rhs2" localSheetId="1" hidden="1">"integer"</definedName>
    <definedName name="solver_rhs2" localSheetId="0" hidden="1">Network!$P$48</definedName>
    <definedName name="solver_rhs3" localSheetId="1" hidden="1">'BUNN 1170'!$B$62:$P$62</definedName>
    <definedName name="solver_rhs3" localSheetId="0" hidden="1">Network!$P$49</definedName>
    <definedName name="solver_rhs4" localSheetId="1" hidden="1">'BUNN 1170'!$T$47:$T$58</definedName>
    <definedName name="solver_rhs4" localSheetId="0" hidden="1">Network!$P$51</definedName>
    <definedName name="solver_rhs5" localSheetId="1" hidden="1">'BUNN 1170'!$T$60</definedName>
    <definedName name="solver_rhs5" localSheetId="0" hidden="1">Network!$P$52</definedName>
    <definedName name="solver_rhs6" localSheetId="0" hidden="1">Network!$P$53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3" i="6" l="1"/>
  <c r="N52" i="6"/>
  <c r="N48" i="6"/>
  <c r="N49" i="6"/>
  <c r="N50" i="6"/>
  <c r="N51" i="6"/>
  <c r="N47" i="6"/>
  <c r="O45" i="6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R58" i="3"/>
  <c r="R57" i="3"/>
  <c r="R56" i="3"/>
  <c r="R55" i="3"/>
  <c r="R54" i="3"/>
  <c r="R53" i="3"/>
  <c r="R52" i="3"/>
  <c r="R51" i="3"/>
  <c r="R50" i="3"/>
  <c r="R49" i="3"/>
  <c r="R48" i="3"/>
  <c r="R47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P43" i="3"/>
  <c r="M43" i="3"/>
  <c r="L43" i="3"/>
  <c r="I43" i="3"/>
  <c r="H43" i="3"/>
  <c r="G43" i="3"/>
  <c r="P42" i="3"/>
  <c r="M42" i="3"/>
  <c r="L42" i="3"/>
  <c r="K42" i="3"/>
  <c r="I42" i="3"/>
  <c r="H42" i="3"/>
  <c r="G42" i="3"/>
  <c r="F42" i="3"/>
  <c r="E42" i="3"/>
  <c r="D42" i="3"/>
  <c r="C42" i="3"/>
  <c r="B42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P39" i="3"/>
  <c r="M39" i="3"/>
  <c r="L39" i="3"/>
  <c r="K39" i="3"/>
  <c r="I39" i="3"/>
  <c r="H39" i="3"/>
  <c r="G39" i="3"/>
  <c r="F39" i="3"/>
  <c r="E39" i="3"/>
  <c r="D39" i="3"/>
  <c r="C39" i="3"/>
  <c r="B39" i="3"/>
  <c r="P38" i="3"/>
  <c r="M38" i="3"/>
  <c r="L38" i="3"/>
  <c r="K38" i="3"/>
  <c r="I38" i="3"/>
  <c r="H38" i="3"/>
  <c r="G38" i="3"/>
  <c r="F38" i="3"/>
  <c r="E38" i="3"/>
  <c r="D38" i="3"/>
  <c r="C38" i="3"/>
  <c r="B38" i="3"/>
  <c r="P37" i="3"/>
  <c r="M37" i="3"/>
  <c r="L37" i="3"/>
  <c r="K37" i="3"/>
  <c r="I37" i="3"/>
  <c r="H37" i="3"/>
  <c r="G37" i="3"/>
  <c r="F37" i="3"/>
  <c r="E37" i="3"/>
  <c r="D37" i="3"/>
  <c r="C37" i="3"/>
  <c r="B37" i="3"/>
  <c r="P36" i="3"/>
  <c r="M36" i="3"/>
  <c r="L36" i="3"/>
  <c r="K36" i="3"/>
  <c r="I36" i="3"/>
  <c r="H36" i="3"/>
  <c r="G36" i="3"/>
  <c r="F36" i="3"/>
  <c r="E36" i="3"/>
  <c r="D36" i="3"/>
  <c r="C36" i="3"/>
  <c r="B36" i="3"/>
  <c r="P35" i="3"/>
  <c r="M35" i="3"/>
  <c r="L35" i="3"/>
  <c r="K35" i="3"/>
  <c r="I35" i="3"/>
  <c r="H35" i="3"/>
  <c r="G35" i="3"/>
  <c r="F35" i="3"/>
  <c r="E35" i="3"/>
  <c r="D35" i="3"/>
  <c r="C35" i="3"/>
  <c r="B35" i="3"/>
  <c r="P34" i="3"/>
  <c r="M34" i="3"/>
  <c r="L34" i="3"/>
  <c r="K34" i="3"/>
  <c r="I34" i="3"/>
  <c r="H34" i="3"/>
  <c r="G34" i="3"/>
  <c r="F34" i="3"/>
  <c r="E34" i="3"/>
  <c r="D34" i="3"/>
  <c r="R20" i="3" s="1"/>
  <c r="C34" i="3"/>
  <c r="B34" i="3"/>
  <c r="L17" i="8"/>
  <c r="M22" i="8"/>
  <c r="N22" i="8" s="1"/>
  <c r="L23" i="8" s="1"/>
  <c r="N23" i="8" s="1"/>
  <c r="L24" i="8" s="1"/>
  <c r="M27" i="8"/>
  <c r="M26" i="8"/>
  <c r="M25" i="8"/>
  <c r="M24" i="8"/>
  <c r="M23" i="8"/>
  <c r="N8" i="8"/>
  <c r="L9" i="8" s="1"/>
  <c r="N9" i="8" s="1"/>
  <c r="R60" i="3" l="1"/>
  <c r="N24" i="8"/>
  <c r="L25" i="8" s="1"/>
  <c r="N25" i="8" s="1"/>
  <c r="L26" i="8" s="1"/>
  <c r="N26" i="8" s="1"/>
  <c r="L27" i="8" s="1"/>
  <c r="N27" i="8" s="1"/>
  <c r="L10" i="8"/>
  <c r="N10" i="8" s="1"/>
  <c r="L11" i="8" s="1"/>
  <c r="N11" i="8" s="1"/>
  <c r="L12" i="8" s="1"/>
  <c r="N12" i="8" s="1"/>
  <c r="S18" i="5"/>
  <c r="S14" i="5"/>
  <c r="C7" i="8"/>
  <c r="I10" i="8" s="1"/>
  <c r="B7" i="8"/>
  <c r="I7" i="8" s="1"/>
  <c r="I8" i="8" s="1"/>
  <c r="I11" i="8" l="1"/>
  <c r="L13" i="8"/>
  <c r="N13" i="8" s="1"/>
  <c r="L14" i="8" s="1"/>
  <c r="N14" i="8" s="1"/>
  <c r="L15" i="8" s="1"/>
  <c r="N15" i="8" s="1"/>
  <c r="L16" i="8" s="1"/>
  <c r="E7" i="5"/>
  <c r="D7" i="5"/>
  <c r="C7" i="5"/>
  <c r="B7" i="5"/>
  <c r="N16" i="8" l="1"/>
  <c r="N17" i="8" s="1"/>
  <c r="L18" i="8" s="1"/>
  <c r="N18" i="8" s="1"/>
  <c r="O18" i="5"/>
  <c r="O14" i="5"/>
  <c r="T14" i="5" s="1"/>
  <c r="O10" i="5"/>
  <c r="O6" i="5"/>
  <c r="I9" i="8" l="1"/>
  <c r="I12" i="8" s="1"/>
  <c r="I20" i="8" s="1"/>
  <c r="R6" i="5"/>
  <c r="K4" i="5" s="1"/>
  <c r="T18" i="5"/>
  <c r="K9" i="5" s="1"/>
  <c r="K8" i="5"/>
  <c r="R10" i="5"/>
  <c r="I22" i="8" l="1"/>
  <c r="I21" i="8"/>
  <c r="K5" i="5"/>
  <c r="K10" i="5"/>
  <c r="I24" i="8" l="1"/>
  <c r="K11" i="5"/>
  <c r="K12" i="5" s="1"/>
  <c r="K16" i="5"/>
  <c r="K17" i="5" s="1"/>
  <c r="D7" i="8" l="1"/>
  <c r="I27" i="8" s="1"/>
  <c r="K19" i="5"/>
  <c r="F7" i="5" s="1"/>
  <c r="K25" i="5" s="1"/>
  <c r="K22" i="5" l="1"/>
  <c r="I28" i="8"/>
  <c r="I30" i="8"/>
  <c r="I29" i="8"/>
  <c r="I26" i="8"/>
  <c r="K24" i="5"/>
  <c r="K23" i="5"/>
  <c r="K21" i="5"/>
</calcChain>
</file>

<file path=xl/sharedStrings.xml><?xml version="1.0" encoding="utf-8"?>
<sst xmlns="http://schemas.openxmlformats.org/spreadsheetml/2006/main" count="225" uniqueCount="130">
  <si>
    <t>Rooms &amp; Capacities:</t>
  </si>
  <si>
    <t>Sections &amp; Splits</t>
  </si>
  <si>
    <t>A1: 30</t>
  </si>
  <si>
    <t>A2: 30</t>
  </si>
  <si>
    <t>B1: 29</t>
  </si>
  <si>
    <t>B2: 30</t>
  </si>
  <si>
    <t>C1: 29</t>
  </si>
  <si>
    <t>C2: 28</t>
  </si>
  <si>
    <t>D1: 25</t>
  </si>
  <si>
    <t>D2: 24</t>
  </si>
  <si>
    <t>E1: 30</t>
  </si>
  <si>
    <t>E2: 31</t>
  </si>
  <si>
    <t>F1: 25</t>
  </si>
  <si>
    <t>F2: 22</t>
  </si>
  <si>
    <t>Random Numbers:</t>
  </si>
  <si>
    <t>Adult</t>
  </si>
  <si>
    <t>Children</t>
  </si>
  <si>
    <t>Food &amp; Bev.</t>
  </si>
  <si>
    <t>Souvineers</t>
  </si>
  <si>
    <t>Trial #</t>
  </si>
  <si>
    <t>Tickets</t>
  </si>
  <si>
    <t>Ticket</t>
  </si>
  <si>
    <t>Revenue</t>
  </si>
  <si>
    <t>SB 1007: 30</t>
  </si>
  <si>
    <t>SB 1013: 30</t>
  </si>
  <si>
    <t>SB 1017: 30</t>
  </si>
  <si>
    <t>SB 1019: 30</t>
  </si>
  <si>
    <t>SB 1021: 30</t>
  </si>
  <si>
    <t>SB 1210: 35</t>
  </si>
  <si>
    <t>SB 1220: 62</t>
  </si>
  <si>
    <t>SB 2007: 37</t>
  </si>
  <si>
    <t>SB 2015: 25</t>
  </si>
  <si>
    <t>SB 2027: 30</t>
  </si>
  <si>
    <t>SB 2067: 37</t>
  </si>
  <si>
    <t>SB 3007: 37</t>
  </si>
  <si>
    <t>SB 3015: 25</t>
  </si>
  <si>
    <t>SB 3027: 25</t>
  </si>
  <si>
    <t>SB 3067: 37</t>
  </si>
  <si>
    <t>Keep these columns AS IS! Do not mess with this data!!</t>
  </si>
  <si>
    <t>Demand</t>
  </si>
  <si>
    <t>Cancellations</t>
  </si>
  <si>
    <t>Static Inputs:</t>
  </si>
  <si>
    <t>Random Variates:</t>
  </si>
  <si>
    <t>Adult Tickets:</t>
  </si>
  <si>
    <t>Adult Tickets — Uniform (12000, 20000)</t>
  </si>
  <si>
    <t>Children Tickets:</t>
  </si>
  <si>
    <t>RN</t>
  </si>
  <si>
    <t>min</t>
  </si>
  <si>
    <t>max</t>
  </si>
  <si>
    <t>value</t>
  </si>
  <si>
    <t>Aduly Tickets Price:</t>
  </si>
  <si>
    <t>$/Ticket</t>
  </si>
  <si>
    <t>Children Tickets Price:</t>
  </si>
  <si>
    <t>Food&amp;Beverage Revenue:</t>
  </si>
  <si>
    <t>$</t>
  </si>
  <si>
    <t>Children Tickets — Normal (µ = 18000; SD = 2500)</t>
  </si>
  <si>
    <t>Souvenir Revenue:</t>
  </si>
  <si>
    <t>mean</t>
  </si>
  <si>
    <t>s.d.</t>
  </si>
  <si>
    <t>Adult Tickets Revenue:</t>
  </si>
  <si>
    <t>Children Tickets Revenue:</t>
  </si>
  <si>
    <t>Total Revenue:</t>
  </si>
  <si>
    <t>low</t>
  </si>
  <si>
    <t>median</t>
  </si>
  <si>
    <t>high</t>
  </si>
  <si>
    <t>alpha</t>
  </si>
  <si>
    <t>Fixed Cost:</t>
  </si>
  <si>
    <t>Variable Costs:</t>
  </si>
  <si>
    <t>$/Person</t>
  </si>
  <si>
    <t>Total Variable Costs:</t>
  </si>
  <si>
    <t>Souvenir Revenue — Triangular (Low = 20000; Median = 25000; High = 30000)</t>
  </si>
  <si>
    <t>Total Cost:</t>
  </si>
  <si>
    <t>Net Profit:</t>
  </si>
  <si>
    <t>Net</t>
  </si>
  <si>
    <t>Food &amp; Beverage Revenue — Triangular (Low = 50000; Median = 60000; High = 100000)</t>
  </si>
  <si>
    <t>Start</t>
  </si>
  <si>
    <t>Probability</t>
  </si>
  <si>
    <t>End</t>
  </si>
  <si>
    <t>Scrambler Amusement</t>
  </si>
  <si>
    <t>The Demand for Seats</t>
  </si>
  <si>
    <t>The Demand for Cancellation</t>
  </si>
  <si>
    <t>Random Num of Demand:</t>
  </si>
  <si>
    <t>Unknown of Demand:</t>
  </si>
  <si>
    <t>Random Num of Cancellations</t>
  </si>
  <si>
    <t>Unknown of Cancellations:</t>
  </si>
  <si>
    <t># of Passengers after Cancellastions:</t>
  </si>
  <si>
    <t>Capacity:</t>
  </si>
  <si>
    <t>Reservation Limit:</t>
  </si>
  <si>
    <t>Revenue:</t>
  </si>
  <si>
    <t>Service Cost:</t>
  </si>
  <si>
    <t>$/Passenger</t>
  </si>
  <si>
    <t>Final Reservation Passengers:</t>
  </si>
  <si>
    <t>Overbook Cost:</t>
  </si>
  <si>
    <t>Unit Overbooking Cost:</t>
  </si>
  <si>
    <t>Unit Service Cost:</t>
  </si>
  <si>
    <t>Unit Revenue:</t>
  </si>
  <si>
    <t>Yukon Kamloops Air (YKA)</t>
  </si>
  <si>
    <t>Probability of Net Profit &gt;$4,700:</t>
  </si>
  <si>
    <t>MIN</t>
  </si>
  <si>
    <t>MEAN</t>
  </si>
  <si>
    <t>MEDIAN</t>
  </si>
  <si>
    <t>MAX</t>
  </si>
  <si>
    <t>Probability of Net Profit &lt;= $250,000:</t>
  </si>
  <si>
    <t>Profit</t>
  </si>
  <si>
    <t>Min Cost</t>
    <phoneticPr fontId="13" type="noConversion"/>
  </si>
  <si>
    <t>Cost</t>
    <phoneticPr fontId="13" type="noConversion"/>
  </si>
  <si>
    <t>LHS</t>
    <phoneticPr fontId="13" type="noConversion"/>
  </si>
  <si>
    <t>ineq</t>
    <phoneticPr fontId="13" type="noConversion"/>
  </si>
  <si>
    <t>RHS</t>
    <phoneticPr fontId="13" type="noConversion"/>
  </si>
  <si>
    <t>&lt;=</t>
    <phoneticPr fontId="13" type="noConversion"/>
  </si>
  <si>
    <t>Constraints</t>
    <phoneticPr fontId="13" type="noConversion"/>
  </si>
  <si>
    <t>=</t>
    <phoneticPr fontId="13" type="noConversion"/>
  </si>
  <si>
    <t>(Each room contain only one group of students)</t>
    <phoneticPr fontId="13" type="noConversion"/>
  </si>
  <si>
    <t>XAC</t>
  </si>
  <si>
    <t>XAD</t>
  </si>
  <si>
    <t>XBD</t>
  </si>
  <si>
    <t>XBE</t>
  </si>
  <si>
    <t>XCD</t>
  </si>
  <si>
    <t>XDE</t>
  </si>
  <si>
    <t>XCF</t>
  </si>
  <si>
    <t>XDF</t>
  </si>
  <si>
    <t>XEF</t>
  </si>
  <si>
    <t>XAF</t>
  </si>
  <si>
    <t>Decision Variables</t>
  </si>
  <si>
    <t>Supply Constraints</t>
  </si>
  <si>
    <t>Demand Constraints</t>
  </si>
  <si>
    <t>&lt;=</t>
  </si>
  <si>
    <t>=</t>
  </si>
  <si>
    <t>Obj. Fn (MIN)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</si>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</sst>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_(&quot;$&quot;* #,##0_);_(&quot;$&quot;* \(#,##0\);_(&quot;$&quot;* &quot;-&quot;??_);_(@_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432FF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0432FF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sz val="12"/>
      <color theme="1"/>
      <name val="Calibri (Body)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0" fontId="4" fillId="0" borderId="0" xfId="0" applyFont="1"/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center"/>
    </xf>
    <xf numFmtId="0" fontId="1" fillId="2" borderId="0" xfId="0" applyFont="1" applyFill="1"/>
    <xf numFmtId="0" fontId="0" fillId="7" borderId="0" xfId="0" applyFill="1"/>
    <xf numFmtId="0" fontId="8" fillId="0" borderId="0" xfId="0" applyFont="1"/>
    <xf numFmtId="3" fontId="3" fillId="0" borderId="0" xfId="0" applyNumberFormat="1" applyFont="1"/>
    <xf numFmtId="0" fontId="7" fillId="8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3" fontId="7" fillId="8" borderId="0" xfId="0" applyNumberFormat="1" applyFont="1" applyFill="1"/>
    <xf numFmtId="0" fontId="6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166" fontId="0" fillId="0" borderId="0" xfId="1" applyNumberFormat="1" applyFont="1"/>
    <xf numFmtId="3" fontId="7" fillId="8" borderId="0" xfId="0" applyNumberFormat="1" applyFont="1" applyFill="1" applyAlignment="1">
      <alignment horizontal="center"/>
    </xf>
    <xf numFmtId="0" fontId="9" fillId="8" borderId="0" xfId="0" applyFont="1" applyFill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166" fontId="0" fillId="0" borderId="0" xfId="1" applyNumberFormat="1" applyFont="1" applyAlignment="1">
      <alignment horizontal="right"/>
    </xf>
    <xf numFmtId="3" fontId="7" fillId="0" borderId="0" xfId="0" applyNumberFormat="1" applyFont="1"/>
    <xf numFmtId="3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6" fontId="3" fillId="0" borderId="0" xfId="1" applyNumberFormat="1" applyFont="1"/>
    <xf numFmtId="9" fontId="0" fillId="9" borderId="0" xfId="0" applyNumberFormat="1" applyFill="1"/>
    <xf numFmtId="9" fontId="3" fillId="9" borderId="0" xfId="0" applyNumberFormat="1" applyFont="1" applyFill="1"/>
    <xf numFmtId="0" fontId="0" fillId="9" borderId="0" xfId="0" applyFill="1"/>
    <xf numFmtId="0" fontId="1" fillId="10" borderId="4" xfId="0" applyFont="1" applyFill="1" applyBorder="1" applyAlignment="1">
      <alignment horizontal="center"/>
    </xf>
    <xf numFmtId="0" fontId="12" fillId="0" borderId="0" xfId="0" applyFont="1"/>
    <xf numFmtId="9" fontId="0" fillId="0" borderId="0" xfId="2" applyFont="1"/>
    <xf numFmtId="0" fontId="1" fillId="11" borderId="4" xfId="0" applyFont="1" applyFill="1" applyBorder="1" applyAlignment="1">
      <alignment horizontal="center"/>
    </xf>
    <xf numFmtId="9" fontId="0" fillId="11" borderId="0" xfId="2" applyFont="1" applyFill="1"/>
    <xf numFmtId="9" fontId="0" fillId="11" borderId="0" xfId="0" applyNumberFormat="1" applyFill="1"/>
    <xf numFmtId="0" fontId="0" fillId="11" borderId="0" xfId="0" applyFill="1"/>
    <xf numFmtId="0" fontId="1" fillId="0" borderId="0" xfId="0" applyFont="1"/>
    <xf numFmtId="164" fontId="3" fillId="0" borderId="0" xfId="0" applyNumberFormat="1" applyFont="1"/>
    <xf numFmtId="0" fontId="3" fillId="0" borderId="0" xfId="0" applyFont="1"/>
    <xf numFmtId="3" fontId="10" fillId="0" borderId="0" xfId="0" applyNumberFormat="1" applyFont="1"/>
    <xf numFmtId="0" fontId="0" fillId="0" borderId="0" xfId="0" applyAlignment="1">
      <alignment horizontal="left"/>
    </xf>
    <xf numFmtId="167" fontId="4" fillId="0" borderId="3" xfId="3" applyNumberFormat="1" applyFont="1" applyBorder="1" applyAlignment="1">
      <alignment horizontal="center"/>
    </xf>
    <xf numFmtId="167" fontId="4" fillId="0" borderId="3" xfId="3" applyNumberFormat="1" applyFont="1" applyBorder="1" applyAlignment="1">
      <alignment horizontal="right"/>
    </xf>
    <xf numFmtId="167" fontId="0" fillId="0" borderId="0" xfId="0" applyNumberFormat="1"/>
    <xf numFmtId="167" fontId="0" fillId="0" borderId="0" xfId="3" applyNumberFormat="1" applyFont="1"/>
    <xf numFmtId="167" fontId="0" fillId="0" borderId="0" xfId="3" applyNumberFormat="1" applyFont="1" applyAlignment="1">
      <alignment horizontal="right"/>
    </xf>
    <xf numFmtId="0" fontId="0" fillId="2" borderId="3" xfId="0" applyFill="1" applyBorder="1"/>
    <xf numFmtId="0" fontId="0" fillId="12" borderId="0" xfId="0" applyFill="1"/>
    <xf numFmtId="0" fontId="0" fillId="11" borderId="3" xfId="0" applyFill="1" applyBorder="1"/>
    <xf numFmtId="0" fontId="0" fillId="0" borderId="0" xfId="0" applyAlignment="1">
      <alignment wrapText="1"/>
    </xf>
    <xf numFmtId="0" fontId="14" fillId="0" borderId="0" xfId="0" applyFont="1"/>
    <xf numFmtId="0" fontId="4" fillId="2" borderId="0" xfId="0" applyFont="1" applyFill="1"/>
    <xf numFmtId="44" fontId="15" fillId="0" borderId="0" xfId="3" applyFont="1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7" fontId="4" fillId="0" borderId="0" xfId="3" applyNumberFormat="1" applyFont="1"/>
    <xf numFmtId="167" fontId="4" fillId="0" borderId="2" xfId="3" applyNumberFormat="1" applyFont="1" applyBorder="1" applyAlignment="1">
      <alignment horizontal="center"/>
    </xf>
    <xf numFmtId="167" fontId="4" fillId="0" borderId="2" xfId="3" applyNumberFormat="1" applyFont="1" applyBorder="1" applyAlignment="1">
      <alignment horizontal="right"/>
    </xf>
    <xf numFmtId="0" fontId="11" fillId="0" borderId="1" xfId="0" applyFont="1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432FF"/>
      <color rgb="FF73FDD6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Scrambler!$F$7:$F$256</c:f>
              <c:numCache>
                <c:formatCode>_("$"* #,##0_);_("$"* \(#,##0\);_("$"* "-"??_);_(@_)</c:formatCode>
                <c:ptCount val="250"/>
                <c:pt idx="0">
                  <c:v>345969</c:v>
                </c:pt>
                <c:pt idx="1">
                  <c:v>390775</c:v>
                </c:pt>
                <c:pt idx="2">
                  <c:v>351736</c:v>
                </c:pt>
                <c:pt idx="3">
                  <c:v>415715</c:v>
                </c:pt>
                <c:pt idx="4">
                  <c:v>501798</c:v>
                </c:pt>
                <c:pt idx="5">
                  <c:v>403366</c:v>
                </c:pt>
                <c:pt idx="6">
                  <c:v>411272</c:v>
                </c:pt>
                <c:pt idx="7">
                  <c:v>411211</c:v>
                </c:pt>
                <c:pt idx="8">
                  <c:v>407040</c:v>
                </c:pt>
                <c:pt idx="9">
                  <c:v>358721</c:v>
                </c:pt>
                <c:pt idx="10">
                  <c:v>457896</c:v>
                </c:pt>
                <c:pt idx="11">
                  <c:v>431279</c:v>
                </c:pt>
                <c:pt idx="12">
                  <c:v>312297</c:v>
                </c:pt>
                <c:pt idx="13">
                  <c:v>354989</c:v>
                </c:pt>
                <c:pt idx="14">
                  <c:v>483965</c:v>
                </c:pt>
                <c:pt idx="15">
                  <c:v>295600</c:v>
                </c:pt>
                <c:pt idx="16">
                  <c:v>455480</c:v>
                </c:pt>
                <c:pt idx="17">
                  <c:v>427936</c:v>
                </c:pt>
                <c:pt idx="18">
                  <c:v>323153</c:v>
                </c:pt>
                <c:pt idx="19">
                  <c:v>414104</c:v>
                </c:pt>
                <c:pt idx="20">
                  <c:v>306273</c:v>
                </c:pt>
                <c:pt idx="21">
                  <c:v>352865</c:v>
                </c:pt>
                <c:pt idx="22">
                  <c:v>342550</c:v>
                </c:pt>
                <c:pt idx="23">
                  <c:v>340299</c:v>
                </c:pt>
                <c:pt idx="24">
                  <c:v>401593</c:v>
                </c:pt>
                <c:pt idx="25">
                  <c:v>409371</c:v>
                </c:pt>
                <c:pt idx="26">
                  <c:v>366135</c:v>
                </c:pt>
                <c:pt idx="27">
                  <c:v>321889</c:v>
                </c:pt>
                <c:pt idx="28">
                  <c:v>338296</c:v>
                </c:pt>
                <c:pt idx="29">
                  <c:v>366517</c:v>
                </c:pt>
                <c:pt idx="30">
                  <c:v>382960</c:v>
                </c:pt>
                <c:pt idx="31">
                  <c:v>393848</c:v>
                </c:pt>
                <c:pt idx="32">
                  <c:v>287987</c:v>
                </c:pt>
                <c:pt idx="33">
                  <c:v>446810</c:v>
                </c:pt>
                <c:pt idx="34">
                  <c:v>310701</c:v>
                </c:pt>
                <c:pt idx="35">
                  <c:v>448964</c:v>
                </c:pt>
                <c:pt idx="36">
                  <c:v>463562</c:v>
                </c:pt>
                <c:pt idx="37">
                  <c:v>349971</c:v>
                </c:pt>
                <c:pt idx="38">
                  <c:v>330032</c:v>
                </c:pt>
                <c:pt idx="39">
                  <c:v>329450</c:v>
                </c:pt>
                <c:pt idx="40">
                  <c:v>343948</c:v>
                </c:pt>
                <c:pt idx="41">
                  <c:v>378489</c:v>
                </c:pt>
                <c:pt idx="42">
                  <c:v>291065</c:v>
                </c:pt>
                <c:pt idx="43">
                  <c:v>465877</c:v>
                </c:pt>
                <c:pt idx="44">
                  <c:v>397292</c:v>
                </c:pt>
                <c:pt idx="45">
                  <c:v>425499</c:v>
                </c:pt>
                <c:pt idx="46">
                  <c:v>361264</c:v>
                </c:pt>
                <c:pt idx="47">
                  <c:v>417054</c:v>
                </c:pt>
                <c:pt idx="48">
                  <c:v>401347</c:v>
                </c:pt>
                <c:pt idx="49">
                  <c:v>302369</c:v>
                </c:pt>
                <c:pt idx="50">
                  <c:v>453812</c:v>
                </c:pt>
                <c:pt idx="51">
                  <c:v>358137</c:v>
                </c:pt>
                <c:pt idx="52">
                  <c:v>330697</c:v>
                </c:pt>
                <c:pt idx="53">
                  <c:v>450429</c:v>
                </c:pt>
                <c:pt idx="54">
                  <c:v>325724</c:v>
                </c:pt>
                <c:pt idx="55">
                  <c:v>431961</c:v>
                </c:pt>
                <c:pt idx="56">
                  <c:v>402805</c:v>
                </c:pt>
                <c:pt idx="57">
                  <c:v>355300</c:v>
                </c:pt>
                <c:pt idx="58">
                  <c:v>324214</c:v>
                </c:pt>
                <c:pt idx="59">
                  <c:v>463225</c:v>
                </c:pt>
                <c:pt idx="60">
                  <c:v>398661</c:v>
                </c:pt>
                <c:pt idx="61">
                  <c:v>366078</c:v>
                </c:pt>
                <c:pt idx="62">
                  <c:v>380898</c:v>
                </c:pt>
                <c:pt idx="63">
                  <c:v>405799</c:v>
                </c:pt>
                <c:pt idx="64">
                  <c:v>436298</c:v>
                </c:pt>
                <c:pt idx="65">
                  <c:v>405635</c:v>
                </c:pt>
                <c:pt idx="66">
                  <c:v>343523</c:v>
                </c:pt>
                <c:pt idx="67">
                  <c:v>310876</c:v>
                </c:pt>
                <c:pt idx="68">
                  <c:v>397858</c:v>
                </c:pt>
                <c:pt idx="69">
                  <c:v>345852</c:v>
                </c:pt>
                <c:pt idx="70">
                  <c:v>370289</c:v>
                </c:pt>
                <c:pt idx="71">
                  <c:v>356956</c:v>
                </c:pt>
                <c:pt idx="72">
                  <c:v>421837</c:v>
                </c:pt>
                <c:pt idx="73">
                  <c:v>405261</c:v>
                </c:pt>
                <c:pt idx="74">
                  <c:v>420300</c:v>
                </c:pt>
                <c:pt idx="75">
                  <c:v>361078</c:v>
                </c:pt>
                <c:pt idx="76">
                  <c:v>371111</c:v>
                </c:pt>
                <c:pt idx="77">
                  <c:v>395074</c:v>
                </c:pt>
                <c:pt idx="78">
                  <c:v>400868</c:v>
                </c:pt>
                <c:pt idx="79">
                  <c:v>413906</c:v>
                </c:pt>
                <c:pt idx="80">
                  <c:v>335524</c:v>
                </c:pt>
                <c:pt idx="81">
                  <c:v>416262</c:v>
                </c:pt>
                <c:pt idx="82">
                  <c:v>453365</c:v>
                </c:pt>
                <c:pt idx="83">
                  <c:v>372043</c:v>
                </c:pt>
                <c:pt idx="84">
                  <c:v>380689</c:v>
                </c:pt>
                <c:pt idx="85">
                  <c:v>390559</c:v>
                </c:pt>
                <c:pt idx="86">
                  <c:v>372809</c:v>
                </c:pt>
                <c:pt idx="87">
                  <c:v>412412</c:v>
                </c:pt>
                <c:pt idx="88">
                  <c:v>374002</c:v>
                </c:pt>
                <c:pt idx="89">
                  <c:v>377845</c:v>
                </c:pt>
                <c:pt idx="90">
                  <c:v>402354</c:v>
                </c:pt>
                <c:pt idx="91">
                  <c:v>356068</c:v>
                </c:pt>
                <c:pt idx="92">
                  <c:v>371170</c:v>
                </c:pt>
                <c:pt idx="93">
                  <c:v>325177</c:v>
                </c:pt>
                <c:pt idx="94">
                  <c:v>371850</c:v>
                </c:pt>
                <c:pt idx="95">
                  <c:v>413215</c:v>
                </c:pt>
                <c:pt idx="96">
                  <c:v>413852</c:v>
                </c:pt>
                <c:pt idx="97">
                  <c:v>315943</c:v>
                </c:pt>
                <c:pt idx="98">
                  <c:v>433248</c:v>
                </c:pt>
                <c:pt idx="99">
                  <c:v>368999</c:v>
                </c:pt>
                <c:pt idx="100">
                  <c:v>347253</c:v>
                </c:pt>
                <c:pt idx="101">
                  <c:v>462976</c:v>
                </c:pt>
                <c:pt idx="102">
                  <c:v>497246</c:v>
                </c:pt>
                <c:pt idx="103">
                  <c:v>371541</c:v>
                </c:pt>
                <c:pt idx="104">
                  <c:v>465581</c:v>
                </c:pt>
                <c:pt idx="105">
                  <c:v>313322</c:v>
                </c:pt>
                <c:pt idx="106">
                  <c:v>393984</c:v>
                </c:pt>
                <c:pt idx="107">
                  <c:v>421346</c:v>
                </c:pt>
                <c:pt idx="108">
                  <c:v>385805</c:v>
                </c:pt>
                <c:pt idx="109">
                  <c:v>410834</c:v>
                </c:pt>
                <c:pt idx="110">
                  <c:v>452043</c:v>
                </c:pt>
                <c:pt idx="111">
                  <c:v>322797</c:v>
                </c:pt>
                <c:pt idx="112">
                  <c:v>359024</c:v>
                </c:pt>
                <c:pt idx="113">
                  <c:v>313878</c:v>
                </c:pt>
                <c:pt idx="114">
                  <c:v>343491</c:v>
                </c:pt>
                <c:pt idx="115">
                  <c:v>352279</c:v>
                </c:pt>
                <c:pt idx="116">
                  <c:v>290190</c:v>
                </c:pt>
                <c:pt idx="117">
                  <c:v>334451</c:v>
                </c:pt>
                <c:pt idx="118">
                  <c:v>363469</c:v>
                </c:pt>
                <c:pt idx="119">
                  <c:v>354899</c:v>
                </c:pt>
                <c:pt idx="120">
                  <c:v>365775</c:v>
                </c:pt>
                <c:pt idx="121">
                  <c:v>391640</c:v>
                </c:pt>
                <c:pt idx="122">
                  <c:v>276101</c:v>
                </c:pt>
                <c:pt idx="123">
                  <c:v>404329</c:v>
                </c:pt>
                <c:pt idx="124">
                  <c:v>363612</c:v>
                </c:pt>
                <c:pt idx="125">
                  <c:v>310583</c:v>
                </c:pt>
                <c:pt idx="126">
                  <c:v>458328</c:v>
                </c:pt>
                <c:pt idx="127">
                  <c:v>464168</c:v>
                </c:pt>
                <c:pt idx="128">
                  <c:v>420598</c:v>
                </c:pt>
                <c:pt idx="129">
                  <c:v>472143</c:v>
                </c:pt>
                <c:pt idx="130">
                  <c:v>305468</c:v>
                </c:pt>
                <c:pt idx="131">
                  <c:v>404634</c:v>
                </c:pt>
                <c:pt idx="132">
                  <c:v>445284</c:v>
                </c:pt>
                <c:pt idx="133">
                  <c:v>358864</c:v>
                </c:pt>
                <c:pt idx="134">
                  <c:v>429302</c:v>
                </c:pt>
                <c:pt idx="135">
                  <c:v>427277</c:v>
                </c:pt>
                <c:pt idx="136">
                  <c:v>477203</c:v>
                </c:pt>
                <c:pt idx="137">
                  <c:v>434659</c:v>
                </c:pt>
                <c:pt idx="138">
                  <c:v>414890</c:v>
                </c:pt>
                <c:pt idx="139">
                  <c:v>421616</c:v>
                </c:pt>
                <c:pt idx="140">
                  <c:v>398276</c:v>
                </c:pt>
                <c:pt idx="141">
                  <c:v>418234</c:v>
                </c:pt>
                <c:pt idx="142">
                  <c:v>309025</c:v>
                </c:pt>
                <c:pt idx="143">
                  <c:v>378836</c:v>
                </c:pt>
                <c:pt idx="144">
                  <c:v>382563</c:v>
                </c:pt>
                <c:pt idx="145">
                  <c:v>436247</c:v>
                </c:pt>
                <c:pt idx="146">
                  <c:v>426369</c:v>
                </c:pt>
                <c:pt idx="147">
                  <c:v>467660</c:v>
                </c:pt>
                <c:pt idx="148">
                  <c:v>389764</c:v>
                </c:pt>
                <c:pt idx="149">
                  <c:v>445276</c:v>
                </c:pt>
                <c:pt idx="150">
                  <c:v>411968</c:v>
                </c:pt>
                <c:pt idx="151">
                  <c:v>487609</c:v>
                </c:pt>
                <c:pt idx="152">
                  <c:v>404987</c:v>
                </c:pt>
                <c:pt idx="153">
                  <c:v>344107</c:v>
                </c:pt>
                <c:pt idx="154">
                  <c:v>421030</c:v>
                </c:pt>
                <c:pt idx="155">
                  <c:v>422767</c:v>
                </c:pt>
                <c:pt idx="156">
                  <c:v>461328</c:v>
                </c:pt>
                <c:pt idx="157">
                  <c:v>402443</c:v>
                </c:pt>
                <c:pt idx="158">
                  <c:v>313251</c:v>
                </c:pt>
                <c:pt idx="159">
                  <c:v>433076</c:v>
                </c:pt>
                <c:pt idx="160">
                  <c:v>440251</c:v>
                </c:pt>
                <c:pt idx="161">
                  <c:v>449024</c:v>
                </c:pt>
                <c:pt idx="162">
                  <c:v>382855</c:v>
                </c:pt>
                <c:pt idx="163">
                  <c:v>389077</c:v>
                </c:pt>
                <c:pt idx="164">
                  <c:v>480265</c:v>
                </c:pt>
                <c:pt idx="165">
                  <c:v>430542</c:v>
                </c:pt>
                <c:pt idx="166">
                  <c:v>471100</c:v>
                </c:pt>
                <c:pt idx="167">
                  <c:v>328643</c:v>
                </c:pt>
                <c:pt idx="168">
                  <c:v>343922</c:v>
                </c:pt>
                <c:pt idx="169">
                  <c:v>379363</c:v>
                </c:pt>
                <c:pt idx="170">
                  <c:v>425422</c:v>
                </c:pt>
                <c:pt idx="171">
                  <c:v>357765</c:v>
                </c:pt>
                <c:pt idx="172">
                  <c:v>425068</c:v>
                </c:pt>
                <c:pt idx="173">
                  <c:v>410688</c:v>
                </c:pt>
                <c:pt idx="174">
                  <c:v>402393</c:v>
                </c:pt>
                <c:pt idx="175">
                  <c:v>439669</c:v>
                </c:pt>
                <c:pt idx="176">
                  <c:v>381795</c:v>
                </c:pt>
                <c:pt idx="177">
                  <c:v>361590</c:v>
                </c:pt>
                <c:pt idx="178">
                  <c:v>415173</c:v>
                </c:pt>
                <c:pt idx="179">
                  <c:v>309214</c:v>
                </c:pt>
                <c:pt idx="180">
                  <c:v>437849</c:v>
                </c:pt>
                <c:pt idx="181">
                  <c:v>360715</c:v>
                </c:pt>
                <c:pt idx="182">
                  <c:v>380176</c:v>
                </c:pt>
                <c:pt idx="183">
                  <c:v>423161</c:v>
                </c:pt>
                <c:pt idx="184">
                  <c:v>384838</c:v>
                </c:pt>
                <c:pt idx="185">
                  <c:v>330800</c:v>
                </c:pt>
                <c:pt idx="186">
                  <c:v>399636</c:v>
                </c:pt>
                <c:pt idx="187">
                  <c:v>306070</c:v>
                </c:pt>
                <c:pt idx="188">
                  <c:v>395221</c:v>
                </c:pt>
                <c:pt idx="189">
                  <c:v>285049</c:v>
                </c:pt>
                <c:pt idx="190">
                  <c:v>377543</c:v>
                </c:pt>
                <c:pt idx="191">
                  <c:v>424410</c:v>
                </c:pt>
                <c:pt idx="192">
                  <c:v>411117</c:v>
                </c:pt>
                <c:pt idx="193">
                  <c:v>291280</c:v>
                </c:pt>
                <c:pt idx="194">
                  <c:v>473610</c:v>
                </c:pt>
                <c:pt idx="195">
                  <c:v>379770</c:v>
                </c:pt>
                <c:pt idx="196">
                  <c:v>438632</c:v>
                </c:pt>
                <c:pt idx="197">
                  <c:v>406670</c:v>
                </c:pt>
                <c:pt idx="198">
                  <c:v>441644</c:v>
                </c:pt>
                <c:pt idx="199">
                  <c:v>370046</c:v>
                </c:pt>
                <c:pt idx="200">
                  <c:v>471364</c:v>
                </c:pt>
                <c:pt idx="201">
                  <c:v>384218</c:v>
                </c:pt>
                <c:pt idx="202">
                  <c:v>399918</c:v>
                </c:pt>
                <c:pt idx="203">
                  <c:v>365911</c:v>
                </c:pt>
                <c:pt idx="204">
                  <c:v>292135</c:v>
                </c:pt>
                <c:pt idx="205">
                  <c:v>356318</c:v>
                </c:pt>
                <c:pt idx="206">
                  <c:v>339684</c:v>
                </c:pt>
                <c:pt idx="207">
                  <c:v>369253</c:v>
                </c:pt>
                <c:pt idx="208">
                  <c:v>400723</c:v>
                </c:pt>
                <c:pt idx="209">
                  <c:v>327517</c:v>
                </c:pt>
                <c:pt idx="210">
                  <c:v>333558</c:v>
                </c:pt>
                <c:pt idx="211">
                  <c:v>469837</c:v>
                </c:pt>
                <c:pt idx="212">
                  <c:v>431865</c:v>
                </c:pt>
                <c:pt idx="213">
                  <c:v>447093</c:v>
                </c:pt>
                <c:pt idx="214">
                  <c:v>468974</c:v>
                </c:pt>
                <c:pt idx="215">
                  <c:v>449213</c:v>
                </c:pt>
                <c:pt idx="216">
                  <c:v>302463</c:v>
                </c:pt>
                <c:pt idx="217">
                  <c:v>408410</c:v>
                </c:pt>
                <c:pt idx="218">
                  <c:v>473339</c:v>
                </c:pt>
                <c:pt idx="219">
                  <c:v>354607</c:v>
                </c:pt>
                <c:pt idx="220">
                  <c:v>311348</c:v>
                </c:pt>
                <c:pt idx="221">
                  <c:v>299933</c:v>
                </c:pt>
                <c:pt idx="222">
                  <c:v>331373</c:v>
                </c:pt>
                <c:pt idx="223">
                  <c:v>324033</c:v>
                </c:pt>
                <c:pt idx="224">
                  <c:v>315797</c:v>
                </c:pt>
                <c:pt idx="225">
                  <c:v>372283</c:v>
                </c:pt>
                <c:pt idx="226">
                  <c:v>324906</c:v>
                </c:pt>
                <c:pt idx="227">
                  <c:v>465062</c:v>
                </c:pt>
                <c:pt idx="228">
                  <c:v>417837</c:v>
                </c:pt>
                <c:pt idx="229">
                  <c:v>409801</c:v>
                </c:pt>
                <c:pt idx="230">
                  <c:v>465414</c:v>
                </c:pt>
                <c:pt idx="231">
                  <c:v>376263</c:v>
                </c:pt>
                <c:pt idx="232">
                  <c:v>416104</c:v>
                </c:pt>
                <c:pt idx="233">
                  <c:v>376862</c:v>
                </c:pt>
                <c:pt idx="234">
                  <c:v>434114</c:v>
                </c:pt>
                <c:pt idx="235">
                  <c:v>331455</c:v>
                </c:pt>
                <c:pt idx="236">
                  <c:v>404850</c:v>
                </c:pt>
                <c:pt idx="237">
                  <c:v>378946</c:v>
                </c:pt>
                <c:pt idx="238">
                  <c:v>423810</c:v>
                </c:pt>
                <c:pt idx="239">
                  <c:v>433970</c:v>
                </c:pt>
                <c:pt idx="240">
                  <c:v>475622</c:v>
                </c:pt>
                <c:pt idx="241">
                  <c:v>388217</c:v>
                </c:pt>
                <c:pt idx="242">
                  <c:v>412140</c:v>
                </c:pt>
                <c:pt idx="243">
                  <c:v>426706</c:v>
                </c:pt>
                <c:pt idx="244">
                  <c:v>361405</c:v>
                </c:pt>
                <c:pt idx="245">
                  <c:v>309057</c:v>
                </c:pt>
                <c:pt idx="246">
                  <c:v>415872</c:v>
                </c:pt>
                <c:pt idx="247">
                  <c:v>428460</c:v>
                </c:pt>
                <c:pt idx="248">
                  <c:v>435038</c:v>
                </c:pt>
                <c:pt idx="249">
                  <c:v>381556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A-1348-AD35-281ADBEFC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122303"/>
        <c:axId val="401318767"/>
      </c:scatterChart>
      <c:valAx>
        <c:axId val="401122303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18767"/>
        <c:crosses val="autoZero"/>
        <c:crossBetween val="midCat"/>
      </c:valAx>
      <c:valAx>
        <c:axId val="401318767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2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YKA!$D$7:$D$106</c:f>
              <c:numCache>
                <c:formatCode>_("$"* #,##0_);_("$"* \(#,##0\);_("$"* "-"??_);_(@_)</c:formatCode>
                <c:ptCount val="100"/>
                <c:pt idx="0">
                  <c:v>5735</c:v>
                </c:pt>
                <c:pt idx="1">
                  <c:v>5890</c:v>
                </c:pt>
                <c:pt idx="2">
                  <c:v>6200</c:v>
                </c:pt>
                <c:pt idx="3">
                  <c:v>5950</c:v>
                </c:pt>
                <c:pt idx="4">
                  <c:v>6045</c:v>
                </c:pt>
                <c:pt idx="5">
                  <c:v>5580</c:v>
                </c:pt>
                <c:pt idx="6">
                  <c:v>5580</c:v>
                </c:pt>
                <c:pt idx="7">
                  <c:v>6075</c:v>
                </c:pt>
                <c:pt idx="8">
                  <c:v>6200</c:v>
                </c:pt>
                <c:pt idx="9">
                  <c:v>6045</c:v>
                </c:pt>
                <c:pt idx="10">
                  <c:v>5735</c:v>
                </c:pt>
                <c:pt idx="11">
                  <c:v>5425</c:v>
                </c:pt>
                <c:pt idx="12">
                  <c:v>5735</c:v>
                </c:pt>
                <c:pt idx="13">
                  <c:v>6045</c:v>
                </c:pt>
                <c:pt idx="14">
                  <c:v>5270</c:v>
                </c:pt>
                <c:pt idx="15">
                  <c:v>5580</c:v>
                </c:pt>
                <c:pt idx="16">
                  <c:v>5950</c:v>
                </c:pt>
                <c:pt idx="17">
                  <c:v>5115</c:v>
                </c:pt>
                <c:pt idx="18">
                  <c:v>5735</c:v>
                </c:pt>
                <c:pt idx="19">
                  <c:v>6200</c:v>
                </c:pt>
                <c:pt idx="20">
                  <c:v>5950</c:v>
                </c:pt>
                <c:pt idx="21">
                  <c:v>5825</c:v>
                </c:pt>
                <c:pt idx="22">
                  <c:v>6045</c:v>
                </c:pt>
                <c:pt idx="23">
                  <c:v>5950</c:v>
                </c:pt>
                <c:pt idx="24">
                  <c:v>5890</c:v>
                </c:pt>
                <c:pt idx="25">
                  <c:v>5950</c:v>
                </c:pt>
                <c:pt idx="26">
                  <c:v>5950</c:v>
                </c:pt>
                <c:pt idx="27">
                  <c:v>6200</c:v>
                </c:pt>
                <c:pt idx="28">
                  <c:v>5580</c:v>
                </c:pt>
                <c:pt idx="29">
                  <c:v>5890</c:v>
                </c:pt>
                <c:pt idx="30">
                  <c:v>6045</c:v>
                </c:pt>
                <c:pt idx="31">
                  <c:v>5580</c:v>
                </c:pt>
                <c:pt idx="32">
                  <c:v>5115</c:v>
                </c:pt>
                <c:pt idx="33">
                  <c:v>5950</c:v>
                </c:pt>
                <c:pt idx="34">
                  <c:v>5575</c:v>
                </c:pt>
                <c:pt idx="35">
                  <c:v>5950</c:v>
                </c:pt>
                <c:pt idx="36">
                  <c:v>5425</c:v>
                </c:pt>
                <c:pt idx="37">
                  <c:v>5580</c:v>
                </c:pt>
                <c:pt idx="38">
                  <c:v>5425</c:v>
                </c:pt>
                <c:pt idx="39">
                  <c:v>6075</c:v>
                </c:pt>
                <c:pt idx="40">
                  <c:v>5575</c:v>
                </c:pt>
                <c:pt idx="41">
                  <c:v>6075</c:v>
                </c:pt>
                <c:pt idx="42">
                  <c:v>6075</c:v>
                </c:pt>
                <c:pt idx="43">
                  <c:v>6075</c:v>
                </c:pt>
                <c:pt idx="44">
                  <c:v>5950</c:v>
                </c:pt>
                <c:pt idx="45">
                  <c:v>5580</c:v>
                </c:pt>
                <c:pt idx="46">
                  <c:v>5580</c:v>
                </c:pt>
                <c:pt idx="47">
                  <c:v>5580</c:v>
                </c:pt>
                <c:pt idx="48">
                  <c:v>5950</c:v>
                </c:pt>
                <c:pt idx="49">
                  <c:v>6200</c:v>
                </c:pt>
                <c:pt idx="50">
                  <c:v>6200</c:v>
                </c:pt>
                <c:pt idx="51">
                  <c:v>6200</c:v>
                </c:pt>
                <c:pt idx="52">
                  <c:v>5580</c:v>
                </c:pt>
                <c:pt idx="53">
                  <c:v>5270</c:v>
                </c:pt>
                <c:pt idx="54">
                  <c:v>6045</c:v>
                </c:pt>
                <c:pt idx="55">
                  <c:v>5825</c:v>
                </c:pt>
                <c:pt idx="56">
                  <c:v>5735</c:v>
                </c:pt>
                <c:pt idx="57">
                  <c:v>5270</c:v>
                </c:pt>
                <c:pt idx="58">
                  <c:v>5115</c:v>
                </c:pt>
                <c:pt idx="59">
                  <c:v>6200</c:v>
                </c:pt>
                <c:pt idx="60">
                  <c:v>5425</c:v>
                </c:pt>
                <c:pt idx="61">
                  <c:v>5270</c:v>
                </c:pt>
                <c:pt idx="62">
                  <c:v>5115</c:v>
                </c:pt>
                <c:pt idx="63">
                  <c:v>5575</c:v>
                </c:pt>
                <c:pt idx="64">
                  <c:v>5425</c:v>
                </c:pt>
                <c:pt idx="65">
                  <c:v>6200</c:v>
                </c:pt>
                <c:pt idx="66">
                  <c:v>5825</c:v>
                </c:pt>
                <c:pt idx="67">
                  <c:v>5735</c:v>
                </c:pt>
                <c:pt idx="68">
                  <c:v>5825</c:v>
                </c:pt>
                <c:pt idx="69">
                  <c:v>5425</c:v>
                </c:pt>
                <c:pt idx="70">
                  <c:v>6045</c:v>
                </c:pt>
                <c:pt idx="71">
                  <c:v>5580</c:v>
                </c:pt>
                <c:pt idx="72">
                  <c:v>5825</c:v>
                </c:pt>
                <c:pt idx="73">
                  <c:v>6045</c:v>
                </c:pt>
                <c:pt idx="74">
                  <c:v>5825</c:v>
                </c:pt>
                <c:pt idx="75">
                  <c:v>5580</c:v>
                </c:pt>
                <c:pt idx="76">
                  <c:v>5950</c:v>
                </c:pt>
                <c:pt idx="77">
                  <c:v>6075</c:v>
                </c:pt>
                <c:pt idx="78">
                  <c:v>5825</c:v>
                </c:pt>
                <c:pt idx="79">
                  <c:v>6045</c:v>
                </c:pt>
                <c:pt idx="80">
                  <c:v>5735</c:v>
                </c:pt>
                <c:pt idx="81">
                  <c:v>5580</c:v>
                </c:pt>
                <c:pt idx="82">
                  <c:v>6075</c:v>
                </c:pt>
                <c:pt idx="83">
                  <c:v>5270</c:v>
                </c:pt>
                <c:pt idx="84">
                  <c:v>6045</c:v>
                </c:pt>
                <c:pt idx="85">
                  <c:v>6045</c:v>
                </c:pt>
                <c:pt idx="86">
                  <c:v>5890</c:v>
                </c:pt>
                <c:pt idx="87">
                  <c:v>6075</c:v>
                </c:pt>
                <c:pt idx="88">
                  <c:v>6075</c:v>
                </c:pt>
                <c:pt idx="89">
                  <c:v>5825</c:v>
                </c:pt>
                <c:pt idx="90">
                  <c:v>6075</c:v>
                </c:pt>
                <c:pt idx="91">
                  <c:v>6045</c:v>
                </c:pt>
                <c:pt idx="92">
                  <c:v>5890</c:v>
                </c:pt>
                <c:pt idx="93">
                  <c:v>5950</c:v>
                </c:pt>
                <c:pt idx="94">
                  <c:v>6045</c:v>
                </c:pt>
                <c:pt idx="95">
                  <c:v>5825</c:v>
                </c:pt>
                <c:pt idx="96">
                  <c:v>5700</c:v>
                </c:pt>
                <c:pt idx="97">
                  <c:v>5580</c:v>
                </c:pt>
                <c:pt idx="98">
                  <c:v>6200</c:v>
                </c:pt>
                <c:pt idx="99">
                  <c:v>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B-4546-8882-D77327D7F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246751"/>
        <c:axId val="343566943"/>
      </c:scatterChart>
      <c:valAx>
        <c:axId val="3662467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66943"/>
        <c:crosses val="autoZero"/>
        <c:crossBetween val="midCat"/>
      </c:valAx>
      <c:valAx>
        <c:axId val="343566943"/>
        <c:scaling>
          <c:orientation val="minMax"/>
          <c:max val="6500"/>
          <c:min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4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Histogram</a:t>
            </a:r>
            <a:endParaRPr lang="en-C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rich>
      </cx:tx>
    </cx:title>
    <cx:plotArea>
      <cx:plotAreaRegion>
        <cx:series layoutId="clusteredColumn" uniqueId="{F7C9BF52-2693-0644-BC05-971B01DF4D4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B27E619F-1B12-AE44-AB7D-C38E757DD58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381706</xdr:colOff>
      <xdr:row>1</xdr:row>
      <xdr:rowOff>50800</xdr:rowOff>
    </xdr:from>
    <xdr:to>
      <xdr:col>6</xdr:col>
      <xdr:colOff>736600</xdr:colOff>
      <xdr:row>23</xdr:row>
      <xdr:rowOff>159209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68C299-B37C-4EE9-0357-5D9ACB5BF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06" y="254000"/>
          <a:ext cx="5930194" cy="457880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9</xdr:col>
      <xdr:colOff>729807</xdr:colOff>
      <xdr:row>39</xdr:row>
      <xdr:rowOff>53815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657C83-0845-E642-90DD-0B4471A1A39B}"/>
            </a:ext>
          </a:extLst>
        </xdr:cNvPr>
        <xdr:cNvSpPr/>
      </xdr:nvSpPr>
      <xdr:spPr>
        <a:xfrm>
          <a:off x="838200" y="5080000"/>
          <a:ext cx="7435407" cy="289861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Let Xij = Number of units shipped from node i to node j</a:t>
          </a:r>
          <a:br>
            <a:rPr lang="en-US" sz="1400">
              <a:solidFill>
                <a:schemeClr val="tx1"/>
              </a:solidFill>
            </a:rPr>
          </a:br>
          <a:r>
            <a:rPr lang="en-US" sz="1400">
              <a:solidFill>
                <a:schemeClr val="tx1"/>
              </a:solidFill>
            </a:rPr>
            <a:t>Objective Function: Minimize total shipping costs across the network</a:t>
          </a:r>
        </a:p>
        <a:p>
          <a:pPr algn="l"/>
          <a:r>
            <a:rPr lang="en-US" sz="1400">
              <a:solidFill>
                <a:schemeClr val="tx1"/>
              </a:solidFill>
            </a:rPr>
            <a:t>MIN Z = 18XAC + 27XAD + 9XBD +</a:t>
          </a:r>
          <a:r>
            <a:rPr lang="en-US" sz="1400" baseline="0">
              <a:solidFill>
                <a:schemeClr val="tx1"/>
              </a:solidFill>
            </a:rPr>
            <a:t> 20XBE + 17XCD + 44X</a:t>
          </a:r>
          <a:r>
            <a:rPr lang="en-US" altLang="zh-CN" sz="1400" baseline="0">
              <a:solidFill>
                <a:schemeClr val="tx1"/>
              </a:solidFill>
            </a:rPr>
            <a:t>ED</a:t>
          </a:r>
          <a:r>
            <a:rPr lang="en-US" sz="1400" baseline="0">
              <a:solidFill>
                <a:schemeClr val="tx1"/>
              </a:solidFill>
            </a:rPr>
            <a:t> + 35XCF + 28XDF + 29XEF + 40XAF</a:t>
          </a: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r>
            <a:rPr lang="en-US" sz="1400" baseline="0">
              <a:solidFill>
                <a:schemeClr val="tx1"/>
              </a:solidFill>
            </a:rPr>
            <a:t>s.t. </a:t>
          </a:r>
        </a:p>
        <a:p>
          <a:pPr algn="l"/>
          <a:r>
            <a:rPr lang="en-US" sz="1400" baseline="0">
              <a:solidFill>
                <a:schemeClr val="tx1"/>
              </a:solidFill>
            </a:rPr>
            <a:t>Supply Constraints </a:t>
          </a:r>
          <a:r>
            <a:rPr lang="en-US" sz="400" baseline="0">
              <a:solidFill>
                <a:schemeClr val="tx1"/>
              </a:solidFill>
            </a:rPr>
            <a:t>  </a:t>
          </a:r>
          <a:r>
            <a:rPr lang="en-US" sz="1400" baseline="0">
              <a:solidFill>
                <a:schemeClr val="tx1"/>
              </a:solidFill>
            </a:rPr>
            <a:t>A  XAC + XAF + XAD &lt;= 30</a:t>
          </a:r>
        </a:p>
        <a:p>
          <a:pPr algn="l"/>
          <a:r>
            <a:rPr lang="en-US" sz="1400" baseline="0">
              <a:solidFill>
                <a:schemeClr val="tx1"/>
              </a:solidFill>
            </a:rPr>
            <a:t>                                   B  XBD + XBE &lt;= 40</a:t>
          </a:r>
        </a:p>
        <a:p>
          <a:pPr algn="l"/>
          <a:r>
            <a:rPr lang="en-US" sz="1400" baseline="0">
              <a:solidFill>
                <a:schemeClr val="tx1"/>
              </a:solidFill>
            </a:rPr>
            <a:t>                                   C  XCD + XCF &lt;= 20 + XAC</a:t>
          </a:r>
        </a:p>
        <a:p>
          <a:pPr algn="l"/>
          <a:br>
            <a:rPr lang="en-US" sz="1400" baseline="0">
              <a:solidFill>
                <a:schemeClr val="tx1"/>
              </a:solidFill>
            </a:rPr>
          </a:br>
          <a:r>
            <a:rPr lang="en-US" sz="1400" baseline="0">
              <a:solidFill>
                <a:schemeClr val="tx1"/>
              </a:solidFill>
            </a:rPr>
            <a:t>Demand Constraints D  XAD + XBD + XCD + XED - XDF = 10</a:t>
          </a:r>
        </a:p>
        <a:p>
          <a:pPr algn="l"/>
          <a:r>
            <a:rPr lang="en-US" sz="1400" baseline="0">
              <a:solidFill>
                <a:schemeClr val="tx1"/>
              </a:solidFill>
            </a:rPr>
            <a:t>                                      E  XBE - XED - XEF = 30</a:t>
          </a:r>
        </a:p>
        <a:p>
          <a:pPr algn="l"/>
          <a:r>
            <a:rPr lang="en-US" sz="1400" baseline="0">
              <a:solidFill>
                <a:schemeClr val="tx1"/>
              </a:solidFill>
            </a:rPr>
            <a:t>                                      F  XAF + XCF + XDF + XEF = 40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88900</xdr:colOff>
      <xdr:row>54</xdr:row>
      <xdr:rowOff>165101</xdr:rowOff>
    </xdr:from>
    <xdr:to>
      <xdr:col>9</xdr:col>
      <xdr:colOff>818707</xdr:colOff>
      <xdr:row>58</xdr:row>
      <xdr:rowOff>50800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1DAE65B-86E8-AB41-A269-9DBF333BBDD3}"/>
            </a:ext>
          </a:extLst>
        </xdr:cNvPr>
        <xdr:cNvSpPr/>
      </xdr:nvSpPr>
      <xdr:spPr>
        <a:xfrm>
          <a:off x="927100" y="11137901"/>
          <a:ext cx="8070407" cy="6984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The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minimal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shipping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cost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is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$2190.</a:t>
          </a:r>
          <a:r>
            <a:rPr 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We</a:t>
          </a:r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should</a:t>
          </a:r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ship</a:t>
          </a:r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10</a:t>
          </a:r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from</a:t>
          </a:r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node</a:t>
          </a:r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B</a:t>
          </a:r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to</a:t>
          </a:r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D,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ship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30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from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B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to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E,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ship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20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from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C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to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F,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ship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20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from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A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to</a:t>
          </a:r>
          <a:r>
            <a:rPr lang="zh-CN" altLang="en-US" sz="1400" baseline="0">
              <a:solidFill>
                <a:schemeClr val="tx1"/>
              </a:solidFill>
            </a:rPr>
            <a:t> </a:t>
          </a:r>
          <a:r>
            <a:rPr lang="en-US" altLang="zh-CN" sz="1400" baseline="0">
              <a:solidFill>
                <a:schemeClr val="tx1"/>
              </a:solidFill>
            </a:rPr>
            <a:t>F.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880241</xdr:colOff>
      <xdr:row>21</xdr:row>
      <xdr:rowOff>4378</xdr:rowOff>
    </xdr:from>
    <xdr:to>
      <xdr:col>21</xdr:col>
      <xdr:colOff>232104</xdr:colOff>
      <xdr:row>40</xdr:row>
      <xdr:rowOff>170793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E6EEB8F-F689-42DC-8D5E-92D8854BCFF2}"/>
                </a:ext>
              </a:extLst>
            </xdr:cNvPr>
            <xdr:cNvSpPr txBox="1"/>
          </xdr:nvSpPr>
          <xdr:spPr>
            <a:xfrm>
              <a:off x="15510641" y="4138228"/>
              <a:ext cx="3923863" cy="390656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Let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𝑖𝑗</m:t>
                      </m:r>
                    </m:sub>
                  </m:sSub>
                </m:oMath>
              </a14:m>
              <a:r>
                <a:rPr lang="zh-CN" altLang="en-US" sz="1100"/>
                <a:t> </a:t>
              </a:r>
              <a:r>
                <a:rPr lang="en-US" altLang="zh-CN" sz="1100" baseline="0"/>
                <a:t>represent whether this student group is put in this room, i=1~12 represent students in 12 sections respectively, j=1~15 represents 15 rooms, so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</m:oMath>
              </a14:m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aseline="0"/>
                <a:t>has only two values ​​0 and 1.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𝐶𝑜𝑠𝑡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</m:oMath>
              </a14:m>
              <a:r>
                <a:rPr lang="en-US" altLang="zh-CN" sz="1100" baseline="0"/>
                <a:t> = the capacity of room - the # of students in each group,  the "Cost" cannot be negative, so we replace them by 99999.</a:t>
              </a:r>
            </a:p>
            <a:p>
              <a:endParaRPr lang="en-US" altLang="zh-CN" sz="1100" baseline="0"/>
            </a:p>
            <a:p>
              <a:r>
                <a:rPr lang="en-US" altLang="zh-CN" sz="1100" baseline="0"/>
                <a:t>Min Cost 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</m:oMath>
              </a14:m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*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𝐶𝑜𝑠𝑡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</m:oMath>
              </a14:m>
              <a:endParaRPr lang="en-US" altLang="zh-CN" sz="1100" baseline="0"/>
            </a:p>
            <a:p>
              <a:endParaRPr lang="en-US" altLang="zh-CN" sz="1100" baseline="0"/>
            </a:p>
            <a:p>
              <a:r>
                <a:rPr lang="en-US" altLang="zh-CN" sz="1100" baseline="0"/>
                <a:t>Constraints: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𝐶𝑜𝑠𝑡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</m:oMath>
              </a14:m>
              <a:r>
                <a:rPr lang="en-US" altLang="zh-C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&gt;= 0,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</m:oMath>
              </a14:m>
              <a:r>
                <a:rPr lang="zh-CN" altLang="en-US" sz="1100"/>
                <a:t> </a:t>
              </a:r>
              <a:r>
                <a:rPr lang="en-US" altLang="zh-CN" sz="1100"/>
                <a:t>&lt;=1</a:t>
              </a:r>
              <a:r>
                <a:rPr lang="en-US" altLang="zh-CN" sz="1100" baseline="0"/>
                <a:t> (Integer),</a:t>
              </a: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  <m:r>
                        <a:rPr lang="en-US" altLang="zh-CN" sz="110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15</m:t>
                      </m:r>
                    </m:sup>
                    <m:e>
                      <m:sSub>
                        <m:sSubPr>
                          <m:ctrlP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𝑖𝑗</m:t>
                          </m:r>
                        </m:sub>
                      </m:sSub>
                      <m:r>
                        <m:rPr>
                          <m:nor/>
                        </m:rPr>
                        <a:rPr lang="zh-CN" altLang="en-US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e>
                  </m:nary>
                </m:oMath>
              </a14:m>
              <a:r>
                <a:rPr lang="en-US" altLang="zh-CN" sz="1100"/>
                <a:t>= 1 (i=1~12),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</m:t>
                      </m:r>
                    </m:sup>
                    <m:e>
                      <m:sSub>
                        <m:sSubPr>
                          <m:ctrlPr>
                            <a:rPr lang="en-US" altLang="zh-CN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𝑖𝑗</m:t>
                          </m:r>
                        </m:sub>
                      </m:sSub>
                      <m:r>
                        <m:rPr>
                          <m:nor/>
                        </m:rPr>
                        <a:rPr lang="zh-CN" alt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e>
                  </m:nary>
                </m:oMath>
              </a14:m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&lt;= 1 (j=1~15)</a:t>
              </a:r>
              <a:endParaRPr lang="en-US" altLang="zh-CN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altLang="zh-C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altLang="zh-C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</m:t>
                      </m:r>
                    </m:sup>
                    <m:e>
                      <m:nary>
                        <m:naryPr>
                          <m:chr m:val="∑"/>
                          <m:limLoc m:val="subSup"/>
                          <m:ctrlP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𝑗</m:t>
                          </m:r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</m:t>
                          </m:r>
                        </m:sub>
                        <m:sup>
                          <m:r>
                            <a:rPr lang="en-US" altLang="zh-CN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15</m:t>
                          </m:r>
                        </m:sup>
                        <m:e>
                          <m:sSub>
                            <m:sSubPr>
                              <m:ctrlPr>
                                <a:rPr lang="en-US" altLang="zh-CN" sz="110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CN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𝑋</m:t>
                              </m:r>
                            </m:e>
                            <m:sub>
                              <m:r>
                                <a:rPr lang="en-US" altLang="zh-CN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𝑖𝑗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zh-CN" altLang="en-US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</m:nary>
                      <m:r>
                        <m:rPr>
                          <m:nor/>
                        </m:rPr>
                        <a:rPr lang="zh-CN" alt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e>
                  </m:nary>
                </m:oMath>
              </a14:m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12 (i=1~12, j=1~15)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effectLst/>
              </a:endParaRPr>
            </a:p>
            <a:p>
              <a:r>
                <a:rPr lang="en-US" altLang="zh-CN" sz="1100"/>
                <a:t>(2)The optimal assignment will be:</a:t>
              </a:r>
            </a:p>
            <a:p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A1</a:t>
              </a:r>
              <a:r>
                <a:rPr lang="en-US" altLang="zh-CN"/>
                <a:t> in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SB 1007,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A2</a:t>
              </a:r>
              <a:r>
                <a:rPr lang="en-US" altLang="zh-CN"/>
                <a:t> in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SB 1013,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B1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SB 1017,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B2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 SB 1019, C1 in SB 1021, C2 in SB 1210, D1 in SB 3015, D2 in SB 3027, E1 in SB 2067, E2 in SB 3007, F1 in SB 2015, F2 in SB 2027.</a:t>
              </a:r>
            </a:p>
            <a:p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 # of</a:t>
              </a:r>
              <a:r>
                <a:rPr lang="en-US" altLang="zh-CN"/>
                <a:t> left-over empty seats will be 31(Min Cost) + (62+ 37 +37)(empty</a:t>
              </a:r>
              <a:r>
                <a:rPr lang="en-US" altLang="zh-CN" baseline="0"/>
                <a:t> room</a:t>
              </a:r>
              <a:r>
                <a:rPr lang="en-US" altLang="zh-CN"/>
                <a:t>) = 167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E6EEB8F-F689-42DC-8D5E-92D8854BCFF2}"/>
                </a:ext>
              </a:extLst>
            </xdr:cNvPr>
            <xdr:cNvSpPr txBox="1"/>
          </xdr:nvSpPr>
          <xdr:spPr>
            <a:xfrm>
              <a:off x="15510641" y="4138228"/>
              <a:ext cx="3923863" cy="390656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Let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𝑋_𝑖𝑗</a:t>
              </a:r>
              <a:r>
                <a:rPr lang="zh-CN" altLang="en-US" sz="1100"/>
                <a:t> </a:t>
              </a:r>
              <a:r>
                <a:rPr lang="en-US" altLang="zh-CN" sz="1100" baseline="0"/>
                <a:t>represent whether this student group is put in this room, i=1~12 represent students in 12 sections respectively, j=1~15 represents 15 rooms, so 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𝑋_𝑖𝑗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aseline="0"/>
                <a:t>has only two values ​​0 and 1.</a:t>
              </a:r>
            </a:p>
            <a:p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〗_𝑖𝑗</a:t>
              </a:r>
              <a:r>
                <a:rPr lang="en-US" altLang="zh-CN" sz="1100" baseline="0"/>
                <a:t> = the capacity of room - the # of students in each group,  the "Cost" cannot be negative, so we replace them by 99999.</a:t>
              </a:r>
            </a:p>
            <a:p>
              <a:endParaRPr lang="en-US" altLang="zh-CN" sz="1100" baseline="0"/>
            </a:p>
            <a:p>
              <a:r>
                <a:rPr lang="en-US" altLang="zh-CN" sz="1100" baseline="0"/>
                <a:t>Min Cost = 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𝑋_𝑖𝑗</a:t>
              </a:r>
              <a:r>
                <a:rPr lang="zh-CN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* 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𝐶𝑜𝑠𝑡〗_𝑖𝑗</a:t>
              </a:r>
              <a:endParaRPr lang="en-US" altLang="zh-CN" sz="1100" baseline="0"/>
            </a:p>
            <a:p>
              <a:endParaRPr lang="en-US" altLang="zh-CN" sz="1100" baseline="0"/>
            </a:p>
            <a:p>
              <a:r>
                <a:rPr lang="en-US" altLang="zh-CN" sz="1100" baseline="0"/>
                <a:t>Constraints:</a:t>
              </a:r>
            </a:p>
            <a:p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𝐶𝑜𝑠𝑡〗_𝑖𝑗</a:t>
              </a:r>
              <a:r>
                <a:rPr lang="en-US" altLang="zh-C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&gt;= 0,</a:t>
              </a:r>
            </a:p>
            <a:p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𝑋_𝑖𝑗</a:t>
              </a:r>
              <a:r>
                <a:rPr lang="zh-CN" altLang="en-US" sz="1100"/>
                <a:t> </a:t>
              </a:r>
              <a:r>
                <a:rPr lang="en-US" altLang="zh-CN" sz="1100"/>
                <a:t>&lt;=1</a:t>
              </a:r>
              <a:r>
                <a:rPr lang="en-US" altLang="zh-CN" sz="1100" baseline="0"/>
                <a:t> (Integer),</a:t>
              </a:r>
            </a:p>
            <a:p>
              <a:r>
                <a:rPr lang="en-US" altLang="zh-CN" sz="1100" i="0">
                  <a:latin typeface="Cambria Math" panose="02040503050406030204" pitchFamily="18" charset="0"/>
                </a:rPr>
                <a:t>∑24_(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𝑗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1)^15▒〖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𝑋_𝑖𝑗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zh-CN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</a:t>
              </a:r>
              <a:r>
                <a:rPr lang="en-US" altLang="zh-CN" sz="1100"/>
                <a:t>= 1 (i=1~12),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1)^1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〖𝑋_𝑖𝑗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zh-CN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&lt;= 1 (j=1~15)</a:t>
              </a:r>
              <a:endParaRPr lang="en-US" altLang="zh-CN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1)^1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∑26_(𝑗=1)^15▒〖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𝑋_𝑖𝑗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zh-CN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</a:t>
              </a:r>
              <a:r>
                <a:rPr lang="zh-CN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zh-CN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en-US" altLang="zh-C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12 (i=1~12, j=1~15)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effectLst/>
              </a:endParaRPr>
            </a:p>
            <a:p>
              <a:r>
                <a:rPr lang="en-US" altLang="zh-CN" sz="1100"/>
                <a:t>(2)The optimal assignment will be:</a:t>
              </a:r>
            </a:p>
            <a:p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A1</a:t>
              </a:r>
              <a:r>
                <a:rPr lang="en-US" altLang="zh-CN"/>
                <a:t> in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SB 1007,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A2</a:t>
              </a:r>
              <a:r>
                <a:rPr lang="en-US" altLang="zh-CN"/>
                <a:t> in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SB 1013,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B1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SB 1017,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B2</a:t>
              </a:r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 SB 1019, C1 in SB 1021, C2 in SB 1210, D1 in SB 3015, D2 in SB 3027, E1 in SB 2067, E2 in SB 3007, F1 in SB 2015, F2 in SB 2027.</a:t>
              </a:r>
            </a:p>
            <a:p>
              <a:r>
                <a:rPr lang="en-US" altLang="zh-CN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 # of</a:t>
              </a:r>
              <a:r>
                <a:rPr lang="en-US" altLang="zh-CN"/>
                <a:t> left-over empty seats will be 31(Min Cost) + (62+ 37 +37)(empty</a:t>
              </a:r>
              <a:r>
                <a:rPr lang="en-US" altLang="zh-CN" baseline="0"/>
                <a:t> room</a:t>
              </a:r>
              <a:r>
                <a:rPr lang="en-US" altLang="zh-CN"/>
                <a:t>) = 167</a:t>
              </a:r>
              <a:endParaRPr lang="zh-CN" altLang="en-US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127000</xdr:rowOff>
    </xdr:from>
    <xdr:to>
      <xdr:col>8</xdr:col>
      <xdr:colOff>571500</xdr:colOff>
      <xdr:row>11</xdr:row>
      <xdr:rowOff>50800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9FC16AB9-6751-E34A-A528-85E0A1A7DAF8}"/>
            </a:ext>
          </a:extLst>
        </xdr:cNvPr>
        <xdr:cNvSpPr/>
      </xdr:nvSpPr>
      <xdr:spPr>
        <a:xfrm>
          <a:off x="4508500" y="1066800"/>
          <a:ext cx="2209800" cy="135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Build Your Model Over Here</a:t>
          </a:r>
        </a:p>
      </xdr:txBody>
    </xdr:sp>
    <xdr:clientData/>
  </xdr:twoCellAnchor>
  <xdr:twoCellAnchor>
    <xdr:from>
      <xdr:col>6</xdr:col>
      <xdr:colOff>493185</xdr:colOff>
      <xdr:row>27</xdr:row>
      <xdr:rowOff>105833</xdr:rowOff>
    </xdr:from>
    <xdr:to>
      <xdr:col>13</xdr:col>
      <xdr:colOff>245535</xdr:colOff>
      <xdr:row>46</xdr:row>
      <xdr:rowOff>143935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AFCCF16-B5DE-47C5-F720-C2CA900CBC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9685" y="5706533"/>
              <a:ext cx="7588250" cy="38989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584200</xdr:colOff>
      <xdr:row>27</xdr:row>
      <xdr:rowOff>114300</xdr:rowOff>
    </xdr:from>
    <xdr:to>
      <xdr:col>21</xdr:col>
      <xdr:colOff>254000</xdr:colOff>
      <xdr:row>46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625C79-68FC-8B3C-25BA-8D0DC42A5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4</xdr:row>
      <xdr:rowOff>127000</xdr:rowOff>
    </xdr:from>
    <xdr:to>
      <xdr:col>6</xdr:col>
      <xdr:colOff>571500</xdr:colOff>
      <xdr:row>11</xdr:row>
      <xdr:rowOff>50800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D82A1F94-3061-124D-926F-A48AA8160AA3}"/>
            </a:ext>
          </a:extLst>
        </xdr:cNvPr>
        <xdr:cNvSpPr/>
      </xdr:nvSpPr>
      <xdr:spPr>
        <a:xfrm>
          <a:off x="4508500" y="939800"/>
          <a:ext cx="2209800" cy="135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Build Your Model Over Here</a:t>
          </a:r>
        </a:p>
      </xdr:txBody>
    </xdr:sp>
    <xdr:clientData/>
  </xdr:twoCellAnchor>
  <xdr:twoCellAnchor>
    <xdr:from>
      <xdr:col>6</xdr:col>
      <xdr:colOff>132708</xdr:colOff>
      <xdr:row>32</xdr:row>
      <xdr:rowOff>155255</xdr:rowOff>
    </xdr:from>
    <xdr:to>
      <xdr:col>9</xdr:col>
      <xdr:colOff>794820</xdr:colOff>
      <xdr:row>46</xdr:row>
      <xdr:rowOff>101601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993FB2-2AF6-8A7F-3AE1-5A95FDC69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270933</xdr:colOff>
      <xdr:row>32</xdr:row>
      <xdr:rowOff>160867</xdr:rowOff>
    </xdr:from>
    <xdr:to>
      <xdr:col>18</xdr:col>
      <xdr:colOff>44954</xdr:colOff>
      <xdr:row>47</xdr:row>
      <xdr:rowOff>112389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63A0D25-012C-4493-9B80-D7E2AAB1BE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29333" y="6675967"/>
              <a:ext cx="6479621" cy="29995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0EC0-6B05-2A48-A59F-1676087A7389}">
  <dimension ref="B42:P53"/>
  <sheetViews>
    <sheetView topLeftCell="A32" workbookViewId="0">
      <selection activeCell="F61" sqref="F61"/>
    </sheetView>
  </sheetViews>
  <sheetFormatPr baseColWidth="10" defaultColWidth="11" defaultRowHeight="16" x14ac:dyDescent="0.2"/>
  <cols>
    <col min="2" max="2" width="19.33203125" customWidth="1"/>
  </cols>
  <sheetData>
    <row r="42" spans="2:16" x14ac:dyDescent="0.2">
      <c r="C42" t="s">
        <v>113</v>
      </c>
      <c r="D42" t="s">
        <v>114</v>
      </c>
      <c r="E42" t="s">
        <v>115</v>
      </c>
      <c r="F42" t="s">
        <v>116</v>
      </c>
      <c r="G42" t="s">
        <v>117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</row>
    <row r="43" spans="2:16" x14ac:dyDescent="0.2">
      <c r="B43" s="58" t="s">
        <v>123</v>
      </c>
      <c r="C43" s="59">
        <v>0</v>
      </c>
      <c r="D43" s="59">
        <v>0</v>
      </c>
      <c r="E43" s="59">
        <v>10</v>
      </c>
      <c r="F43" s="59">
        <v>30</v>
      </c>
      <c r="G43" s="59">
        <v>0</v>
      </c>
      <c r="H43" s="59">
        <v>0</v>
      </c>
      <c r="I43" s="59">
        <v>20</v>
      </c>
      <c r="J43" s="59">
        <v>0</v>
      </c>
      <c r="K43" s="59">
        <v>0</v>
      </c>
      <c r="L43" s="59">
        <v>20</v>
      </c>
    </row>
    <row r="45" spans="2:16" x14ac:dyDescent="0.2">
      <c r="B45" s="58" t="s">
        <v>128</v>
      </c>
      <c r="C45">
        <v>18</v>
      </c>
      <c r="D45">
        <v>27</v>
      </c>
      <c r="E45">
        <v>9</v>
      </c>
      <c r="F45">
        <v>20</v>
      </c>
      <c r="G45">
        <v>17</v>
      </c>
      <c r="H45">
        <v>44</v>
      </c>
      <c r="I45">
        <v>35</v>
      </c>
      <c r="J45">
        <v>28</v>
      </c>
      <c r="K45">
        <v>29</v>
      </c>
      <c r="L45">
        <v>40</v>
      </c>
      <c r="O45" s="60">
        <f>SUMPRODUCT(C43:L43,C45:L45)</f>
        <v>2190</v>
      </c>
    </row>
    <row r="46" spans="2:16" x14ac:dyDescent="0.2">
      <c r="B46" s="44"/>
    </row>
    <row r="47" spans="2:16" x14ac:dyDescent="0.2">
      <c r="B47" s="44" t="s">
        <v>124</v>
      </c>
      <c r="C47">
        <v>1</v>
      </c>
      <c r="D47">
        <v>1</v>
      </c>
      <c r="L47">
        <v>1</v>
      </c>
      <c r="N47">
        <f>SUMPRODUCT($C$43:$L$43,C47:L47)</f>
        <v>20</v>
      </c>
      <c r="O47" t="s">
        <v>126</v>
      </c>
      <c r="P47">
        <v>30</v>
      </c>
    </row>
    <row r="48" spans="2:16" x14ac:dyDescent="0.2">
      <c r="B48" s="44"/>
      <c r="E48">
        <v>1</v>
      </c>
      <c r="F48">
        <v>1</v>
      </c>
      <c r="N48">
        <f>SUMPRODUCT($C$43:$L$43,C48:L48)</f>
        <v>40</v>
      </c>
      <c r="O48" t="s">
        <v>126</v>
      </c>
      <c r="P48">
        <v>40</v>
      </c>
    </row>
    <row r="49" spans="2:16" x14ac:dyDescent="0.2">
      <c r="B49" s="44"/>
      <c r="C49">
        <v>-1</v>
      </c>
      <c r="G49">
        <v>1</v>
      </c>
      <c r="I49">
        <v>1</v>
      </c>
      <c r="N49">
        <f t="shared" ref="N49:N51" si="0">SUMPRODUCT($C$43:$L$43,C49:L49)</f>
        <v>20</v>
      </c>
      <c r="O49" t="s">
        <v>126</v>
      </c>
      <c r="P49">
        <v>20</v>
      </c>
    </row>
    <row r="50" spans="2:16" x14ac:dyDescent="0.2">
      <c r="B50" s="44"/>
      <c r="N50">
        <f t="shared" si="0"/>
        <v>0</v>
      </c>
    </row>
    <row r="51" spans="2:16" x14ac:dyDescent="0.2">
      <c r="B51" s="44" t="s">
        <v>125</v>
      </c>
      <c r="D51">
        <v>1</v>
      </c>
      <c r="E51">
        <v>1</v>
      </c>
      <c r="G51">
        <v>1</v>
      </c>
      <c r="H51">
        <v>1</v>
      </c>
      <c r="J51">
        <v>-1</v>
      </c>
      <c r="N51">
        <f t="shared" si="0"/>
        <v>10</v>
      </c>
      <c r="O51" t="s">
        <v>127</v>
      </c>
      <c r="P51">
        <v>10</v>
      </c>
    </row>
    <row r="52" spans="2:16" x14ac:dyDescent="0.2">
      <c r="F52">
        <v>1</v>
      </c>
      <c r="H52">
        <v>-1</v>
      </c>
      <c r="K52">
        <v>-1</v>
      </c>
      <c r="N52">
        <f>SUMPRODUCT($C$43:$L$43,C52:L52)</f>
        <v>30</v>
      </c>
      <c r="O52" t="s">
        <v>127</v>
      </c>
      <c r="P52">
        <v>30</v>
      </c>
    </row>
    <row r="53" spans="2:16" x14ac:dyDescent="0.2">
      <c r="I53">
        <v>1</v>
      </c>
      <c r="J53">
        <v>1</v>
      </c>
      <c r="K53">
        <v>1</v>
      </c>
      <c r="L53">
        <v>1</v>
      </c>
      <c r="N53">
        <f>SUMPRODUCT($C$43:$L$43,C53:L53)</f>
        <v>40</v>
      </c>
      <c r="O53" t="s">
        <v>127</v>
      </c>
      <c r="P53">
        <v>40</v>
      </c>
    </row>
  </sheetData>
  <phoneticPr fontId="1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37DF-2408-194B-B89B-92720E0BBDA7}">
  <dimension ref="A2:T65"/>
  <sheetViews>
    <sheetView topLeftCell="A14" zoomScale="110" workbookViewId="0">
      <selection activeCell="R20" sqref="R20"/>
    </sheetView>
  </sheetViews>
  <sheetFormatPr baseColWidth="10" defaultColWidth="11" defaultRowHeight="16" x14ac:dyDescent="0.2"/>
  <sheetData>
    <row r="2" spans="2:5" x14ac:dyDescent="0.2">
      <c r="B2" t="s">
        <v>1</v>
      </c>
      <c r="D2" t="s">
        <v>0</v>
      </c>
    </row>
    <row r="3" spans="2:5" x14ac:dyDescent="0.2">
      <c r="B3" t="s">
        <v>2</v>
      </c>
      <c r="C3">
        <v>30</v>
      </c>
      <c r="D3" t="s">
        <v>23</v>
      </c>
      <c r="E3">
        <v>30</v>
      </c>
    </row>
    <row r="4" spans="2:5" x14ac:dyDescent="0.2">
      <c r="B4" t="s">
        <v>3</v>
      </c>
      <c r="C4">
        <v>30</v>
      </c>
      <c r="D4" t="s">
        <v>24</v>
      </c>
      <c r="E4">
        <v>30</v>
      </c>
    </row>
    <row r="5" spans="2:5" x14ac:dyDescent="0.2">
      <c r="B5" t="s">
        <v>4</v>
      </c>
      <c r="C5">
        <v>29</v>
      </c>
      <c r="D5" t="s">
        <v>25</v>
      </c>
      <c r="E5">
        <v>30</v>
      </c>
    </row>
    <row r="6" spans="2:5" x14ac:dyDescent="0.2">
      <c r="B6" t="s">
        <v>5</v>
      </c>
      <c r="C6">
        <v>30</v>
      </c>
      <c r="D6" t="s">
        <v>26</v>
      </c>
      <c r="E6">
        <v>30</v>
      </c>
    </row>
    <row r="7" spans="2:5" x14ac:dyDescent="0.2">
      <c r="B7" t="s">
        <v>6</v>
      </c>
      <c r="C7">
        <v>29</v>
      </c>
      <c r="D7" t="s">
        <v>27</v>
      </c>
      <c r="E7">
        <v>30</v>
      </c>
    </row>
    <row r="8" spans="2:5" x14ac:dyDescent="0.2">
      <c r="B8" t="s">
        <v>7</v>
      </c>
      <c r="C8">
        <v>28</v>
      </c>
      <c r="D8" t="s">
        <v>28</v>
      </c>
      <c r="E8">
        <v>35</v>
      </c>
    </row>
    <row r="9" spans="2:5" x14ac:dyDescent="0.2">
      <c r="B9" t="s">
        <v>8</v>
      </c>
      <c r="C9">
        <v>25</v>
      </c>
      <c r="D9" t="s">
        <v>29</v>
      </c>
      <c r="E9">
        <v>62</v>
      </c>
    </row>
    <row r="10" spans="2:5" x14ac:dyDescent="0.2">
      <c r="B10" t="s">
        <v>9</v>
      </c>
      <c r="C10">
        <v>24</v>
      </c>
      <c r="D10" t="s">
        <v>30</v>
      </c>
      <c r="E10">
        <v>37</v>
      </c>
    </row>
    <row r="11" spans="2:5" x14ac:dyDescent="0.2">
      <c r="B11" t="s">
        <v>10</v>
      </c>
      <c r="C11">
        <v>30</v>
      </c>
      <c r="D11" t="s">
        <v>31</v>
      </c>
      <c r="E11">
        <v>25</v>
      </c>
    </row>
    <row r="12" spans="2:5" x14ac:dyDescent="0.2">
      <c r="B12" t="s">
        <v>11</v>
      </c>
      <c r="C12">
        <v>31</v>
      </c>
      <c r="D12" t="s">
        <v>32</v>
      </c>
      <c r="E12">
        <v>30</v>
      </c>
    </row>
    <row r="13" spans="2:5" x14ac:dyDescent="0.2">
      <c r="B13" t="s">
        <v>12</v>
      </c>
      <c r="C13">
        <v>25</v>
      </c>
      <c r="D13" t="s">
        <v>33</v>
      </c>
      <c r="E13">
        <v>37</v>
      </c>
    </row>
    <row r="14" spans="2:5" x14ac:dyDescent="0.2">
      <c r="B14" t="s">
        <v>13</v>
      </c>
      <c r="C14">
        <v>22</v>
      </c>
      <c r="D14" t="s">
        <v>34</v>
      </c>
      <c r="E14">
        <v>37</v>
      </c>
    </row>
    <row r="15" spans="2:5" x14ac:dyDescent="0.2">
      <c r="D15" t="s">
        <v>35</v>
      </c>
      <c r="E15">
        <v>25</v>
      </c>
    </row>
    <row r="16" spans="2:5" x14ac:dyDescent="0.2">
      <c r="D16" t="s">
        <v>36</v>
      </c>
      <c r="E16">
        <v>25</v>
      </c>
    </row>
    <row r="17" spans="1:18" x14ac:dyDescent="0.2">
      <c r="D17" t="s">
        <v>37</v>
      </c>
      <c r="E17">
        <v>37</v>
      </c>
    </row>
    <row r="19" spans="1:18" x14ac:dyDescent="0.2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R19" t="s">
        <v>104</v>
      </c>
    </row>
    <row r="20" spans="1:18" x14ac:dyDescent="0.2">
      <c r="A20" t="s">
        <v>2</v>
      </c>
      <c r="B20" s="54">
        <v>1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R20" s="55">
        <f>SUMPRODUCT(B20:P31,B34:P45)</f>
        <v>31</v>
      </c>
    </row>
    <row r="21" spans="1:18" x14ac:dyDescent="0.2">
      <c r="A21" t="s">
        <v>3</v>
      </c>
      <c r="B21" s="54">
        <v>0</v>
      </c>
      <c r="C21" s="54">
        <v>1</v>
      </c>
      <c r="D21" s="54">
        <v>0</v>
      </c>
      <c r="E21" s="54">
        <v>0</v>
      </c>
      <c r="F21" s="54">
        <v>0</v>
      </c>
      <c r="G21" s="54">
        <v>0</v>
      </c>
      <c r="H21" s="54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</row>
    <row r="22" spans="1:18" x14ac:dyDescent="0.2">
      <c r="A22" t="s">
        <v>4</v>
      </c>
      <c r="B22" s="54">
        <v>0</v>
      </c>
      <c r="C22" s="54">
        <v>0</v>
      </c>
      <c r="D22" s="54">
        <v>1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</row>
    <row r="23" spans="1:18" x14ac:dyDescent="0.2">
      <c r="A23" t="s">
        <v>5</v>
      </c>
      <c r="B23" s="54">
        <v>0</v>
      </c>
      <c r="C23" s="54">
        <v>0</v>
      </c>
      <c r="D23" s="54">
        <v>0</v>
      </c>
      <c r="E23" s="54">
        <v>1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</row>
    <row r="24" spans="1:18" x14ac:dyDescent="0.2">
      <c r="A24" t="s">
        <v>6</v>
      </c>
      <c r="B24" s="54">
        <v>0</v>
      </c>
      <c r="C24" s="54">
        <v>0</v>
      </c>
      <c r="D24" s="54">
        <v>0</v>
      </c>
      <c r="E24" s="54">
        <v>0</v>
      </c>
      <c r="F24" s="54">
        <v>1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</row>
    <row r="25" spans="1:18" x14ac:dyDescent="0.2">
      <c r="A25" t="s">
        <v>7</v>
      </c>
      <c r="B25" s="54">
        <v>0</v>
      </c>
      <c r="C25" s="54">
        <v>0</v>
      </c>
      <c r="D25" s="54">
        <v>0</v>
      </c>
      <c r="E25" s="54">
        <v>0</v>
      </c>
      <c r="F25" s="54">
        <v>0</v>
      </c>
      <c r="G25" s="54">
        <v>1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</row>
    <row r="26" spans="1:18" x14ac:dyDescent="0.2">
      <c r="A26" t="s">
        <v>8</v>
      </c>
      <c r="B26" s="54">
        <v>0</v>
      </c>
      <c r="C26" s="54">
        <v>0</v>
      </c>
      <c r="D26" s="54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1</v>
      </c>
      <c r="O26" s="54">
        <v>0</v>
      </c>
      <c r="P26" s="54">
        <v>0</v>
      </c>
    </row>
    <row r="27" spans="1:18" x14ac:dyDescent="0.2">
      <c r="A27" t="s">
        <v>9</v>
      </c>
      <c r="B27" s="54">
        <v>0</v>
      </c>
      <c r="C27" s="54">
        <v>0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54">
        <v>1</v>
      </c>
      <c r="P27" s="54">
        <v>0</v>
      </c>
    </row>
    <row r="28" spans="1:18" x14ac:dyDescent="0.2">
      <c r="A28" t="s">
        <v>10</v>
      </c>
      <c r="B28" s="54">
        <v>0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1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8" x14ac:dyDescent="0.2">
      <c r="A29" t="s">
        <v>11</v>
      </c>
      <c r="B29" s="54">
        <v>0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1</v>
      </c>
      <c r="N29" s="54">
        <v>0</v>
      </c>
      <c r="O29" s="54">
        <v>0</v>
      </c>
      <c r="P29" s="54">
        <v>0</v>
      </c>
    </row>
    <row r="30" spans="1:18" x14ac:dyDescent="0.2">
      <c r="A30" t="s">
        <v>12</v>
      </c>
      <c r="B30" s="54">
        <v>0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1</v>
      </c>
      <c r="M30" s="54">
        <v>0</v>
      </c>
      <c r="N30" s="54">
        <v>0</v>
      </c>
      <c r="O30" s="54">
        <v>0</v>
      </c>
      <c r="P30" s="54">
        <v>0</v>
      </c>
    </row>
    <row r="31" spans="1:18" x14ac:dyDescent="0.2">
      <c r="A31" t="s">
        <v>13</v>
      </c>
      <c r="B31" s="54">
        <v>0</v>
      </c>
      <c r="C31" s="54">
        <v>0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1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</row>
    <row r="34" spans="1:20" x14ac:dyDescent="0.2">
      <c r="A34" t="s">
        <v>105</v>
      </c>
      <c r="B34" s="56">
        <f t="shared" ref="B34:B42" si="0">$E$3-C3</f>
        <v>0</v>
      </c>
      <c r="C34" s="56">
        <f t="shared" ref="C34:C42" si="1">$E$4-C3</f>
        <v>0</v>
      </c>
      <c r="D34" s="56">
        <f t="shared" ref="D34:D42" si="2">$E$5-C3</f>
        <v>0</v>
      </c>
      <c r="E34" s="56">
        <f t="shared" ref="E34:E42" si="3">$E$6-C3</f>
        <v>0</v>
      </c>
      <c r="F34" s="56">
        <f t="shared" ref="F34:F42" si="4">$E$7-C3</f>
        <v>0</v>
      </c>
      <c r="G34" s="56">
        <f t="shared" ref="G34:G45" si="5">$E$8-C3</f>
        <v>5</v>
      </c>
      <c r="H34" s="56">
        <f t="shared" ref="H34:H45" si="6">$E$9-C3</f>
        <v>32</v>
      </c>
      <c r="I34" s="56">
        <f t="shared" ref="I34:I45" si="7">$E$10-C3</f>
        <v>7</v>
      </c>
      <c r="J34" s="56">
        <v>99999</v>
      </c>
      <c r="K34" s="56">
        <f t="shared" ref="K34:K42" si="8">$E$12-C3</f>
        <v>0</v>
      </c>
      <c r="L34" s="56">
        <f t="shared" ref="L34:L45" si="9">$E$13-C3</f>
        <v>7</v>
      </c>
      <c r="M34" s="56">
        <f t="shared" ref="M34:M45" si="10">$E$14-C3</f>
        <v>7</v>
      </c>
      <c r="N34" s="56">
        <v>99999</v>
      </c>
      <c r="O34" s="56">
        <v>99999</v>
      </c>
      <c r="P34" s="56">
        <f t="shared" ref="P34:P45" si="11">$E$17-C3</f>
        <v>7</v>
      </c>
    </row>
    <row r="35" spans="1:20" x14ac:dyDescent="0.2">
      <c r="B35" s="56">
        <f t="shared" si="0"/>
        <v>0</v>
      </c>
      <c r="C35" s="56">
        <f t="shared" si="1"/>
        <v>0</v>
      </c>
      <c r="D35" s="56">
        <f t="shared" si="2"/>
        <v>0</v>
      </c>
      <c r="E35" s="56">
        <f t="shared" si="3"/>
        <v>0</v>
      </c>
      <c r="F35" s="56">
        <f t="shared" si="4"/>
        <v>0</v>
      </c>
      <c r="G35" s="56">
        <f t="shared" si="5"/>
        <v>5</v>
      </c>
      <c r="H35" s="56">
        <f t="shared" si="6"/>
        <v>32</v>
      </c>
      <c r="I35" s="56">
        <f t="shared" si="7"/>
        <v>7</v>
      </c>
      <c r="J35" s="56">
        <v>99999</v>
      </c>
      <c r="K35" s="56">
        <f t="shared" si="8"/>
        <v>0</v>
      </c>
      <c r="L35" s="56">
        <f t="shared" si="9"/>
        <v>7</v>
      </c>
      <c r="M35" s="56">
        <f t="shared" si="10"/>
        <v>7</v>
      </c>
      <c r="N35" s="56">
        <v>99999</v>
      </c>
      <c r="O35" s="56">
        <v>99999</v>
      </c>
      <c r="P35" s="56">
        <f t="shared" si="11"/>
        <v>7</v>
      </c>
    </row>
    <row r="36" spans="1:20" x14ac:dyDescent="0.2">
      <c r="B36" s="56">
        <f t="shared" si="0"/>
        <v>1</v>
      </c>
      <c r="C36" s="56">
        <f t="shared" si="1"/>
        <v>1</v>
      </c>
      <c r="D36" s="56">
        <f t="shared" si="2"/>
        <v>1</v>
      </c>
      <c r="E36" s="56">
        <f t="shared" si="3"/>
        <v>1</v>
      </c>
      <c r="F36" s="56">
        <f t="shared" si="4"/>
        <v>1</v>
      </c>
      <c r="G36" s="56">
        <f t="shared" si="5"/>
        <v>6</v>
      </c>
      <c r="H36" s="56">
        <f t="shared" si="6"/>
        <v>33</v>
      </c>
      <c r="I36" s="56">
        <f t="shared" si="7"/>
        <v>8</v>
      </c>
      <c r="J36" s="56">
        <v>99999</v>
      </c>
      <c r="K36" s="56">
        <f t="shared" si="8"/>
        <v>1</v>
      </c>
      <c r="L36" s="56">
        <f t="shared" si="9"/>
        <v>8</v>
      </c>
      <c r="M36" s="56">
        <f t="shared" si="10"/>
        <v>8</v>
      </c>
      <c r="N36" s="56">
        <v>99999</v>
      </c>
      <c r="O36" s="56">
        <v>99999</v>
      </c>
      <c r="P36" s="56">
        <f t="shared" si="11"/>
        <v>8</v>
      </c>
    </row>
    <row r="37" spans="1:20" x14ac:dyDescent="0.2">
      <c r="B37" s="56">
        <f t="shared" si="0"/>
        <v>0</v>
      </c>
      <c r="C37" s="56">
        <f t="shared" si="1"/>
        <v>0</v>
      </c>
      <c r="D37" s="56">
        <f t="shared" si="2"/>
        <v>0</v>
      </c>
      <c r="E37" s="56">
        <f t="shared" si="3"/>
        <v>0</v>
      </c>
      <c r="F37" s="56">
        <f t="shared" si="4"/>
        <v>0</v>
      </c>
      <c r="G37" s="56">
        <f t="shared" si="5"/>
        <v>5</v>
      </c>
      <c r="H37" s="56">
        <f t="shared" si="6"/>
        <v>32</v>
      </c>
      <c r="I37" s="56">
        <f t="shared" si="7"/>
        <v>7</v>
      </c>
      <c r="J37" s="56">
        <v>99999</v>
      </c>
      <c r="K37" s="56">
        <f t="shared" si="8"/>
        <v>0</v>
      </c>
      <c r="L37" s="56">
        <f t="shared" si="9"/>
        <v>7</v>
      </c>
      <c r="M37" s="56">
        <f t="shared" si="10"/>
        <v>7</v>
      </c>
      <c r="N37" s="56">
        <v>99999</v>
      </c>
      <c r="O37" s="56">
        <v>99999</v>
      </c>
      <c r="P37" s="56">
        <f t="shared" si="11"/>
        <v>7</v>
      </c>
    </row>
    <row r="38" spans="1:20" x14ac:dyDescent="0.2">
      <c r="B38" s="56">
        <f t="shared" si="0"/>
        <v>1</v>
      </c>
      <c r="C38" s="56">
        <f t="shared" si="1"/>
        <v>1</v>
      </c>
      <c r="D38" s="56">
        <f t="shared" si="2"/>
        <v>1</v>
      </c>
      <c r="E38" s="56">
        <f t="shared" si="3"/>
        <v>1</v>
      </c>
      <c r="F38" s="56">
        <f t="shared" si="4"/>
        <v>1</v>
      </c>
      <c r="G38" s="56">
        <f t="shared" si="5"/>
        <v>6</v>
      </c>
      <c r="H38" s="56">
        <f t="shared" si="6"/>
        <v>33</v>
      </c>
      <c r="I38" s="56">
        <f t="shared" si="7"/>
        <v>8</v>
      </c>
      <c r="J38" s="56">
        <v>99999</v>
      </c>
      <c r="K38" s="56">
        <f t="shared" si="8"/>
        <v>1</v>
      </c>
      <c r="L38" s="56">
        <f t="shared" si="9"/>
        <v>8</v>
      </c>
      <c r="M38" s="56">
        <f t="shared" si="10"/>
        <v>8</v>
      </c>
      <c r="N38" s="56">
        <v>99999</v>
      </c>
      <c r="O38" s="56">
        <v>99999</v>
      </c>
      <c r="P38" s="56">
        <f t="shared" si="11"/>
        <v>8</v>
      </c>
    </row>
    <row r="39" spans="1:20" x14ac:dyDescent="0.2">
      <c r="B39" s="56">
        <f t="shared" si="0"/>
        <v>2</v>
      </c>
      <c r="C39" s="56">
        <f t="shared" si="1"/>
        <v>2</v>
      </c>
      <c r="D39" s="56">
        <f t="shared" si="2"/>
        <v>2</v>
      </c>
      <c r="E39" s="56">
        <f t="shared" si="3"/>
        <v>2</v>
      </c>
      <c r="F39" s="56">
        <f t="shared" si="4"/>
        <v>2</v>
      </c>
      <c r="G39" s="56">
        <f t="shared" si="5"/>
        <v>7</v>
      </c>
      <c r="H39" s="56">
        <f t="shared" si="6"/>
        <v>34</v>
      </c>
      <c r="I39" s="56">
        <f t="shared" si="7"/>
        <v>9</v>
      </c>
      <c r="J39" s="56">
        <v>99999</v>
      </c>
      <c r="K39" s="56">
        <f t="shared" si="8"/>
        <v>2</v>
      </c>
      <c r="L39" s="56">
        <f t="shared" si="9"/>
        <v>9</v>
      </c>
      <c r="M39" s="56">
        <f t="shared" si="10"/>
        <v>9</v>
      </c>
      <c r="N39" s="56">
        <v>99999</v>
      </c>
      <c r="O39" s="56">
        <v>99999</v>
      </c>
      <c r="P39" s="56">
        <f t="shared" si="11"/>
        <v>9</v>
      </c>
    </row>
    <row r="40" spans="1:20" x14ac:dyDescent="0.2">
      <c r="B40" s="56">
        <f t="shared" si="0"/>
        <v>5</v>
      </c>
      <c r="C40" s="56">
        <f t="shared" si="1"/>
        <v>5</v>
      </c>
      <c r="D40" s="56">
        <f t="shared" si="2"/>
        <v>5</v>
      </c>
      <c r="E40" s="56">
        <f t="shared" si="3"/>
        <v>5</v>
      </c>
      <c r="F40" s="56">
        <f t="shared" si="4"/>
        <v>5</v>
      </c>
      <c r="G40" s="56">
        <f t="shared" si="5"/>
        <v>10</v>
      </c>
      <c r="H40" s="56">
        <f t="shared" si="6"/>
        <v>37</v>
      </c>
      <c r="I40" s="56">
        <f t="shared" si="7"/>
        <v>12</v>
      </c>
      <c r="J40" s="56">
        <f>$E$11-C9</f>
        <v>0</v>
      </c>
      <c r="K40" s="56">
        <f t="shared" si="8"/>
        <v>5</v>
      </c>
      <c r="L40" s="56">
        <f t="shared" si="9"/>
        <v>12</v>
      </c>
      <c r="M40" s="56">
        <f t="shared" si="10"/>
        <v>12</v>
      </c>
      <c r="N40" s="56">
        <f>$E$15-C9</f>
        <v>0</v>
      </c>
      <c r="O40" s="56">
        <f>$E$16-C9</f>
        <v>0</v>
      </c>
      <c r="P40" s="56">
        <f t="shared" si="11"/>
        <v>12</v>
      </c>
    </row>
    <row r="41" spans="1:20" x14ac:dyDescent="0.2">
      <c r="B41" s="56">
        <f t="shared" si="0"/>
        <v>6</v>
      </c>
      <c r="C41" s="56">
        <f t="shared" si="1"/>
        <v>6</v>
      </c>
      <c r="D41" s="56">
        <f t="shared" si="2"/>
        <v>6</v>
      </c>
      <c r="E41" s="56">
        <f t="shared" si="3"/>
        <v>6</v>
      </c>
      <c r="F41" s="56">
        <f t="shared" si="4"/>
        <v>6</v>
      </c>
      <c r="G41" s="56">
        <f t="shared" si="5"/>
        <v>11</v>
      </c>
      <c r="H41" s="56">
        <f t="shared" si="6"/>
        <v>38</v>
      </c>
      <c r="I41" s="56">
        <f t="shared" si="7"/>
        <v>13</v>
      </c>
      <c r="J41" s="56">
        <f>$E$11-C10</f>
        <v>1</v>
      </c>
      <c r="K41" s="56">
        <f t="shared" si="8"/>
        <v>6</v>
      </c>
      <c r="L41" s="56">
        <f t="shared" si="9"/>
        <v>13</v>
      </c>
      <c r="M41" s="56">
        <f t="shared" si="10"/>
        <v>13</v>
      </c>
      <c r="N41" s="56">
        <f>$E$15-C10</f>
        <v>1</v>
      </c>
      <c r="O41" s="56">
        <f>$E$16-C10</f>
        <v>1</v>
      </c>
      <c r="P41" s="56">
        <f t="shared" si="11"/>
        <v>13</v>
      </c>
    </row>
    <row r="42" spans="1:20" x14ac:dyDescent="0.2">
      <c r="B42" s="56">
        <f t="shared" si="0"/>
        <v>0</v>
      </c>
      <c r="C42" s="56">
        <f t="shared" si="1"/>
        <v>0</v>
      </c>
      <c r="D42" s="56">
        <f t="shared" si="2"/>
        <v>0</v>
      </c>
      <c r="E42" s="56">
        <f t="shared" si="3"/>
        <v>0</v>
      </c>
      <c r="F42" s="56">
        <f t="shared" si="4"/>
        <v>0</v>
      </c>
      <c r="G42" s="56">
        <f t="shared" si="5"/>
        <v>5</v>
      </c>
      <c r="H42" s="56">
        <f t="shared" si="6"/>
        <v>32</v>
      </c>
      <c r="I42" s="56">
        <f t="shared" si="7"/>
        <v>7</v>
      </c>
      <c r="J42" s="56">
        <v>99999</v>
      </c>
      <c r="K42" s="56">
        <f t="shared" si="8"/>
        <v>0</v>
      </c>
      <c r="L42" s="56">
        <f t="shared" si="9"/>
        <v>7</v>
      </c>
      <c r="M42" s="56">
        <f t="shared" si="10"/>
        <v>7</v>
      </c>
      <c r="N42" s="56">
        <v>99999</v>
      </c>
      <c r="O42" s="56">
        <v>99999</v>
      </c>
      <c r="P42" s="56">
        <f t="shared" si="11"/>
        <v>7</v>
      </c>
    </row>
    <row r="43" spans="1:20" x14ac:dyDescent="0.2">
      <c r="B43" s="56">
        <v>99999</v>
      </c>
      <c r="C43" s="56">
        <v>99999</v>
      </c>
      <c r="D43" s="56">
        <v>99999</v>
      </c>
      <c r="E43" s="56">
        <v>99999</v>
      </c>
      <c r="F43" s="56">
        <v>99999</v>
      </c>
      <c r="G43" s="56">
        <f t="shared" si="5"/>
        <v>4</v>
      </c>
      <c r="H43" s="56">
        <f t="shared" si="6"/>
        <v>31</v>
      </c>
      <c r="I43" s="56">
        <f t="shared" si="7"/>
        <v>6</v>
      </c>
      <c r="J43" s="56">
        <v>99999</v>
      </c>
      <c r="K43" s="56">
        <v>99999</v>
      </c>
      <c r="L43" s="56">
        <f t="shared" si="9"/>
        <v>6</v>
      </c>
      <c r="M43" s="56">
        <f t="shared" si="10"/>
        <v>6</v>
      </c>
      <c r="N43" s="56">
        <v>99999</v>
      </c>
      <c r="O43" s="56">
        <v>99999</v>
      </c>
      <c r="P43" s="56">
        <f t="shared" si="11"/>
        <v>6</v>
      </c>
    </row>
    <row r="44" spans="1:20" x14ac:dyDescent="0.2">
      <c r="B44" s="56">
        <f>$E$3-C13</f>
        <v>5</v>
      </c>
      <c r="C44" s="56">
        <f>$E$4-C13</f>
        <v>5</v>
      </c>
      <c r="D44" s="56">
        <f>$E$5-C13</f>
        <v>5</v>
      </c>
      <c r="E44" s="56">
        <f>$E$6-C13</f>
        <v>5</v>
      </c>
      <c r="F44" s="56">
        <f>$E$7-C13</f>
        <v>5</v>
      </c>
      <c r="G44" s="56">
        <f t="shared" si="5"/>
        <v>10</v>
      </c>
      <c r="H44" s="56">
        <f t="shared" si="6"/>
        <v>37</v>
      </c>
      <c r="I44" s="56">
        <f t="shared" si="7"/>
        <v>12</v>
      </c>
      <c r="J44" s="56">
        <f>$E$11-C13</f>
        <v>0</v>
      </c>
      <c r="K44" s="56">
        <f>$E$12-C13</f>
        <v>5</v>
      </c>
      <c r="L44" s="56">
        <f t="shared" si="9"/>
        <v>12</v>
      </c>
      <c r="M44" s="56">
        <f t="shared" si="10"/>
        <v>12</v>
      </c>
      <c r="N44" s="56">
        <f>$E$15-C13</f>
        <v>0</v>
      </c>
      <c r="O44" s="56">
        <f>$E$16-C13</f>
        <v>0</v>
      </c>
      <c r="P44" s="56">
        <f t="shared" si="11"/>
        <v>12</v>
      </c>
    </row>
    <row r="45" spans="1:20" x14ac:dyDescent="0.2">
      <c r="B45" s="56">
        <f>$E$3-C14</f>
        <v>8</v>
      </c>
      <c r="C45" s="56">
        <f>$E$4-C14</f>
        <v>8</v>
      </c>
      <c r="D45" s="56">
        <f>$E$5-C14</f>
        <v>8</v>
      </c>
      <c r="E45" s="56">
        <f>$E$6-C14</f>
        <v>8</v>
      </c>
      <c r="F45" s="56">
        <f>$E$7-C14</f>
        <v>8</v>
      </c>
      <c r="G45" s="56">
        <f t="shared" si="5"/>
        <v>13</v>
      </c>
      <c r="H45" s="56">
        <f t="shared" si="6"/>
        <v>40</v>
      </c>
      <c r="I45" s="56">
        <f t="shared" si="7"/>
        <v>15</v>
      </c>
      <c r="J45" s="56">
        <f>$E$11-C14</f>
        <v>3</v>
      </c>
      <c r="K45" s="56">
        <f>$E$12-C14</f>
        <v>8</v>
      </c>
      <c r="L45" s="56">
        <f t="shared" si="9"/>
        <v>15</v>
      </c>
      <c r="M45" s="56">
        <f t="shared" si="10"/>
        <v>15</v>
      </c>
      <c r="N45" s="56">
        <f>$E$15-C14</f>
        <v>3</v>
      </c>
      <c r="O45" s="56">
        <f>$E$16-C14</f>
        <v>3</v>
      </c>
      <c r="P45" s="56">
        <f t="shared" si="11"/>
        <v>15</v>
      </c>
    </row>
    <row r="46" spans="1:20" x14ac:dyDescent="0.2">
      <c r="R46" t="s">
        <v>106</v>
      </c>
      <c r="S46" t="s">
        <v>107</v>
      </c>
      <c r="T46" t="s">
        <v>108</v>
      </c>
    </row>
    <row r="47" spans="1:20" x14ac:dyDescent="0.2"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f>SUMPRODUCT(B47:P47,B20:P20)</f>
        <v>1</v>
      </c>
      <c r="S47" t="s">
        <v>109</v>
      </c>
      <c r="T47">
        <v>1</v>
      </c>
    </row>
    <row r="48" spans="1:20" x14ac:dyDescent="0.2"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f t="shared" ref="R48:R58" si="12">SUMPRODUCT(B48:P48,B21:P21)</f>
        <v>1</v>
      </c>
      <c r="S48" t="s">
        <v>109</v>
      </c>
      <c r="T48">
        <v>1</v>
      </c>
    </row>
    <row r="49" spans="1:20" x14ac:dyDescent="0.2"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f t="shared" si="12"/>
        <v>1</v>
      </c>
      <c r="S49" t="s">
        <v>109</v>
      </c>
      <c r="T49">
        <v>1</v>
      </c>
    </row>
    <row r="50" spans="1:20" x14ac:dyDescent="0.2"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f t="shared" si="12"/>
        <v>1</v>
      </c>
      <c r="S50" t="s">
        <v>109</v>
      </c>
      <c r="T50">
        <v>1</v>
      </c>
    </row>
    <row r="51" spans="1:20" x14ac:dyDescent="0.2"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f t="shared" si="12"/>
        <v>1</v>
      </c>
      <c r="S51" t="s">
        <v>109</v>
      </c>
      <c r="T51">
        <v>1</v>
      </c>
    </row>
    <row r="52" spans="1:20" x14ac:dyDescent="0.2"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f t="shared" si="12"/>
        <v>1</v>
      </c>
      <c r="S52" t="s">
        <v>109</v>
      </c>
      <c r="T52">
        <v>1</v>
      </c>
    </row>
    <row r="53" spans="1:20" x14ac:dyDescent="0.2"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f t="shared" si="12"/>
        <v>1</v>
      </c>
      <c r="S53" t="s">
        <v>109</v>
      </c>
      <c r="T53">
        <v>1</v>
      </c>
    </row>
    <row r="54" spans="1:20" x14ac:dyDescent="0.2"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f t="shared" si="12"/>
        <v>1</v>
      </c>
      <c r="S54" t="s">
        <v>109</v>
      </c>
      <c r="T54">
        <v>1</v>
      </c>
    </row>
    <row r="55" spans="1:20" x14ac:dyDescent="0.2"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f t="shared" si="12"/>
        <v>1</v>
      </c>
      <c r="S55" t="s">
        <v>109</v>
      </c>
      <c r="T55">
        <v>1</v>
      </c>
    </row>
    <row r="56" spans="1:20" x14ac:dyDescent="0.2"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f t="shared" si="12"/>
        <v>1</v>
      </c>
      <c r="S56" t="s">
        <v>109</v>
      </c>
      <c r="T56">
        <v>1</v>
      </c>
    </row>
    <row r="57" spans="1:20" x14ac:dyDescent="0.2"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f t="shared" si="12"/>
        <v>1</v>
      </c>
      <c r="S57" t="s">
        <v>109</v>
      </c>
      <c r="T57">
        <v>1</v>
      </c>
    </row>
    <row r="58" spans="1:20" x14ac:dyDescent="0.2"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f t="shared" si="12"/>
        <v>1</v>
      </c>
      <c r="S58" t="s">
        <v>109</v>
      </c>
      <c r="T58">
        <v>1</v>
      </c>
    </row>
    <row r="60" spans="1:20" x14ac:dyDescent="0.2">
      <c r="A60" t="s">
        <v>110</v>
      </c>
      <c r="B60">
        <f>SUMPRODUCT(B20:B31,B47:B58)</f>
        <v>1</v>
      </c>
      <c r="C60">
        <f t="shared" ref="C60:P60" si="13">SUMPRODUCT(C20:C31,C47:C58)</f>
        <v>1</v>
      </c>
      <c r="D60">
        <f t="shared" si="13"/>
        <v>1</v>
      </c>
      <c r="E60">
        <f t="shared" si="13"/>
        <v>1</v>
      </c>
      <c r="F60">
        <f t="shared" si="13"/>
        <v>1</v>
      </c>
      <c r="G60">
        <f t="shared" si="13"/>
        <v>1</v>
      </c>
      <c r="H60">
        <f t="shared" si="13"/>
        <v>0</v>
      </c>
      <c r="I60">
        <f t="shared" si="13"/>
        <v>0</v>
      </c>
      <c r="J60">
        <f t="shared" si="13"/>
        <v>1</v>
      </c>
      <c r="K60">
        <f t="shared" si="13"/>
        <v>1</v>
      </c>
      <c r="L60">
        <f t="shared" si="13"/>
        <v>1</v>
      </c>
      <c r="M60">
        <f t="shared" si="13"/>
        <v>1</v>
      </c>
      <c r="N60">
        <f t="shared" si="13"/>
        <v>1</v>
      </c>
      <c r="O60">
        <f t="shared" si="13"/>
        <v>1</v>
      </c>
      <c r="P60">
        <f t="shared" si="13"/>
        <v>0</v>
      </c>
      <c r="R60">
        <f>SUM(B60:P60)</f>
        <v>12</v>
      </c>
      <c r="S60" t="s">
        <v>111</v>
      </c>
      <c r="T60">
        <v>12</v>
      </c>
    </row>
    <row r="61" spans="1:20" ht="15.5" customHeight="1" x14ac:dyDescent="0.2">
      <c r="A61" s="61" t="s">
        <v>112</v>
      </c>
      <c r="B61" s="3" t="s">
        <v>109</v>
      </c>
      <c r="C61" s="3" t="s">
        <v>109</v>
      </c>
      <c r="D61" s="3" t="s">
        <v>109</v>
      </c>
      <c r="E61" s="3" t="s">
        <v>109</v>
      </c>
      <c r="F61" s="3" t="s">
        <v>109</v>
      </c>
      <c r="G61" s="3" t="s">
        <v>109</v>
      </c>
      <c r="H61" s="3" t="s">
        <v>109</v>
      </c>
      <c r="I61" s="3" t="s">
        <v>109</v>
      </c>
      <c r="J61" s="3" t="s">
        <v>109</v>
      </c>
      <c r="K61" s="3" t="s">
        <v>109</v>
      </c>
      <c r="L61" s="3" t="s">
        <v>109</v>
      </c>
      <c r="M61" s="3" t="s">
        <v>109</v>
      </c>
      <c r="N61" s="3" t="s">
        <v>109</v>
      </c>
      <c r="O61" s="3" t="s">
        <v>109</v>
      </c>
      <c r="P61" s="3" t="s">
        <v>109</v>
      </c>
    </row>
    <row r="62" spans="1:20" x14ac:dyDescent="0.2">
      <c r="A62" s="61"/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20" x14ac:dyDescent="0.2">
      <c r="A63" s="61"/>
    </row>
    <row r="64" spans="1:20" x14ac:dyDescent="0.2">
      <c r="A64" s="61"/>
    </row>
    <row r="65" spans="1:1" x14ac:dyDescent="0.2">
      <c r="A65" s="57"/>
    </row>
  </sheetData>
  <mergeCells count="1">
    <mergeCell ref="A61:A64"/>
  </mergeCells>
  <phoneticPr fontId="1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C1F1-60C7-9245-9AE0-B47B6A63C103}">
  <dimension ref="A1:T256"/>
  <sheetViews>
    <sheetView tabSelected="1" zoomScale="84" workbookViewId="0">
      <selection activeCell="M18" sqref="M18"/>
    </sheetView>
  </sheetViews>
  <sheetFormatPr baseColWidth="10" defaultColWidth="11" defaultRowHeight="16" x14ac:dyDescent="0.2"/>
  <cols>
    <col min="4" max="4" width="10.83203125" customWidth="1"/>
    <col min="6" max="6" width="11" customWidth="1"/>
    <col min="10" max="10" width="33.33203125" customWidth="1"/>
    <col min="11" max="11" width="13" customWidth="1"/>
    <col min="12" max="12" width="12.5" bestFit="1" customWidth="1"/>
  </cols>
  <sheetData>
    <row r="1" spans="1:20" ht="16" customHeight="1" x14ac:dyDescent="0.2"/>
    <row r="2" spans="1:20" ht="16" customHeight="1" x14ac:dyDescent="0.2">
      <c r="A2" s="9" t="s">
        <v>38</v>
      </c>
      <c r="J2" s="38" t="s">
        <v>78</v>
      </c>
    </row>
    <row r="3" spans="1:20" ht="24" customHeight="1" x14ac:dyDescent="0.3">
      <c r="B3" s="2"/>
      <c r="J3" s="15" t="s">
        <v>41</v>
      </c>
      <c r="K3" s="15"/>
      <c r="L3" s="15"/>
      <c r="O3" s="16" t="s">
        <v>42</v>
      </c>
    </row>
    <row r="4" spans="1:20" ht="16" customHeight="1" x14ac:dyDescent="0.2">
      <c r="B4" s="62" t="s">
        <v>14</v>
      </c>
      <c r="C4" s="62"/>
      <c r="D4" s="63"/>
      <c r="E4" s="63"/>
      <c r="J4" t="s">
        <v>43</v>
      </c>
      <c r="K4" s="33">
        <f ca="1">R6</f>
        <v>13694</v>
      </c>
      <c r="O4" t="s">
        <v>44</v>
      </c>
    </row>
    <row r="5" spans="1:20" ht="16" customHeight="1" x14ac:dyDescent="0.2">
      <c r="B5" s="1" t="s">
        <v>15</v>
      </c>
      <c r="C5" s="1" t="s">
        <v>16</v>
      </c>
      <c r="D5" s="1" t="s">
        <v>17</v>
      </c>
      <c r="E5" s="1" t="s">
        <v>18</v>
      </c>
      <c r="F5" s="28" t="s">
        <v>73</v>
      </c>
      <c r="J5" t="s">
        <v>45</v>
      </c>
      <c r="K5" s="33">
        <f ca="1">R10</f>
        <v>19731</v>
      </c>
      <c r="O5" s="3" t="s">
        <v>46</v>
      </c>
      <c r="P5" s="18" t="s">
        <v>47</v>
      </c>
      <c r="Q5" s="18" t="s">
        <v>48</v>
      </c>
      <c r="R5" s="3" t="s">
        <v>49</v>
      </c>
    </row>
    <row r="6" spans="1:20" ht="17" thickBot="1" x14ac:dyDescent="0.25">
      <c r="A6" s="4" t="s">
        <v>19</v>
      </c>
      <c r="B6" s="4" t="s">
        <v>20</v>
      </c>
      <c r="C6" s="4" t="s">
        <v>21</v>
      </c>
      <c r="D6" s="4" t="s">
        <v>22</v>
      </c>
      <c r="E6" s="4" t="s">
        <v>22</v>
      </c>
      <c r="F6" s="67" t="s">
        <v>103</v>
      </c>
      <c r="J6" t="s">
        <v>50</v>
      </c>
      <c r="K6" s="23">
        <v>25</v>
      </c>
      <c r="L6" t="s">
        <v>51</v>
      </c>
      <c r="O6" s="19">
        <f ca="1">B7</f>
        <v>0.21179373899482679</v>
      </c>
      <c r="P6" s="20">
        <v>12000</v>
      </c>
      <c r="Q6" s="20">
        <v>20000</v>
      </c>
      <c r="R6" s="17">
        <f ca="1">INT(P6+(Q6-P6)*O6)</f>
        <v>13694</v>
      </c>
    </row>
    <row r="7" spans="1:20" x14ac:dyDescent="0.2">
      <c r="A7" s="3">
        <v>1</v>
      </c>
      <c r="B7" s="10">
        <f ca="1">RAND()</f>
        <v>0.21179373899482679</v>
      </c>
      <c r="C7" s="6">
        <f ca="1">RAND()</f>
        <v>0.75577717987269133</v>
      </c>
      <c r="D7" s="5">
        <f ca="1">RAND()</f>
        <v>0.17778454752612916</v>
      </c>
      <c r="E7" s="12">
        <f ca="1">RAND()</f>
        <v>0.41302423463656446</v>
      </c>
      <c r="F7" s="66">
        <f ca="1">K19</f>
        <v>345969</v>
      </c>
      <c r="J7" t="s">
        <v>52</v>
      </c>
      <c r="K7" s="23">
        <v>12</v>
      </c>
      <c r="L7" t="s">
        <v>51</v>
      </c>
    </row>
    <row r="8" spans="1:20" x14ac:dyDescent="0.2">
      <c r="A8" s="3">
        <v>2</v>
      </c>
      <c r="B8" s="11">
        <f t="dataTable" ref="B8:F256" dt2D="0" dtr="0" r1="N19" ca="1"/>
        <v>0.75680981710435391</v>
      </c>
      <c r="C8" s="8">
        <v>1.93719166923777E-2</v>
      </c>
      <c r="D8" s="7">
        <v>0.48021822567954986</v>
      </c>
      <c r="E8" s="13">
        <v>8.9443484396969586E-2</v>
      </c>
      <c r="F8" s="50">
        <v>390775</v>
      </c>
      <c r="J8" t="s">
        <v>53</v>
      </c>
      <c r="K8" s="33">
        <f ca="1">T14</f>
        <v>59428</v>
      </c>
      <c r="L8" t="s">
        <v>54</v>
      </c>
      <c r="O8" t="s">
        <v>55</v>
      </c>
    </row>
    <row r="9" spans="1:20" x14ac:dyDescent="0.2">
      <c r="A9" s="3">
        <v>3</v>
      </c>
      <c r="B9" s="11">
        <v>0.12456142298983863</v>
      </c>
      <c r="C9" s="8">
        <v>0.89422640726213209</v>
      </c>
      <c r="D9" s="7">
        <v>0.50019712792605853</v>
      </c>
      <c r="E9" s="13">
        <v>0.60789438448886879</v>
      </c>
      <c r="F9" s="50">
        <v>351736</v>
      </c>
      <c r="J9" t="s">
        <v>56</v>
      </c>
      <c r="K9" s="33">
        <f ca="1">T18</f>
        <v>24544</v>
      </c>
      <c r="L9" t="s">
        <v>54</v>
      </c>
      <c r="O9" s="3" t="s">
        <v>46</v>
      </c>
      <c r="P9" s="18" t="s">
        <v>57</v>
      </c>
      <c r="Q9" s="18" t="s">
        <v>58</v>
      </c>
      <c r="R9" s="3" t="s">
        <v>49</v>
      </c>
    </row>
    <row r="10" spans="1:20" x14ac:dyDescent="0.2">
      <c r="A10" s="3">
        <v>4</v>
      </c>
      <c r="B10" s="11">
        <v>0.53665277154753488</v>
      </c>
      <c r="C10" s="8">
        <v>0.62793492410965146</v>
      </c>
      <c r="D10" s="7">
        <v>0.84682907345705316</v>
      </c>
      <c r="E10" s="13">
        <v>0.62215090640518844</v>
      </c>
      <c r="F10" s="50">
        <v>415715</v>
      </c>
      <c r="J10" t="s">
        <v>59</v>
      </c>
      <c r="K10" s="23">
        <f ca="1">K4*K6</f>
        <v>342350</v>
      </c>
      <c r="L10" t="s">
        <v>54</v>
      </c>
      <c r="O10" s="19">
        <f ca="1">C7</f>
        <v>0.75577717987269133</v>
      </c>
      <c r="P10" s="20">
        <v>18000</v>
      </c>
      <c r="Q10" s="20">
        <v>2500</v>
      </c>
      <c r="R10" s="17">
        <f ca="1">INT(_xlfn.NORM.INV(O10,P10,Q10))</f>
        <v>19731</v>
      </c>
    </row>
    <row r="11" spans="1:20" x14ac:dyDescent="0.2">
      <c r="A11" s="3">
        <v>5</v>
      </c>
      <c r="B11" s="11">
        <v>0.98670841455151737</v>
      </c>
      <c r="C11" s="8">
        <v>0.77445543411474571</v>
      </c>
      <c r="D11" s="7">
        <v>0.95739766850527608</v>
      </c>
      <c r="E11" s="13">
        <v>0.31701398359650423</v>
      </c>
      <c r="F11" s="50">
        <v>501798</v>
      </c>
      <c r="J11" t="s">
        <v>60</v>
      </c>
      <c r="K11" s="23">
        <f ca="1">K5*K7</f>
        <v>236772</v>
      </c>
      <c r="L11" t="s">
        <v>54</v>
      </c>
    </row>
    <row r="12" spans="1:20" x14ac:dyDescent="0.2">
      <c r="A12" s="3">
        <v>6</v>
      </c>
      <c r="B12" s="11">
        <v>0.54026722469500366</v>
      </c>
      <c r="C12" s="8">
        <v>0.38021970771765723</v>
      </c>
      <c r="D12" s="7">
        <v>0.79934384839999495</v>
      </c>
      <c r="E12" s="13">
        <v>0.72629571272196536</v>
      </c>
      <c r="F12" s="50">
        <v>403366</v>
      </c>
      <c r="J12" t="s">
        <v>61</v>
      </c>
      <c r="K12" s="23">
        <f ca="1">SUM(K8+K9+K10+K11)</f>
        <v>663094</v>
      </c>
      <c r="L12" t="s">
        <v>54</v>
      </c>
      <c r="O12" t="s">
        <v>74</v>
      </c>
      <c r="P12" s="21"/>
      <c r="Q12" s="21"/>
      <c r="R12" s="21"/>
      <c r="S12" s="21"/>
      <c r="T12" s="1"/>
    </row>
    <row r="13" spans="1:20" x14ac:dyDescent="0.2">
      <c r="A13" s="3">
        <v>7</v>
      </c>
      <c r="B13" s="11">
        <v>0.64577972138261741</v>
      </c>
      <c r="C13" s="8">
        <v>0.39181566097884646</v>
      </c>
      <c r="D13" s="7">
        <v>0.6109539141941176</v>
      </c>
      <c r="E13" s="13">
        <v>0.43367162412788274</v>
      </c>
      <c r="F13" s="50">
        <v>411272</v>
      </c>
      <c r="K13" s="23"/>
      <c r="O13" s="1" t="s">
        <v>46</v>
      </c>
      <c r="P13" s="22" t="s">
        <v>62</v>
      </c>
      <c r="Q13" s="22" t="s">
        <v>63</v>
      </c>
      <c r="R13" s="22" t="s">
        <v>64</v>
      </c>
      <c r="S13" s="22" t="s">
        <v>65</v>
      </c>
      <c r="T13" s="1" t="s">
        <v>49</v>
      </c>
    </row>
    <row r="14" spans="1:20" x14ac:dyDescent="0.2">
      <c r="A14" s="3">
        <v>8</v>
      </c>
      <c r="B14" s="11">
        <v>0.63518443656660717</v>
      </c>
      <c r="C14" s="8">
        <v>0.69594509923597525</v>
      </c>
      <c r="D14" s="7">
        <v>0.29212181636819767</v>
      </c>
      <c r="E14" s="13">
        <v>0.10136265240089815</v>
      </c>
      <c r="F14" s="50">
        <v>411211</v>
      </c>
      <c r="J14" t="s">
        <v>66</v>
      </c>
      <c r="K14" s="23">
        <v>150000</v>
      </c>
      <c r="L14" t="s">
        <v>54</v>
      </c>
      <c r="O14" s="19">
        <f ca="1">D7</f>
        <v>0.17778454752612916</v>
      </c>
      <c r="P14" s="24">
        <v>50000</v>
      </c>
      <c r="Q14" s="24">
        <v>60000</v>
      </c>
      <c r="R14" s="24">
        <v>100000</v>
      </c>
      <c r="S14" s="25">
        <f>(Q14-P14)/(R14-P14)</f>
        <v>0.2</v>
      </c>
      <c r="T14" s="26">
        <f ca="1">INT(IF(O14&lt;$S$14,$P$14+SQRT(O14*($R$14-$P$14)*($Q$14-$P$14)),$R$14-SQRT((1-O14)*($R$14-$P$14)*($R$14-$Q$14))))</f>
        <v>59428</v>
      </c>
    </row>
    <row r="15" spans="1:20" x14ac:dyDescent="0.2">
      <c r="A15" s="3">
        <v>9</v>
      </c>
      <c r="B15" s="11">
        <v>0.60704105007954057</v>
      </c>
      <c r="C15" s="8">
        <v>0.49134503828419351</v>
      </c>
      <c r="D15" s="7">
        <v>0.47952871783964601</v>
      </c>
      <c r="E15" s="13">
        <v>0.7646032320218823</v>
      </c>
      <c r="F15" s="50">
        <v>407040</v>
      </c>
      <c r="J15" s="27" t="s">
        <v>67</v>
      </c>
      <c r="K15" s="23">
        <v>5</v>
      </c>
      <c r="L15" t="s">
        <v>68</v>
      </c>
    </row>
    <row r="16" spans="1:20" x14ac:dyDescent="0.2">
      <c r="A16" s="3">
        <v>10</v>
      </c>
      <c r="B16" s="11">
        <v>0.17616439511627535</v>
      </c>
      <c r="C16" s="8">
        <v>0.6961903211056375</v>
      </c>
      <c r="D16" s="7">
        <v>0.74481928517978946</v>
      </c>
      <c r="E16" s="13">
        <v>0.93175707169850419</v>
      </c>
      <c r="F16" s="50">
        <v>358721</v>
      </c>
      <c r="J16" s="27" t="s">
        <v>69</v>
      </c>
      <c r="K16" s="29">
        <f ca="1">SUM(K4+K5)*K15</f>
        <v>167125</v>
      </c>
      <c r="L16" t="s">
        <v>54</v>
      </c>
      <c r="O16" t="s">
        <v>70</v>
      </c>
      <c r="P16" s="21"/>
      <c r="Q16" s="21"/>
      <c r="R16" s="21"/>
      <c r="S16" s="21"/>
      <c r="T16" s="1"/>
    </row>
    <row r="17" spans="1:20" x14ac:dyDescent="0.2">
      <c r="A17" s="3">
        <v>11</v>
      </c>
      <c r="B17" s="11">
        <v>0.86615045703146332</v>
      </c>
      <c r="C17" s="8">
        <v>0.30268519178957098</v>
      </c>
      <c r="D17" s="7">
        <v>0.94359713063830952</v>
      </c>
      <c r="E17" s="13">
        <v>0.17784765978621919</v>
      </c>
      <c r="F17" s="50">
        <v>457896</v>
      </c>
      <c r="J17" s="27" t="s">
        <v>71</v>
      </c>
      <c r="K17" s="29">
        <f ca="1">K14+K16</f>
        <v>317125</v>
      </c>
      <c r="L17" t="s">
        <v>54</v>
      </c>
      <c r="O17" s="1" t="s">
        <v>46</v>
      </c>
      <c r="P17" s="22" t="s">
        <v>62</v>
      </c>
      <c r="Q17" s="22" t="s">
        <v>63</v>
      </c>
      <c r="R17" s="22" t="s">
        <v>64</v>
      </c>
      <c r="S17" s="22" t="s">
        <v>65</v>
      </c>
      <c r="T17" s="1" t="s">
        <v>49</v>
      </c>
    </row>
    <row r="18" spans="1:20" x14ac:dyDescent="0.2">
      <c r="A18" s="3">
        <v>12</v>
      </c>
      <c r="B18" s="11">
        <v>0.73634740758340367</v>
      </c>
      <c r="C18" s="8">
        <v>0.16542661364741729</v>
      </c>
      <c r="D18" s="7">
        <v>0.93054960048481627</v>
      </c>
      <c r="E18" s="13">
        <v>0.72365375425425715</v>
      </c>
      <c r="F18" s="50">
        <v>431279</v>
      </c>
      <c r="K18" s="23"/>
      <c r="O18" s="19">
        <f ca="1">E7</f>
        <v>0.41302423463656446</v>
      </c>
      <c r="P18" s="24">
        <v>20000</v>
      </c>
      <c r="Q18" s="24">
        <v>25000</v>
      </c>
      <c r="R18" s="24">
        <v>30000</v>
      </c>
      <c r="S18" s="25">
        <f>(Q18-P18)/(R18-P18)</f>
        <v>0.5</v>
      </c>
      <c r="T18" s="26">
        <f ca="1">INT(IF(O18&lt;$S$18,$P$18+SQRT(O18*($R$18-$P$18)*($Q$18-$P$18)),$R$18-SQRT((1-O18)*($R$18-$P$18)*($R$18-$Q$18))))</f>
        <v>24544</v>
      </c>
    </row>
    <row r="19" spans="1:20" x14ac:dyDescent="0.2">
      <c r="A19" s="3">
        <v>13</v>
      </c>
      <c r="B19" s="11">
        <v>0.21866145069626686</v>
      </c>
      <c r="C19" s="8">
        <v>7.0803797756315845E-2</v>
      </c>
      <c r="D19" s="7">
        <v>0.19148085830303863</v>
      </c>
      <c r="E19" s="13">
        <v>0.84971995547659662</v>
      </c>
      <c r="F19" s="50">
        <v>312297</v>
      </c>
      <c r="J19" t="s">
        <v>72</v>
      </c>
      <c r="K19" s="64">
        <f ca="1">K12-K17</f>
        <v>345969</v>
      </c>
    </row>
    <row r="20" spans="1:20" x14ac:dyDescent="0.2">
      <c r="A20" s="3">
        <v>14</v>
      </c>
      <c r="B20" s="11">
        <v>0.40049510294949708</v>
      </c>
      <c r="C20" s="8">
        <v>0.25298304844713981</v>
      </c>
      <c r="D20" s="7">
        <v>0.23068018601826012</v>
      </c>
      <c r="E20" s="13">
        <v>0.64655651436253792</v>
      </c>
      <c r="F20" s="50">
        <v>354989</v>
      </c>
    </row>
    <row r="21" spans="1:20" x14ac:dyDescent="0.2">
      <c r="A21" s="3">
        <v>15</v>
      </c>
      <c r="B21" s="11">
        <v>0.81703557442137897</v>
      </c>
      <c r="C21" s="8">
        <v>0.98445098743720827</v>
      </c>
      <c r="D21" s="7">
        <v>0.66006016833048586</v>
      </c>
      <c r="E21" s="13">
        <v>0.61229489534566484</v>
      </c>
      <c r="F21" s="50">
        <v>483965</v>
      </c>
      <c r="J21" t="s">
        <v>102</v>
      </c>
      <c r="K21" s="39">
        <f ca="1">COUNTIF(F7:F256,"&lt;=250000")/COUNT(F7:F256)</f>
        <v>0</v>
      </c>
      <c r="L21" s="3"/>
    </row>
    <row r="22" spans="1:20" x14ac:dyDescent="0.2">
      <c r="A22" s="3">
        <v>16</v>
      </c>
      <c r="B22" s="11">
        <v>2.9366131453256616E-2</v>
      </c>
      <c r="C22" s="8">
        <v>9.7993557353268423E-2</v>
      </c>
      <c r="D22" s="7">
        <v>0.6321474981723092</v>
      </c>
      <c r="E22" s="13">
        <v>0.43713605663173594</v>
      </c>
      <c r="F22" s="50">
        <v>295600</v>
      </c>
      <c r="J22" t="s">
        <v>98</v>
      </c>
      <c r="K22" s="52">
        <f ca="1">MIN(F7:F256)</f>
        <v>276101</v>
      </c>
      <c r="L22" s="47"/>
    </row>
    <row r="23" spans="1:20" x14ac:dyDescent="0.2">
      <c r="A23" s="3">
        <v>17</v>
      </c>
      <c r="B23" s="11">
        <v>0.77120782181976688</v>
      </c>
      <c r="C23" s="8">
        <v>0.81010355704319437</v>
      </c>
      <c r="D23" s="7">
        <v>0.69944817960382455</v>
      </c>
      <c r="E23" s="13">
        <v>0.54932876028906075</v>
      </c>
      <c r="F23" s="50">
        <v>455480</v>
      </c>
      <c r="J23" t="s">
        <v>99</v>
      </c>
      <c r="K23" s="52">
        <f ca="1">AVERAGE(F7:F256)</f>
        <v>389139.26400000002</v>
      </c>
    </row>
    <row r="24" spans="1:20" x14ac:dyDescent="0.2">
      <c r="A24" s="3">
        <v>18</v>
      </c>
      <c r="B24" s="11">
        <v>0.94360590547500589</v>
      </c>
      <c r="C24" s="8">
        <v>2.8471553400633676E-2</v>
      </c>
      <c r="D24" s="7">
        <v>0.60348653494645876</v>
      </c>
      <c r="E24" s="13">
        <v>0.1208092379743182</v>
      </c>
      <c r="F24" s="50">
        <v>427936</v>
      </c>
      <c r="J24" t="s">
        <v>100</v>
      </c>
      <c r="K24" s="52">
        <f ca="1">MEDIAN(F7:F256)</f>
        <v>393916</v>
      </c>
    </row>
    <row r="25" spans="1:20" x14ac:dyDescent="0.2">
      <c r="A25" s="3">
        <v>19</v>
      </c>
      <c r="B25" s="11">
        <v>0.12372582661245024</v>
      </c>
      <c r="C25" s="8">
        <v>0.34653905452239686</v>
      </c>
      <c r="D25" s="7">
        <v>0.43259449350257417</v>
      </c>
      <c r="E25" s="13">
        <v>0.91756866727477793</v>
      </c>
      <c r="F25" s="50">
        <v>323153</v>
      </c>
      <c r="J25" t="s">
        <v>101</v>
      </c>
      <c r="K25" s="53">
        <f ca="1">MAX(F7:F256)</f>
        <v>501798</v>
      </c>
      <c r="L25" s="48"/>
    </row>
    <row r="26" spans="1:20" x14ac:dyDescent="0.2">
      <c r="A26" s="3">
        <v>20</v>
      </c>
      <c r="B26" s="11">
        <v>0.59393004417517348</v>
      </c>
      <c r="C26" s="8">
        <v>0.41872856705234573</v>
      </c>
      <c r="D26" s="7">
        <v>0.82147876842484679</v>
      </c>
      <c r="E26" s="13">
        <v>0.6077300741171664</v>
      </c>
      <c r="F26" s="50">
        <v>414104</v>
      </c>
      <c r="J26" s="19"/>
      <c r="K26" s="30"/>
      <c r="L26" s="30"/>
      <c r="M26" s="17"/>
    </row>
    <row r="27" spans="1:20" x14ac:dyDescent="0.2">
      <c r="A27" s="3">
        <v>21</v>
      </c>
      <c r="B27" s="11">
        <v>5.3286500896078559E-2</v>
      </c>
      <c r="C27" s="8">
        <v>0.34285260766291126</v>
      </c>
      <c r="D27" s="7">
        <v>0.37981583735579816</v>
      </c>
      <c r="E27" s="13">
        <v>0.329046987875249</v>
      </c>
      <c r="F27" s="50">
        <v>306273</v>
      </c>
    </row>
    <row r="28" spans="1:20" x14ac:dyDescent="0.2">
      <c r="A28" s="3">
        <v>22</v>
      </c>
      <c r="B28" s="11">
        <v>0.35578842460720572</v>
      </c>
      <c r="C28" s="8">
        <v>0.45456451461677994</v>
      </c>
      <c r="D28" s="7">
        <v>0.11949467555024218</v>
      </c>
      <c r="E28" s="13">
        <v>0.35592575638857538</v>
      </c>
      <c r="F28" s="50">
        <v>352865</v>
      </c>
      <c r="K28" s="21"/>
      <c r="L28" s="21"/>
      <c r="M28" s="21"/>
      <c r="N28" s="21"/>
      <c r="O28" s="1"/>
    </row>
    <row r="29" spans="1:20" x14ac:dyDescent="0.2">
      <c r="A29" s="3">
        <v>23</v>
      </c>
      <c r="B29" s="11">
        <v>0.30514494963539562</v>
      </c>
      <c r="C29" s="8">
        <v>0.11301394612989568</v>
      </c>
      <c r="D29" s="7">
        <v>0.56955295807305573</v>
      </c>
      <c r="E29" s="13">
        <v>0.93951713269074688</v>
      </c>
      <c r="F29" s="50">
        <v>342550</v>
      </c>
      <c r="J29" s="1"/>
      <c r="K29" s="21"/>
      <c r="L29" s="21"/>
      <c r="M29" s="21"/>
      <c r="N29" s="21"/>
      <c r="O29" s="1"/>
    </row>
    <row r="30" spans="1:20" x14ac:dyDescent="0.2">
      <c r="A30" s="3">
        <v>24</v>
      </c>
      <c r="B30" s="11">
        <v>0.23550642946669709</v>
      </c>
      <c r="C30" s="8">
        <v>0.54870580932592117</v>
      </c>
      <c r="D30" s="7">
        <v>0.28656035504015165</v>
      </c>
      <c r="E30" s="13">
        <v>0.10214621108958077</v>
      </c>
      <c r="F30" s="50">
        <v>340299</v>
      </c>
      <c r="J30" s="19"/>
      <c r="K30" s="31"/>
      <c r="L30" s="31"/>
      <c r="M30" s="31"/>
      <c r="N30" s="32"/>
      <c r="O30" s="26"/>
    </row>
    <row r="31" spans="1:20" x14ac:dyDescent="0.2">
      <c r="A31" s="3">
        <v>25</v>
      </c>
      <c r="B31" s="11">
        <v>0.38245851299195799</v>
      </c>
      <c r="C31" s="8">
        <v>0.87692468673174218</v>
      </c>
      <c r="D31" s="7">
        <v>0.78304515436410471</v>
      </c>
      <c r="E31" s="13">
        <v>0.49026744002234313</v>
      </c>
      <c r="F31" s="50">
        <v>401593</v>
      </c>
    </row>
    <row r="32" spans="1:20" x14ac:dyDescent="0.2">
      <c r="A32" s="3">
        <v>26</v>
      </c>
      <c r="B32" s="11">
        <v>0.72379064541022797</v>
      </c>
      <c r="C32" s="8">
        <v>0.44966280008141113</v>
      </c>
      <c r="D32" s="7">
        <v>6.6538588994538683E-2</v>
      </c>
      <c r="E32" s="13">
        <v>0.32373126984555733</v>
      </c>
      <c r="F32" s="50">
        <v>409371</v>
      </c>
      <c r="K32" s="21"/>
      <c r="L32" s="21"/>
      <c r="M32" s="21"/>
      <c r="N32" s="21"/>
      <c r="O32" s="1"/>
    </row>
    <row r="33" spans="1:15" x14ac:dyDescent="0.2">
      <c r="A33" s="3">
        <v>27</v>
      </c>
      <c r="B33" s="11">
        <v>0.37072123005578095</v>
      </c>
      <c r="C33" s="8">
        <v>0.52191258704572074</v>
      </c>
      <c r="D33" s="7">
        <v>0.27440727125394704</v>
      </c>
      <c r="E33" s="13">
        <v>0.91772292455906856</v>
      </c>
      <c r="F33" s="50">
        <v>366135</v>
      </c>
      <c r="J33" s="1"/>
      <c r="K33" s="21"/>
      <c r="L33" s="21"/>
      <c r="M33" s="21"/>
      <c r="N33" s="21"/>
      <c r="O33" s="1"/>
    </row>
    <row r="34" spans="1:15" x14ac:dyDescent="0.2">
      <c r="A34" s="3">
        <v>28</v>
      </c>
      <c r="B34" s="11">
        <v>0.23293451282476174</v>
      </c>
      <c r="C34" s="8">
        <v>3.5618613205062544E-2</v>
      </c>
      <c r="D34" s="7">
        <v>0.72153767056332807</v>
      </c>
      <c r="E34" s="13">
        <v>0.28868589852722149</v>
      </c>
      <c r="F34" s="50">
        <v>321889</v>
      </c>
      <c r="J34" s="19"/>
      <c r="K34" s="31"/>
      <c r="L34" s="31"/>
      <c r="M34" s="31"/>
      <c r="N34" s="32"/>
      <c r="O34" s="26"/>
    </row>
    <row r="35" spans="1:15" x14ac:dyDescent="0.2">
      <c r="A35" s="3">
        <v>29</v>
      </c>
      <c r="B35" s="11">
        <v>0.15111793278770347</v>
      </c>
      <c r="C35" s="8">
        <v>0.77224136907387442</v>
      </c>
      <c r="D35" s="7">
        <v>0.17003854907159233</v>
      </c>
      <c r="E35" s="13">
        <v>0.65744325484175947</v>
      </c>
      <c r="F35" s="50">
        <v>338296</v>
      </c>
    </row>
    <row r="36" spans="1:15" x14ac:dyDescent="0.2">
      <c r="A36" s="3">
        <v>30</v>
      </c>
      <c r="B36" s="11">
        <v>0.47514249128736319</v>
      </c>
      <c r="C36" s="8">
        <v>2.91255830356828E-2</v>
      </c>
      <c r="D36" s="7">
        <v>0.84090984191111806</v>
      </c>
      <c r="E36" s="13">
        <v>0.59140828695645153</v>
      </c>
      <c r="F36" s="50">
        <v>366517</v>
      </c>
    </row>
    <row r="37" spans="1:15" x14ac:dyDescent="0.2">
      <c r="A37" s="3">
        <v>31</v>
      </c>
      <c r="B37" s="11">
        <v>0.65058549206987071</v>
      </c>
      <c r="C37" s="8">
        <v>7.7572265197679791E-2</v>
      </c>
      <c r="D37" s="7">
        <v>0.42068532610930232</v>
      </c>
      <c r="E37" s="13">
        <v>6.4652111213234442E-2</v>
      </c>
      <c r="F37" s="50">
        <v>382960</v>
      </c>
    </row>
    <row r="38" spans="1:15" x14ac:dyDescent="0.2">
      <c r="A38" s="3">
        <v>32</v>
      </c>
      <c r="B38" s="11">
        <v>0.46781145533169721</v>
      </c>
      <c r="C38" s="8">
        <v>0.54988749770974255</v>
      </c>
      <c r="D38" s="7">
        <v>0.65105435586038696</v>
      </c>
      <c r="E38" s="13">
        <v>0.84714937154275605</v>
      </c>
      <c r="F38" s="50">
        <v>393848</v>
      </c>
    </row>
    <row r="39" spans="1:15" x14ac:dyDescent="0.2">
      <c r="A39" s="3">
        <v>33</v>
      </c>
      <c r="B39" s="11">
        <v>5.5507010730062811E-2</v>
      </c>
      <c r="C39" s="8">
        <v>1.3298549236167245E-2</v>
      </c>
      <c r="D39" s="7">
        <v>0.72367141965893267</v>
      </c>
      <c r="E39" s="13">
        <v>0.58128959932108426</v>
      </c>
      <c r="F39" s="50">
        <v>287987</v>
      </c>
    </row>
    <row r="40" spans="1:15" x14ac:dyDescent="0.2">
      <c r="A40" s="3">
        <v>34</v>
      </c>
      <c r="B40" s="11">
        <v>0.8109528168693757</v>
      </c>
      <c r="C40" s="8">
        <v>0.21140470745957085</v>
      </c>
      <c r="D40" s="7">
        <v>0.96927115768706695</v>
      </c>
      <c r="E40" s="13">
        <v>0.17274043533217787</v>
      </c>
      <c r="F40" s="50">
        <v>446810</v>
      </c>
    </row>
    <row r="41" spans="1:15" x14ac:dyDescent="0.2">
      <c r="A41" s="3">
        <v>35</v>
      </c>
      <c r="B41" s="11">
        <v>7.1088423160553194E-2</v>
      </c>
      <c r="C41" s="8">
        <v>9.9629516757166248E-2</v>
      </c>
      <c r="D41" s="7">
        <v>0.84997955983151074</v>
      </c>
      <c r="E41" s="13">
        <v>0.19636595002183044</v>
      </c>
      <c r="F41" s="50">
        <v>310701</v>
      </c>
    </row>
    <row r="42" spans="1:15" x14ac:dyDescent="0.2">
      <c r="A42" s="3">
        <v>36</v>
      </c>
      <c r="B42" s="11">
        <v>0.92298935066915688</v>
      </c>
      <c r="C42" s="8">
        <v>0.35915904734234783</v>
      </c>
      <c r="D42" s="7">
        <v>0.35571242502331313</v>
      </c>
      <c r="E42" s="13">
        <v>0.87656386025831179</v>
      </c>
      <c r="F42" s="50">
        <v>448964</v>
      </c>
    </row>
    <row r="43" spans="1:15" x14ac:dyDescent="0.2">
      <c r="A43" s="3">
        <v>37</v>
      </c>
      <c r="B43" s="11">
        <v>0.73436572924697707</v>
      </c>
      <c r="C43" s="8">
        <v>0.86516271605262751</v>
      </c>
      <c r="D43" s="7">
        <v>0.91201657865564989</v>
      </c>
      <c r="E43" s="13">
        <v>0.32574761693283982</v>
      </c>
      <c r="F43" s="50">
        <v>463562</v>
      </c>
    </row>
    <row r="44" spans="1:15" x14ac:dyDescent="0.2">
      <c r="A44" s="3">
        <v>38</v>
      </c>
      <c r="B44" s="11">
        <v>0.13339830313608614</v>
      </c>
      <c r="C44" s="8">
        <v>0.68038630461448124</v>
      </c>
      <c r="D44" s="7">
        <v>0.69262529930004824</v>
      </c>
      <c r="E44" s="13">
        <v>0.98813542373970353</v>
      </c>
      <c r="F44" s="50">
        <v>349971</v>
      </c>
    </row>
    <row r="45" spans="1:15" x14ac:dyDescent="0.2">
      <c r="A45" s="3">
        <v>39</v>
      </c>
      <c r="B45" s="11">
        <v>0.14229003195755807</v>
      </c>
      <c r="C45" s="8">
        <v>0.44820713434747672</v>
      </c>
      <c r="D45" s="7">
        <v>0.52333410552570192</v>
      </c>
      <c r="E45" s="13">
        <v>0.39271908508041431</v>
      </c>
      <c r="F45" s="50">
        <v>330032</v>
      </c>
    </row>
    <row r="46" spans="1:15" x14ac:dyDescent="0.2">
      <c r="A46" s="3">
        <v>40</v>
      </c>
      <c r="B46" s="11">
        <v>0.22121474005287833</v>
      </c>
      <c r="C46" s="8">
        <v>4.9286093603342462E-2</v>
      </c>
      <c r="D46" s="7">
        <v>0.79100261263887317</v>
      </c>
      <c r="E46" s="13">
        <v>0.86739118856393294</v>
      </c>
      <c r="F46" s="50">
        <v>329450</v>
      </c>
    </row>
    <row r="47" spans="1:15" x14ac:dyDescent="0.2">
      <c r="A47" s="3">
        <v>41</v>
      </c>
      <c r="B47" s="11">
        <v>0.33343750520276128</v>
      </c>
      <c r="C47" s="8">
        <v>0.32505727995726785</v>
      </c>
      <c r="D47" s="7">
        <v>0.1052998809826271</v>
      </c>
      <c r="E47" s="13">
        <v>0.55770364161478836</v>
      </c>
      <c r="F47" s="50">
        <v>343948</v>
      </c>
    </row>
    <row r="48" spans="1:15" x14ac:dyDescent="0.2">
      <c r="A48" s="3">
        <v>42</v>
      </c>
      <c r="B48" s="11">
        <v>0.53236884170943077</v>
      </c>
      <c r="C48" s="8">
        <v>0.10574248114365625</v>
      </c>
      <c r="D48" s="7">
        <v>0.66705119886173125</v>
      </c>
      <c r="E48" s="13">
        <v>0.50044333726756784</v>
      </c>
      <c r="F48" s="50">
        <v>378489</v>
      </c>
    </row>
    <row r="49" spans="1:6" x14ac:dyDescent="0.2">
      <c r="A49" s="3">
        <v>43</v>
      </c>
      <c r="B49" s="11">
        <v>9.8011276468128461E-2</v>
      </c>
      <c r="C49" s="8">
        <v>0.1315298206990001</v>
      </c>
      <c r="D49" s="7">
        <v>7.6721827842179957E-2</v>
      </c>
      <c r="E49" s="13">
        <v>0.15439007532810756</v>
      </c>
      <c r="F49" s="50">
        <v>291065</v>
      </c>
    </row>
    <row r="50" spans="1:6" x14ac:dyDescent="0.2">
      <c r="A50" s="3">
        <v>44</v>
      </c>
      <c r="B50" s="11">
        <v>0.7791552678107776</v>
      </c>
      <c r="C50" s="8">
        <v>0.99398445387724155</v>
      </c>
      <c r="D50" s="7">
        <v>0.1981848029798472</v>
      </c>
      <c r="E50" s="13">
        <v>3.4730436761006289E-2</v>
      </c>
      <c r="F50" s="50">
        <v>465877</v>
      </c>
    </row>
    <row r="51" spans="1:6" x14ac:dyDescent="0.2">
      <c r="A51" s="3">
        <v>45</v>
      </c>
      <c r="B51" s="11">
        <v>0.43119084542775366</v>
      </c>
      <c r="C51" s="8">
        <v>0.73443338630110999</v>
      </c>
      <c r="D51" s="7">
        <v>0.73871080796124633</v>
      </c>
      <c r="E51" s="13">
        <v>0.35571007800648768</v>
      </c>
      <c r="F51" s="50">
        <v>397292</v>
      </c>
    </row>
    <row r="52" spans="1:6" x14ac:dyDescent="0.2">
      <c r="A52" s="3">
        <v>46</v>
      </c>
      <c r="B52" s="11">
        <v>0.69549925958695713</v>
      </c>
      <c r="C52" s="8">
        <v>0.64606286460892104</v>
      </c>
      <c r="D52" s="7">
        <v>0.45095403003912982</v>
      </c>
      <c r="E52" s="13">
        <v>0.46567992345645304</v>
      </c>
      <c r="F52" s="50">
        <v>425499</v>
      </c>
    </row>
    <row r="53" spans="1:6" x14ac:dyDescent="0.2">
      <c r="A53" s="3">
        <v>47</v>
      </c>
      <c r="B53" s="11">
        <v>0.13031372543897135</v>
      </c>
      <c r="C53" s="8">
        <v>0.95552506955945571</v>
      </c>
      <c r="D53" s="7">
        <v>0.51882270200885805</v>
      </c>
      <c r="E53" s="13">
        <v>0.62723993106318077</v>
      </c>
      <c r="F53" s="50">
        <v>361264</v>
      </c>
    </row>
    <row r="54" spans="1:6" x14ac:dyDescent="0.2">
      <c r="A54" s="3">
        <v>48</v>
      </c>
      <c r="B54" s="11">
        <v>0.63337182435330941</v>
      </c>
      <c r="C54" s="8">
        <v>0.86150618000371859</v>
      </c>
      <c r="D54" s="7">
        <v>5.6117453419966212E-2</v>
      </c>
      <c r="E54" s="13">
        <v>0.58021118444431607</v>
      </c>
      <c r="F54" s="50">
        <v>417054</v>
      </c>
    </row>
    <row r="55" spans="1:6" x14ac:dyDescent="0.2">
      <c r="A55" s="3">
        <v>49</v>
      </c>
      <c r="B55" s="11">
        <v>0.64196116751685106</v>
      </c>
      <c r="C55" s="8">
        <v>0.29323574322103052</v>
      </c>
      <c r="D55" s="7">
        <v>0.56837005620737346</v>
      </c>
      <c r="E55" s="13">
        <v>4.8001909550821398E-2</v>
      </c>
      <c r="F55" s="50">
        <v>401347</v>
      </c>
    </row>
    <row r="56" spans="1:6" x14ac:dyDescent="0.2">
      <c r="A56" s="3">
        <v>50</v>
      </c>
      <c r="B56" s="11">
        <v>7.4543126475980714E-2</v>
      </c>
      <c r="C56" s="8">
        <v>0.26884430748019805</v>
      </c>
      <c r="D56" s="7">
        <v>0.23061496818647953</v>
      </c>
      <c r="E56" s="13">
        <v>0.39863149506860407</v>
      </c>
      <c r="F56" s="50">
        <v>302369</v>
      </c>
    </row>
    <row r="57" spans="1:6" x14ac:dyDescent="0.2">
      <c r="A57" s="3">
        <v>51</v>
      </c>
      <c r="B57" s="11">
        <v>0.85765487793464001</v>
      </c>
      <c r="C57" s="8">
        <v>0.56308362955659885</v>
      </c>
      <c r="D57" s="7">
        <v>0.67768928634476777</v>
      </c>
      <c r="E57" s="13">
        <v>0.20619528916784169</v>
      </c>
      <c r="F57" s="50">
        <v>453812</v>
      </c>
    </row>
    <row r="58" spans="1:6" x14ac:dyDescent="0.2">
      <c r="A58" s="3">
        <v>52</v>
      </c>
      <c r="B58" s="11">
        <v>6.6635710442722429E-2</v>
      </c>
      <c r="C58" s="8">
        <v>0.89041994950932857</v>
      </c>
      <c r="D58" s="7">
        <v>0.94221024921821339</v>
      </c>
      <c r="E58" s="13">
        <v>1.0706539134548665E-2</v>
      </c>
      <c r="F58" s="50">
        <v>358137</v>
      </c>
    </row>
    <row r="59" spans="1:6" x14ac:dyDescent="0.2">
      <c r="A59" s="3">
        <v>53</v>
      </c>
      <c r="B59" s="11">
        <v>0.26862900105479481</v>
      </c>
      <c r="C59" s="8">
        <v>5.3451854881322092E-2</v>
      </c>
      <c r="D59" s="7">
        <v>0.73163016110359491</v>
      </c>
      <c r="E59" s="13">
        <v>0.19255839822235732</v>
      </c>
      <c r="F59" s="50">
        <v>330697</v>
      </c>
    </row>
    <row r="60" spans="1:6" x14ac:dyDescent="0.2">
      <c r="A60" s="3">
        <v>54</v>
      </c>
      <c r="B60" s="11">
        <v>0.85678168490361351</v>
      </c>
      <c r="C60" s="8">
        <v>0.18391847673715689</v>
      </c>
      <c r="D60" s="7">
        <v>0.95544077740264644</v>
      </c>
      <c r="E60" s="13">
        <v>0.13053016688558683</v>
      </c>
      <c r="F60" s="50">
        <v>450429</v>
      </c>
    </row>
    <row r="61" spans="1:6" x14ac:dyDescent="0.2">
      <c r="A61" s="3">
        <v>55</v>
      </c>
      <c r="B61" s="11">
        <v>5.015551417000752E-2</v>
      </c>
      <c r="C61" s="8">
        <v>0.91137217549543759</v>
      </c>
      <c r="D61" s="7">
        <v>8.7871579387935661E-2</v>
      </c>
      <c r="E61" s="13">
        <v>4.2942392025718035E-2</v>
      </c>
      <c r="F61" s="50">
        <v>325724</v>
      </c>
    </row>
    <row r="62" spans="1:6" x14ac:dyDescent="0.2">
      <c r="A62" s="3">
        <v>56</v>
      </c>
      <c r="B62" s="11">
        <v>0.81415182168221489</v>
      </c>
      <c r="C62" s="8">
        <v>0.37825512681668494</v>
      </c>
      <c r="D62" s="7">
        <v>0.52017803913337968</v>
      </c>
      <c r="E62" s="13">
        <v>8.9253968054733068E-2</v>
      </c>
      <c r="F62" s="50">
        <v>431961</v>
      </c>
    </row>
    <row r="63" spans="1:6" x14ac:dyDescent="0.2">
      <c r="A63" s="3">
        <v>57</v>
      </c>
      <c r="B63" s="11">
        <v>0.66471721336561929</v>
      </c>
      <c r="C63" s="8">
        <v>0.23803368883024567</v>
      </c>
      <c r="D63" s="7">
        <v>0.44356877718956678</v>
      </c>
      <c r="E63" s="13">
        <v>0.72618780590062171</v>
      </c>
      <c r="F63" s="50">
        <v>402805</v>
      </c>
    </row>
    <row r="64" spans="1:6" x14ac:dyDescent="0.2">
      <c r="A64" s="3">
        <v>58</v>
      </c>
      <c r="B64" s="11">
        <v>0.29394924790794885</v>
      </c>
      <c r="C64" s="8">
        <v>0.56023235246552938</v>
      </c>
      <c r="D64" s="7">
        <v>0.32966913162519595</v>
      </c>
      <c r="E64" s="13">
        <v>0.71881725068574642</v>
      </c>
      <c r="F64" s="50">
        <v>355300</v>
      </c>
    </row>
    <row r="65" spans="1:6" x14ac:dyDescent="0.2">
      <c r="A65" s="3">
        <v>59</v>
      </c>
      <c r="B65" s="11">
        <v>9.5816512288862898E-2</v>
      </c>
      <c r="C65" s="8">
        <v>0.73361571126175751</v>
      </c>
      <c r="D65" s="7">
        <v>0.12676911293776905</v>
      </c>
      <c r="E65" s="13">
        <v>0.32331117144563082</v>
      </c>
      <c r="F65" s="50">
        <v>324214</v>
      </c>
    </row>
    <row r="66" spans="1:6" x14ac:dyDescent="0.2">
      <c r="A66" s="3">
        <v>60</v>
      </c>
      <c r="B66" s="11">
        <v>0.86667605654399815</v>
      </c>
      <c r="C66" s="8">
        <v>0.9217342555252328</v>
      </c>
      <c r="D66" s="7">
        <v>0.18397563470802247</v>
      </c>
      <c r="E66" s="13">
        <v>0.34952247997658048</v>
      </c>
      <c r="F66" s="50">
        <v>463225</v>
      </c>
    </row>
    <row r="67" spans="1:6" x14ac:dyDescent="0.2">
      <c r="A67" s="3">
        <v>61</v>
      </c>
      <c r="B67" s="11">
        <v>0.44997067423513826</v>
      </c>
      <c r="C67" s="8">
        <v>0.46033876998590706</v>
      </c>
      <c r="D67" s="7">
        <v>0.88955151387401943</v>
      </c>
      <c r="E67" s="13">
        <v>0.85287295452662593</v>
      </c>
      <c r="F67" s="50">
        <v>398661</v>
      </c>
    </row>
    <row r="68" spans="1:6" x14ac:dyDescent="0.2">
      <c r="A68" s="3">
        <v>62</v>
      </c>
      <c r="B68" s="11">
        <v>0.62705140984320229</v>
      </c>
      <c r="C68" s="8">
        <v>1.4868498113636441E-2</v>
      </c>
      <c r="D68" s="7">
        <v>0.36217101249852057</v>
      </c>
      <c r="E68" s="13">
        <v>0.24691362268947259</v>
      </c>
      <c r="F68" s="50">
        <v>366078</v>
      </c>
    </row>
    <row r="69" spans="1:6" x14ac:dyDescent="0.2">
      <c r="A69" s="3">
        <v>63</v>
      </c>
      <c r="B69" s="11">
        <v>0.2874370231295249</v>
      </c>
      <c r="C69" s="8">
        <v>0.90802412006441124</v>
      </c>
      <c r="D69" s="7">
        <v>0.49215573830538439</v>
      </c>
      <c r="E69" s="13">
        <v>0.87909361060323088</v>
      </c>
      <c r="F69" s="50">
        <v>380898</v>
      </c>
    </row>
    <row r="70" spans="1:6" x14ac:dyDescent="0.2">
      <c r="A70" s="3">
        <v>64</v>
      </c>
      <c r="B70" s="11">
        <v>0.5370566135741951</v>
      </c>
      <c r="C70" s="8">
        <v>0.4950099532602843</v>
      </c>
      <c r="D70" s="7">
        <v>0.80966638029216176</v>
      </c>
      <c r="E70" s="13">
        <v>0.26127526244001054</v>
      </c>
      <c r="F70" s="50">
        <v>405799</v>
      </c>
    </row>
    <row r="71" spans="1:6" x14ac:dyDescent="0.2">
      <c r="A71" s="3">
        <v>65</v>
      </c>
      <c r="B71" s="11">
        <v>0.68548277142527747</v>
      </c>
      <c r="C71" s="8">
        <v>0.31739859755526345</v>
      </c>
      <c r="D71" s="7">
        <v>0.98165753204175665</v>
      </c>
      <c r="E71" s="13">
        <v>0.50234132007604537</v>
      </c>
      <c r="F71" s="50">
        <v>436298</v>
      </c>
    </row>
    <row r="72" spans="1:6" x14ac:dyDescent="0.2">
      <c r="A72" s="3">
        <v>66</v>
      </c>
      <c r="B72" s="11">
        <v>0.62081896513892043</v>
      </c>
      <c r="C72" s="8">
        <v>0.57283799258620027</v>
      </c>
      <c r="D72" s="7">
        <v>0.14959440184297423</v>
      </c>
      <c r="E72" s="13">
        <v>0.95222839167395223</v>
      </c>
      <c r="F72" s="50">
        <v>405635</v>
      </c>
    </row>
    <row r="73" spans="1:6" x14ac:dyDescent="0.2">
      <c r="A73" s="3">
        <v>67</v>
      </c>
      <c r="B73" s="11">
        <v>0.16182677775672971</v>
      </c>
      <c r="C73" s="8">
        <v>0.68636880595092564</v>
      </c>
      <c r="D73" s="7">
        <v>0.45550333238032314</v>
      </c>
      <c r="E73" s="13">
        <v>0.70397459012901664</v>
      </c>
      <c r="F73" s="50">
        <v>343523</v>
      </c>
    </row>
    <row r="74" spans="1:6" x14ac:dyDescent="0.2">
      <c r="A74" s="3">
        <v>68</v>
      </c>
      <c r="B74" s="11">
        <v>1.0680538244009607E-2</v>
      </c>
      <c r="C74" s="8">
        <v>0.32904246808331128</v>
      </c>
      <c r="D74" s="7">
        <v>0.67627131684308828</v>
      </c>
      <c r="E74" s="13">
        <v>0.73675179024781945</v>
      </c>
      <c r="F74" s="50">
        <v>310876</v>
      </c>
    </row>
    <row r="75" spans="1:6" x14ac:dyDescent="0.2">
      <c r="A75" s="3">
        <v>69</v>
      </c>
      <c r="B75" s="11">
        <v>0.57699298992724513</v>
      </c>
      <c r="C75" s="8">
        <v>0.38075356839972052</v>
      </c>
      <c r="D75" s="7">
        <v>0.52537820577530492</v>
      </c>
      <c r="E75" s="13">
        <v>0.62704119117444757</v>
      </c>
      <c r="F75" s="50">
        <v>397858</v>
      </c>
    </row>
    <row r="76" spans="1:6" x14ac:dyDescent="0.2">
      <c r="A76" s="3">
        <v>70</v>
      </c>
      <c r="B76" s="11">
        <v>0.25918900605882811</v>
      </c>
      <c r="C76" s="8">
        <v>0.62342705919016517</v>
      </c>
      <c r="D76" s="7">
        <v>0.1960181349481076</v>
      </c>
      <c r="E76" s="13">
        <v>0.17901843343089441</v>
      </c>
      <c r="F76" s="50">
        <v>345852</v>
      </c>
    </row>
    <row r="77" spans="1:6" x14ac:dyDescent="0.2">
      <c r="A77" s="3">
        <v>71</v>
      </c>
      <c r="B77" s="11">
        <v>0.21579985978699368</v>
      </c>
      <c r="C77" s="8">
        <v>0.80803226432440722</v>
      </c>
      <c r="D77" s="7">
        <v>0.69904059203182223</v>
      </c>
      <c r="E77" s="13">
        <v>0.98280916505845783</v>
      </c>
      <c r="F77" s="50">
        <v>370289</v>
      </c>
    </row>
    <row r="78" spans="1:6" x14ac:dyDescent="0.2">
      <c r="A78" s="3">
        <v>72</v>
      </c>
      <c r="B78" s="11">
        <v>0.3124996053832676</v>
      </c>
      <c r="C78" s="8">
        <v>0.32452337820197119</v>
      </c>
      <c r="D78" s="7">
        <v>0.71326951020768747</v>
      </c>
      <c r="E78" s="13">
        <v>0.16704973512697407</v>
      </c>
      <c r="F78" s="50">
        <v>356956</v>
      </c>
    </row>
    <row r="79" spans="1:6" x14ac:dyDescent="0.2">
      <c r="A79" s="3">
        <v>73</v>
      </c>
      <c r="B79" s="11">
        <v>0.49771847138375724</v>
      </c>
      <c r="C79" s="8">
        <v>0.58114394814698289</v>
      </c>
      <c r="D79" s="7">
        <v>0.99336202907666904</v>
      </c>
      <c r="E79" s="13">
        <v>0.72290636796979812</v>
      </c>
      <c r="F79" s="50">
        <v>421837</v>
      </c>
    </row>
    <row r="80" spans="1:6" x14ac:dyDescent="0.2">
      <c r="A80" s="3">
        <v>74</v>
      </c>
      <c r="B80" s="11">
        <v>0.76836427556624787</v>
      </c>
      <c r="C80" s="8">
        <v>0.13020298298533772</v>
      </c>
      <c r="D80" s="7">
        <v>0.17166294328899179</v>
      </c>
      <c r="E80" s="13">
        <v>0.79205027560498775</v>
      </c>
      <c r="F80" s="50">
        <v>405261</v>
      </c>
    </row>
    <row r="81" spans="1:6" x14ac:dyDescent="0.2">
      <c r="A81" s="3">
        <v>75</v>
      </c>
      <c r="B81" s="11">
        <v>0.7450287730620444</v>
      </c>
      <c r="C81" s="8">
        <v>9.9934968536515845E-2</v>
      </c>
      <c r="D81" s="7">
        <v>0.84789847524369111</v>
      </c>
      <c r="E81" s="13">
        <v>0.49559882124931487</v>
      </c>
      <c r="F81" s="50">
        <v>420300</v>
      </c>
    </row>
    <row r="82" spans="1:6" x14ac:dyDescent="0.2">
      <c r="A82" s="3">
        <v>76</v>
      </c>
      <c r="B82" s="11">
        <v>0.27930919479380578</v>
      </c>
      <c r="C82" s="8">
        <v>0.6958479462722621</v>
      </c>
      <c r="D82" s="7">
        <v>0.48376393637860204</v>
      </c>
      <c r="E82" s="13">
        <v>0.25409564917578609</v>
      </c>
      <c r="F82" s="50">
        <v>361078</v>
      </c>
    </row>
    <row r="83" spans="1:6" x14ac:dyDescent="0.2">
      <c r="A83" s="3">
        <v>77</v>
      </c>
      <c r="B83" s="11">
        <v>0.45553522005090763</v>
      </c>
      <c r="C83" s="8">
        <v>0.29825870471616023</v>
      </c>
      <c r="D83" s="7">
        <v>0.48161887954979954</v>
      </c>
      <c r="E83" s="13">
        <v>0.27355668672054567</v>
      </c>
      <c r="F83" s="50">
        <v>371111</v>
      </c>
    </row>
    <row r="84" spans="1:6" x14ac:dyDescent="0.2">
      <c r="A84" s="3">
        <v>78</v>
      </c>
      <c r="B84" s="11">
        <v>0.64705614653852295</v>
      </c>
      <c r="C84" s="8">
        <v>0.26962474259551061</v>
      </c>
      <c r="D84" s="7">
        <v>0.31950251455148038</v>
      </c>
      <c r="E84" s="13">
        <v>0.20372764387242426</v>
      </c>
      <c r="F84" s="50">
        <v>395074</v>
      </c>
    </row>
    <row r="85" spans="1:6" x14ac:dyDescent="0.2">
      <c r="A85" s="3">
        <v>79</v>
      </c>
      <c r="B85" s="11">
        <v>0.48639422896622553</v>
      </c>
      <c r="C85" s="8">
        <v>0.80037840354125944</v>
      </c>
      <c r="D85" s="7">
        <v>0.4018588513862229</v>
      </c>
      <c r="E85" s="13">
        <v>0.80619247570675956</v>
      </c>
      <c r="F85" s="50">
        <v>400868</v>
      </c>
    </row>
    <row r="86" spans="1:6" x14ac:dyDescent="0.2">
      <c r="A86" s="3">
        <v>80</v>
      </c>
      <c r="B86" s="11">
        <v>0.83035748441752655</v>
      </c>
      <c r="C86" s="8">
        <v>0.18290618207800569</v>
      </c>
      <c r="D86" s="7">
        <v>0.12693833991648984</v>
      </c>
      <c r="E86" s="13">
        <v>0.17142034237886294</v>
      </c>
      <c r="F86" s="50">
        <v>413906</v>
      </c>
    </row>
    <row r="87" spans="1:6" x14ac:dyDescent="0.2">
      <c r="A87" s="3">
        <v>81</v>
      </c>
      <c r="B87" s="11">
        <v>0.24481881162903407</v>
      </c>
      <c r="C87" s="8">
        <v>0.35726109416813689</v>
      </c>
      <c r="D87" s="7">
        <v>0.21252693361325647</v>
      </c>
      <c r="E87" s="13">
        <v>0.74866657196981401</v>
      </c>
      <c r="F87" s="50">
        <v>335524</v>
      </c>
    </row>
    <row r="88" spans="1:6" x14ac:dyDescent="0.2">
      <c r="A88" s="3">
        <v>82</v>
      </c>
      <c r="B88" s="11">
        <v>0.64275071106550352</v>
      </c>
      <c r="C88" s="8">
        <v>0.47777909681458408</v>
      </c>
      <c r="D88" s="7">
        <v>0.68463152507602543</v>
      </c>
      <c r="E88" s="13">
        <v>0.24740472868074592</v>
      </c>
      <c r="F88" s="50">
        <v>416262</v>
      </c>
    </row>
    <row r="89" spans="1:6" x14ac:dyDescent="0.2">
      <c r="A89" s="3">
        <v>83</v>
      </c>
      <c r="B89" s="11">
        <v>0.85509051938532332</v>
      </c>
      <c r="C89" s="8">
        <v>0.84699310562515662</v>
      </c>
      <c r="D89" s="7">
        <v>7.2105648814673517E-2</v>
      </c>
      <c r="E89" s="13">
        <v>0.77541578249013321</v>
      </c>
      <c r="F89" s="50">
        <v>453365</v>
      </c>
    </row>
    <row r="90" spans="1:6" x14ac:dyDescent="0.2">
      <c r="A90" s="3">
        <v>84</v>
      </c>
      <c r="B90" s="11">
        <v>0.51305500659603531</v>
      </c>
      <c r="C90" s="8">
        <v>0.13374764095882219</v>
      </c>
      <c r="D90" s="7">
        <v>0.50401911855843817</v>
      </c>
      <c r="E90" s="13">
        <v>0.47435281287078546</v>
      </c>
      <c r="F90" s="50">
        <v>372043</v>
      </c>
    </row>
    <row r="91" spans="1:6" x14ac:dyDescent="0.2">
      <c r="A91" s="3">
        <v>85</v>
      </c>
      <c r="B91" s="11">
        <v>0.53099265275277507</v>
      </c>
      <c r="C91" s="8">
        <v>0.17633107835750761</v>
      </c>
      <c r="D91" s="7">
        <v>0.61213437646560032</v>
      </c>
      <c r="E91" s="13">
        <v>0.29952216278625921</v>
      </c>
      <c r="F91" s="50">
        <v>380689</v>
      </c>
    </row>
    <row r="92" spans="1:6" x14ac:dyDescent="0.2">
      <c r="A92" s="3">
        <v>86</v>
      </c>
      <c r="B92" s="11">
        <v>0.55575435011496344</v>
      </c>
      <c r="C92" s="8">
        <v>0.23169492705206596</v>
      </c>
      <c r="D92" s="7">
        <v>0.58889293336526694</v>
      </c>
      <c r="E92" s="13">
        <v>0.83786670526735363</v>
      </c>
      <c r="F92" s="50">
        <v>390559</v>
      </c>
    </row>
    <row r="93" spans="1:6" x14ac:dyDescent="0.2">
      <c r="A93" s="3">
        <v>87</v>
      </c>
      <c r="B93" s="11">
        <v>0.50528325013302255</v>
      </c>
      <c r="C93" s="8">
        <v>9.8828364254643586E-2</v>
      </c>
      <c r="D93" s="7">
        <v>0.63999975358461036</v>
      </c>
      <c r="E93" s="13">
        <v>0.56742466517977319</v>
      </c>
      <c r="F93" s="50">
        <v>372809</v>
      </c>
    </row>
    <row r="94" spans="1:6" x14ac:dyDescent="0.2">
      <c r="A94" s="3">
        <v>88</v>
      </c>
      <c r="B94" s="11">
        <v>0.4862977670987324</v>
      </c>
      <c r="C94" s="8">
        <v>0.89156525358282435</v>
      </c>
      <c r="D94" s="7">
        <v>0.49744327687984857</v>
      </c>
      <c r="E94" s="13">
        <v>0.96656742032724419</v>
      </c>
      <c r="F94" s="50">
        <v>412412</v>
      </c>
    </row>
    <row r="95" spans="1:6" x14ac:dyDescent="0.2">
      <c r="A95" s="3">
        <v>89</v>
      </c>
      <c r="B95" s="11">
        <v>0.41823976031689214</v>
      </c>
      <c r="C95" s="8">
        <v>0.35039403736995145</v>
      </c>
      <c r="D95" s="7">
        <v>0.52012159499806687</v>
      </c>
      <c r="E95" s="13">
        <v>0.97163228946782021</v>
      </c>
      <c r="F95" s="50">
        <v>374002</v>
      </c>
    </row>
    <row r="96" spans="1:6" x14ac:dyDescent="0.2">
      <c r="A96" s="3">
        <v>90</v>
      </c>
      <c r="B96" s="11">
        <v>0.36859213516029488</v>
      </c>
      <c r="C96" s="8">
        <v>0.46488172911515846</v>
      </c>
      <c r="D96" s="7">
        <v>0.84287853437838434</v>
      </c>
      <c r="E96" s="13">
        <v>9.325043578601222E-2</v>
      </c>
      <c r="F96" s="50">
        <v>377845</v>
      </c>
    </row>
    <row r="97" spans="1:6" x14ac:dyDescent="0.2">
      <c r="A97" s="3">
        <v>91</v>
      </c>
      <c r="B97" s="11">
        <v>0.79116751319283452</v>
      </c>
      <c r="C97" s="8">
        <v>8.0819491906940821E-2</v>
      </c>
      <c r="D97" s="7">
        <v>0.16426133967584156</v>
      </c>
      <c r="E97" s="13">
        <v>0.54016764526337868</v>
      </c>
      <c r="F97" s="50">
        <v>402354</v>
      </c>
    </row>
    <row r="98" spans="1:6" x14ac:dyDescent="0.2">
      <c r="A98" s="3">
        <v>92</v>
      </c>
      <c r="B98" s="11">
        <v>0.11789701432261157</v>
      </c>
      <c r="C98" s="8">
        <v>0.98068316522732779</v>
      </c>
      <c r="D98" s="7">
        <v>0.28586613105483072</v>
      </c>
      <c r="E98" s="13">
        <v>0.158045051808264</v>
      </c>
      <c r="F98" s="50">
        <v>356068</v>
      </c>
    </row>
    <row r="99" spans="1:6" x14ac:dyDescent="0.2">
      <c r="A99" s="3">
        <v>93</v>
      </c>
      <c r="B99" s="11">
        <v>0.4431085707999679</v>
      </c>
      <c r="C99" s="8">
        <v>0.56454644695286671</v>
      </c>
      <c r="D99" s="7">
        <v>6.288299732893432E-2</v>
      </c>
      <c r="E99" s="13">
        <v>0.6540806926485031</v>
      </c>
      <c r="F99" s="50">
        <v>371170</v>
      </c>
    </row>
    <row r="100" spans="1:6" x14ac:dyDescent="0.2">
      <c r="A100" s="3">
        <v>94</v>
      </c>
      <c r="B100" s="11">
        <v>0.16557509551030236</v>
      </c>
      <c r="C100" s="8">
        <v>0.42010987638905362</v>
      </c>
      <c r="D100" s="7">
        <v>0.41576890419946699</v>
      </c>
      <c r="E100" s="13">
        <v>3.4472296929459745E-3</v>
      </c>
      <c r="F100" s="50">
        <v>325177</v>
      </c>
    </row>
    <row r="101" spans="1:6" x14ac:dyDescent="0.2">
      <c r="A101" s="3">
        <v>95</v>
      </c>
      <c r="B101" s="11">
        <v>0.42638961155166089</v>
      </c>
      <c r="C101" s="8">
        <v>0.57257921549073143</v>
      </c>
      <c r="D101" s="7">
        <v>0.2672760245218021</v>
      </c>
      <c r="E101" s="13">
        <v>0.14726729871795596</v>
      </c>
      <c r="F101" s="50">
        <v>371850</v>
      </c>
    </row>
    <row r="102" spans="1:6" x14ac:dyDescent="0.2">
      <c r="A102" s="3">
        <v>96</v>
      </c>
      <c r="B102" s="11">
        <v>0.73481615864835903</v>
      </c>
      <c r="C102" s="8">
        <v>0.17432284613412075</v>
      </c>
      <c r="D102" s="7">
        <v>0.46629396061013739</v>
      </c>
      <c r="E102" s="13">
        <v>0.9680331399272446</v>
      </c>
      <c r="F102" s="50">
        <v>413215</v>
      </c>
    </row>
    <row r="103" spans="1:6" x14ac:dyDescent="0.2">
      <c r="A103" s="3">
        <v>97</v>
      </c>
      <c r="B103" s="11">
        <v>0.61150750155769806</v>
      </c>
      <c r="C103" s="8">
        <v>0.58460807494619327</v>
      </c>
      <c r="D103" s="7">
        <v>0.66405895994003561</v>
      </c>
      <c r="E103" s="13">
        <v>9.6438938353399895E-2</v>
      </c>
      <c r="F103" s="50">
        <v>413852</v>
      </c>
    </row>
    <row r="104" spans="1:6" x14ac:dyDescent="0.2">
      <c r="A104" s="3">
        <v>98</v>
      </c>
      <c r="B104" s="11">
        <v>6.8891798721489872E-2</v>
      </c>
      <c r="C104" s="8">
        <v>0.58600709428962994</v>
      </c>
      <c r="D104" s="7">
        <v>0.33308105664546106</v>
      </c>
      <c r="E104" s="13">
        <v>5.4079125600335676E-2</v>
      </c>
      <c r="F104" s="50">
        <v>315943</v>
      </c>
    </row>
    <row r="105" spans="1:6" x14ac:dyDescent="0.2">
      <c r="A105" s="3">
        <v>99</v>
      </c>
      <c r="B105" s="11">
        <v>0.91493614905807741</v>
      </c>
      <c r="C105" s="8">
        <v>0.26901571287887405</v>
      </c>
      <c r="D105" s="7">
        <v>1.3680634812372139E-2</v>
      </c>
      <c r="E105" s="13">
        <v>0.9813007129844642</v>
      </c>
      <c r="F105" s="50">
        <v>433248</v>
      </c>
    </row>
    <row r="106" spans="1:6" x14ac:dyDescent="0.2">
      <c r="A106" s="3">
        <v>100</v>
      </c>
      <c r="B106" s="11">
        <v>0.62849227323187451</v>
      </c>
      <c r="C106" s="8">
        <v>5.1075512044292948E-2</v>
      </c>
      <c r="D106" s="7">
        <v>3.9719322646229238E-2</v>
      </c>
      <c r="E106" s="13">
        <v>0.77055561397704919</v>
      </c>
      <c r="F106" s="50">
        <v>368999</v>
      </c>
    </row>
    <row r="107" spans="1:6" x14ac:dyDescent="0.2">
      <c r="A107" s="3">
        <v>101</v>
      </c>
      <c r="B107" s="11">
        <v>0.23474189656733335</v>
      </c>
      <c r="C107" s="8">
        <v>0.52187865596575878</v>
      </c>
      <c r="D107" s="7">
        <v>0.57713328055357027</v>
      </c>
      <c r="E107" s="13">
        <v>6.741819122334991E-2</v>
      </c>
      <c r="F107" s="50">
        <v>347253</v>
      </c>
    </row>
    <row r="108" spans="1:6" x14ac:dyDescent="0.2">
      <c r="A108" s="3">
        <v>102</v>
      </c>
      <c r="B108" s="11">
        <v>0.95402628909704668</v>
      </c>
      <c r="C108" s="8">
        <v>0.60933184200366231</v>
      </c>
      <c r="D108" s="7">
        <v>0.27959836070863919</v>
      </c>
      <c r="E108" s="13">
        <v>0.86929556209207581</v>
      </c>
      <c r="F108" s="50">
        <v>462976</v>
      </c>
    </row>
    <row r="109" spans="1:6" x14ac:dyDescent="0.2">
      <c r="A109" s="3">
        <v>103</v>
      </c>
      <c r="B109" s="11">
        <v>0.82440196637966978</v>
      </c>
      <c r="C109" s="8">
        <v>0.96425190286697515</v>
      </c>
      <c r="D109" s="7">
        <v>0.94172971723121079</v>
      </c>
      <c r="E109" s="13">
        <v>0.96120009695535624</v>
      </c>
      <c r="F109" s="50">
        <v>497246</v>
      </c>
    </row>
    <row r="110" spans="1:6" x14ac:dyDescent="0.2">
      <c r="A110" s="3">
        <v>104</v>
      </c>
      <c r="B110" s="11">
        <v>0.37281512987017573</v>
      </c>
      <c r="C110" s="8">
        <v>0.30120820485760746</v>
      </c>
      <c r="D110" s="7">
        <v>0.84811600487459671</v>
      </c>
      <c r="E110" s="13">
        <v>0.12016500854989953</v>
      </c>
      <c r="F110" s="50">
        <v>371541</v>
      </c>
    </row>
    <row r="111" spans="1:6" x14ac:dyDescent="0.2">
      <c r="A111" s="3">
        <v>105</v>
      </c>
      <c r="B111" s="11">
        <v>0.77350867752350505</v>
      </c>
      <c r="C111" s="8">
        <v>0.58577258887818195</v>
      </c>
      <c r="D111" s="7">
        <v>0.99459193526146228</v>
      </c>
      <c r="E111" s="13">
        <v>0.56261515269319273</v>
      </c>
      <c r="F111" s="50">
        <v>465581</v>
      </c>
    </row>
    <row r="112" spans="1:6" x14ac:dyDescent="0.2">
      <c r="A112" s="3">
        <v>106</v>
      </c>
      <c r="B112" s="11">
        <v>5.8624782127347785E-4</v>
      </c>
      <c r="C112" s="8">
        <v>0.32421823368168534</v>
      </c>
      <c r="D112" s="7">
        <v>0.85800107842400086</v>
      </c>
      <c r="E112" s="13">
        <v>8.6143083805543696E-2</v>
      </c>
      <c r="F112" s="50">
        <v>313322</v>
      </c>
    </row>
    <row r="113" spans="1:6" x14ac:dyDescent="0.2">
      <c r="A113" s="3">
        <v>107</v>
      </c>
      <c r="B113" s="11">
        <v>0.42253443758865916</v>
      </c>
      <c r="C113" s="8">
        <v>0.45432853528513117</v>
      </c>
      <c r="D113" s="7">
        <v>0.90367745087953966</v>
      </c>
      <c r="E113" s="13">
        <v>0.72222949103410583</v>
      </c>
      <c r="F113" s="50">
        <v>393984</v>
      </c>
    </row>
    <row r="114" spans="1:6" x14ac:dyDescent="0.2">
      <c r="A114" s="3">
        <v>108</v>
      </c>
      <c r="B114" s="11">
        <v>0.72755672305812669</v>
      </c>
      <c r="C114" s="8">
        <v>0.61727360159182942</v>
      </c>
      <c r="D114" s="7">
        <v>0.12864122256710298</v>
      </c>
      <c r="E114" s="13">
        <v>0.63212880896978707</v>
      </c>
      <c r="F114" s="50">
        <v>421346</v>
      </c>
    </row>
    <row r="115" spans="1:6" x14ac:dyDescent="0.2">
      <c r="A115" s="3">
        <v>109</v>
      </c>
      <c r="B115" s="11">
        <v>0.56749621530342242</v>
      </c>
      <c r="C115" s="8">
        <v>0.375595759041079</v>
      </c>
      <c r="D115" s="7">
        <v>0.18406476533678251</v>
      </c>
      <c r="E115" s="13">
        <v>0.49661153971489946</v>
      </c>
      <c r="F115" s="50">
        <v>385805</v>
      </c>
    </row>
    <row r="116" spans="1:6" x14ac:dyDescent="0.2">
      <c r="A116" s="3">
        <v>110</v>
      </c>
      <c r="B116" s="11">
        <v>0.72265958069986524</v>
      </c>
      <c r="C116" s="8">
        <v>0.47240050856020332</v>
      </c>
      <c r="D116" s="7">
        <v>0.14368265148907866</v>
      </c>
      <c r="E116" s="13">
        <v>7.6642760662832488E-2</v>
      </c>
      <c r="F116" s="50">
        <v>410834</v>
      </c>
    </row>
    <row r="117" spans="1:6" x14ac:dyDescent="0.2">
      <c r="A117" s="3">
        <v>111</v>
      </c>
      <c r="B117" s="11">
        <v>0.84630517945912198</v>
      </c>
      <c r="C117" s="8">
        <v>0.58466735170213613</v>
      </c>
      <c r="D117" s="7">
        <v>0.56041732766663332</v>
      </c>
      <c r="E117" s="13">
        <v>0.76286060195869365</v>
      </c>
      <c r="F117" s="50">
        <v>452043</v>
      </c>
    </row>
    <row r="118" spans="1:6" x14ac:dyDescent="0.2">
      <c r="A118" s="3">
        <v>112</v>
      </c>
      <c r="B118" s="11">
        <v>0.11356249308889133</v>
      </c>
      <c r="C118" s="8">
        <v>0.67860882749853224</v>
      </c>
      <c r="D118" s="7">
        <v>0.10334602002014337</v>
      </c>
      <c r="E118" s="13">
        <v>0.22262456721254908</v>
      </c>
      <c r="F118" s="50">
        <v>322797</v>
      </c>
    </row>
    <row r="119" spans="1:6" x14ac:dyDescent="0.2">
      <c r="A119" s="3">
        <v>113</v>
      </c>
      <c r="B119" s="11">
        <v>0.19919658215073743</v>
      </c>
      <c r="C119" s="8">
        <v>0.55855945261687212</v>
      </c>
      <c r="D119" s="7">
        <v>0.92331132558028828</v>
      </c>
      <c r="E119" s="13">
        <v>1.8959246853674561E-2</v>
      </c>
      <c r="F119" s="50">
        <v>359024</v>
      </c>
    </row>
    <row r="120" spans="1:6" x14ac:dyDescent="0.2">
      <c r="A120" s="3">
        <v>114</v>
      </c>
      <c r="B120" s="11">
        <v>5.2677738598259527E-2</v>
      </c>
      <c r="C120" s="8">
        <v>0.39938303882615411</v>
      </c>
      <c r="D120" s="7">
        <v>0.53614833055923528</v>
      </c>
      <c r="E120" s="13">
        <v>0.38435918206592268</v>
      </c>
      <c r="F120" s="50">
        <v>313878</v>
      </c>
    </row>
    <row r="121" spans="1:6" x14ac:dyDescent="0.2">
      <c r="A121" s="3">
        <v>115</v>
      </c>
      <c r="B121" s="11">
        <v>0.24703302866297638</v>
      </c>
      <c r="C121" s="8">
        <v>0.51693191604936195</v>
      </c>
      <c r="D121" s="7">
        <v>0.23874469502951456</v>
      </c>
      <c r="E121" s="13">
        <v>0.7186756680591625</v>
      </c>
      <c r="F121" s="50">
        <v>343491</v>
      </c>
    </row>
    <row r="122" spans="1:6" x14ac:dyDescent="0.2">
      <c r="A122" s="3">
        <v>116</v>
      </c>
      <c r="B122" s="11">
        <v>0.4702734359770625</v>
      </c>
      <c r="C122" s="8">
        <v>5.5081630647957458E-2</v>
      </c>
      <c r="D122" s="7">
        <v>0.32009757533822103</v>
      </c>
      <c r="E122" s="13">
        <v>0.6594285737338792</v>
      </c>
      <c r="F122" s="50">
        <v>352279</v>
      </c>
    </row>
    <row r="123" spans="1:6" x14ac:dyDescent="0.2">
      <c r="A123" s="3">
        <v>117</v>
      </c>
      <c r="B123" s="11">
        <v>2.5005118061013576E-2</v>
      </c>
      <c r="C123" s="8">
        <v>0.19281166114970361</v>
      </c>
      <c r="D123" s="7">
        <v>0.17686591349009917</v>
      </c>
      <c r="E123" s="13">
        <v>0.67519460506649775</v>
      </c>
      <c r="F123" s="50">
        <v>290190</v>
      </c>
    </row>
    <row r="124" spans="1:6" x14ac:dyDescent="0.2">
      <c r="A124" s="3">
        <v>118</v>
      </c>
      <c r="B124" s="11">
        <v>0.37970401042160296</v>
      </c>
      <c r="C124" s="8">
        <v>2.8381198578918965E-2</v>
      </c>
      <c r="D124" s="7">
        <v>0.37662353772638024</v>
      </c>
      <c r="E124" s="13">
        <v>0.73541988885128662</v>
      </c>
      <c r="F124" s="50">
        <v>334451</v>
      </c>
    </row>
    <row r="125" spans="1:6" x14ac:dyDescent="0.2">
      <c r="A125" s="3">
        <v>119</v>
      </c>
      <c r="B125" s="11">
        <v>0.15780065687530076</v>
      </c>
      <c r="C125" s="8">
        <v>0.97244345183984449</v>
      </c>
      <c r="D125" s="7">
        <v>0.4121900150383756</v>
      </c>
      <c r="E125" s="13">
        <v>0.17520475642103783</v>
      </c>
      <c r="F125" s="50">
        <v>363469</v>
      </c>
    </row>
    <row r="126" spans="1:6" x14ac:dyDescent="0.2">
      <c r="A126" s="3">
        <v>120</v>
      </c>
      <c r="B126" s="11">
        <v>0.23808655673416768</v>
      </c>
      <c r="C126" s="8">
        <v>0.38226634599766773</v>
      </c>
      <c r="D126" s="7">
        <v>0.81711051175060478</v>
      </c>
      <c r="E126" s="13">
        <v>0.53691615294648065</v>
      </c>
      <c r="F126" s="50">
        <v>354899</v>
      </c>
    </row>
    <row r="127" spans="1:6" x14ac:dyDescent="0.2">
      <c r="A127" s="3">
        <v>121</v>
      </c>
      <c r="B127" s="11">
        <v>0.39790472561983903</v>
      </c>
      <c r="C127" s="8">
        <v>0.35136617471882281</v>
      </c>
      <c r="D127" s="7">
        <v>0.50773445936415995</v>
      </c>
      <c r="E127" s="13">
        <v>0.34914705862179196</v>
      </c>
      <c r="F127" s="50">
        <v>365775</v>
      </c>
    </row>
    <row r="128" spans="1:6" x14ac:dyDescent="0.2">
      <c r="A128" s="3">
        <v>122</v>
      </c>
      <c r="B128" s="11">
        <v>0.51940657177433724</v>
      </c>
      <c r="C128" s="8">
        <v>0.21965039062624248</v>
      </c>
      <c r="D128" s="7">
        <v>0.84586379608498052</v>
      </c>
      <c r="E128" s="13">
        <v>0.26449804026444668</v>
      </c>
      <c r="F128" s="50">
        <v>391640</v>
      </c>
    </row>
    <row r="129" spans="1:6" x14ac:dyDescent="0.2">
      <c r="A129" s="3">
        <v>123</v>
      </c>
      <c r="B129" s="11">
        <v>2.039424779559551E-2</v>
      </c>
      <c r="C129" s="8">
        <v>3.6549790569353036E-2</v>
      </c>
      <c r="D129" s="7">
        <v>0.38506629328555053</v>
      </c>
      <c r="E129" s="13">
        <v>0.21502600594047672</v>
      </c>
      <c r="F129" s="50">
        <v>276101</v>
      </c>
    </row>
    <row r="130" spans="1:6" x14ac:dyDescent="0.2">
      <c r="A130" s="3">
        <v>124</v>
      </c>
      <c r="B130" s="11">
        <v>0.62340023395721644</v>
      </c>
      <c r="C130" s="8">
        <v>0.27589612084955883</v>
      </c>
      <c r="D130" s="7">
        <v>0.53973704790634724</v>
      </c>
      <c r="E130" s="13">
        <v>0.99146246018471507</v>
      </c>
      <c r="F130" s="50">
        <v>404329</v>
      </c>
    </row>
    <row r="131" spans="1:6" x14ac:dyDescent="0.2">
      <c r="A131" s="3">
        <v>125</v>
      </c>
      <c r="B131" s="11">
        <v>0.53487127522209588</v>
      </c>
      <c r="C131" s="8">
        <v>2.2353365319370488E-2</v>
      </c>
      <c r="D131" s="7">
        <v>0.59342516093394893</v>
      </c>
      <c r="E131" s="13">
        <v>0.63054248700410787</v>
      </c>
      <c r="F131" s="50">
        <v>363612</v>
      </c>
    </row>
    <row r="132" spans="1:6" x14ac:dyDescent="0.2">
      <c r="A132" s="3">
        <v>126</v>
      </c>
      <c r="B132" s="11">
        <v>3.9819796601645585E-3</v>
      </c>
      <c r="C132" s="8">
        <v>0.12580902270732008</v>
      </c>
      <c r="D132" s="7">
        <v>0.94646610335308767</v>
      </c>
      <c r="E132" s="13">
        <v>0.38370378219775381</v>
      </c>
      <c r="F132" s="50">
        <v>310583</v>
      </c>
    </row>
    <row r="133" spans="1:6" x14ac:dyDescent="0.2">
      <c r="A133" s="3">
        <v>127</v>
      </c>
      <c r="B133" s="11">
        <v>0.80086590558238391</v>
      </c>
      <c r="C133" s="8">
        <v>0.93333249962249998</v>
      </c>
      <c r="D133" s="7">
        <v>0.25432625483608517</v>
      </c>
      <c r="E133" s="13">
        <v>0.76373020211539655</v>
      </c>
      <c r="F133" s="50">
        <v>458328</v>
      </c>
    </row>
    <row r="134" spans="1:6" x14ac:dyDescent="0.2">
      <c r="A134" s="3">
        <v>128</v>
      </c>
      <c r="B134" s="11">
        <v>0.93548681934573596</v>
      </c>
      <c r="C134" s="8">
        <v>0.77108400479441164</v>
      </c>
      <c r="D134" s="7">
        <v>0.10189318551117776</v>
      </c>
      <c r="E134" s="13">
        <v>0.94746847996949213</v>
      </c>
      <c r="F134" s="50">
        <v>464168</v>
      </c>
    </row>
    <row r="135" spans="1:6" x14ac:dyDescent="0.2">
      <c r="A135" s="3">
        <v>129</v>
      </c>
      <c r="B135" s="11">
        <v>0.71635247536267155</v>
      </c>
      <c r="C135" s="8">
        <v>0.41152910989125691</v>
      </c>
      <c r="D135" s="7">
        <v>0.55385765474648552</v>
      </c>
      <c r="E135" s="13">
        <v>0.28735270659932111</v>
      </c>
      <c r="F135" s="50">
        <v>420598</v>
      </c>
    </row>
    <row r="136" spans="1:6" x14ac:dyDescent="0.2">
      <c r="A136" s="3">
        <v>130</v>
      </c>
      <c r="B136" s="11">
        <v>0.73620680196579624</v>
      </c>
      <c r="C136" s="8">
        <v>0.93617016406133924</v>
      </c>
      <c r="D136" s="7">
        <v>0.89630020596244786</v>
      </c>
      <c r="E136" s="13">
        <v>0.69722620470471841</v>
      </c>
      <c r="F136" s="50">
        <v>472143</v>
      </c>
    </row>
    <row r="137" spans="1:6" x14ac:dyDescent="0.2">
      <c r="A137" s="3">
        <v>131</v>
      </c>
      <c r="B137" s="11">
        <v>5.3727031595848906E-2</v>
      </c>
      <c r="C137" s="8">
        <v>0.37662067892897566</v>
      </c>
      <c r="D137" s="7">
        <v>0.35135895659860217</v>
      </c>
      <c r="E137" s="13">
        <v>0.11597936919215102</v>
      </c>
      <c r="F137" s="50">
        <v>305468</v>
      </c>
    </row>
    <row r="138" spans="1:6" x14ac:dyDescent="0.2">
      <c r="A138" s="3">
        <v>132</v>
      </c>
      <c r="B138" s="11">
        <v>0.59925697630316388</v>
      </c>
      <c r="C138" s="8">
        <v>0.72422656246447115</v>
      </c>
      <c r="D138" s="7">
        <v>0.10281365548174126</v>
      </c>
      <c r="E138" s="13">
        <v>0.53325775908093376</v>
      </c>
      <c r="F138" s="50">
        <v>404634</v>
      </c>
    </row>
    <row r="139" spans="1:6" x14ac:dyDescent="0.2">
      <c r="A139" s="3">
        <v>133</v>
      </c>
      <c r="B139" s="11">
        <v>0.54642864722172313</v>
      </c>
      <c r="C139" s="8">
        <v>0.99405576882060631</v>
      </c>
      <c r="D139" s="7">
        <v>0.71926736874538266</v>
      </c>
      <c r="E139" s="13">
        <v>4.7730750539510924E-2</v>
      </c>
      <c r="F139" s="50">
        <v>445284</v>
      </c>
    </row>
    <row r="140" spans="1:6" x14ac:dyDescent="0.2">
      <c r="A140" s="3">
        <v>134</v>
      </c>
      <c r="B140" s="11">
        <v>0.46921127070532076</v>
      </c>
      <c r="C140" s="8">
        <v>0.23876929523422508</v>
      </c>
      <c r="D140" s="7">
        <v>0.10891374618300664</v>
      </c>
      <c r="E140" s="13">
        <v>0.16329716728256727</v>
      </c>
      <c r="F140" s="50">
        <v>358864</v>
      </c>
    </row>
    <row r="141" spans="1:6" x14ac:dyDescent="0.2">
      <c r="A141" s="3">
        <v>135</v>
      </c>
      <c r="B141" s="11">
        <v>0.5764977113219858</v>
      </c>
      <c r="C141" s="8">
        <v>0.75534296765220144</v>
      </c>
      <c r="D141" s="7">
        <v>0.86345669769380062</v>
      </c>
      <c r="E141" s="13">
        <v>0.59731613455238297</v>
      </c>
      <c r="F141" s="50">
        <v>429302</v>
      </c>
    </row>
    <row r="142" spans="1:6" x14ac:dyDescent="0.2">
      <c r="A142" s="3">
        <v>136</v>
      </c>
      <c r="B142" s="11">
        <v>0.5132905965171759</v>
      </c>
      <c r="C142" s="8">
        <v>0.73974519782073478</v>
      </c>
      <c r="D142" s="7">
        <v>0.97020878155184975</v>
      </c>
      <c r="E142" s="13">
        <v>0.61878622962661078</v>
      </c>
      <c r="F142" s="50">
        <v>427277</v>
      </c>
    </row>
    <row r="143" spans="1:6" x14ac:dyDescent="0.2">
      <c r="A143" s="3">
        <v>137</v>
      </c>
      <c r="B143" s="11">
        <v>0.92234340083116617</v>
      </c>
      <c r="C143" s="8">
        <v>0.57033393309042657</v>
      </c>
      <c r="D143" s="7">
        <v>0.89487621619892643</v>
      </c>
      <c r="E143" s="13">
        <v>0.50839054750459944</v>
      </c>
      <c r="F143" s="50">
        <v>477203</v>
      </c>
    </row>
    <row r="144" spans="1:6" x14ac:dyDescent="0.2">
      <c r="A144" s="3">
        <v>138</v>
      </c>
      <c r="B144" s="11">
        <v>0.80876801114874708</v>
      </c>
      <c r="C144" s="8">
        <v>0.31236969319286334</v>
      </c>
      <c r="D144" s="7">
        <v>0.62135730084165064</v>
      </c>
      <c r="E144" s="13">
        <v>0.56559073664138859</v>
      </c>
      <c r="F144" s="50">
        <v>434659</v>
      </c>
    </row>
    <row r="145" spans="1:6" x14ac:dyDescent="0.2">
      <c r="A145" s="3">
        <v>139</v>
      </c>
      <c r="B145" s="11">
        <v>0.75415051899956087</v>
      </c>
      <c r="C145" s="8">
        <v>0.39102270442885889</v>
      </c>
      <c r="D145" s="7">
        <v>0.15266095555092396</v>
      </c>
      <c r="E145" s="13">
        <v>0.37653204696607223</v>
      </c>
      <c r="F145" s="50">
        <v>414890</v>
      </c>
    </row>
    <row r="146" spans="1:6" x14ac:dyDescent="0.2">
      <c r="A146" s="3">
        <v>140</v>
      </c>
      <c r="B146" s="11">
        <v>0.63022375276137754</v>
      </c>
      <c r="C146" s="8">
        <v>0.19116010754083013</v>
      </c>
      <c r="D146" s="7">
        <v>0.96086302119615707</v>
      </c>
      <c r="E146" s="13">
        <v>0.97749885067237186</v>
      </c>
      <c r="F146" s="50">
        <v>421616</v>
      </c>
    </row>
    <row r="147" spans="1:6" x14ac:dyDescent="0.2">
      <c r="A147" s="3">
        <v>141</v>
      </c>
      <c r="B147" s="11">
        <v>0.44059178597114301</v>
      </c>
      <c r="C147" s="8">
        <v>0.74177397012025659</v>
      </c>
      <c r="D147" s="7">
        <v>0.67448618542773908</v>
      </c>
      <c r="E147" s="13">
        <v>0.67324903020911331</v>
      </c>
      <c r="F147" s="50">
        <v>398276</v>
      </c>
    </row>
    <row r="148" spans="1:6" x14ac:dyDescent="0.2">
      <c r="A148" s="3">
        <v>142</v>
      </c>
      <c r="B148" s="11">
        <v>0.62034464116152765</v>
      </c>
      <c r="C148" s="8">
        <v>0.87821961066720189</v>
      </c>
      <c r="D148" s="7">
        <v>4.145777409911211E-2</v>
      </c>
      <c r="E148" s="13">
        <v>0.92299876519531709</v>
      </c>
      <c r="F148" s="50">
        <v>418234</v>
      </c>
    </row>
    <row r="149" spans="1:6" x14ac:dyDescent="0.2">
      <c r="A149" s="3">
        <v>143</v>
      </c>
      <c r="B149" s="11">
        <v>0.11590281299588745</v>
      </c>
      <c r="C149" s="8">
        <v>0.23558514158885957</v>
      </c>
      <c r="D149" s="7">
        <v>0.20986458305287892</v>
      </c>
      <c r="E149" s="13">
        <v>0.80187306120041524</v>
      </c>
      <c r="F149" s="50">
        <v>309025</v>
      </c>
    </row>
    <row r="150" spans="1:6" x14ac:dyDescent="0.2">
      <c r="A150" s="3">
        <v>144</v>
      </c>
      <c r="B150" s="11">
        <v>0.43974502663785064</v>
      </c>
      <c r="C150" s="8">
        <v>0.37104834146473642</v>
      </c>
      <c r="D150" s="7">
        <v>0.63957585669351147</v>
      </c>
      <c r="E150" s="13">
        <v>0.52115033539279598</v>
      </c>
      <c r="F150" s="50">
        <v>378836</v>
      </c>
    </row>
    <row r="151" spans="1:6" x14ac:dyDescent="0.2">
      <c r="A151" s="3">
        <v>145</v>
      </c>
      <c r="B151" s="11">
        <v>0.19715721872134917</v>
      </c>
      <c r="C151" s="8">
        <v>0.81840160362741377</v>
      </c>
      <c r="D151" s="7">
        <v>0.97326392432019904</v>
      </c>
      <c r="E151" s="13">
        <v>0.74439345053275907</v>
      </c>
      <c r="F151" s="50">
        <v>382563</v>
      </c>
    </row>
    <row r="152" spans="1:6" x14ac:dyDescent="0.2">
      <c r="A152" s="3">
        <v>146</v>
      </c>
      <c r="B152" s="11">
        <v>0.63584411149730269</v>
      </c>
      <c r="C152" s="8">
        <v>0.72291762286739436</v>
      </c>
      <c r="D152" s="7">
        <v>0.79564280108655938</v>
      </c>
      <c r="E152" s="13">
        <v>0.94870748889611189</v>
      </c>
      <c r="F152" s="50">
        <v>436247</v>
      </c>
    </row>
    <row r="153" spans="1:6" x14ac:dyDescent="0.2">
      <c r="A153" s="3">
        <v>147</v>
      </c>
      <c r="B153" s="11">
        <v>0.71398427383411334</v>
      </c>
      <c r="C153" s="8">
        <v>0.52822134650456432</v>
      </c>
      <c r="D153" s="7">
        <v>0.54130552395051257</v>
      </c>
      <c r="E153" s="13">
        <v>0.54047150962045909</v>
      </c>
      <c r="F153" s="50">
        <v>426369</v>
      </c>
    </row>
    <row r="154" spans="1:6" x14ac:dyDescent="0.2">
      <c r="A154" s="3">
        <v>148</v>
      </c>
      <c r="B154" s="11">
        <v>0.87917209158271248</v>
      </c>
      <c r="C154" s="8">
        <v>0.84151859083099001</v>
      </c>
      <c r="D154" s="7">
        <v>0.48261802157011358</v>
      </c>
      <c r="E154" s="13">
        <v>0.62353286825621168</v>
      </c>
      <c r="F154" s="50">
        <v>467660</v>
      </c>
    </row>
    <row r="155" spans="1:6" x14ac:dyDescent="0.2">
      <c r="A155" s="3">
        <v>149</v>
      </c>
      <c r="B155" s="11">
        <v>0.50906504562085353</v>
      </c>
      <c r="C155" s="8">
        <v>0.32514517282714617</v>
      </c>
      <c r="D155" s="7">
        <v>0.74514187381542862</v>
      </c>
      <c r="E155" s="13">
        <v>0.16120125576381683</v>
      </c>
      <c r="F155" s="50">
        <v>389764</v>
      </c>
    </row>
    <row r="156" spans="1:6" x14ac:dyDescent="0.2">
      <c r="A156" s="3">
        <v>150</v>
      </c>
      <c r="B156" s="11">
        <v>0.98683186151582236</v>
      </c>
      <c r="C156" s="8">
        <v>0.13458529224076199</v>
      </c>
      <c r="D156" s="7">
        <v>0.41798106358431808</v>
      </c>
      <c r="E156" s="13">
        <v>0.47149277816349011</v>
      </c>
      <c r="F156" s="50">
        <v>445276</v>
      </c>
    </row>
    <row r="157" spans="1:6" x14ac:dyDescent="0.2">
      <c r="A157" s="3">
        <v>151</v>
      </c>
      <c r="B157" s="11">
        <v>0.59453883389333406</v>
      </c>
      <c r="C157" s="8">
        <v>0.76810953357212164</v>
      </c>
      <c r="D157" s="7">
        <v>0.37482598607793838</v>
      </c>
      <c r="E157" s="13">
        <v>0.23019303772717359</v>
      </c>
      <c r="F157" s="50">
        <v>411968</v>
      </c>
    </row>
    <row r="158" spans="1:6" x14ac:dyDescent="0.2">
      <c r="A158" s="3">
        <v>152</v>
      </c>
      <c r="B158" s="11">
        <v>0.96744852220372191</v>
      </c>
      <c r="C158" s="8">
        <v>0.76641598893544105</v>
      </c>
      <c r="D158" s="7">
        <v>0.73778089074947473</v>
      </c>
      <c r="E158" s="13">
        <v>0.82133295219404501</v>
      </c>
      <c r="F158" s="50">
        <v>487609</v>
      </c>
    </row>
    <row r="159" spans="1:6" x14ac:dyDescent="0.2">
      <c r="A159" s="3">
        <v>153</v>
      </c>
      <c r="B159" s="11">
        <v>0.39732383298555052</v>
      </c>
      <c r="C159" s="8">
        <v>0.98009174145997857</v>
      </c>
      <c r="D159" s="7">
        <v>0.31176075843655393</v>
      </c>
      <c r="E159" s="13">
        <v>0.76274733728146793</v>
      </c>
      <c r="F159" s="50">
        <v>404987</v>
      </c>
    </row>
    <row r="160" spans="1:6" x14ac:dyDescent="0.2">
      <c r="A160" s="3">
        <v>154</v>
      </c>
      <c r="B160" s="11">
        <v>0.2765840088279804</v>
      </c>
      <c r="C160" s="8">
        <v>0.43341370512227939</v>
      </c>
      <c r="D160" s="7">
        <v>0.30494609880798318</v>
      </c>
      <c r="E160" s="13">
        <v>0.33489462722714447</v>
      </c>
      <c r="F160" s="50">
        <v>344107</v>
      </c>
    </row>
    <row r="161" spans="1:6" x14ac:dyDescent="0.2">
      <c r="A161" s="3">
        <v>155</v>
      </c>
      <c r="B161" s="11">
        <v>0.71563609880398649</v>
      </c>
      <c r="C161" s="8">
        <v>0.57282484325100991</v>
      </c>
      <c r="D161" s="7">
        <v>0.316259230489913</v>
      </c>
      <c r="E161" s="13">
        <v>0.3706166840963051</v>
      </c>
      <c r="F161" s="50">
        <v>421030</v>
      </c>
    </row>
    <row r="162" spans="1:6" x14ac:dyDescent="0.2">
      <c r="A162" s="3">
        <v>156</v>
      </c>
      <c r="B162" s="11">
        <v>0.49957201034467302</v>
      </c>
      <c r="C162" s="8">
        <v>0.9822131932299405</v>
      </c>
      <c r="D162" s="7">
        <v>0.36692511386887861</v>
      </c>
      <c r="E162" s="13">
        <v>0.62198790968360551</v>
      </c>
      <c r="F162" s="50">
        <v>422767</v>
      </c>
    </row>
    <row r="163" spans="1:6" x14ac:dyDescent="0.2">
      <c r="A163" s="3">
        <v>157</v>
      </c>
      <c r="B163" s="11">
        <v>0.99556688502988056</v>
      </c>
      <c r="C163" s="8">
        <v>0.58609608462887475</v>
      </c>
      <c r="D163" s="7">
        <v>0.18319948303297784</v>
      </c>
      <c r="E163" s="13">
        <v>0.14338872057614449</v>
      </c>
      <c r="F163" s="50">
        <v>461328</v>
      </c>
    </row>
    <row r="164" spans="1:6" x14ac:dyDescent="0.2">
      <c r="A164" s="3">
        <v>158</v>
      </c>
      <c r="B164" s="11">
        <v>0.60816334293239438</v>
      </c>
      <c r="C164" s="8">
        <v>0.6433571030597407</v>
      </c>
      <c r="D164" s="7">
        <v>0.19888410071999885</v>
      </c>
      <c r="E164" s="13">
        <v>0.15076877840677483</v>
      </c>
      <c r="F164" s="50">
        <v>402443</v>
      </c>
    </row>
    <row r="165" spans="1:6" x14ac:dyDescent="0.2">
      <c r="A165" s="3">
        <v>159</v>
      </c>
      <c r="B165" s="11">
        <v>0.17807489558131351</v>
      </c>
      <c r="C165" s="8">
        <v>0.1026766303896699</v>
      </c>
      <c r="D165" s="7">
        <v>0.26548032534484778</v>
      </c>
      <c r="E165" s="13">
        <v>0.98933614902417633</v>
      </c>
      <c r="F165" s="50">
        <v>313251</v>
      </c>
    </row>
    <row r="166" spans="1:6" x14ac:dyDescent="0.2">
      <c r="A166" s="3">
        <v>160</v>
      </c>
      <c r="B166" s="11">
        <v>0.75341442137014214</v>
      </c>
      <c r="C166" s="8">
        <v>0.7599801194024749</v>
      </c>
      <c r="D166" s="7">
        <v>0.1341207178812821</v>
      </c>
      <c r="E166" s="13">
        <v>0.67876159983469408</v>
      </c>
      <c r="F166" s="50">
        <v>433076</v>
      </c>
    </row>
    <row r="167" spans="1:6" x14ac:dyDescent="0.2">
      <c r="A167" s="3">
        <v>161</v>
      </c>
      <c r="B167" s="11">
        <v>0.84198501778143264</v>
      </c>
      <c r="C167" s="8">
        <v>5.517207639348376E-2</v>
      </c>
      <c r="D167" s="7">
        <v>0.9805464176620905</v>
      </c>
      <c r="E167" s="13">
        <v>0.27878826341873197</v>
      </c>
      <c r="F167" s="50">
        <v>440251</v>
      </c>
    </row>
    <row r="168" spans="1:6" x14ac:dyDescent="0.2">
      <c r="A168" s="3">
        <v>162</v>
      </c>
      <c r="B168" s="11">
        <v>0.68526631711838482</v>
      </c>
      <c r="C168" s="8">
        <v>0.85559391393897088</v>
      </c>
      <c r="D168" s="7">
        <v>0.77912835483162191</v>
      </c>
      <c r="E168" s="13">
        <v>0.6547970116872629</v>
      </c>
      <c r="F168" s="50">
        <v>449024</v>
      </c>
    </row>
    <row r="169" spans="1:6" x14ac:dyDescent="0.2">
      <c r="A169" s="3">
        <v>163</v>
      </c>
      <c r="B169" s="11">
        <v>0.34025110107608458</v>
      </c>
      <c r="C169" s="8">
        <v>0.88998652186891358</v>
      </c>
      <c r="D169" s="7">
        <v>0.55521226879229801</v>
      </c>
      <c r="E169" s="13">
        <v>1.2159884881015937E-2</v>
      </c>
      <c r="F169" s="50">
        <v>382855</v>
      </c>
    </row>
    <row r="170" spans="1:6" x14ac:dyDescent="0.2">
      <c r="A170" s="3">
        <v>164</v>
      </c>
      <c r="B170" s="11">
        <v>0.70000526589008005</v>
      </c>
      <c r="C170" s="8">
        <v>3.6041040078029551E-2</v>
      </c>
      <c r="D170" s="7">
        <v>0.49532725351742557</v>
      </c>
      <c r="E170" s="13">
        <v>0.37451669452421565</v>
      </c>
      <c r="F170" s="50">
        <v>389077</v>
      </c>
    </row>
    <row r="171" spans="1:6" x14ac:dyDescent="0.2">
      <c r="A171" s="3">
        <v>165</v>
      </c>
      <c r="B171" s="11">
        <v>0.65272866156680387</v>
      </c>
      <c r="C171" s="8">
        <v>0.99924893417177307</v>
      </c>
      <c r="D171" s="7">
        <v>0.75905920734098842</v>
      </c>
      <c r="E171" s="13">
        <v>0.71916702525127874</v>
      </c>
      <c r="F171" s="50">
        <v>480265</v>
      </c>
    </row>
    <row r="172" spans="1:6" x14ac:dyDescent="0.2">
      <c r="A172" s="3">
        <v>166</v>
      </c>
      <c r="B172" s="11">
        <v>0.75855978485098974</v>
      </c>
      <c r="C172" s="8">
        <v>0.33037307269228289</v>
      </c>
      <c r="D172" s="7">
        <v>0.62877361666593512</v>
      </c>
      <c r="E172" s="13">
        <v>0.9290426570899184</v>
      </c>
      <c r="F172" s="50">
        <v>430542</v>
      </c>
    </row>
    <row r="173" spans="1:6" x14ac:dyDescent="0.2">
      <c r="A173" s="3">
        <v>167</v>
      </c>
      <c r="B173" s="11">
        <v>0.99053490301295943</v>
      </c>
      <c r="C173" s="8">
        <v>0.34184997112192483</v>
      </c>
      <c r="D173" s="7">
        <v>0.80813868538229339</v>
      </c>
      <c r="E173" s="13">
        <v>0.22342452241411692</v>
      </c>
      <c r="F173" s="50">
        <v>471100</v>
      </c>
    </row>
    <row r="174" spans="1:6" x14ac:dyDescent="0.2">
      <c r="A174" s="3">
        <v>168</v>
      </c>
      <c r="B174" s="11">
        <v>9.0771804576742499E-2</v>
      </c>
      <c r="C174" s="8">
        <v>0.83251881069282396</v>
      </c>
      <c r="D174" s="7">
        <v>0.18971555958004316</v>
      </c>
      <c r="E174" s="13">
        <v>4.5887411766771136E-2</v>
      </c>
      <c r="F174" s="50">
        <v>328643</v>
      </c>
    </row>
    <row r="175" spans="1:6" x14ac:dyDescent="0.2">
      <c r="A175" s="3">
        <v>169</v>
      </c>
      <c r="B175" s="11">
        <v>0.18335171925025395</v>
      </c>
      <c r="C175" s="8">
        <v>0.4079940478496471</v>
      </c>
      <c r="D175" s="7">
        <v>0.65987948728410006</v>
      </c>
      <c r="E175" s="13">
        <v>0.96917372129404145</v>
      </c>
      <c r="F175" s="50">
        <v>343922</v>
      </c>
    </row>
    <row r="176" spans="1:6" x14ac:dyDescent="0.2">
      <c r="A176" s="3">
        <v>170</v>
      </c>
      <c r="B176" s="11">
        <v>0.32545899267207001</v>
      </c>
      <c r="C176" s="8">
        <v>0.92527604720406109</v>
      </c>
      <c r="D176" s="7">
        <v>0.22816417022352931</v>
      </c>
      <c r="E176" s="13">
        <v>0.57178103506871036</v>
      </c>
      <c r="F176" s="50">
        <v>379363</v>
      </c>
    </row>
    <row r="177" spans="1:6" x14ac:dyDescent="0.2">
      <c r="A177" s="3">
        <v>171</v>
      </c>
      <c r="B177" s="11">
        <v>0.52773663524987302</v>
      </c>
      <c r="C177" s="8">
        <v>0.8752068451403836</v>
      </c>
      <c r="D177" s="7">
        <v>0.77571410622803327</v>
      </c>
      <c r="E177" s="13">
        <v>0.68586533951803885</v>
      </c>
      <c r="F177" s="50">
        <v>425422</v>
      </c>
    </row>
    <row r="178" spans="1:6" x14ac:dyDescent="0.2">
      <c r="A178" s="3">
        <v>172</v>
      </c>
      <c r="B178" s="11">
        <v>0.25042549807398851</v>
      </c>
      <c r="C178" s="8">
        <v>0.62677969301818626</v>
      </c>
      <c r="D178" s="7">
        <v>0.55432143975210646</v>
      </c>
      <c r="E178" s="13">
        <v>0.66467335454711329</v>
      </c>
      <c r="F178" s="50">
        <v>357765</v>
      </c>
    </row>
    <row r="179" spans="1:6" x14ac:dyDescent="0.2">
      <c r="A179" s="3">
        <v>173</v>
      </c>
      <c r="B179" s="11">
        <v>0.68420127110295925</v>
      </c>
      <c r="C179" s="8">
        <v>0.763492753471259</v>
      </c>
      <c r="D179" s="7">
        <v>0.38921722324343322</v>
      </c>
      <c r="E179" s="13">
        <v>8.0697679063931438E-2</v>
      </c>
      <c r="F179" s="50">
        <v>425068</v>
      </c>
    </row>
    <row r="180" spans="1:6" x14ac:dyDescent="0.2">
      <c r="A180" s="3">
        <v>174</v>
      </c>
      <c r="B180" s="11">
        <v>0.63545177213582238</v>
      </c>
      <c r="C180" s="8">
        <v>0.38752833400375086</v>
      </c>
      <c r="D180" s="7">
        <v>0.50217224921504489</v>
      </c>
      <c r="E180" s="13">
        <v>0.9966109544859677</v>
      </c>
      <c r="F180" s="50">
        <v>410688</v>
      </c>
    </row>
    <row r="181" spans="1:6" x14ac:dyDescent="0.2">
      <c r="A181" s="3">
        <v>175</v>
      </c>
      <c r="B181" s="11">
        <v>0.60446252737734252</v>
      </c>
      <c r="C181" s="8">
        <v>0.71620824685370033</v>
      </c>
      <c r="D181" s="7">
        <v>8.3703759074152617E-2</v>
      </c>
      <c r="E181" s="13">
        <v>0.20758599303198644</v>
      </c>
      <c r="F181" s="50">
        <v>402393</v>
      </c>
    </row>
    <row r="182" spans="1:6" x14ac:dyDescent="0.2">
      <c r="A182" s="3">
        <v>176</v>
      </c>
      <c r="B182" s="11">
        <v>0.86292552114089682</v>
      </c>
      <c r="C182" s="8">
        <v>0.48359738223657966</v>
      </c>
      <c r="D182" s="7">
        <v>0.12728873506976135</v>
      </c>
      <c r="E182" s="13">
        <v>0.94576277231258521</v>
      </c>
      <c r="F182" s="50">
        <v>439669</v>
      </c>
    </row>
    <row r="183" spans="1:6" x14ac:dyDescent="0.2">
      <c r="A183" s="3">
        <v>177</v>
      </c>
      <c r="B183" s="11">
        <v>0.27620439488583681</v>
      </c>
      <c r="C183" s="8">
        <v>0.98897611248143436</v>
      </c>
      <c r="D183" s="7">
        <v>2.7089284605849251E-2</v>
      </c>
      <c r="E183" s="13">
        <v>0.90966873328220865</v>
      </c>
      <c r="F183" s="50">
        <v>381795</v>
      </c>
    </row>
    <row r="184" spans="1:6" x14ac:dyDescent="0.2">
      <c r="A184" s="3">
        <v>178</v>
      </c>
      <c r="B184" s="11">
        <v>0.36538907732046444</v>
      </c>
      <c r="C184" s="8">
        <v>0.42318026722001456</v>
      </c>
      <c r="D184" s="7">
        <v>0.48549897018814658</v>
      </c>
      <c r="E184" s="13">
        <v>0.1356379755844288</v>
      </c>
      <c r="F184" s="50">
        <v>361590</v>
      </c>
    </row>
    <row r="185" spans="1:6" x14ac:dyDescent="0.2">
      <c r="A185" s="3">
        <v>179</v>
      </c>
      <c r="B185" s="11">
        <v>0.69544436736339499</v>
      </c>
      <c r="C185" s="8">
        <v>0.27541843565135249</v>
      </c>
      <c r="D185" s="7">
        <v>0.60050615866505763</v>
      </c>
      <c r="E185" s="13">
        <v>0.77216330992322901</v>
      </c>
      <c r="F185" s="50">
        <v>415173</v>
      </c>
    </row>
    <row r="186" spans="1:6" x14ac:dyDescent="0.2">
      <c r="A186" s="3">
        <v>180</v>
      </c>
      <c r="B186" s="11">
        <v>0.18934365387633689</v>
      </c>
      <c r="C186" s="8">
        <v>5.4172956977698083E-2</v>
      </c>
      <c r="D186" s="7">
        <v>0.32745921831169733</v>
      </c>
      <c r="E186" s="13">
        <v>0.89557886163627265</v>
      </c>
      <c r="F186" s="50">
        <v>309214</v>
      </c>
    </row>
    <row r="187" spans="1:6" x14ac:dyDescent="0.2">
      <c r="A187" s="3">
        <v>181</v>
      </c>
      <c r="B187" s="11">
        <v>0.6867653822653238</v>
      </c>
      <c r="C187" s="8">
        <v>0.95600075867517653</v>
      </c>
      <c r="D187" s="7">
        <v>5.9052558912099151E-2</v>
      </c>
      <c r="E187" s="13">
        <v>0.77974424439307599</v>
      </c>
      <c r="F187" s="50">
        <v>437849</v>
      </c>
    </row>
    <row r="188" spans="1:6" x14ac:dyDescent="0.2">
      <c r="A188" s="3">
        <v>182</v>
      </c>
      <c r="B188" s="11">
        <v>0.64567626229869124</v>
      </c>
      <c r="C188" s="8">
        <v>1.2072553549814846E-2</v>
      </c>
      <c r="D188" s="7">
        <v>4.1348540095136666E-2</v>
      </c>
      <c r="E188" s="13">
        <v>0.73137049330884452</v>
      </c>
      <c r="F188" s="50">
        <v>360715</v>
      </c>
    </row>
    <row r="189" spans="1:6" x14ac:dyDescent="0.2">
      <c r="A189" s="3">
        <v>183</v>
      </c>
      <c r="B189" s="11">
        <v>0.45756058832537183</v>
      </c>
      <c r="C189" s="8">
        <v>0.38251999658294555</v>
      </c>
      <c r="D189" s="7">
        <v>0.63690015096758856</v>
      </c>
      <c r="E189" s="13">
        <v>0.19984009247839118</v>
      </c>
      <c r="F189" s="50">
        <v>380176</v>
      </c>
    </row>
    <row r="190" spans="1:6" x14ac:dyDescent="0.2">
      <c r="A190" s="3">
        <v>184</v>
      </c>
      <c r="B190" s="11">
        <v>0.60839244102317436</v>
      </c>
      <c r="C190" s="8">
        <v>0.64025469077958064</v>
      </c>
      <c r="D190" s="7">
        <v>0.760158946527979</v>
      </c>
      <c r="E190" s="13">
        <v>0.58493782371059089</v>
      </c>
      <c r="F190" s="50">
        <v>423161</v>
      </c>
    </row>
    <row r="191" spans="1:6" x14ac:dyDescent="0.2">
      <c r="A191" s="3">
        <v>185</v>
      </c>
      <c r="B191" s="11">
        <v>0.58506727905979661</v>
      </c>
      <c r="C191" s="8">
        <v>0.22181217147788357</v>
      </c>
      <c r="D191" s="7">
        <v>0.22034104400118015</v>
      </c>
      <c r="E191" s="13">
        <v>0.93077838288822234</v>
      </c>
      <c r="F191" s="50">
        <v>384838</v>
      </c>
    </row>
    <row r="192" spans="1:6" x14ac:dyDescent="0.2">
      <c r="A192" s="3">
        <v>186</v>
      </c>
      <c r="B192" s="11">
        <v>0.2101842832675751</v>
      </c>
      <c r="C192" s="8">
        <v>0.32207767086331296</v>
      </c>
      <c r="D192" s="7">
        <v>0.25614955066371625</v>
      </c>
      <c r="E192" s="13">
        <v>0.9063442732583854</v>
      </c>
      <c r="F192" s="50">
        <v>330800</v>
      </c>
    </row>
    <row r="193" spans="1:6" x14ac:dyDescent="0.2">
      <c r="A193" s="3">
        <v>187</v>
      </c>
      <c r="B193" s="11">
        <v>0.23380773008978273</v>
      </c>
      <c r="C193" s="8">
        <v>0.96973599082319006</v>
      </c>
      <c r="D193" s="7">
        <v>0.9214848292143214</v>
      </c>
      <c r="E193" s="13">
        <v>0.66778725684569229</v>
      </c>
      <c r="F193" s="50">
        <v>399636</v>
      </c>
    </row>
    <row r="194" spans="1:6" x14ac:dyDescent="0.2">
      <c r="A194" s="3">
        <v>188</v>
      </c>
      <c r="B194" s="11">
        <v>0.15699713989068265</v>
      </c>
      <c r="C194" s="8">
        <v>0.10379853878510037</v>
      </c>
      <c r="D194" s="7">
        <v>0.26184123728488529</v>
      </c>
      <c r="E194" s="13">
        <v>0.58606109455378341</v>
      </c>
      <c r="F194" s="50">
        <v>306070</v>
      </c>
    </row>
    <row r="195" spans="1:6" x14ac:dyDescent="0.2">
      <c r="A195" s="3">
        <v>189</v>
      </c>
      <c r="B195" s="11">
        <v>0.20327877336939237</v>
      </c>
      <c r="C195" s="8">
        <v>0.97689888681075265</v>
      </c>
      <c r="D195" s="7">
        <v>0.92810744841575454</v>
      </c>
      <c r="E195" s="13">
        <v>0.29067148431272105</v>
      </c>
      <c r="F195" s="50">
        <v>395221</v>
      </c>
    </row>
    <row r="196" spans="1:6" x14ac:dyDescent="0.2">
      <c r="A196" s="3">
        <v>190</v>
      </c>
      <c r="B196" s="11">
        <v>1.3300847915025504E-2</v>
      </c>
      <c r="C196" s="8">
        <v>2.1217919170255395E-2</v>
      </c>
      <c r="D196" s="7">
        <v>0.75971078753240395</v>
      </c>
      <c r="E196" s="13">
        <v>0.38211229570046157</v>
      </c>
      <c r="F196" s="50">
        <v>285049</v>
      </c>
    </row>
    <row r="197" spans="1:6" x14ac:dyDescent="0.2">
      <c r="A197" s="3">
        <v>191</v>
      </c>
      <c r="B197" s="11">
        <v>0.44567155076376641</v>
      </c>
      <c r="C197" s="8">
        <v>0.54943163803654416</v>
      </c>
      <c r="D197" s="7">
        <v>0.34312528447737056</v>
      </c>
      <c r="E197" s="13">
        <v>0.37321681658808703</v>
      </c>
      <c r="F197" s="50">
        <v>377543</v>
      </c>
    </row>
    <row r="198" spans="1:6" x14ac:dyDescent="0.2">
      <c r="A198" s="3">
        <v>192</v>
      </c>
      <c r="B198" s="11">
        <v>0.71059072885707575</v>
      </c>
      <c r="C198" s="8">
        <v>0.50391958161251171</v>
      </c>
      <c r="D198" s="7">
        <v>0.45728990281118487</v>
      </c>
      <c r="E198" s="13">
        <v>0.87587497422590144</v>
      </c>
      <c r="F198" s="50">
        <v>424410</v>
      </c>
    </row>
    <row r="199" spans="1:6" x14ac:dyDescent="0.2">
      <c r="A199" s="3">
        <v>193</v>
      </c>
      <c r="B199" s="11">
        <v>0.4738630215374352</v>
      </c>
      <c r="C199" s="8">
        <v>0.65379214563250221</v>
      </c>
      <c r="D199" s="7">
        <v>0.94573681911112462</v>
      </c>
      <c r="E199" s="13">
        <v>0.15898661921095958</v>
      </c>
      <c r="F199" s="50">
        <v>411117</v>
      </c>
    </row>
    <row r="200" spans="1:6" x14ac:dyDescent="0.2">
      <c r="A200" s="3">
        <v>194</v>
      </c>
      <c r="B200" s="11">
        <v>4.1062737825012796E-3</v>
      </c>
      <c r="C200" s="8">
        <v>0.14062583031609788</v>
      </c>
      <c r="D200" s="7">
        <v>0.53516341416473323</v>
      </c>
      <c r="E200" s="13">
        <v>0.31837056802687547</v>
      </c>
      <c r="F200" s="50">
        <v>291280</v>
      </c>
    </row>
    <row r="201" spans="1:6" x14ac:dyDescent="0.2">
      <c r="A201" s="3">
        <v>195</v>
      </c>
      <c r="B201" s="11">
        <v>0.89643818534375852</v>
      </c>
      <c r="C201" s="8">
        <v>0.63157078381693654</v>
      </c>
      <c r="D201" s="7">
        <v>0.82481309010402659</v>
      </c>
      <c r="E201" s="13">
        <v>0.82353368140725114</v>
      </c>
      <c r="F201" s="50">
        <v>473610</v>
      </c>
    </row>
    <row r="202" spans="1:6" x14ac:dyDescent="0.2">
      <c r="A202" s="3">
        <v>196</v>
      </c>
      <c r="B202" s="11">
        <v>0.4637562952918638</v>
      </c>
      <c r="C202" s="8">
        <v>0.24852554715189112</v>
      </c>
      <c r="D202" s="7">
        <v>0.77062488037716315</v>
      </c>
      <c r="E202" s="13">
        <v>0.16533177932257292</v>
      </c>
      <c r="F202" s="50">
        <v>379770</v>
      </c>
    </row>
    <row r="203" spans="1:6" x14ac:dyDescent="0.2">
      <c r="A203" s="3">
        <v>197</v>
      </c>
      <c r="B203" s="11">
        <v>0.9288388868870755</v>
      </c>
      <c r="C203" s="8">
        <v>7.2614900488400358E-2</v>
      </c>
      <c r="D203" s="7">
        <v>0.58559539563045993</v>
      </c>
      <c r="E203" s="13">
        <v>0.94332182733881609</v>
      </c>
      <c r="F203" s="50">
        <v>438632</v>
      </c>
    </row>
    <row r="204" spans="1:6" x14ac:dyDescent="0.2">
      <c r="A204" s="3">
        <v>198</v>
      </c>
      <c r="B204" s="11">
        <v>0.74842997459823402</v>
      </c>
      <c r="C204" s="8">
        <v>0.13090922766950197</v>
      </c>
      <c r="D204" s="7">
        <v>0.36134373201578018</v>
      </c>
      <c r="E204" s="13">
        <v>0.72801736902619429</v>
      </c>
      <c r="F204" s="50">
        <v>406670</v>
      </c>
    </row>
    <row r="205" spans="1:6" x14ac:dyDescent="0.2">
      <c r="A205" s="3">
        <v>199</v>
      </c>
      <c r="B205" s="11">
        <v>0.81049251035828396</v>
      </c>
      <c r="C205" s="8">
        <v>0.40932472490496208</v>
      </c>
      <c r="D205" s="7">
        <v>0.69592990386384102</v>
      </c>
      <c r="E205" s="13">
        <v>0.43490313958819138</v>
      </c>
      <c r="F205" s="50">
        <v>441644</v>
      </c>
    </row>
    <row r="206" spans="1:6" x14ac:dyDescent="0.2">
      <c r="A206" s="3">
        <v>200</v>
      </c>
      <c r="B206" s="11">
        <v>0.17607997684941379</v>
      </c>
      <c r="C206" s="8">
        <v>0.90589202990746309</v>
      </c>
      <c r="D206" s="7">
        <v>0.72688427836904634</v>
      </c>
      <c r="E206" s="13">
        <v>0.7166459252939652</v>
      </c>
      <c r="F206" s="50">
        <v>370046</v>
      </c>
    </row>
    <row r="207" spans="1:6" x14ac:dyDescent="0.2">
      <c r="A207" s="3">
        <v>201</v>
      </c>
      <c r="B207" s="11">
        <v>0.84652154603069663</v>
      </c>
      <c r="C207" s="8">
        <v>0.93863387884626559</v>
      </c>
      <c r="D207" s="7">
        <v>0.43724228799589537</v>
      </c>
      <c r="E207" s="13">
        <v>0.75038402905519341</v>
      </c>
      <c r="F207" s="50">
        <v>471364</v>
      </c>
    </row>
    <row r="208" spans="1:6" x14ac:dyDescent="0.2">
      <c r="A208" s="3">
        <v>202</v>
      </c>
      <c r="B208" s="11">
        <v>0.39017455968104542</v>
      </c>
      <c r="C208" s="8">
        <v>0.77533440564741674</v>
      </c>
      <c r="D208" s="7">
        <v>0.37545657582351355</v>
      </c>
      <c r="E208" s="13">
        <v>0.91218795438455491</v>
      </c>
      <c r="F208" s="50">
        <v>384218</v>
      </c>
    </row>
    <row r="209" spans="1:6" x14ac:dyDescent="0.2">
      <c r="A209" s="3">
        <v>203</v>
      </c>
      <c r="B209" s="11">
        <v>0.55350172369245187</v>
      </c>
      <c r="C209" s="8">
        <v>0.74729206799378123</v>
      </c>
      <c r="D209" s="7">
        <v>8.4302871287518899E-2</v>
      </c>
      <c r="E209" s="13">
        <v>0.84526115098590415</v>
      </c>
      <c r="F209" s="50">
        <v>399918</v>
      </c>
    </row>
    <row r="210" spans="1:6" x14ac:dyDescent="0.2">
      <c r="A210" s="3">
        <v>204</v>
      </c>
      <c r="B210" s="11">
        <v>0.32661250313443047</v>
      </c>
      <c r="C210" s="8">
        <v>0.64257535597119098</v>
      </c>
      <c r="D210" s="7">
        <v>0.47283853745721149</v>
      </c>
      <c r="E210" s="13">
        <v>0.28143573096075758</v>
      </c>
      <c r="F210" s="50">
        <v>365911</v>
      </c>
    </row>
    <row r="211" spans="1:6" x14ac:dyDescent="0.2">
      <c r="A211" s="3">
        <v>205</v>
      </c>
      <c r="B211" s="11">
        <v>7.3708914097560863E-2</v>
      </c>
      <c r="C211" s="8">
        <v>0.14979080210555951</v>
      </c>
      <c r="D211" s="7">
        <v>0.21653596958836152</v>
      </c>
      <c r="E211" s="13">
        <v>8.806902572389097E-2</v>
      </c>
      <c r="F211" s="50">
        <v>292135</v>
      </c>
    </row>
    <row r="212" spans="1:6" x14ac:dyDescent="0.2">
      <c r="A212" s="3">
        <v>206</v>
      </c>
      <c r="B212" s="11">
        <v>0.32896535951388595</v>
      </c>
      <c r="C212" s="8">
        <v>0.58539266572456172</v>
      </c>
      <c r="D212" s="7">
        <v>0.171886138117335</v>
      </c>
      <c r="E212" s="13">
        <v>0.43341018014525345</v>
      </c>
      <c r="F212" s="50">
        <v>356318</v>
      </c>
    </row>
    <row r="213" spans="1:6" x14ac:dyDescent="0.2">
      <c r="A213" s="3">
        <v>207</v>
      </c>
      <c r="B213" s="11">
        <v>0.18026640292197071</v>
      </c>
      <c r="C213" s="8">
        <v>0.20143834588603549</v>
      </c>
      <c r="D213" s="7">
        <v>0.86171331722686195</v>
      </c>
      <c r="E213" s="13">
        <v>0.69889864267586088</v>
      </c>
      <c r="F213" s="50">
        <v>339684</v>
      </c>
    </row>
    <row r="214" spans="1:6" x14ac:dyDescent="0.2">
      <c r="A214" s="3">
        <v>208</v>
      </c>
      <c r="B214" s="11">
        <v>0.38691409394984366</v>
      </c>
      <c r="C214" s="8">
        <v>0.21774492592139882</v>
      </c>
      <c r="D214" s="7">
        <v>0.80233545228932313</v>
      </c>
      <c r="E214" s="13">
        <v>0.47752382939705207</v>
      </c>
      <c r="F214" s="50">
        <v>369253</v>
      </c>
    </row>
    <row r="215" spans="1:6" x14ac:dyDescent="0.2">
      <c r="A215" s="3">
        <v>209</v>
      </c>
      <c r="B215" s="11">
        <v>0.55963732810247913</v>
      </c>
      <c r="C215" s="8">
        <v>0.30817980445878079</v>
      </c>
      <c r="D215" s="7">
        <v>0.7302785972117557</v>
      </c>
      <c r="E215" s="13">
        <v>0.84101617153161401</v>
      </c>
      <c r="F215" s="50">
        <v>400723</v>
      </c>
    </row>
    <row r="216" spans="1:6" x14ac:dyDescent="0.2">
      <c r="A216" s="3">
        <v>210</v>
      </c>
      <c r="B216" s="11">
        <v>0.14043913559562105</v>
      </c>
      <c r="C216" s="8">
        <v>0.21220681859299351</v>
      </c>
      <c r="D216" s="7">
        <v>0.80097420764200999</v>
      </c>
      <c r="E216" s="13">
        <v>0.17864545836440826</v>
      </c>
      <c r="F216" s="50">
        <v>327517</v>
      </c>
    </row>
    <row r="217" spans="1:6" x14ac:dyDescent="0.2">
      <c r="A217" s="3">
        <v>211</v>
      </c>
      <c r="B217" s="11">
        <v>0.18995445811133371</v>
      </c>
      <c r="C217" s="8">
        <v>0.70366340715580866</v>
      </c>
      <c r="D217" s="7">
        <v>7.009809214482865E-2</v>
      </c>
      <c r="E217" s="13">
        <v>7.2195101354289748E-2</v>
      </c>
      <c r="F217" s="50">
        <v>333558</v>
      </c>
    </row>
    <row r="218" spans="1:6" x14ac:dyDescent="0.2">
      <c r="A218" s="3">
        <v>212</v>
      </c>
      <c r="B218" s="11">
        <v>0.93559790175458857</v>
      </c>
      <c r="C218" s="8">
        <v>0.94489078177052122</v>
      </c>
      <c r="D218" s="7">
        <v>4.7145878583204071E-2</v>
      </c>
      <c r="E218" s="13">
        <v>3.6516023896087879E-2</v>
      </c>
      <c r="F218" s="50">
        <v>469837</v>
      </c>
    </row>
    <row r="219" spans="1:6" x14ac:dyDescent="0.2">
      <c r="A219" s="3">
        <v>213</v>
      </c>
      <c r="B219" s="11">
        <v>0.73853746939609743</v>
      </c>
      <c r="C219" s="8">
        <v>0.63887099163897287</v>
      </c>
      <c r="D219" s="7">
        <v>0.48440229258603495</v>
      </c>
      <c r="E219" s="13">
        <v>0.25948861157920533</v>
      </c>
      <c r="F219" s="50">
        <v>431865</v>
      </c>
    </row>
    <row r="220" spans="1:6" x14ac:dyDescent="0.2">
      <c r="A220" s="3">
        <v>214</v>
      </c>
      <c r="B220" s="11">
        <v>0.87437549641393164</v>
      </c>
      <c r="C220" s="8">
        <v>0.56646987865836251</v>
      </c>
      <c r="D220" s="7">
        <v>0.39673247222114794</v>
      </c>
      <c r="E220" s="13">
        <v>0.18039970392033389</v>
      </c>
      <c r="F220" s="50">
        <v>447093</v>
      </c>
    </row>
    <row r="221" spans="1:6" x14ac:dyDescent="0.2">
      <c r="A221" s="3">
        <v>215</v>
      </c>
      <c r="B221" s="11">
        <v>0.92069549268359541</v>
      </c>
      <c r="C221" s="8">
        <v>0.56557403101957238</v>
      </c>
      <c r="D221" s="7">
        <v>0.7501917333744309</v>
      </c>
      <c r="E221" s="13">
        <v>0.52822880416231865</v>
      </c>
      <c r="F221" s="50">
        <v>468974</v>
      </c>
    </row>
    <row r="222" spans="1:6" x14ac:dyDescent="0.2">
      <c r="A222" s="3">
        <v>216</v>
      </c>
      <c r="B222" s="11">
        <v>0.77066016608686461</v>
      </c>
      <c r="C222" s="8">
        <v>0.36664730635120357</v>
      </c>
      <c r="D222" s="7">
        <v>0.92998547819133992</v>
      </c>
      <c r="E222" s="13">
        <v>0.8952145552578753</v>
      </c>
      <c r="F222" s="50">
        <v>449213</v>
      </c>
    </row>
    <row r="223" spans="1:6" x14ac:dyDescent="0.2">
      <c r="A223" s="3">
        <v>217</v>
      </c>
      <c r="B223" s="11">
        <v>6.165048162568143E-2</v>
      </c>
      <c r="C223" s="8">
        <v>0.23824295470736878</v>
      </c>
      <c r="D223" s="7">
        <v>0.44922168245748217</v>
      </c>
      <c r="E223" s="13">
        <v>0.10160613531518092</v>
      </c>
      <c r="F223" s="50">
        <v>302463</v>
      </c>
    </row>
    <row r="224" spans="1:6" x14ac:dyDescent="0.2">
      <c r="A224" s="3">
        <v>218</v>
      </c>
      <c r="B224" s="11">
        <v>0.6206544750580405</v>
      </c>
      <c r="C224" s="8">
        <v>0.31601059724777514</v>
      </c>
      <c r="D224" s="7">
        <v>0.73753682569489853</v>
      </c>
      <c r="E224" s="13">
        <v>0.38861811534159452</v>
      </c>
      <c r="F224" s="50">
        <v>408410</v>
      </c>
    </row>
    <row r="225" spans="1:6" x14ac:dyDescent="0.2">
      <c r="A225" s="3">
        <v>219</v>
      </c>
      <c r="B225" s="11">
        <v>0.95462481016746703</v>
      </c>
      <c r="C225" s="8">
        <v>0.56457629391541564</v>
      </c>
      <c r="D225" s="7">
        <v>0.63787662770224296</v>
      </c>
      <c r="E225" s="13">
        <v>0.96565030610775693</v>
      </c>
      <c r="F225" s="50">
        <v>473339</v>
      </c>
    </row>
    <row r="226" spans="1:6" x14ac:dyDescent="0.2">
      <c r="A226" s="3">
        <v>220</v>
      </c>
      <c r="B226" s="11">
        <v>6.3095381906365877E-2</v>
      </c>
      <c r="C226" s="8">
        <v>0.9809747611818157</v>
      </c>
      <c r="D226" s="7">
        <v>0.33846825626103494</v>
      </c>
      <c r="E226" s="13">
        <v>0.96114086454877012</v>
      </c>
      <c r="F226" s="50">
        <v>354607</v>
      </c>
    </row>
    <row r="227" spans="1:6" x14ac:dyDescent="0.2">
      <c r="A227" s="3">
        <v>221</v>
      </c>
      <c r="B227" s="11">
        <v>0.34091906361871749</v>
      </c>
      <c r="C227" s="8">
        <v>7.8139908733091401E-3</v>
      </c>
      <c r="D227" s="7">
        <v>0.17815046219103647</v>
      </c>
      <c r="E227" s="13">
        <v>0.27071004193645531</v>
      </c>
      <c r="F227" s="50">
        <v>311348</v>
      </c>
    </row>
    <row r="228" spans="1:6" x14ac:dyDescent="0.2">
      <c r="A228" s="3">
        <v>222</v>
      </c>
      <c r="B228" s="11">
        <v>5.4096987417584286E-2</v>
      </c>
      <c r="C228" s="8">
        <v>0.23847147709706951</v>
      </c>
      <c r="D228" s="7">
        <v>0.23012196342544344</v>
      </c>
      <c r="E228" s="13">
        <v>0.81842507020699351</v>
      </c>
      <c r="F228" s="50">
        <v>299933</v>
      </c>
    </row>
    <row r="229" spans="1:6" x14ac:dyDescent="0.2">
      <c r="A229" s="3">
        <v>223</v>
      </c>
      <c r="B229" s="11">
        <v>0.30569991113199024</v>
      </c>
      <c r="C229" s="8">
        <v>5.501400092912323E-2</v>
      </c>
      <c r="D229" s="7">
        <v>0.60442582096757413</v>
      </c>
      <c r="E229" s="13">
        <v>0.13246195217288081</v>
      </c>
      <c r="F229" s="50">
        <v>331373</v>
      </c>
    </row>
    <row r="230" spans="1:6" x14ac:dyDescent="0.2">
      <c r="A230" s="3">
        <v>224</v>
      </c>
      <c r="B230" s="11">
        <v>0.17661503838543513</v>
      </c>
      <c r="C230" s="8">
        <v>0.30190812623767982</v>
      </c>
      <c r="D230" s="7">
        <v>0.36337255455930817</v>
      </c>
      <c r="E230" s="13">
        <v>0.41629124914836702</v>
      </c>
      <c r="F230" s="50">
        <v>324033</v>
      </c>
    </row>
    <row r="231" spans="1:6" x14ac:dyDescent="0.2">
      <c r="A231" s="3">
        <v>225</v>
      </c>
      <c r="B231" s="11">
        <v>6.8096107475814849E-2</v>
      </c>
      <c r="C231" s="8">
        <v>0.10874512205444964</v>
      </c>
      <c r="D231" s="7">
        <v>0.92677246749666953</v>
      </c>
      <c r="E231" s="13">
        <v>0.13593859648231277</v>
      </c>
      <c r="F231" s="50">
        <v>315797</v>
      </c>
    </row>
    <row r="232" spans="1:6" x14ac:dyDescent="0.2">
      <c r="A232" s="3">
        <v>226</v>
      </c>
      <c r="B232" s="11">
        <v>0.63455218321436779</v>
      </c>
      <c r="C232" s="8">
        <v>5.1179614718766975E-2</v>
      </c>
      <c r="D232" s="7">
        <v>0.19022130079217725</v>
      </c>
      <c r="E232" s="13">
        <v>0.25910433550900513</v>
      </c>
      <c r="F232" s="50">
        <v>372283</v>
      </c>
    </row>
    <row r="233" spans="1:6" x14ac:dyDescent="0.2">
      <c r="A233" s="3">
        <v>227</v>
      </c>
      <c r="B233" s="11">
        <v>0.1761698255641615</v>
      </c>
      <c r="C233" s="8">
        <v>0.35794083410131339</v>
      </c>
      <c r="D233" s="7">
        <v>0.12030879283722662</v>
      </c>
      <c r="E233" s="13">
        <v>0.99133431251074089</v>
      </c>
      <c r="F233" s="50">
        <v>324906</v>
      </c>
    </row>
    <row r="234" spans="1:6" x14ac:dyDescent="0.2">
      <c r="A234" s="3">
        <v>228</v>
      </c>
      <c r="B234" s="11">
        <v>0.65275731478919374</v>
      </c>
      <c r="C234" s="8">
        <v>0.99009774529333183</v>
      </c>
      <c r="D234" s="7">
        <v>0.76601622687282345</v>
      </c>
      <c r="E234" s="13">
        <v>0.59154652551530362</v>
      </c>
      <c r="F234" s="50">
        <v>465062</v>
      </c>
    </row>
    <row r="235" spans="1:6" x14ac:dyDescent="0.2">
      <c r="A235" s="3">
        <v>229</v>
      </c>
      <c r="B235" s="11">
        <v>0.68134409883142411</v>
      </c>
      <c r="C235" s="8">
        <v>0.36976396619972796</v>
      </c>
      <c r="D235" s="7">
        <v>0.67540801267075967</v>
      </c>
      <c r="E235" s="13">
        <v>0.34301068655410982</v>
      </c>
      <c r="F235" s="50">
        <v>417837</v>
      </c>
    </row>
    <row r="236" spans="1:6" x14ac:dyDescent="0.2">
      <c r="A236" s="3">
        <v>230</v>
      </c>
      <c r="B236" s="11">
        <v>0.64130083974587748</v>
      </c>
      <c r="C236" s="8">
        <v>0.40663467756750038</v>
      </c>
      <c r="D236" s="7">
        <v>0.57038980279421014</v>
      </c>
      <c r="E236" s="13">
        <v>0.4327125188536336</v>
      </c>
      <c r="F236" s="50">
        <v>409801</v>
      </c>
    </row>
    <row r="237" spans="1:6" x14ac:dyDescent="0.2">
      <c r="A237" s="3">
        <v>231</v>
      </c>
      <c r="B237" s="11">
        <v>0.97518601941655247</v>
      </c>
      <c r="C237" s="8">
        <v>0.57382327547998002</v>
      </c>
      <c r="D237" s="7">
        <v>0.50178623044724313</v>
      </c>
      <c r="E237" s="13">
        <v>5.8265552309223589E-2</v>
      </c>
      <c r="F237" s="50">
        <v>465414</v>
      </c>
    </row>
    <row r="238" spans="1:6" x14ac:dyDescent="0.2">
      <c r="A238" s="3">
        <v>232</v>
      </c>
      <c r="B238" s="11">
        <v>0.54078482007737372</v>
      </c>
      <c r="C238" s="8">
        <v>0.26827465924197857</v>
      </c>
      <c r="D238" s="7">
        <v>0.21193169230093467</v>
      </c>
      <c r="E238" s="13">
        <v>0.36406404014355065</v>
      </c>
      <c r="F238" s="50">
        <v>376263</v>
      </c>
    </row>
    <row r="239" spans="1:6" x14ac:dyDescent="0.2">
      <c r="A239" s="3">
        <v>233</v>
      </c>
      <c r="B239" s="11">
        <v>0.5980935087107504</v>
      </c>
      <c r="C239" s="8">
        <v>0.48799471321994792</v>
      </c>
      <c r="D239" s="7">
        <v>0.79344585439074589</v>
      </c>
      <c r="E239" s="13">
        <v>0.55494126550382628</v>
      </c>
      <c r="F239" s="50">
        <v>416104</v>
      </c>
    </row>
    <row r="240" spans="1:6" x14ac:dyDescent="0.2">
      <c r="A240" s="3">
        <v>234</v>
      </c>
      <c r="B240" s="11">
        <v>0.38593069884199038</v>
      </c>
      <c r="C240" s="8">
        <v>0.73313477575293928</v>
      </c>
      <c r="D240" s="7">
        <v>0.31027144900281134</v>
      </c>
      <c r="E240" s="13">
        <v>0.57300853480051206</v>
      </c>
      <c r="F240" s="50">
        <v>376862</v>
      </c>
    </row>
    <row r="241" spans="1:6" x14ac:dyDescent="0.2">
      <c r="A241" s="3">
        <v>235</v>
      </c>
      <c r="B241" s="11">
        <v>0.8434555911902093</v>
      </c>
      <c r="C241" s="8">
        <v>0.30802743023359647</v>
      </c>
      <c r="D241" s="7">
        <v>0.57415517716677078</v>
      </c>
      <c r="E241" s="13">
        <v>2.5850110996697095E-2</v>
      </c>
      <c r="F241" s="50">
        <v>434114</v>
      </c>
    </row>
    <row r="242" spans="1:6" x14ac:dyDescent="0.2">
      <c r="A242" s="3">
        <v>236</v>
      </c>
      <c r="B242" s="11">
        <v>0.12529764460221116</v>
      </c>
      <c r="C242" s="8">
        <v>0.17251652358127967</v>
      </c>
      <c r="D242" s="7">
        <v>0.94658448460726552</v>
      </c>
      <c r="E242" s="13">
        <v>0.10381754275007682</v>
      </c>
      <c r="F242" s="50">
        <v>331455</v>
      </c>
    </row>
    <row r="243" spans="1:6" x14ac:dyDescent="0.2">
      <c r="A243" s="3">
        <v>237</v>
      </c>
      <c r="B243" s="11">
        <v>0.54776034020637654</v>
      </c>
      <c r="C243" s="8">
        <v>0.75254266648692181</v>
      </c>
      <c r="D243" s="7">
        <v>0.4223770124113182</v>
      </c>
      <c r="E243" s="13">
        <v>0.21224018751739793</v>
      </c>
      <c r="F243" s="50">
        <v>404850</v>
      </c>
    </row>
    <row r="244" spans="1:6" x14ac:dyDescent="0.2">
      <c r="A244" s="3">
        <v>238</v>
      </c>
      <c r="B244" s="11">
        <v>0.68517737229823816</v>
      </c>
      <c r="C244" s="8">
        <v>1.2127944618414266E-2</v>
      </c>
      <c r="D244" s="7">
        <v>0.47612540049592256</v>
      </c>
      <c r="E244" s="13">
        <v>0.52488929578834209</v>
      </c>
      <c r="F244" s="50">
        <v>378946</v>
      </c>
    </row>
    <row r="245" spans="1:6" x14ac:dyDescent="0.2">
      <c r="A245" s="3">
        <v>239</v>
      </c>
      <c r="B245" s="11">
        <v>0.69486399901369666</v>
      </c>
      <c r="C245" s="8">
        <v>0.26228817075203292</v>
      </c>
      <c r="D245" s="7">
        <v>0.87277118079920979</v>
      </c>
      <c r="E245" s="13">
        <v>0.27974276824283661</v>
      </c>
      <c r="F245" s="50">
        <v>423810</v>
      </c>
    </row>
    <row r="246" spans="1:6" x14ac:dyDescent="0.2">
      <c r="A246" s="3">
        <v>240</v>
      </c>
      <c r="B246" s="11">
        <v>0.80100079411538383</v>
      </c>
      <c r="C246" s="8">
        <v>0.57228213115204041</v>
      </c>
      <c r="D246" s="7">
        <v>0.16684241961199076</v>
      </c>
      <c r="E246" s="13">
        <v>0.87420613648191114</v>
      </c>
      <c r="F246" s="50">
        <v>433970</v>
      </c>
    </row>
    <row r="247" spans="1:6" x14ac:dyDescent="0.2">
      <c r="A247" s="3">
        <v>241</v>
      </c>
      <c r="B247" s="11">
        <v>0.75700733290269462</v>
      </c>
      <c r="C247" s="8">
        <v>0.9897911386317404</v>
      </c>
      <c r="D247" s="7">
        <v>0.57459603768344336</v>
      </c>
      <c r="E247" s="13">
        <v>0.83171314142580011</v>
      </c>
      <c r="F247" s="50">
        <v>475622</v>
      </c>
    </row>
    <row r="248" spans="1:6" x14ac:dyDescent="0.2">
      <c r="A248" s="3">
        <v>242</v>
      </c>
      <c r="B248" s="11">
        <v>0.53613797287775333</v>
      </c>
      <c r="C248" s="8">
        <v>0.13576544042894467</v>
      </c>
      <c r="D248" s="7">
        <v>0.85781418841428525</v>
      </c>
      <c r="E248" s="13">
        <v>0.12944736798851164</v>
      </c>
      <c r="F248" s="50">
        <v>388217</v>
      </c>
    </row>
    <row r="249" spans="1:6" x14ac:dyDescent="0.2">
      <c r="A249" s="3">
        <v>243</v>
      </c>
      <c r="B249" s="11">
        <v>0.84236968354789199</v>
      </c>
      <c r="C249" s="8">
        <v>6.1602547692879872E-2</v>
      </c>
      <c r="D249" s="7">
        <v>0.30991356583511276</v>
      </c>
      <c r="E249" s="13">
        <v>0.59662429082112955</v>
      </c>
      <c r="F249" s="50">
        <v>412140</v>
      </c>
    </row>
    <row r="250" spans="1:6" x14ac:dyDescent="0.2">
      <c r="A250" s="3">
        <v>244</v>
      </c>
      <c r="B250" s="11">
        <v>0.63016330727586989</v>
      </c>
      <c r="C250" s="8">
        <v>0.4818988237841012</v>
      </c>
      <c r="D250" s="7">
        <v>0.92971144079838031</v>
      </c>
      <c r="E250" s="13">
        <v>0.12922598605896318</v>
      </c>
      <c r="F250" s="50">
        <v>426706</v>
      </c>
    </row>
    <row r="251" spans="1:6" x14ac:dyDescent="0.2">
      <c r="A251" s="3">
        <v>245</v>
      </c>
      <c r="B251" s="11">
        <v>0.27116143774474699</v>
      </c>
      <c r="C251" s="8">
        <v>0.11453065981791977</v>
      </c>
      <c r="D251" s="7">
        <v>0.98998875115605156</v>
      </c>
      <c r="E251" s="13">
        <v>0.87992187338333838</v>
      </c>
      <c r="F251" s="50">
        <v>361405</v>
      </c>
    </row>
    <row r="252" spans="1:6" x14ac:dyDescent="0.2">
      <c r="A252" s="3">
        <v>246</v>
      </c>
      <c r="B252" s="11">
        <v>3.3290186255612308E-3</v>
      </c>
      <c r="C252" s="8">
        <v>8.047537691270279E-2</v>
      </c>
      <c r="D252" s="7">
        <v>0.98299366713788316</v>
      </c>
      <c r="E252" s="13">
        <v>0.16887555574289359</v>
      </c>
      <c r="F252" s="50">
        <v>309057</v>
      </c>
    </row>
    <row r="253" spans="1:6" x14ac:dyDescent="0.2">
      <c r="A253" s="3">
        <v>247</v>
      </c>
      <c r="B253" s="11">
        <v>0.51557664151814209</v>
      </c>
      <c r="C253" s="8">
        <v>0.71661051988930313</v>
      </c>
      <c r="D253" s="7">
        <v>0.81181499236678989</v>
      </c>
      <c r="E253" s="13">
        <v>0.79124657526797681</v>
      </c>
      <c r="F253" s="50">
        <v>415872</v>
      </c>
    </row>
    <row r="254" spans="1:6" x14ac:dyDescent="0.2">
      <c r="A254" s="3">
        <v>248</v>
      </c>
      <c r="B254" s="11">
        <v>0.96139297075784436</v>
      </c>
      <c r="C254" s="8">
        <v>8.1230007214367794E-2</v>
      </c>
      <c r="D254" s="7">
        <v>0.24843373759664777</v>
      </c>
      <c r="E254" s="13">
        <v>6.9372722755123628E-2</v>
      </c>
      <c r="F254" s="50">
        <v>428460</v>
      </c>
    </row>
    <row r="255" spans="1:6" x14ac:dyDescent="0.2">
      <c r="A255" s="3">
        <v>249</v>
      </c>
      <c r="B255" s="11">
        <v>0.88119908954918791</v>
      </c>
      <c r="C255" s="8">
        <v>0.32829097108934502</v>
      </c>
      <c r="D255" s="7">
        <v>0.12588109989678398</v>
      </c>
      <c r="E255" s="13">
        <v>0.91258465698077651</v>
      </c>
      <c r="F255" s="50">
        <v>435038</v>
      </c>
    </row>
    <row r="256" spans="1:6" x14ac:dyDescent="0.2">
      <c r="A256" s="3">
        <v>250</v>
      </c>
      <c r="B256" s="11">
        <v>0.58057886672097569</v>
      </c>
      <c r="C256" s="8">
        <v>0.16699861637488633</v>
      </c>
      <c r="D256" s="7">
        <v>0.32351905599328834</v>
      </c>
      <c r="E256" s="13">
        <v>0.73664929292230152</v>
      </c>
      <c r="F256" s="50">
        <v>381556</v>
      </c>
    </row>
  </sheetData>
  <mergeCells count="1">
    <mergeCell ref="B4:E4"/>
  </mergeCells>
  <phoneticPr fontId="1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A89E-3A29-C045-BE72-15A4F7FC8586}">
  <dimension ref="A1:O106"/>
  <sheetViews>
    <sheetView workbookViewId="0">
      <selection activeCell="E16" sqref="E16"/>
    </sheetView>
  </sheetViews>
  <sheetFormatPr baseColWidth="10" defaultColWidth="11" defaultRowHeight="16" x14ac:dyDescent="0.2"/>
  <cols>
    <col min="3" max="3" width="14.83203125" customWidth="1"/>
    <col min="4" max="4" width="10" customWidth="1"/>
    <col min="8" max="8" width="29.6640625" customWidth="1"/>
    <col min="10" max="10" width="11.5" customWidth="1"/>
    <col min="11" max="11" width="9.1640625" customWidth="1"/>
    <col min="12" max="12" width="11.6640625" customWidth="1"/>
    <col min="13" max="13" width="9.83203125" customWidth="1"/>
    <col min="14" max="14" width="13.33203125" customWidth="1"/>
  </cols>
  <sheetData>
    <row r="1" spans="1:15" ht="16" customHeight="1" x14ac:dyDescent="0.2"/>
    <row r="2" spans="1:15" ht="16" customHeight="1" x14ac:dyDescent="0.2">
      <c r="A2" s="9" t="s">
        <v>38</v>
      </c>
    </row>
    <row r="3" spans="1:15" ht="16" customHeight="1" x14ac:dyDescent="0.25">
      <c r="B3" s="2"/>
    </row>
    <row r="4" spans="1:15" ht="16" customHeight="1" x14ac:dyDescent="0.2">
      <c r="B4" s="14" t="s">
        <v>14</v>
      </c>
      <c r="C4" s="14"/>
    </row>
    <row r="5" spans="1:15" ht="16" customHeight="1" x14ac:dyDescent="0.2">
      <c r="C5" s="1"/>
      <c r="H5" s="38" t="s">
        <v>96</v>
      </c>
    </row>
    <row r="6" spans="1:15" ht="17" thickBot="1" x14ac:dyDescent="0.25">
      <c r="A6" s="4" t="s">
        <v>19</v>
      </c>
      <c r="B6" s="4" t="s">
        <v>39</v>
      </c>
      <c r="C6" s="4" t="s">
        <v>40</v>
      </c>
      <c r="D6" s="4" t="s">
        <v>129</v>
      </c>
      <c r="H6" s="15" t="s">
        <v>41</v>
      </c>
      <c r="I6" s="15"/>
      <c r="J6" s="15"/>
      <c r="L6" s="44" t="s">
        <v>79</v>
      </c>
    </row>
    <row r="7" spans="1:15" x14ac:dyDescent="0.2">
      <c r="A7" s="3">
        <v>1</v>
      </c>
      <c r="B7" s="10">
        <f ca="1">RAND()</f>
        <v>0.12760101635464638</v>
      </c>
      <c r="C7" s="6">
        <f ca="1">RAND()</f>
        <v>0.30621975178165606</v>
      </c>
      <c r="D7" s="65">
        <f ca="1">I24</f>
        <v>5735</v>
      </c>
      <c r="H7" t="s">
        <v>81</v>
      </c>
      <c r="I7" s="45">
        <f ca="1">B7</f>
        <v>0.12760101635464638</v>
      </c>
      <c r="L7" s="37" t="s">
        <v>75</v>
      </c>
      <c r="M7" s="37" t="s">
        <v>76</v>
      </c>
      <c r="N7" s="37" t="s">
        <v>77</v>
      </c>
      <c r="O7" s="37" t="s">
        <v>39</v>
      </c>
    </row>
    <row r="8" spans="1:15" x14ac:dyDescent="0.2">
      <c r="A8" s="3">
        <v>2</v>
      </c>
      <c r="B8" s="11">
        <f t="dataTable" ref="B8:D106" dt2D="0" dtr="0" r1="I25" ca="1"/>
        <v>0.2811259040760512</v>
      </c>
      <c r="C8" s="8">
        <v>0.4951886494200165</v>
      </c>
      <c r="D8" s="49">
        <v>5890</v>
      </c>
      <c r="H8" t="s">
        <v>82</v>
      </c>
      <c r="I8" s="46">
        <f ca="1">VLOOKUP(I7,Demand_LU,4,TRUE)</f>
        <v>38</v>
      </c>
      <c r="L8" s="34">
        <v>0</v>
      </c>
      <c r="M8" s="34">
        <v>0.04</v>
      </c>
      <c r="N8" s="35">
        <f>L8+M8</f>
        <v>0.04</v>
      </c>
      <c r="O8" s="36">
        <v>36</v>
      </c>
    </row>
    <row r="9" spans="1:15" x14ac:dyDescent="0.2">
      <c r="A9" s="3">
        <v>3</v>
      </c>
      <c r="B9" s="11">
        <v>0.50635073719034474</v>
      </c>
      <c r="C9" s="8">
        <v>0.30751711679489169</v>
      </c>
      <c r="D9" s="49">
        <v>6200</v>
      </c>
      <c r="H9" t="s">
        <v>91</v>
      </c>
      <c r="I9">
        <f ca="1">IF(I8&gt;I15, I15, I8)</f>
        <v>38</v>
      </c>
      <c r="L9" s="35">
        <f>N8</f>
        <v>0.04</v>
      </c>
      <c r="M9" s="34">
        <v>0.04</v>
      </c>
      <c r="N9" s="35">
        <f>L9+M9</f>
        <v>0.08</v>
      </c>
      <c r="O9" s="36">
        <v>37</v>
      </c>
    </row>
    <row r="10" spans="1:15" x14ac:dyDescent="0.2">
      <c r="A10" s="3">
        <v>4</v>
      </c>
      <c r="B10" s="11">
        <v>0.69731305300150559</v>
      </c>
      <c r="C10" s="8">
        <v>0.30180494433144178</v>
      </c>
      <c r="D10" s="49">
        <v>5950</v>
      </c>
      <c r="H10" t="s">
        <v>83</v>
      </c>
      <c r="I10" s="45">
        <f ca="1">C7</f>
        <v>0.30621975178165606</v>
      </c>
      <c r="L10" s="35">
        <f t="shared" ref="L10:L16" si="0">N9</f>
        <v>0.08</v>
      </c>
      <c r="M10" s="34">
        <v>0.06</v>
      </c>
      <c r="N10" s="35">
        <f t="shared" ref="N10:N17" si="1">L10+M10</f>
        <v>0.14000000000000001</v>
      </c>
      <c r="O10" s="36">
        <v>38</v>
      </c>
    </row>
    <row r="11" spans="1:15" x14ac:dyDescent="0.2">
      <c r="A11" s="3">
        <v>5</v>
      </c>
      <c r="B11" s="11">
        <v>0.82217608809099318</v>
      </c>
      <c r="C11" s="8">
        <v>0.8640958524107637</v>
      </c>
      <c r="D11" s="49">
        <v>6045</v>
      </c>
      <c r="H11" t="s">
        <v>84</v>
      </c>
      <c r="I11">
        <f ca="1">VLOOKUP(I10,CANCELLATION_LU,4,TRUE)</f>
        <v>1</v>
      </c>
      <c r="L11" s="35">
        <f t="shared" si="0"/>
        <v>0.14000000000000001</v>
      </c>
      <c r="M11" s="34">
        <v>0.12</v>
      </c>
      <c r="N11" s="35">
        <f t="shared" si="1"/>
        <v>0.26</v>
      </c>
      <c r="O11" s="36">
        <v>39</v>
      </c>
    </row>
    <row r="12" spans="1:15" x14ac:dyDescent="0.2">
      <c r="A12" s="3">
        <v>6</v>
      </c>
      <c r="B12" s="11">
        <v>0.18297589617089227</v>
      </c>
      <c r="C12" s="8">
        <v>0.5503944604935892</v>
      </c>
      <c r="D12" s="49">
        <v>5580</v>
      </c>
      <c r="H12" t="s">
        <v>85</v>
      </c>
      <c r="I12">
        <f ca="1">I9-I11</f>
        <v>37</v>
      </c>
      <c r="L12" s="35">
        <f t="shared" si="0"/>
        <v>0.26</v>
      </c>
      <c r="M12" s="34">
        <v>0.14000000000000001</v>
      </c>
      <c r="N12" s="35">
        <f t="shared" si="1"/>
        <v>0.4</v>
      </c>
      <c r="O12" s="36">
        <v>40</v>
      </c>
    </row>
    <row r="13" spans="1:15" x14ac:dyDescent="0.2">
      <c r="A13" s="3">
        <v>7</v>
      </c>
      <c r="B13" s="11">
        <v>0.24602281127718439</v>
      </c>
      <c r="C13" s="8">
        <v>0.52839375209339001</v>
      </c>
      <c r="D13" s="49">
        <v>5580</v>
      </c>
      <c r="L13" s="35">
        <f>N12</f>
        <v>0.4</v>
      </c>
      <c r="M13" s="34">
        <v>0.13</v>
      </c>
      <c r="N13" s="35">
        <f>L13+M13</f>
        <v>0.53</v>
      </c>
      <c r="O13" s="36">
        <v>41</v>
      </c>
    </row>
    <row r="14" spans="1:15" x14ac:dyDescent="0.2">
      <c r="A14" s="3">
        <v>8</v>
      </c>
      <c r="B14" s="11">
        <v>0.48277158328148173</v>
      </c>
      <c r="C14" s="8">
        <v>0.12761837707429258</v>
      </c>
      <c r="D14" s="49">
        <v>6075</v>
      </c>
      <c r="H14" t="s">
        <v>86</v>
      </c>
      <c r="I14">
        <v>40</v>
      </c>
      <c r="L14" s="35">
        <f>N13</f>
        <v>0.53</v>
      </c>
      <c r="M14" s="34">
        <v>0.11</v>
      </c>
      <c r="N14" s="35">
        <f t="shared" si="1"/>
        <v>0.64</v>
      </c>
      <c r="O14" s="36">
        <v>42</v>
      </c>
    </row>
    <row r="15" spans="1:15" x14ac:dyDescent="0.2">
      <c r="A15" s="3">
        <v>9</v>
      </c>
      <c r="B15" s="11">
        <v>0.5732217194601672</v>
      </c>
      <c r="C15" s="8">
        <v>0.40538797093997392</v>
      </c>
      <c r="D15" s="49">
        <v>6200</v>
      </c>
      <c r="H15" t="s">
        <v>87</v>
      </c>
      <c r="I15">
        <v>45</v>
      </c>
      <c r="L15" s="35">
        <f>N14</f>
        <v>0.64</v>
      </c>
      <c r="M15" s="34">
        <v>0.1</v>
      </c>
      <c r="N15" s="35">
        <f t="shared" si="1"/>
        <v>0.74</v>
      </c>
      <c r="O15" s="36">
        <v>43</v>
      </c>
    </row>
    <row r="16" spans="1:15" x14ac:dyDescent="0.2">
      <c r="A16" s="3">
        <v>10</v>
      </c>
      <c r="B16" s="11">
        <v>0.43173792625292484</v>
      </c>
      <c r="C16" s="8">
        <v>0.36354455413355857</v>
      </c>
      <c r="D16" s="49">
        <v>6045</v>
      </c>
      <c r="H16" t="s">
        <v>95</v>
      </c>
      <c r="I16">
        <v>250</v>
      </c>
      <c r="J16" t="s">
        <v>90</v>
      </c>
      <c r="L16" s="35">
        <f t="shared" si="0"/>
        <v>0.74</v>
      </c>
      <c r="M16" s="34">
        <v>0.1</v>
      </c>
      <c r="N16" s="35">
        <f t="shared" si="1"/>
        <v>0.84</v>
      </c>
      <c r="O16" s="36">
        <v>44</v>
      </c>
    </row>
    <row r="17" spans="1:15" x14ac:dyDescent="0.2">
      <c r="A17" s="3">
        <v>11</v>
      </c>
      <c r="B17" s="11">
        <v>0.23143240932537379</v>
      </c>
      <c r="C17" s="8">
        <v>0.40789936724011078</v>
      </c>
      <c r="D17" s="49">
        <v>5735</v>
      </c>
      <c r="H17" t="s">
        <v>94</v>
      </c>
      <c r="I17">
        <v>95</v>
      </c>
      <c r="J17" t="s">
        <v>90</v>
      </c>
      <c r="L17" s="35">
        <f>N16</f>
        <v>0.84</v>
      </c>
      <c r="M17" s="34">
        <v>0.11</v>
      </c>
      <c r="N17" s="35">
        <f t="shared" si="1"/>
        <v>0.95</v>
      </c>
      <c r="O17" s="36">
        <v>45</v>
      </c>
    </row>
    <row r="18" spans="1:15" x14ac:dyDescent="0.2">
      <c r="A18" s="3">
        <v>12</v>
      </c>
      <c r="B18" s="11">
        <v>0.14956849120793658</v>
      </c>
      <c r="C18" s="8">
        <v>0.77420409842479021</v>
      </c>
      <c r="D18" s="49">
        <v>5425</v>
      </c>
      <c r="H18" t="s">
        <v>93</v>
      </c>
      <c r="I18">
        <v>125</v>
      </c>
      <c r="J18" t="s">
        <v>90</v>
      </c>
      <c r="L18" s="35">
        <f>N17</f>
        <v>0.95</v>
      </c>
      <c r="M18" s="34">
        <v>0.05</v>
      </c>
      <c r="N18" s="35">
        <f>L18+M18</f>
        <v>1</v>
      </c>
      <c r="O18" s="36">
        <v>46</v>
      </c>
    </row>
    <row r="19" spans="1:15" x14ac:dyDescent="0.2">
      <c r="A19" s="3">
        <v>13</v>
      </c>
      <c r="B19" s="11">
        <v>0.115533607613162</v>
      </c>
      <c r="C19" s="8">
        <v>0.28311527972196504</v>
      </c>
      <c r="D19" s="49">
        <v>5735</v>
      </c>
    </row>
    <row r="20" spans="1:15" x14ac:dyDescent="0.2">
      <c r="A20" s="3">
        <v>14</v>
      </c>
      <c r="B20" s="11">
        <v>0.38984889748761065</v>
      </c>
      <c r="C20" s="8">
        <v>0.28701595079049802</v>
      </c>
      <c r="D20" s="49">
        <v>6045</v>
      </c>
      <c r="H20" t="s">
        <v>88</v>
      </c>
      <c r="I20">
        <f ca="1">IF(I12&gt;I14,I14*I16,I12*I16)</f>
        <v>9250</v>
      </c>
      <c r="J20" s="27" t="s">
        <v>54</v>
      </c>
      <c r="L20" s="44" t="s">
        <v>80</v>
      </c>
    </row>
    <row r="21" spans="1:15" x14ac:dyDescent="0.2">
      <c r="A21" s="3">
        <v>15</v>
      </c>
      <c r="B21" s="11">
        <v>0.25414130536652757</v>
      </c>
      <c r="C21" s="8">
        <v>0.87215536775350444</v>
      </c>
      <c r="D21" s="49">
        <v>5270</v>
      </c>
      <c r="H21" t="s">
        <v>89</v>
      </c>
      <c r="I21">
        <f ca="1">IF(I12&gt;I14,I14*I17,I12*I17)</f>
        <v>3515</v>
      </c>
      <c r="J21" s="27" t="s">
        <v>54</v>
      </c>
      <c r="L21" s="40" t="s">
        <v>75</v>
      </c>
      <c r="M21" s="40" t="s">
        <v>76</v>
      </c>
      <c r="N21" s="40" t="s">
        <v>77</v>
      </c>
      <c r="O21" s="40" t="s">
        <v>39</v>
      </c>
    </row>
    <row r="22" spans="1:15" x14ac:dyDescent="0.2">
      <c r="A22" s="3">
        <v>16</v>
      </c>
      <c r="B22" s="11">
        <v>0.40247168971683733</v>
      </c>
      <c r="C22" s="8">
        <v>0.90466693385898334</v>
      </c>
      <c r="D22" s="49">
        <v>5580</v>
      </c>
      <c r="H22" t="s">
        <v>92</v>
      </c>
      <c r="I22">
        <f ca="1">IF(I12&gt;I14,(I12-I14)*I18,0)</f>
        <v>0</v>
      </c>
      <c r="J22" s="27" t="s">
        <v>54</v>
      </c>
      <c r="L22" s="41">
        <v>0</v>
      </c>
      <c r="M22" s="41">
        <f>1/COUNT(O22:O27)</f>
        <v>0.16666666666666666</v>
      </c>
      <c r="N22" s="42">
        <f>M22</f>
        <v>0.16666666666666666</v>
      </c>
      <c r="O22" s="43">
        <v>0</v>
      </c>
    </row>
    <row r="23" spans="1:15" x14ac:dyDescent="0.2">
      <c r="A23" s="3">
        <v>17</v>
      </c>
      <c r="B23" s="11">
        <v>0.54791269611095061</v>
      </c>
      <c r="C23" s="8">
        <v>0.16062535892341601</v>
      </c>
      <c r="D23" s="49">
        <v>5950</v>
      </c>
      <c r="L23" s="42">
        <f>N22</f>
        <v>0.16666666666666666</v>
      </c>
      <c r="M23" s="41">
        <f>1/COUNT(O22:O27)</f>
        <v>0.16666666666666666</v>
      </c>
      <c r="N23" s="42">
        <f>L23+M23</f>
        <v>0.33333333333333331</v>
      </c>
      <c r="O23" s="43">
        <v>1</v>
      </c>
    </row>
    <row r="24" spans="1:15" x14ac:dyDescent="0.2">
      <c r="A24" s="3">
        <v>18</v>
      </c>
      <c r="B24" s="11">
        <v>3.7244620232350201E-2</v>
      </c>
      <c r="C24" s="8">
        <v>0.58513971271578702</v>
      </c>
      <c r="D24" s="49">
        <v>5115</v>
      </c>
      <c r="H24" t="s">
        <v>72</v>
      </c>
      <c r="I24" s="64">
        <f ca="1">I20-I21-I22</f>
        <v>5735</v>
      </c>
      <c r="L24" s="42">
        <f>N23</f>
        <v>0.33333333333333331</v>
      </c>
      <c r="M24" s="41">
        <f>1/COUNT(O22:O27)</f>
        <v>0.16666666666666666</v>
      </c>
      <c r="N24" s="42">
        <f>L24+M24</f>
        <v>0.5</v>
      </c>
      <c r="O24" s="43">
        <v>2</v>
      </c>
    </row>
    <row r="25" spans="1:15" x14ac:dyDescent="0.2">
      <c r="A25" s="3">
        <v>19</v>
      </c>
      <c r="B25" s="11">
        <v>0.32003035091327114</v>
      </c>
      <c r="C25" s="8">
        <v>0.60772336931384618</v>
      </c>
      <c r="D25" s="49">
        <v>5735</v>
      </c>
      <c r="L25" s="41">
        <f>N24</f>
        <v>0.5</v>
      </c>
      <c r="M25" s="41">
        <f>1/COUNT(O22:O27)</f>
        <v>0.16666666666666666</v>
      </c>
      <c r="N25" s="42">
        <f>L25+M25</f>
        <v>0.66666666666666663</v>
      </c>
      <c r="O25" s="43">
        <v>3</v>
      </c>
    </row>
    <row r="26" spans="1:15" x14ac:dyDescent="0.2">
      <c r="A26" s="3">
        <v>20</v>
      </c>
      <c r="B26" s="11">
        <v>0.45488464016434726</v>
      </c>
      <c r="C26" s="8">
        <v>0.19227692267682717</v>
      </c>
      <c r="D26" s="49">
        <v>6200</v>
      </c>
      <c r="H26" t="s">
        <v>97</v>
      </c>
      <c r="I26" s="39">
        <f ca="1">COUNTIF(D7:D106,"&gt;4700")/COUNT(D7:D106)</f>
        <v>1</v>
      </c>
      <c r="L26" s="42">
        <f>N25</f>
        <v>0.66666666666666663</v>
      </c>
      <c r="M26" s="41">
        <f>1/COUNT(O22:O27)</f>
        <v>0.16666666666666666</v>
      </c>
      <c r="N26" s="42">
        <f>L26+M26</f>
        <v>0.83333333333333326</v>
      </c>
      <c r="O26" s="43">
        <v>4</v>
      </c>
    </row>
    <row r="27" spans="1:15" x14ac:dyDescent="0.2">
      <c r="A27" s="3">
        <v>21</v>
      </c>
      <c r="B27" s="11">
        <v>0.91144789497801171</v>
      </c>
      <c r="C27" s="8">
        <v>0.50204936290532165</v>
      </c>
      <c r="D27" s="49">
        <v>5950</v>
      </c>
      <c r="H27" t="s">
        <v>98</v>
      </c>
      <c r="I27" s="51">
        <f ca="1">MIN(D7:D106)</f>
        <v>5115</v>
      </c>
      <c r="J27" s="47"/>
      <c r="L27" s="42">
        <f>N26</f>
        <v>0.83333333333333326</v>
      </c>
      <c r="M27" s="41">
        <f>1/COUNT(O22:O27)</f>
        <v>0.16666666666666666</v>
      </c>
      <c r="N27" s="42">
        <f>L27+M27</f>
        <v>0.99999999999999989</v>
      </c>
      <c r="O27" s="43">
        <v>5</v>
      </c>
    </row>
    <row r="28" spans="1:15" x14ac:dyDescent="0.2">
      <c r="A28" s="3">
        <v>22</v>
      </c>
      <c r="B28" s="11">
        <v>0.90053673889196606</v>
      </c>
      <c r="C28" s="8">
        <v>0.47986103395184942</v>
      </c>
      <c r="D28" s="49">
        <v>5825</v>
      </c>
      <c r="H28" t="s">
        <v>99</v>
      </c>
      <c r="I28" s="52">
        <f ca="1">AVERAGE(D7:D106)</f>
        <v>5797.75</v>
      </c>
    </row>
    <row r="29" spans="1:15" x14ac:dyDescent="0.2">
      <c r="A29" s="3">
        <v>23</v>
      </c>
      <c r="B29" s="11">
        <v>0.47777275923200557</v>
      </c>
      <c r="C29" s="8">
        <v>0.4080996936770801</v>
      </c>
      <c r="D29" s="49">
        <v>6045</v>
      </c>
      <c r="H29" t="s">
        <v>100</v>
      </c>
      <c r="I29" s="51">
        <f ca="1">MEDIAN(D7:D106)</f>
        <v>5857.5</v>
      </c>
    </row>
    <row r="30" spans="1:15" x14ac:dyDescent="0.2">
      <c r="A30" s="3">
        <v>24</v>
      </c>
      <c r="B30" s="11">
        <v>0.90873967628913443</v>
      </c>
      <c r="C30" s="8">
        <v>0.51017197775970868</v>
      </c>
      <c r="D30" s="49">
        <v>5950</v>
      </c>
      <c r="H30" t="s">
        <v>101</v>
      </c>
      <c r="I30" s="51">
        <f ca="1">MAX(D7:D106)</f>
        <v>6200</v>
      </c>
      <c r="J30" s="48"/>
    </row>
    <row r="31" spans="1:15" x14ac:dyDescent="0.2">
      <c r="A31" s="3">
        <v>25</v>
      </c>
      <c r="B31" s="11">
        <v>0.15048221218576974</v>
      </c>
      <c r="C31" s="8">
        <v>0.24242601144448039</v>
      </c>
      <c r="D31" s="49">
        <v>5890</v>
      </c>
    </row>
    <row r="32" spans="1:15" x14ac:dyDescent="0.2">
      <c r="A32" s="3">
        <v>26</v>
      </c>
      <c r="B32" s="11">
        <v>0.80034233756881556</v>
      </c>
      <c r="C32" s="8">
        <v>0.35471876555449344</v>
      </c>
      <c r="D32" s="49">
        <v>5950</v>
      </c>
    </row>
    <row r="33" spans="1:4" x14ac:dyDescent="0.2">
      <c r="A33" s="3">
        <v>27</v>
      </c>
      <c r="B33" s="11">
        <v>0.85806765913412675</v>
      </c>
      <c r="C33" s="8">
        <v>0.62624050900474082</v>
      </c>
      <c r="D33" s="49">
        <v>5950</v>
      </c>
    </row>
    <row r="34" spans="1:4" x14ac:dyDescent="0.2">
      <c r="A34" s="3">
        <v>28</v>
      </c>
      <c r="B34" s="11">
        <v>0.66967523896978431</v>
      </c>
      <c r="C34" s="8">
        <v>0.56603090642174669</v>
      </c>
      <c r="D34" s="49">
        <v>6200</v>
      </c>
    </row>
    <row r="35" spans="1:4" x14ac:dyDescent="0.2">
      <c r="A35" s="3">
        <v>29</v>
      </c>
      <c r="B35" s="11">
        <v>0.27918418968506353</v>
      </c>
      <c r="C35" s="8">
        <v>0.76717024787602106</v>
      </c>
      <c r="D35" s="49">
        <v>5580</v>
      </c>
    </row>
    <row r="36" spans="1:4" x14ac:dyDescent="0.2">
      <c r="A36" s="3">
        <v>30</v>
      </c>
      <c r="B36" s="11">
        <v>0.72319021931805438</v>
      </c>
      <c r="C36" s="8">
        <v>0.97078664441073947</v>
      </c>
      <c r="D36" s="49">
        <v>5890</v>
      </c>
    </row>
    <row r="37" spans="1:4" x14ac:dyDescent="0.2">
      <c r="A37" s="3">
        <v>31</v>
      </c>
      <c r="B37" s="11">
        <v>0.3083419730032031</v>
      </c>
      <c r="C37" s="8">
        <v>0.22905650388052667</v>
      </c>
      <c r="D37" s="49">
        <v>6045</v>
      </c>
    </row>
    <row r="38" spans="1:4" x14ac:dyDescent="0.2">
      <c r="A38" s="3">
        <v>32</v>
      </c>
      <c r="B38" s="11">
        <v>0.32441812579207208</v>
      </c>
      <c r="C38" s="8">
        <v>0.80828725948785274</v>
      </c>
      <c r="D38" s="49">
        <v>5580</v>
      </c>
    </row>
    <row r="39" spans="1:4" x14ac:dyDescent="0.2">
      <c r="A39" s="3">
        <v>33</v>
      </c>
      <c r="B39" s="11">
        <v>1.8358273085152588E-2</v>
      </c>
      <c r="C39" s="8">
        <v>0.5608670051422201</v>
      </c>
      <c r="D39" s="49">
        <v>5115</v>
      </c>
    </row>
    <row r="40" spans="1:4" x14ac:dyDescent="0.2">
      <c r="A40" s="3">
        <v>34</v>
      </c>
      <c r="B40" s="11">
        <v>0.66035940485053368</v>
      </c>
      <c r="C40" s="8">
        <v>0.31242195068568046</v>
      </c>
      <c r="D40" s="49">
        <v>5950</v>
      </c>
    </row>
    <row r="41" spans="1:4" x14ac:dyDescent="0.2">
      <c r="A41" s="3">
        <v>35</v>
      </c>
      <c r="B41" s="11">
        <v>0.99919416235815151</v>
      </c>
      <c r="C41" s="8">
        <v>8.5665512113540676E-2</v>
      </c>
      <c r="D41" s="49">
        <v>5575</v>
      </c>
    </row>
    <row r="42" spans="1:4" x14ac:dyDescent="0.2">
      <c r="A42" s="3">
        <v>36</v>
      </c>
      <c r="B42" s="11">
        <v>0.56694295996080124</v>
      </c>
      <c r="C42" s="8">
        <v>4.6622930149655795E-2</v>
      </c>
      <c r="D42" s="49">
        <v>5950</v>
      </c>
    </row>
    <row r="43" spans="1:4" x14ac:dyDescent="0.2">
      <c r="A43" s="3">
        <v>37</v>
      </c>
      <c r="B43" s="11">
        <v>0.1943427240173129</v>
      </c>
      <c r="C43" s="8">
        <v>0.75229832785459694</v>
      </c>
      <c r="D43" s="49">
        <v>5425</v>
      </c>
    </row>
    <row r="44" spans="1:4" x14ac:dyDescent="0.2">
      <c r="A44" s="3">
        <v>38</v>
      </c>
      <c r="B44" s="11">
        <v>4.9079699066702953E-2</v>
      </c>
      <c r="C44" s="8">
        <v>0.19510565518437772</v>
      </c>
      <c r="D44" s="49">
        <v>5580</v>
      </c>
    </row>
    <row r="45" spans="1:4" x14ac:dyDescent="0.2">
      <c r="A45" s="3">
        <v>39</v>
      </c>
      <c r="B45" s="11">
        <v>6.2159025483844776E-2</v>
      </c>
      <c r="C45" s="8">
        <v>0.48906705443508214</v>
      </c>
      <c r="D45" s="49">
        <v>5425</v>
      </c>
    </row>
    <row r="46" spans="1:4" x14ac:dyDescent="0.2">
      <c r="A46" s="3">
        <v>40</v>
      </c>
      <c r="B46" s="11">
        <v>0.94960092347966951</v>
      </c>
      <c r="C46" s="8">
        <v>0.7600765746851792</v>
      </c>
      <c r="D46" s="49">
        <v>6075</v>
      </c>
    </row>
    <row r="47" spans="1:4" x14ac:dyDescent="0.2">
      <c r="A47" s="3">
        <v>41</v>
      </c>
      <c r="B47" s="11">
        <v>0.88242676779232798</v>
      </c>
      <c r="C47" s="8">
        <v>0.10100156863722187</v>
      </c>
      <c r="D47" s="49">
        <v>5575</v>
      </c>
    </row>
    <row r="48" spans="1:4" x14ac:dyDescent="0.2">
      <c r="A48" s="3">
        <v>42</v>
      </c>
      <c r="B48" s="11">
        <v>0.53342938604764967</v>
      </c>
      <c r="C48" s="8">
        <v>0.23047166780386241</v>
      </c>
      <c r="D48" s="49">
        <v>6075</v>
      </c>
    </row>
    <row r="49" spans="1:4" x14ac:dyDescent="0.2">
      <c r="A49" s="3">
        <v>43</v>
      </c>
      <c r="B49" s="11">
        <v>0.52618478054960971</v>
      </c>
      <c r="C49" s="8">
        <v>5.5377974178946188E-3</v>
      </c>
      <c r="D49" s="49">
        <v>6075</v>
      </c>
    </row>
    <row r="50" spans="1:4" x14ac:dyDescent="0.2">
      <c r="A50" s="3">
        <v>44</v>
      </c>
      <c r="B50" s="11">
        <v>0.72627995984893845</v>
      </c>
      <c r="C50" s="8">
        <v>0.33452750660100183</v>
      </c>
      <c r="D50" s="49">
        <v>6075</v>
      </c>
    </row>
    <row r="51" spans="1:4" x14ac:dyDescent="0.2">
      <c r="A51" s="3">
        <v>45</v>
      </c>
      <c r="B51" s="11">
        <v>0.78188276196767881</v>
      </c>
      <c r="C51" s="8">
        <v>0.45632149377833942</v>
      </c>
      <c r="D51" s="49">
        <v>5950</v>
      </c>
    </row>
    <row r="52" spans="1:4" x14ac:dyDescent="0.2">
      <c r="A52" s="3">
        <v>46</v>
      </c>
      <c r="B52" s="11">
        <v>0.14646756744001699</v>
      </c>
      <c r="C52" s="8">
        <v>0.53382674935499697</v>
      </c>
      <c r="D52" s="49">
        <v>5580</v>
      </c>
    </row>
    <row r="53" spans="1:4" x14ac:dyDescent="0.2">
      <c r="A53" s="3">
        <v>47</v>
      </c>
      <c r="B53" s="11">
        <v>8.0461772292546585E-2</v>
      </c>
      <c r="C53" s="8">
        <v>0.44041361705210003</v>
      </c>
      <c r="D53" s="49">
        <v>5580</v>
      </c>
    </row>
    <row r="54" spans="1:4" x14ac:dyDescent="0.2">
      <c r="A54" s="3">
        <v>48</v>
      </c>
      <c r="B54" s="11">
        <v>3.5679229908344823E-2</v>
      </c>
      <c r="C54" s="8">
        <v>0.1056563610387512</v>
      </c>
      <c r="D54" s="49">
        <v>5580</v>
      </c>
    </row>
    <row r="55" spans="1:4" x14ac:dyDescent="0.2">
      <c r="A55" s="3">
        <v>49</v>
      </c>
      <c r="B55" s="11">
        <v>0.88056531112441305</v>
      </c>
      <c r="C55" s="8">
        <v>0.52026430174982208</v>
      </c>
      <c r="D55" s="49">
        <v>5950</v>
      </c>
    </row>
    <row r="56" spans="1:4" x14ac:dyDescent="0.2">
      <c r="A56" s="3">
        <v>50</v>
      </c>
      <c r="B56" s="11">
        <v>0.67753431994647229</v>
      </c>
      <c r="C56" s="8">
        <v>0.66444824717086515</v>
      </c>
      <c r="D56" s="49">
        <v>6200</v>
      </c>
    </row>
    <row r="57" spans="1:4" x14ac:dyDescent="0.2">
      <c r="A57" s="3">
        <v>51</v>
      </c>
      <c r="B57" s="11">
        <v>0.49502239941466375</v>
      </c>
      <c r="C57" s="8">
        <v>0.23368335777494331</v>
      </c>
      <c r="D57" s="49">
        <v>6200</v>
      </c>
    </row>
    <row r="58" spans="1:4" x14ac:dyDescent="0.2">
      <c r="A58" s="3">
        <v>52</v>
      </c>
      <c r="B58" s="11">
        <v>0.38405701707404605</v>
      </c>
      <c r="C58" s="8">
        <v>0.14791003426457838</v>
      </c>
      <c r="D58" s="49">
        <v>6200</v>
      </c>
    </row>
    <row r="59" spans="1:4" x14ac:dyDescent="0.2">
      <c r="A59" s="3">
        <v>53</v>
      </c>
      <c r="B59" s="11">
        <v>0.38282625740143561</v>
      </c>
      <c r="C59" s="8">
        <v>0.73178547757130319</v>
      </c>
      <c r="D59" s="49">
        <v>5580</v>
      </c>
    </row>
    <row r="60" spans="1:4" x14ac:dyDescent="0.2">
      <c r="A60" s="3">
        <v>54</v>
      </c>
      <c r="B60" s="11">
        <v>7.955593186261789E-2</v>
      </c>
      <c r="C60" s="8">
        <v>0.55220779376757845</v>
      </c>
      <c r="D60" s="49">
        <v>5270</v>
      </c>
    </row>
    <row r="61" spans="1:4" x14ac:dyDescent="0.2">
      <c r="A61" s="3">
        <v>55</v>
      </c>
      <c r="B61" s="11">
        <v>0.41868317388930176</v>
      </c>
      <c r="C61" s="8">
        <v>0.47418406930673673</v>
      </c>
      <c r="D61" s="49">
        <v>6045</v>
      </c>
    </row>
    <row r="62" spans="1:4" x14ac:dyDescent="0.2">
      <c r="A62" s="3">
        <v>56</v>
      </c>
      <c r="B62" s="11">
        <v>0.69345948960133164</v>
      </c>
      <c r="C62" s="8">
        <v>8.9485479086978792E-2</v>
      </c>
      <c r="D62" s="49">
        <v>5825</v>
      </c>
    </row>
    <row r="63" spans="1:4" x14ac:dyDescent="0.2">
      <c r="A63" s="3">
        <v>57</v>
      </c>
      <c r="B63" s="11">
        <v>4.6466292631417327E-2</v>
      </c>
      <c r="C63" s="8">
        <v>1.6424150645029556E-2</v>
      </c>
      <c r="D63" s="49">
        <v>5735</v>
      </c>
    </row>
    <row r="64" spans="1:4" x14ac:dyDescent="0.2">
      <c r="A64" s="3">
        <v>58</v>
      </c>
      <c r="B64" s="11">
        <v>0.1139982463309519</v>
      </c>
      <c r="C64" s="8">
        <v>0.77769818693142068</v>
      </c>
      <c r="D64" s="49">
        <v>5270</v>
      </c>
    </row>
    <row r="65" spans="1:4" x14ac:dyDescent="0.2">
      <c r="A65" s="3">
        <v>59</v>
      </c>
      <c r="B65" s="11">
        <v>7.308788028548896E-2</v>
      </c>
      <c r="C65" s="8">
        <v>0.80522795813626935</v>
      </c>
      <c r="D65" s="49">
        <v>5115</v>
      </c>
    </row>
    <row r="66" spans="1:4" x14ac:dyDescent="0.2">
      <c r="A66" s="3">
        <v>60</v>
      </c>
      <c r="B66" s="11">
        <v>0.51135787134260502</v>
      </c>
      <c r="C66" s="8">
        <v>0.19971844301666575</v>
      </c>
      <c r="D66" s="49">
        <v>6200</v>
      </c>
    </row>
    <row r="67" spans="1:4" x14ac:dyDescent="0.2">
      <c r="A67" s="3">
        <v>61</v>
      </c>
      <c r="B67" s="11">
        <v>1.6051250468517519E-2</v>
      </c>
      <c r="C67" s="8">
        <v>0.20868553882444107</v>
      </c>
      <c r="D67" s="49">
        <v>5425</v>
      </c>
    </row>
    <row r="68" spans="1:4" x14ac:dyDescent="0.2">
      <c r="A68" s="3">
        <v>62</v>
      </c>
      <c r="B68" s="11">
        <v>0.24565326843409341</v>
      </c>
      <c r="C68" s="8">
        <v>0.95689355167121992</v>
      </c>
      <c r="D68" s="49">
        <v>5270</v>
      </c>
    </row>
    <row r="69" spans="1:4" x14ac:dyDescent="0.2">
      <c r="A69" s="3">
        <v>63</v>
      </c>
      <c r="B69" s="11">
        <v>6.4019783663164631E-2</v>
      </c>
      <c r="C69" s="8">
        <v>0.80656651237411703</v>
      </c>
      <c r="D69" s="49">
        <v>5115</v>
      </c>
    </row>
    <row r="70" spans="1:4" x14ac:dyDescent="0.2">
      <c r="A70" s="3">
        <v>64</v>
      </c>
      <c r="B70" s="11">
        <v>0.97294169404779252</v>
      </c>
      <c r="C70" s="8">
        <v>0.11095482366412024</v>
      </c>
      <c r="D70" s="49">
        <v>5575</v>
      </c>
    </row>
    <row r="71" spans="1:4" x14ac:dyDescent="0.2">
      <c r="A71" s="3">
        <v>65</v>
      </c>
      <c r="B71" s="11">
        <v>0.12252122164159707</v>
      </c>
      <c r="C71" s="8">
        <v>0.56177459794501616</v>
      </c>
      <c r="D71" s="49">
        <v>5425</v>
      </c>
    </row>
    <row r="72" spans="1:4" x14ac:dyDescent="0.2">
      <c r="A72" s="3">
        <v>66</v>
      </c>
      <c r="B72" s="11">
        <v>0.71759374519702579</v>
      </c>
      <c r="C72" s="8">
        <v>0.56295549605931317</v>
      </c>
      <c r="D72" s="49">
        <v>6200</v>
      </c>
    </row>
    <row r="73" spans="1:4" x14ac:dyDescent="0.2">
      <c r="A73" s="3">
        <v>67</v>
      </c>
      <c r="B73" s="11">
        <v>0.64277157836679555</v>
      </c>
      <c r="C73" s="8">
        <v>9.7515376112498942E-2</v>
      </c>
      <c r="D73" s="49">
        <v>5825</v>
      </c>
    </row>
    <row r="74" spans="1:4" x14ac:dyDescent="0.2">
      <c r="A74" s="3">
        <v>68</v>
      </c>
      <c r="B74" s="11">
        <v>0.18618576082071792</v>
      </c>
      <c r="C74" s="8">
        <v>0.39361177982855</v>
      </c>
      <c r="D74" s="49">
        <v>5735</v>
      </c>
    </row>
    <row r="75" spans="1:4" x14ac:dyDescent="0.2">
      <c r="A75" s="3">
        <v>69</v>
      </c>
      <c r="B75" s="11">
        <v>0.95317089142636646</v>
      </c>
      <c r="C75" s="8">
        <v>0.36420413651485906</v>
      </c>
      <c r="D75" s="49">
        <v>5825</v>
      </c>
    </row>
    <row r="76" spans="1:4" x14ac:dyDescent="0.2">
      <c r="A76" s="3">
        <v>70</v>
      </c>
      <c r="B76" s="11">
        <v>2.4050860162114329E-2</v>
      </c>
      <c r="C76" s="8">
        <v>0.30817412960782287</v>
      </c>
      <c r="D76" s="49">
        <v>5425</v>
      </c>
    </row>
    <row r="77" spans="1:4" x14ac:dyDescent="0.2">
      <c r="A77" s="3">
        <v>71</v>
      </c>
      <c r="B77" s="11">
        <v>0.73549242926970781</v>
      </c>
      <c r="C77" s="8">
        <v>0.6692976266318198</v>
      </c>
      <c r="D77" s="49">
        <v>6045</v>
      </c>
    </row>
    <row r="78" spans="1:4" x14ac:dyDescent="0.2">
      <c r="A78" s="3">
        <v>72</v>
      </c>
      <c r="B78" s="11">
        <v>0.16366916863699399</v>
      </c>
      <c r="C78" s="8">
        <v>0.51992880094562366</v>
      </c>
      <c r="D78" s="49">
        <v>5580</v>
      </c>
    </row>
    <row r="79" spans="1:4" x14ac:dyDescent="0.2">
      <c r="A79" s="3">
        <v>73</v>
      </c>
      <c r="B79" s="11">
        <v>0.778932912263824</v>
      </c>
      <c r="C79" s="8">
        <v>0.1790655762834813</v>
      </c>
      <c r="D79" s="49">
        <v>5825</v>
      </c>
    </row>
    <row r="80" spans="1:4" x14ac:dyDescent="0.2">
      <c r="A80" s="3">
        <v>74</v>
      </c>
      <c r="B80" s="11">
        <v>0.73448158957840859</v>
      </c>
      <c r="C80" s="8">
        <v>0.75531183853830286</v>
      </c>
      <c r="D80" s="49">
        <v>6045</v>
      </c>
    </row>
    <row r="81" spans="1:4" x14ac:dyDescent="0.2">
      <c r="A81" s="3">
        <v>75</v>
      </c>
      <c r="B81" s="11">
        <v>0.88364428344208845</v>
      </c>
      <c r="C81" s="8">
        <v>0.3502614910577615</v>
      </c>
      <c r="D81" s="49">
        <v>5825</v>
      </c>
    </row>
    <row r="82" spans="1:4" x14ac:dyDescent="0.2">
      <c r="A82" s="3">
        <v>76</v>
      </c>
      <c r="B82" s="11">
        <v>0.32588405025346157</v>
      </c>
      <c r="C82" s="8">
        <v>0.76022128172229608</v>
      </c>
      <c r="D82" s="49">
        <v>5580</v>
      </c>
    </row>
    <row r="83" spans="1:4" x14ac:dyDescent="0.2">
      <c r="A83" s="3">
        <v>77</v>
      </c>
      <c r="B83" s="11">
        <v>0.6127688428992526</v>
      </c>
      <c r="C83" s="8">
        <v>2.7833154062569143E-2</v>
      </c>
      <c r="D83" s="49">
        <v>5950</v>
      </c>
    </row>
    <row r="84" spans="1:4" x14ac:dyDescent="0.2">
      <c r="A84" s="3">
        <v>78</v>
      </c>
      <c r="B84" s="11">
        <v>0.72785105529350991</v>
      </c>
      <c r="C84" s="8">
        <v>0.390732062004298</v>
      </c>
      <c r="D84" s="49">
        <v>6075</v>
      </c>
    </row>
    <row r="85" spans="1:4" x14ac:dyDescent="0.2">
      <c r="A85" s="3">
        <v>79</v>
      </c>
      <c r="B85" s="11">
        <v>0.94580232990291557</v>
      </c>
      <c r="C85" s="8">
        <v>0.41930081009417242</v>
      </c>
      <c r="D85" s="49">
        <v>5825</v>
      </c>
    </row>
    <row r="86" spans="1:4" x14ac:dyDescent="0.2">
      <c r="A86" s="3">
        <v>80</v>
      </c>
      <c r="B86" s="11">
        <v>0.6456025789731239</v>
      </c>
      <c r="C86" s="8">
        <v>0.71432079853786112</v>
      </c>
      <c r="D86" s="49">
        <v>6045</v>
      </c>
    </row>
    <row r="87" spans="1:4" x14ac:dyDescent="0.2">
      <c r="A87" s="3">
        <v>81</v>
      </c>
      <c r="B87" s="11">
        <v>0.24471498082583065</v>
      </c>
      <c r="C87" s="8">
        <v>0.37994686858723592</v>
      </c>
      <c r="D87" s="49">
        <v>5735</v>
      </c>
    </row>
    <row r="88" spans="1:4" x14ac:dyDescent="0.2">
      <c r="A88" s="3">
        <v>82</v>
      </c>
      <c r="B88" s="11">
        <v>0.44928336657354062</v>
      </c>
      <c r="C88" s="8">
        <v>0.90758327096133917</v>
      </c>
      <c r="D88" s="49">
        <v>5580</v>
      </c>
    </row>
    <row r="89" spans="1:4" x14ac:dyDescent="0.2">
      <c r="A89" s="3">
        <v>83</v>
      </c>
      <c r="B89" s="11">
        <v>0.49480901835337654</v>
      </c>
      <c r="C89" s="8">
        <v>1.0807816600591935E-2</v>
      </c>
      <c r="D89" s="49">
        <v>6075</v>
      </c>
    </row>
    <row r="90" spans="1:4" x14ac:dyDescent="0.2">
      <c r="A90" s="3">
        <v>84</v>
      </c>
      <c r="B90" s="11">
        <v>2.6438761013687584E-2</v>
      </c>
      <c r="C90" s="8">
        <v>0.48193341859422467</v>
      </c>
      <c r="D90" s="49">
        <v>5270</v>
      </c>
    </row>
    <row r="91" spans="1:4" x14ac:dyDescent="0.2">
      <c r="A91" s="3">
        <v>85</v>
      </c>
      <c r="B91" s="11">
        <v>0.27087150582345598</v>
      </c>
      <c r="C91" s="8">
        <v>0.30157509957876982</v>
      </c>
      <c r="D91" s="49">
        <v>6045</v>
      </c>
    </row>
    <row r="92" spans="1:4" x14ac:dyDescent="0.2">
      <c r="A92" s="3">
        <v>86</v>
      </c>
      <c r="B92" s="11">
        <v>0.30823429959497783</v>
      </c>
      <c r="C92" s="8">
        <v>0.23707428288829469</v>
      </c>
      <c r="D92" s="49">
        <v>6045</v>
      </c>
    </row>
    <row r="93" spans="1:4" x14ac:dyDescent="0.2">
      <c r="A93" s="3">
        <v>87</v>
      </c>
      <c r="B93" s="11">
        <v>0.41186207566459043</v>
      </c>
      <c r="C93" s="8">
        <v>0.60941296879362317</v>
      </c>
      <c r="D93" s="49">
        <v>5890</v>
      </c>
    </row>
    <row r="94" spans="1:4" x14ac:dyDescent="0.2">
      <c r="A94" s="3">
        <v>88</v>
      </c>
      <c r="B94" s="11">
        <v>0.81731410602295407</v>
      </c>
      <c r="C94" s="8">
        <v>0.55434591346335171</v>
      </c>
      <c r="D94" s="49">
        <v>6075</v>
      </c>
    </row>
    <row r="95" spans="1:4" x14ac:dyDescent="0.2">
      <c r="A95" s="3">
        <v>89</v>
      </c>
      <c r="B95" s="11">
        <v>0.77841035939454772</v>
      </c>
      <c r="C95" s="8">
        <v>0.62768622589231882</v>
      </c>
      <c r="D95" s="49">
        <v>6075</v>
      </c>
    </row>
    <row r="96" spans="1:4" x14ac:dyDescent="0.2">
      <c r="A96" s="3">
        <v>90</v>
      </c>
      <c r="B96" s="11">
        <v>0.73973391533947064</v>
      </c>
      <c r="C96" s="8">
        <v>5.6343439275316154E-2</v>
      </c>
      <c r="D96" s="49">
        <v>5825</v>
      </c>
    </row>
    <row r="97" spans="1:4" x14ac:dyDescent="0.2">
      <c r="A97" s="3">
        <v>91</v>
      </c>
      <c r="B97" s="11">
        <v>0.47536927347322289</v>
      </c>
      <c r="C97" s="8">
        <v>4.9956619460104212E-3</v>
      </c>
      <c r="D97" s="49">
        <v>6075</v>
      </c>
    </row>
    <row r="98" spans="1:4" x14ac:dyDescent="0.2">
      <c r="A98" s="3">
        <v>92</v>
      </c>
      <c r="B98" s="11">
        <v>0.77405071754195398</v>
      </c>
      <c r="C98" s="8">
        <v>0.94597990046896541</v>
      </c>
      <c r="D98" s="49">
        <v>6045</v>
      </c>
    </row>
    <row r="99" spans="1:4" x14ac:dyDescent="0.2">
      <c r="A99" s="3">
        <v>93</v>
      </c>
      <c r="B99" s="11">
        <v>0.11508060701967016</v>
      </c>
      <c r="C99" s="8">
        <v>9.3147125802223285E-2</v>
      </c>
      <c r="D99" s="49">
        <v>5890</v>
      </c>
    </row>
    <row r="100" spans="1:4" x14ac:dyDescent="0.2">
      <c r="A100" s="3">
        <v>94</v>
      </c>
      <c r="B100" s="11">
        <v>0.77051247899511011</v>
      </c>
      <c r="C100" s="8">
        <v>0.35502547300570786</v>
      </c>
      <c r="D100" s="49">
        <v>5950</v>
      </c>
    </row>
    <row r="101" spans="1:4" x14ac:dyDescent="0.2">
      <c r="A101" s="3">
        <v>95</v>
      </c>
      <c r="B101" s="11">
        <v>0.79594030051822329</v>
      </c>
      <c r="C101" s="8">
        <v>0.99495955549848814</v>
      </c>
      <c r="D101" s="49">
        <v>6045</v>
      </c>
    </row>
    <row r="102" spans="1:4" x14ac:dyDescent="0.2">
      <c r="A102" s="3">
        <v>96</v>
      </c>
      <c r="B102" s="11">
        <v>0.88395492484928517</v>
      </c>
      <c r="C102" s="8">
        <v>0.36405142348395236</v>
      </c>
      <c r="D102" s="49">
        <v>5825</v>
      </c>
    </row>
    <row r="103" spans="1:4" x14ac:dyDescent="0.2">
      <c r="A103" s="3">
        <v>97</v>
      </c>
      <c r="B103" s="11">
        <v>0.78964478391857462</v>
      </c>
      <c r="C103" s="8">
        <v>2.4906090727188523E-2</v>
      </c>
      <c r="D103" s="49">
        <v>5700</v>
      </c>
    </row>
    <row r="104" spans="1:4" x14ac:dyDescent="0.2">
      <c r="A104" s="3">
        <v>98</v>
      </c>
      <c r="B104" s="11">
        <v>0.20491334566578723</v>
      </c>
      <c r="C104" s="8">
        <v>0.52495130281699265</v>
      </c>
      <c r="D104" s="49">
        <v>5580</v>
      </c>
    </row>
    <row r="105" spans="1:4" x14ac:dyDescent="0.2">
      <c r="A105" s="3">
        <v>99</v>
      </c>
      <c r="B105" s="11">
        <v>0.51182862181616762</v>
      </c>
      <c r="C105" s="8">
        <v>0.30077611463898879</v>
      </c>
      <c r="D105" s="49">
        <v>6200</v>
      </c>
    </row>
    <row r="106" spans="1:4" x14ac:dyDescent="0.2">
      <c r="A106" s="3">
        <v>100</v>
      </c>
      <c r="B106" s="11">
        <v>4.7890371124394315E-2</v>
      </c>
      <c r="C106" s="8">
        <v>0.70638824858273386</v>
      </c>
      <c r="D106" s="49">
        <v>5115</v>
      </c>
    </row>
  </sheetData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Network</vt:lpstr>
      <vt:lpstr>BUNN 1170</vt:lpstr>
      <vt:lpstr>Scrambler</vt:lpstr>
      <vt:lpstr>YKA</vt:lpstr>
      <vt:lpstr>CANCELLATION_LU</vt:lpstr>
      <vt:lpstr>Demand_LU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Tucker</dc:creator>
  <cp:lastModifiedBy>Mengyang Zhang</cp:lastModifiedBy>
  <dcterms:created xsi:type="dcterms:W3CDTF">2023-03-14T04:08:57Z</dcterms:created>
  <dcterms:modified xsi:type="dcterms:W3CDTF">2023-11-29T22:14:54Z</dcterms:modified>
</cp:coreProperties>
</file>