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onetru-my.sharepoint.com/personal/t00696467_mytru_ca/Documents/Attachments/DASC6210/"/>
    </mc:Choice>
  </mc:AlternateContent>
  <xr:revisionPtr revIDLastSave="2050" documentId="13_ncr:1_{86F5D17B-0A1F-F34F-8427-97F847F92849}" xr6:coauthVersionLast="47" xr6:coauthVersionMax="47" xr10:uidLastSave="{5FBC3D79-9857-9047-B3BD-040A0DFE8D55}"/>
  <bookViews>
    <workbookView xWindow="0" yWindow="0" windowWidth="28800" windowHeight="18000" activeTab="4" xr2:uid="{E3765857-A3DC-5C47-9209-27B89C7C71CD}"/>
  </bookViews>
  <sheets>
    <sheet name="Q3.11" sheetId="1" r:id="rId1"/>
    <sheet name="Q3.12" sheetId="2" r:id="rId2"/>
    <sheet name="Q3.14" sheetId="3" r:id="rId3"/>
    <sheet name="Q3.18" sheetId="5" r:id="rId4"/>
    <sheet name="Dashboard Q3.18" sheetId="6" r:id="rId5"/>
    <sheet name="Info By Room" sheetId="11" r:id="rId6"/>
    <sheet name="Info By Room Type" sheetId="12" r:id="rId7"/>
  </sheets>
  <definedNames>
    <definedName name="_xlchart.v1.0" hidden="1">'Q3.14'!$H$23:$H$28</definedName>
    <definedName name="_xlchart.v1.1" hidden="1">'Q3.14'!$K$21:$K$22</definedName>
    <definedName name="_xlchart.v1.2" hidden="1">'Q3.14'!$K$23:$K$28</definedName>
    <definedName name="AgeGroup">'Q3.14'!$M$4:$N$18</definedName>
    <definedName name="DiscountRate">'Q3.18'!$D$60</definedName>
    <definedName name="DiscountThreshold">'Q3.18'!$D$59</definedName>
    <definedName name="ExtraCost">'Q3.18'!$D$58</definedName>
    <definedName name="LevyRate">'Q3.18'!$D$62</definedName>
    <definedName name="NumGuesstFreeBrekkie">'Q3.18'!$D$57</definedName>
    <definedName name="SevenDays">'Q3.18'!$D$59</definedName>
    <definedName name="Slicer_Room">#N/A</definedName>
    <definedName name="Slicer_Room_Type">#N/A</definedName>
    <definedName name="TenPercent">'Q3.18'!$D$60</definedName>
    <definedName name="TwoGuests">'Q3.18'!$D$57</definedName>
  </definedNames>
  <calcPr calcId="191029" iterate="1" iterateCount="1"/>
  <pivotCaches>
    <pivotCache cacheId="0" r:id="rId8"/>
    <pivotCache cacheId="38"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5" l="1"/>
  <c r="J4" i="5"/>
  <c r="N4" i="5" s="1"/>
  <c r="K4" i="5"/>
  <c r="L4" i="5" s="1"/>
  <c r="J5" i="5"/>
  <c r="K5" i="5"/>
  <c r="L5" i="5" s="1"/>
  <c r="J6" i="5"/>
  <c r="S6" i="5" s="1"/>
  <c r="K6" i="5"/>
  <c r="L6" i="5" s="1"/>
  <c r="J7" i="5"/>
  <c r="N7" i="5" s="1"/>
  <c r="K7" i="5"/>
  <c r="L7" i="5" s="1"/>
  <c r="J8" i="5"/>
  <c r="N8" i="5" s="1"/>
  <c r="K8" i="5"/>
  <c r="L8" i="5" s="1"/>
  <c r="J9" i="5"/>
  <c r="N9" i="5" s="1"/>
  <c r="K9" i="5"/>
  <c r="L9" i="5" s="1"/>
  <c r="J10" i="5"/>
  <c r="N10" i="5" s="1"/>
  <c r="K10" i="5"/>
  <c r="L10" i="5" s="1"/>
  <c r="J11" i="5"/>
  <c r="N11" i="5" s="1"/>
  <c r="K11" i="5"/>
  <c r="L11" i="5" s="1"/>
  <c r="J12" i="5"/>
  <c r="N12" i="5" s="1"/>
  <c r="K12" i="5"/>
  <c r="L12" i="5" s="1"/>
  <c r="J13" i="5"/>
  <c r="N13" i="5" s="1"/>
  <c r="K13" i="5"/>
  <c r="L13" i="5" s="1"/>
  <c r="J14" i="5"/>
  <c r="N14" i="5" s="1"/>
  <c r="K14" i="5"/>
  <c r="L14" i="5" s="1"/>
  <c r="J15" i="5"/>
  <c r="N15" i="5" s="1"/>
  <c r="K15" i="5"/>
  <c r="L15" i="5" s="1"/>
  <c r="J16" i="5"/>
  <c r="N16" i="5" s="1"/>
  <c r="K16" i="5"/>
  <c r="L16" i="5" s="1"/>
  <c r="J17" i="5"/>
  <c r="N17" i="5" s="1"/>
  <c r="K17" i="5"/>
  <c r="L17" i="5" s="1"/>
  <c r="J18" i="5"/>
  <c r="N18" i="5" s="1"/>
  <c r="K18" i="5"/>
  <c r="L18" i="5" s="1"/>
  <c r="J19" i="5"/>
  <c r="N19" i="5" s="1"/>
  <c r="K19" i="5"/>
  <c r="L19" i="5" s="1"/>
  <c r="J20" i="5"/>
  <c r="N20" i="5" s="1"/>
  <c r="K20" i="5"/>
  <c r="L20" i="5" s="1"/>
  <c r="J21" i="5"/>
  <c r="N21" i="5" s="1"/>
  <c r="K21" i="5"/>
  <c r="L21" i="5" s="1"/>
  <c r="M21" i="5" s="1"/>
  <c r="J22" i="5"/>
  <c r="N22" i="5" s="1"/>
  <c r="K22" i="5"/>
  <c r="L22" i="5" s="1"/>
  <c r="J23" i="5"/>
  <c r="N23" i="5" s="1"/>
  <c r="K23" i="5"/>
  <c r="L23" i="5" s="1"/>
  <c r="J24" i="5"/>
  <c r="K24" i="5"/>
  <c r="L24" i="5" s="1"/>
  <c r="J25" i="5"/>
  <c r="N25" i="5" s="1"/>
  <c r="K25" i="5"/>
  <c r="L25" i="5" s="1"/>
  <c r="J26" i="5"/>
  <c r="N26" i="5" s="1"/>
  <c r="K26" i="5"/>
  <c r="L26" i="5" s="1"/>
  <c r="J27" i="5"/>
  <c r="N27" i="5" s="1"/>
  <c r="K27" i="5"/>
  <c r="L27" i="5" s="1"/>
  <c r="J28" i="5"/>
  <c r="K28" i="5"/>
  <c r="L28" i="5" s="1"/>
  <c r="J29" i="5"/>
  <c r="N29" i="5" s="1"/>
  <c r="K29" i="5"/>
  <c r="L29" i="5" s="1"/>
  <c r="J30" i="5"/>
  <c r="N30" i="5" s="1"/>
  <c r="K30" i="5"/>
  <c r="L30" i="5" s="1"/>
  <c r="J31" i="5"/>
  <c r="N31" i="5" s="1"/>
  <c r="K31" i="5"/>
  <c r="L31" i="5" s="1"/>
  <c r="J32" i="5"/>
  <c r="K32" i="5"/>
  <c r="L32" i="5" s="1"/>
  <c r="J33" i="5"/>
  <c r="N33" i="5" s="1"/>
  <c r="K33" i="5"/>
  <c r="L33" i="5" s="1"/>
  <c r="J34" i="5"/>
  <c r="K34" i="5"/>
  <c r="L34" i="5" s="1"/>
  <c r="J35" i="5"/>
  <c r="N35" i="5" s="1"/>
  <c r="K35" i="5"/>
  <c r="L35" i="5" s="1"/>
  <c r="J36" i="5"/>
  <c r="N36" i="5" s="1"/>
  <c r="K36" i="5"/>
  <c r="L36" i="5" s="1"/>
  <c r="J37" i="5"/>
  <c r="N37" i="5" s="1"/>
  <c r="K37" i="5"/>
  <c r="L37" i="5" s="1"/>
  <c r="M37" i="5" s="1"/>
  <c r="J38" i="5"/>
  <c r="K38" i="5"/>
  <c r="L38" i="5" s="1"/>
  <c r="J39" i="5"/>
  <c r="N39" i="5" s="1"/>
  <c r="K39" i="5"/>
  <c r="L39" i="5" s="1"/>
  <c r="J40" i="5"/>
  <c r="N40" i="5" s="1"/>
  <c r="K40" i="5"/>
  <c r="L40" i="5" s="1"/>
  <c r="J41" i="5"/>
  <c r="N41" i="5" s="1"/>
  <c r="K41" i="5"/>
  <c r="L41" i="5" s="1"/>
  <c r="J42" i="5"/>
  <c r="K42" i="5"/>
  <c r="L42" i="5" s="1"/>
  <c r="J43" i="5"/>
  <c r="N43" i="5" s="1"/>
  <c r="K43" i="5"/>
  <c r="L43" i="5" s="1"/>
  <c r="J44" i="5"/>
  <c r="K44" i="5"/>
  <c r="L44" i="5" s="1"/>
  <c r="J45" i="5"/>
  <c r="N45" i="5" s="1"/>
  <c r="K45" i="5"/>
  <c r="L45" i="5" s="1"/>
  <c r="J46" i="5"/>
  <c r="N46" i="5" s="1"/>
  <c r="K46" i="5"/>
  <c r="L46" i="5" s="1"/>
  <c r="J47" i="5"/>
  <c r="N47" i="5" s="1"/>
  <c r="K47" i="5"/>
  <c r="L47" i="5" s="1"/>
  <c r="J48" i="5"/>
  <c r="K48" i="5"/>
  <c r="L48" i="5" s="1"/>
  <c r="J49" i="5"/>
  <c r="N49" i="5" s="1"/>
  <c r="K49" i="5"/>
  <c r="L49" i="5" s="1"/>
  <c r="J50" i="5"/>
  <c r="N50" i="5" s="1"/>
  <c r="K50" i="5"/>
  <c r="L50" i="5" s="1"/>
  <c r="J51" i="5"/>
  <c r="N51" i="5" s="1"/>
  <c r="K51" i="5"/>
  <c r="L51" i="5" s="1"/>
  <c r="J52" i="5"/>
  <c r="K52" i="5"/>
  <c r="L52" i="5" s="1"/>
  <c r="J53" i="5"/>
  <c r="N53" i="5" s="1"/>
  <c r="K53" i="5"/>
  <c r="L53" i="5" s="1"/>
  <c r="S4" i="5" l="1"/>
  <c r="M48" i="5"/>
  <c r="M30" i="5"/>
  <c r="M22" i="5"/>
  <c r="M28" i="5"/>
  <c r="N28" i="5" s="1"/>
  <c r="M12" i="5"/>
  <c r="M35" i="5"/>
  <c r="M31" i="5"/>
  <c r="M6" i="5"/>
  <c r="N6" i="5" s="1"/>
  <c r="M13" i="5"/>
  <c r="M5" i="5"/>
  <c r="N5" i="5" s="1"/>
  <c r="M45" i="5"/>
  <c r="M52" i="5"/>
  <c r="N52" i="5" s="1"/>
  <c r="M20" i="5"/>
  <c r="M44" i="5"/>
  <c r="N44" i="5" s="1"/>
  <c r="M47" i="5"/>
  <c r="M8" i="5"/>
  <c r="M46" i="5"/>
  <c r="M25" i="5"/>
  <c r="M40" i="5"/>
  <c r="M34" i="5"/>
  <c r="N34" i="5" s="1"/>
  <c r="M14" i="5"/>
  <c r="M49" i="5"/>
  <c r="M43" i="5"/>
  <c r="M39" i="5"/>
  <c r="M33" i="5"/>
  <c r="M26" i="5"/>
  <c r="M17" i="5"/>
  <c r="M36" i="5"/>
  <c r="M29" i="5"/>
  <c r="M7" i="5"/>
  <c r="M9" i="5"/>
  <c r="M51" i="5"/>
  <c r="N48" i="5"/>
  <c r="M42" i="5"/>
  <c r="N42" i="5" s="1"/>
  <c r="M16" i="5"/>
  <c r="M11" i="5"/>
  <c r="M53" i="5"/>
  <c r="M38" i="5"/>
  <c r="N38" i="5" s="1"/>
  <c r="M24" i="5"/>
  <c r="N24" i="5" s="1"/>
  <c r="M19" i="5"/>
  <c r="M50" i="5"/>
  <c r="M27" i="5"/>
  <c r="M15" i="5"/>
  <c r="M10" i="5"/>
  <c r="M41" i="5"/>
  <c r="M32" i="5"/>
  <c r="N32" i="5" s="1"/>
  <c r="M23" i="5"/>
  <c r="M18" i="5"/>
  <c r="I8" i="1" l="1"/>
  <c r="I7" i="1"/>
  <c r="I6" i="1"/>
  <c r="I5" i="1"/>
  <c r="I4" i="1"/>
  <c r="H7" i="1"/>
  <c r="H8" i="1"/>
  <c r="H6" i="1"/>
  <c r="H5" i="1"/>
  <c r="H4" i="1"/>
  <c r="G5" i="3"/>
  <c r="G6" i="3" l="1"/>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E4" i="1"/>
  <c r="E5" i="1"/>
  <c r="E6" i="1"/>
  <c r="E7" i="1"/>
  <c r="E8" i="1"/>
  <c r="E9" i="1"/>
  <c r="E10" i="1"/>
  <c r="E11" i="1"/>
  <c r="E12" i="1"/>
  <c r="E13" i="1"/>
  <c r="E14" i="1"/>
  <c r="E15" i="1"/>
  <c r="E16" i="1"/>
  <c r="S52" i="5"/>
  <c r="T52" i="5" s="1"/>
  <c r="P51" i="5"/>
  <c r="Q51" i="5" s="1"/>
  <c r="S51" i="5"/>
  <c r="T51" i="5" s="1"/>
  <c r="P50" i="5"/>
  <c r="Q50" i="5" s="1"/>
  <c r="S50" i="5"/>
  <c r="T50" i="5" s="1"/>
  <c r="P49" i="5"/>
  <c r="Q49" i="5" s="1"/>
  <c r="P48" i="5"/>
  <c r="Q48" i="5" s="1"/>
  <c r="P47" i="5"/>
  <c r="Q47" i="5" s="1"/>
  <c r="S47" i="5"/>
  <c r="T47" i="5" s="1"/>
  <c r="S45" i="5"/>
  <c r="T45" i="5" s="1"/>
  <c r="S44" i="5"/>
  <c r="T44" i="5" s="1"/>
  <c r="P42" i="5"/>
  <c r="Q42" i="5" s="1"/>
  <c r="S42" i="5"/>
  <c r="T42" i="5" s="1"/>
  <c r="P41" i="5"/>
  <c r="Q41" i="5" s="1"/>
  <c r="P40" i="5"/>
  <c r="Q40" i="5" s="1"/>
  <c r="S39" i="5"/>
  <c r="T39" i="5" s="1"/>
  <c r="P38" i="5"/>
  <c r="Q38" i="5" s="1"/>
  <c r="S36" i="5"/>
  <c r="T36" i="5" s="1"/>
  <c r="S35" i="5"/>
  <c r="T35" i="5" s="1"/>
  <c r="S34" i="5"/>
  <c r="T34" i="5" s="1"/>
  <c r="P33" i="5"/>
  <c r="Q33" i="5" s="1"/>
  <c r="P32" i="5"/>
  <c r="Q32" i="5" s="1"/>
  <c r="S32" i="5"/>
  <c r="T32" i="5" s="1"/>
  <c r="P31" i="5"/>
  <c r="Q31" i="5" s="1"/>
  <c r="S31" i="5"/>
  <c r="T31" i="5" s="1"/>
  <c r="P30" i="5"/>
  <c r="Q30" i="5" s="1"/>
  <c r="P29" i="5"/>
  <c r="Q29" i="5" s="1"/>
  <c r="S28" i="5"/>
  <c r="T28" i="5" s="1"/>
  <c r="P27" i="5"/>
  <c r="Q27" i="5" s="1"/>
  <c r="P26" i="5"/>
  <c r="Q26" i="5" s="1"/>
  <c r="P25" i="5"/>
  <c r="Q25" i="5" s="1"/>
  <c r="P24" i="5"/>
  <c r="Q24" i="5" s="1"/>
  <c r="S24" i="5"/>
  <c r="T24" i="5" s="1"/>
  <c r="P23" i="5"/>
  <c r="Q23" i="5" s="1"/>
  <c r="P22" i="5"/>
  <c r="Q22" i="5" s="1"/>
  <c r="P21" i="5"/>
  <c r="Q21" i="5" s="1"/>
  <c r="S20" i="5"/>
  <c r="T20" i="5" s="1"/>
  <c r="S19" i="5"/>
  <c r="T19" i="5" s="1"/>
  <c r="P18" i="5"/>
  <c r="Q18" i="5" s="1"/>
  <c r="S18" i="5"/>
  <c r="T18" i="5" s="1"/>
  <c r="P17" i="5"/>
  <c r="Q17" i="5" s="1"/>
  <c r="P16" i="5"/>
  <c r="Q16" i="5" s="1"/>
  <c r="S16" i="5"/>
  <c r="T16" i="5" s="1"/>
  <c r="S15" i="5"/>
  <c r="T15" i="5" s="1"/>
  <c r="S12" i="5"/>
  <c r="T12" i="5" s="1"/>
  <c r="P11" i="5"/>
  <c r="Q11" i="5" s="1"/>
  <c r="S11" i="5"/>
  <c r="T11" i="5" s="1"/>
  <c r="P10" i="5"/>
  <c r="Q10" i="5" s="1"/>
  <c r="S10" i="5"/>
  <c r="T10" i="5" s="1"/>
  <c r="P9" i="5"/>
  <c r="Q9" i="5" s="1"/>
  <c r="S8" i="5"/>
  <c r="T8" i="5" s="1"/>
  <c r="P7" i="5"/>
  <c r="Q7" i="5" s="1"/>
  <c r="S7" i="5"/>
  <c r="T7" i="5" s="1"/>
  <c r="P6" i="5"/>
  <c r="Q6" i="5" s="1"/>
  <c r="P5" i="5"/>
  <c r="Q5" i="5" s="1"/>
  <c r="P4" i="5"/>
  <c r="Q4" i="5" s="1"/>
  <c r="G107" i="3"/>
  <c r="S48" i="5" l="1"/>
  <c r="T48" i="5" s="1"/>
  <c r="K23" i="3"/>
  <c r="L27" i="3"/>
  <c r="I23" i="3"/>
  <c r="I28" i="3"/>
  <c r="L26" i="3"/>
  <c r="K24" i="3"/>
  <c r="J28" i="3"/>
  <c r="K26" i="3"/>
  <c r="I24" i="3"/>
  <c r="K28" i="3"/>
  <c r="J26" i="3"/>
  <c r="L23" i="3"/>
  <c r="L28" i="3"/>
  <c r="I26" i="3"/>
  <c r="L25" i="3"/>
  <c r="J23" i="3"/>
  <c r="K27" i="3"/>
  <c r="K25" i="3"/>
  <c r="J25" i="3"/>
  <c r="O41" i="5"/>
  <c r="J27" i="3"/>
  <c r="I25" i="3"/>
  <c r="J24" i="3"/>
  <c r="I27" i="3"/>
  <c r="L24" i="3"/>
  <c r="P43" i="5"/>
  <c r="Q43" i="5" s="1"/>
  <c r="S43" i="5"/>
  <c r="T43" i="5" s="1"/>
  <c r="S41" i="5"/>
  <c r="T41" i="5" s="1"/>
  <c r="S14" i="5"/>
  <c r="T14" i="5" s="1"/>
  <c r="O46" i="5"/>
  <c r="S46" i="5"/>
  <c r="T46" i="5" s="1"/>
  <c r="O33" i="5"/>
  <c r="O21" i="5"/>
  <c r="O6" i="5"/>
  <c r="P19" i="5"/>
  <c r="Q19" i="5" s="1"/>
  <c r="O53" i="5"/>
  <c r="O22" i="5"/>
  <c r="O29" i="5"/>
  <c r="O52" i="5"/>
  <c r="O34" i="5"/>
  <c r="O23" i="5"/>
  <c r="S27" i="5"/>
  <c r="T27" i="5" s="1"/>
  <c r="O30" i="5"/>
  <c r="O43" i="5"/>
  <c r="O48" i="5"/>
  <c r="S25" i="5"/>
  <c r="T25" i="5" s="1"/>
  <c r="T4" i="5"/>
  <c r="O59" i="5"/>
  <c r="S30" i="5"/>
  <c r="T30" i="5" s="1"/>
  <c r="T6" i="5"/>
  <c r="O28" i="5"/>
  <c r="S9" i="5"/>
  <c r="T9" i="5" s="1"/>
  <c r="O13" i="5"/>
  <c r="P35" i="5"/>
  <c r="Q35" i="5" s="1"/>
  <c r="O38" i="5"/>
  <c r="O42" i="5"/>
  <c r="O49" i="5"/>
  <c r="O9" i="5"/>
  <c r="S22" i="5"/>
  <c r="T22" i="5" s="1"/>
  <c r="S40" i="5"/>
  <c r="T40" i="5" s="1"/>
  <c r="O44" i="5"/>
  <c r="P8" i="5"/>
  <c r="Q8" i="5" s="1"/>
  <c r="O14" i="5"/>
  <c r="O25" i="5"/>
  <c r="S33" i="5"/>
  <c r="T33" i="5" s="1"/>
  <c r="S38" i="5"/>
  <c r="T38" i="5" s="1"/>
  <c r="P14" i="5"/>
  <c r="Q14" i="5" s="1"/>
  <c r="S49" i="5"/>
  <c r="T49" i="5" s="1"/>
  <c r="O5" i="5"/>
  <c r="S17" i="5"/>
  <c r="T17" i="5" s="1"/>
  <c r="O37" i="5"/>
  <c r="O40" i="5"/>
  <c r="P46" i="5"/>
  <c r="Q46" i="5" s="1"/>
  <c r="O45" i="5"/>
  <c r="P13" i="5"/>
  <c r="Q13" i="5" s="1"/>
  <c r="P37" i="5"/>
  <c r="Q37" i="5" s="1"/>
  <c r="P45" i="5"/>
  <c r="Q45" i="5" s="1"/>
  <c r="P53" i="5"/>
  <c r="Q53" i="5" s="1"/>
  <c r="S21" i="5"/>
  <c r="T21" i="5" s="1"/>
  <c r="P34" i="5"/>
  <c r="Q34" i="5" s="1"/>
  <c r="S37" i="5"/>
  <c r="T37" i="5" s="1"/>
  <c r="S53" i="5"/>
  <c r="T53" i="5" s="1"/>
  <c r="S29" i="5"/>
  <c r="T29" i="5" s="1"/>
  <c r="S5" i="5"/>
  <c r="T5" i="5" s="1"/>
  <c r="S26" i="5"/>
  <c r="T26" i="5" s="1"/>
  <c r="P36" i="5"/>
  <c r="Q36" i="5" s="1"/>
  <c r="S13" i="5"/>
  <c r="T13" i="5" s="1"/>
  <c r="O31" i="5"/>
  <c r="P15" i="5"/>
  <c r="Q15" i="5" s="1"/>
  <c r="S23" i="5"/>
  <c r="T23" i="5" s="1"/>
  <c r="P44" i="5"/>
  <c r="Q44" i="5" s="1"/>
  <c r="P39" i="5"/>
  <c r="Q39" i="5" s="1"/>
  <c r="P12" i="5"/>
  <c r="Q12" i="5" s="1"/>
  <c r="P20" i="5"/>
  <c r="Q20" i="5" s="1"/>
  <c r="P28" i="5"/>
  <c r="Q28" i="5" s="1"/>
  <c r="P52" i="5"/>
  <c r="Q52" i="5" s="1"/>
  <c r="O19" i="5" l="1"/>
  <c r="O26" i="5"/>
  <c r="O36" i="5"/>
  <c r="O16" i="5"/>
  <c r="O51" i="5"/>
  <c r="O47" i="5"/>
  <c r="O10" i="5"/>
  <c r="O8" i="5"/>
  <c r="O4" i="5"/>
  <c r="O50" i="5"/>
  <c r="O12" i="5"/>
  <c r="O27" i="5"/>
  <c r="Q55" i="5"/>
  <c r="O39" i="5"/>
  <c r="O15" i="5"/>
  <c r="O32" i="5"/>
  <c r="O24" i="5"/>
  <c r="O7" i="5"/>
  <c r="O17" i="5"/>
  <c r="O11" i="5"/>
  <c r="T57" i="5"/>
  <c r="O18" i="5"/>
  <c r="O35" i="5"/>
  <c r="O20" i="5"/>
  <c r="O57" i="5" l="1"/>
  <c r="O61" i="5" s="1"/>
  <c r="E17" i="1"/>
</calcChain>
</file>

<file path=xl/sharedStrings.xml><?xml version="1.0" encoding="utf-8"?>
<sst xmlns="http://schemas.openxmlformats.org/spreadsheetml/2006/main" count="395" uniqueCount="231">
  <si>
    <t>Retirement Portfolio</t>
  </si>
  <si>
    <t>Mutual Fund</t>
  </si>
  <si>
    <t>Type</t>
  </si>
  <si>
    <t>Net Asset Value</t>
  </si>
  <si>
    <t>Shares</t>
  </si>
  <si>
    <t>Total Value</t>
  </si>
  <si>
    <t>Fidelity Capital Appreciation</t>
  </si>
  <si>
    <t>Large Cap</t>
  </si>
  <si>
    <t>Fidelity Contrafund</t>
  </si>
  <si>
    <t>Fidelity Equity Income</t>
  </si>
  <si>
    <t>Fidelity Export &amp; Multinational</t>
  </si>
  <si>
    <t>Fidelity Strategic Large Cap Value</t>
  </si>
  <si>
    <t>Fidelity Mid Cap Stock</t>
  </si>
  <si>
    <t>Mid Cap</t>
  </si>
  <si>
    <t>Fidelity Value</t>
  </si>
  <si>
    <t>Fidelity Small Cap Independence</t>
  </si>
  <si>
    <t>Small Cap</t>
  </si>
  <si>
    <t>Fidelity Low Priced Stock</t>
  </si>
  <si>
    <t>Fidelity Puritan</t>
  </si>
  <si>
    <t>Blended</t>
  </si>
  <si>
    <t>Fidelity Fidelity Fund</t>
  </si>
  <si>
    <t>Fidelity Mortgage Securities</t>
  </si>
  <si>
    <t>Bond</t>
  </si>
  <si>
    <t>Fidelity Strategic Income</t>
  </si>
  <si>
    <t>Miscellaneous</t>
  </si>
  <si>
    <t>Supplies</t>
  </si>
  <si>
    <t>Salaries</t>
  </si>
  <si>
    <t>Advertising</t>
  </si>
  <si>
    <t>Cost of Goods</t>
  </si>
  <si>
    <t>December</t>
  </si>
  <si>
    <t>November</t>
  </si>
  <si>
    <t>October</t>
  </si>
  <si>
    <t>September</t>
  </si>
  <si>
    <t>August</t>
  </si>
  <si>
    <t>July</t>
  </si>
  <si>
    <t>June</t>
  </si>
  <si>
    <t>May</t>
  </si>
  <si>
    <t>April</t>
  </si>
  <si>
    <t>Expenses</t>
  </si>
  <si>
    <t>Budget Forecasting</t>
  </si>
  <si>
    <t>Balance</t>
  </si>
  <si>
    <t>Wealth</t>
  </si>
  <si>
    <t>Home Value</t>
  </si>
  <si>
    <t>Income</t>
  </si>
  <si>
    <t>Education</t>
  </si>
  <si>
    <t>Age</t>
  </si>
  <si>
    <t>Average Bank</t>
  </si>
  <si>
    <t>Median Household</t>
  </si>
  <si>
    <t>Median</t>
  </si>
  <si>
    <t>Median Years</t>
  </si>
  <si>
    <t>Banking Data</t>
  </si>
  <si>
    <t>President's Inn Guest Database</t>
  </si>
  <si>
    <t>ID</t>
  </si>
  <si>
    <t>Guest First Name</t>
  </si>
  <si>
    <t>Guest Last Name</t>
  </si>
  <si>
    <t>Room</t>
  </si>
  <si>
    <t>Room Type</t>
  </si>
  <si>
    <t>Arrival Date</t>
  </si>
  <si>
    <t>Departure Date</t>
  </si>
  <si>
    <t>No of Guests</t>
  </si>
  <si>
    <t>Daily Rate</t>
  </si>
  <si>
    <t>Num Days</t>
  </si>
  <si>
    <t>Rate ∆</t>
  </si>
  <si>
    <t>New Rate</t>
  </si>
  <si>
    <t>Gross Rev.</t>
  </si>
  <si>
    <t>Discount</t>
  </si>
  <si>
    <t>Net Rev.</t>
  </si>
  <si>
    <t>Levy</t>
  </si>
  <si>
    <t>Chris</t>
  </si>
  <si>
    <t>Balestrini</t>
  </si>
  <si>
    <t>Obama</t>
  </si>
  <si>
    <t>Bay-window</t>
  </si>
  <si>
    <t>Kathleen</t>
  </si>
  <si>
    <t>Gladley</t>
  </si>
  <si>
    <t>Van Buren</t>
  </si>
  <si>
    <t>Alex</t>
  </si>
  <si>
    <t>Kangogo</t>
  </si>
  <si>
    <t>Washington</t>
  </si>
  <si>
    <t>Ocean</t>
  </si>
  <si>
    <t>Kip</t>
  </si>
  <si>
    <t>Meyer</t>
  </si>
  <si>
    <t>Garfield</t>
  </si>
  <si>
    <t>Side</t>
  </si>
  <si>
    <t>Julian</t>
  </si>
  <si>
    <t>McMillan</t>
  </si>
  <si>
    <t>Jackson</t>
  </si>
  <si>
    <t>Craig</t>
  </si>
  <si>
    <t>Birch</t>
  </si>
  <si>
    <t>Truman</t>
  </si>
  <si>
    <t>Patrick</t>
  </si>
  <si>
    <t>Trites</t>
  </si>
  <si>
    <t>Jefferson</t>
  </si>
  <si>
    <t>Mike</t>
  </si>
  <si>
    <t>Pidhoresky</t>
  </si>
  <si>
    <t>Coolidge</t>
  </si>
  <si>
    <t>Dayna</t>
  </si>
  <si>
    <t>Neumann</t>
  </si>
  <si>
    <t>Johnson</t>
  </si>
  <si>
    <t>Matthew</t>
  </si>
  <si>
    <t>Marchant</t>
  </si>
  <si>
    <t>Lincoln</t>
  </si>
  <si>
    <t>Lanni</t>
  </si>
  <si>
    <t>Schwarz</t>
  </si>
  <si>
    <t>Carter</t>
  </si>
  <si>
    <t>Panzhinskiy</t>
  </si>
  <si>
    <t>Eisenhower</t>
  </si>
  <si>
    <t>Evgeniy</t>
  </si>
  <si>
    <t>Anderson</t>
  </si>
  <si>
    <t>Nixon</t>
  </si>
  <si>
    <t>Aidan</t>
  </si>
  <si>
    <t>Spiller</t>
  </si>
  <si>
    <t>Dusty</t>
  </si>
  <si>
    <t>Pezderic</t>
  </si>
  <si>
    <t>Zack</t>
  </si>
  <si>
    <t>Dunbrack</t>
  </si>
  <si>
    <t>Geoff</t>
  </si>
  <si>
    <t>Hannah</t>
  </si>
  <si>
    <t>Rachel</t>
  </si>
  <si>
    <t>Bourchier</t>
  </si>
  <si>
    <t>Takashi</t>
  </si>
  <si>
    <t>Mouchart</t>
  </si>
  <si>
    <t>Thibault</t>
  </si>
  <si>
    <t>Newby</t>
  </si>
  <si>
    <t>James</t>
  </si>
  <si>
    <t>Bains</t>
  </si>
  <si>
    <t>Vik</t>
  </si>
  <si>
    <t>Ureta</t>
  </si>
  <si>
    <t>Pablo</t>
  </si>
  <si>
    <t>Sandhu</t>
  </si>
  <si>
    <t>Cleveland</t>
  </si>
  <si>
    <t>Tristan</t>
  </si>
  <si>
    <t>Dean</t>
  </si>
  <si>
    <t>John</t>
  </si>
  <si>
    <t>Bandy</t>
  </si>
  <si>
    <t>Erik</t>
  </si>
  <si>
    <t>Gerber</t>
  </si>
  <si>
    <t>Manuel</t>
  </si>
  <si>
    <t>Vargo</t>
  </si>
  <si>
    <t>Michael</t>
  </si>
  <si>
    <t>Huang</t>
  </si>
  <si>
    <t>Tyler</t>
  </si>
  <si>
    <t>Bill</t>
  </si>
  <si>
    <t>Quintero</t>
  </si>
  <si>
    <t>Margarita</t>
  </si>
  <si>
    <t>Hoekstra</t>
  </si>
  <si>
    <t>Bueley</t>
  </si>
  <si>
    <t>Odendaal</t>
  </si>
  <si>
    <t>Martin</t>
  </si>
  <si>
    <t>Mola</t>
  </si>
  <si>
    <t>Loewen</t>
  </si>
  <si>
    <t>Jacob</t>
  </si>
  <si>
    <t>Yorke</t>
  </si>
  <si>
    <t>Brian</t>
  </si>
  <si>
    <t>Burke</t>
  </si>
  <si>
    <t>Betsy</t>
  </si>
  <si>
    <t>Blazey</t>
  </si>
  <si>
    <t>Paul</t>
  </si>
  <si>
    <t>Jory</t>
  </si>
  <si>
    <t>McKinley</t>
  </si>
  <si>
    <t>Samantha</t>
  </si>
  <si>
    <t>Pagot</t>
  </si>
  <si>
    <t>Vincent</t>
  </si>
  <si>
    <t>Boutin</t>
  </si>
  <si>
    <t>Rozlyn</t>
  </si>
  <si>
    <t>Laura Fray</t>
  </si>
  <si>
    <t>Roosevelt</t>
  </si>
  <si>
    <t>Ana</t>
  </si>
  <si>
    <t>MacDonald</t>
  </si>
  <si>
    <t>Exley</t>
  </si>
  <si>
    <t>Shawn</t>
  </si>
  <si>
    <t>Joel</t>
  </si>
  <si>
    <t>Macleod</t>
  </si>
  <si>
    <t>Dylan</t>
  </si>
  <si>
    <t>Cugelman</t>
  </si>
  <si>
    <t>Gabe</t>
  </si>
  <si>
    <t>Clement</t>
  </si>
  <si>
    <t>Dave</t>
  </si>
  <si>
    <t>Rainone</t>
  </si>
  <si>
    <t>Reagan</t>
  </si>
  <si>
    <t>Scott</t>
  </si>
  <si>
    <t>Bjornson</t>
  </si>
  <si>
    <t>Fraser</t>
  </si>
  <si>
    <t>Saxon</t>
  </si>
  <si>
    <t>Parameters:</t>
  </si>
  <si>
    <t>Management Summary:</t>
  </si>
  <si>
    <t>Total Levy:</t>
  </si>
  <si>
    <t>&lt;= w/o discounts</t>
  </si>
  <si>
    <t>Free Breakfast — number of guests…</t>
  </si>
  <si>
    <t>people</t>
  </si>
  <si>
    <t>Total Revenue:</t>
  </si>
  <si>
    <t>&lt;= w/ discounts</t>
  </si>
  <si>
    <t>Cost of Breakfast for add'l guests…</t>
  </si>
  <si>
    <t>$/guest/day</t>
  </si>
  <si>
    <t>Number of Days to receive discount…</t>
  </si>
  <si>
    <t>days</t>
  </si>
  <si>
    <t>Total # of guest-nights:</t>
  </si>
  <si>
    <t>Discount rate for longer stays…</t>
  </si>
  <si>
    <t>Average nightly revenue / guest:</t>
  </si>
  <si>
    <t>Municipal Levy Rate</t>
  </si>
  <si>
    <t>only applies to this room type:</t>
  </si>
  <si>
    <t>Most Popular Room (# of Bookings)</t>
  </si>
  <si>
    <t>Row Labels</t>
  </si>
  <si>
    <t>Count of Room</t>
  </si>
  <si>
    <t>Grand Total</t>
  </si>
  <si>
    <t>Lincoln is the most popular; Obama is a close second…</t>
  </si>
  <si>
    <t>Most Popular Room (# of People)</t>
  </si>
  <si>
    <t>Sum of No of Guests</t>
  </si>
  <si>
    <t>Same thing — Lincoln and Obama with this approach…</t>
  </si>
  <si>
    <r>
      <t xml:space="preserve">Least Popular Room </t>
    </r>
    <r>
      <rPr>
        <b/>
        <sz val="12"/>
        <color rgb="FF0432FF"/>
        <rFont val="Calibri"/>
        <family val="2"/>
        <scheme val="minor"/>
      </rPr>
      <t>TYPE</t>
    </r>
  </si>
  <si>
    <t>Count of Room Type</t>
  </si>
  <si>
    <t>I mean really — who wants a "side" type room?!</t>
  </si>
  <si>
    <t>Sparkline</t>
  </si>
  <si>
    <t>Age Group</t>
  </si>
  <si>
    <t>Less than 21 Years</t>
  </si>
  <si>
    <t>21-25 Years</t>
  </si>
  <si>
    <t>26-30 Years</t>
  </si>
  <si>
    <t>31-35 Years</t>
  </si>
  <si>
    <t>36-40 Years</t>
  </si>
  <si>
    <t>More than 40 Years</t>
  </si>
  <si>
    <t>Average Net Asset Value</t>
  </si>
  <si>
    <t>Average Total Value</t>
  </si>
  <si>
    <t>Average Median Income</t>
  </si>
  <si>
    <t>Average Median Home Value</t>
  </si>
  <si>
    <t>Average Median Household Wealth</t>
  </si>
  <si>
    <t>Average Bank Balance</t>
  </si>
  <si>
    <t>Ocean Rev.w/d</t>
  </si>
  <si>
    <t>Ocean Rev.wo/d</t>
  </si>
  <si>
    <t>Sum of Net Rev.</t>
  </si>
  <si>
    <t>Sum of Discount</t>
  </si>
  <si>
    <t>Sum of Num Days</t>
  </si>
  <si>
    <t>Sum of Daily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</si>
</sst>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0.0"/>
  </numFmts>
  <fonts count="14" x14ac:knownFonts="1">
    <font>
      <sz val="10"/>
      <name val="Arial"/>
      <family val="2"/>
    </font>
    <font>
      <sz val="12"/>
      <color theme="1"/>
      <name val="Calibri"/>
      <family val="2"/>
      <scheme val="minor"/>
    </font>
    <font>
      <sz val="12"/>
      <color theme="1"/>
      <name val="Calibri"/>
      <family val="2"/>
      <scheme val="minor"/>
    </font>
    <font>
      <b/>
      <sz val="12"/>
      <color theme="1"/>
      <name val="Calibri"/>
      <family val="2"/>
      <scheme val="minor"/>
    </font>
    <font>
      <sz val="10"/>
      <name val="Arial"/>
      <family val="2"/>
    </font>
    <font>
      <b/>
      <sz val="12"/>
      <name val="Arial"/>
      <family val="2"/>
    </font>
    <font>
      <sz val="12"/>
      <name val="Arial"/>
      <family val="2"/>
    </font>
    <font>
      <sz val="12"/>
      <color theme="1"/>
      <name val="Arial"/>
      <family val="2"/>
    </font>
    <font>
      <b/>
      <sz val="12"/>
      <color theme="1"/>
      <name val="Arial"/>
      <family val="2"/>
    </font>
    <font>
      <b/>
      <sz val="12"/>
      <color rgb="FF0432FF"/>
      <name val="Calibri"/>
      <family val="2"/>
      <scheme val="minor"/>
    </font>
    <font>
      <sz val="12"/>
      <color rgb="FF0432FF"/>
      <name val="Calibri"/>
      <family val="2"/>
      <scheme val="minor"/>
    </font>
    <font>
      <sz val="8"/>
      <name val="Arial"/>
      <family val="2"/>
    </font>
    <font>
      <sz val="12"/>
      <color rgb="FFFF0000"/>
      <name val="Arial"/>
      <family val="2"/>
    </font>
    <font>
      <sz val="14"/>
      <name val="Arial"/>
      <family val="2"/>
    </font>
  </fonts>
  <fills count="6">
    <fill>
      <patternFill patternType="none"/>
    </fill>
    <fill>
      <patternFill patternType="gray125"/>
    </fill>
    <fill>
      <patternFill patternType="solid">
        <fgColor rgb="FFFFFF00"/>
        <bgColor indexed="64"/>
      </patternFill>
    </fill>
    <fill>
      <patternFill patternType="solid">
        <fgColor rgb="FF00FDFF"/>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10">
    <border>
      <left/>
      <right/>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indexed="64"/>
      </right>
      <top style="thin">
        <color indexed="64"/>
      </top>
      <bottom style="thin">
        <color indexed="64"/>
      </bottom>
      <diagonal/>
    </border>
  </borders>
  <cellStyleXfs count="4">
    <xf numFmtId="0" fontId="0" fillId="0" borderId="0"/>
    <xf numFmtId="44" fontId="4" fillId="0" borderId="0" applyFont="0" applyFill="0" applyBorder="0" applyAlignment="0" applyProtection="0"/>
    <xf numFmtId="0" fontId="2" fillId="0" borderId="0"/>
    <xf numFmtId="0" fontId="4" fillId="0" borderId="0" applyNumberFormat="0" applyFill="0" applyBorder="0" applyAlignment="0" applyProtection="0"/>
  </cellStyleXfs>
  <cellXfs count="76">
    <xf numFmtId="0" fontId="0" fillId="0" borderId="0" xfId="0"/>
    <xf numFmtId="0" fontId="5" fillId="0" borderId="0" xfId="0" applyFont="1"/>
    <xf numFmtId="0" fontId="6" fillId="0" borderId="0" xfId="0" applyFont="1"/>
    <xf numFmtId="0" fontId="5" fillId="0" borderId="1" xfId="0" applyFont="1" applyBorder="1"/>
    <xf numFmtId="164" fontId="6" fillId="0" borderId="0" xfId="1" applyNumberFormat="1" applyFont="1"/>
    <xf numFmtId="164" fontId="6" fillId="0" borderId="0" xfId="0" applyNumberFormat="1" applyFont="1"/>
    <xf numFmtId="164" fontId="6" fillId="0" borderId="1" xfId="0" applyNumberFormat="1" applyFont="1" applyBorder="1"/>
    <xf numFmtId="0" fontId="7" fillId="0" borderId="0" xfId="2" applyFont="1"/>
    <xf numFmtId="165" fontId="7" fillId="0" borderId="0" xfId="2" applyNumberFormat="1" applyFont="1"/>
    <xf numFmtId="0" fontId="8" fillId="0" borderId="0" xfId="2" applyFont="1"/>
    <xf numFmtId="0" fontId="6" fillId="0" borderId="0" xfId="0" applyFont="1" applyAlignment="1">
      <alignment vertical="center"/>
    </xf>
    <xf numFmtId="0" fontId="6" fillId="0" borderId="0" xfId="0" applyFont="1" applyAlignment="1">
      <alignment horizontal="center" vertical="center"/>
    </xf>
    <xf numFmtId="0" fontId="6" fillId="0" borderId="0" xfId="3" applyFont="1" applyAlignment="1">
      <alignment horizontal="center" vertical="center"/>
    </xf>
    <xf numFmtId="165" fontId="6" fillId="0" borderId="0" xfId="0" applyNumberFormat="1" applyFont="1" applyAlignment="1">
      <alignment horizontal="center"/>
    </xf>
    <xf numFmtId="165" fontId="6" fillId="0" borderId="0" xfId="3" applyNumberFormat="1" applyFont="1" applyFill="1" applyAlignment="1">
      <alignment horizontal="center"/>
    </xf>
    <xf numFmtId="166" fontId="6" fillId="0" borderId="0" xfId="0" applyNumberFormat="1" applyFont="1" applyAlignment="1">
      <alignment horizontal="center" vertical="center"/>
    </xf>
    <xf numFmtId="0" fontId="6" fillId="0" borderId="0" xfId="0" applyFont="1" applyAlignment="1">
      <alignment vertical="center" wrapText="1"/>
    </xf>
    <xf numFmtId="166" fontId="6" fillId="0" borderId="0" xfId="0" applyNumberFormat="1" applyFont="1" applyAlignment="1">
      <alignment horizontal="center" vertical="top"/>
    </xf>
    <xf numFmtId="166" fontId="6" fillId="0" borderId="0" xfId="0" applyNumberFormat="1" applyFont="1" applyAlignment="1">
      <alignment horizontal="center"/>
    </xf>
    <xf numFmtId="0" fontId="5" fillId="0" borderId="0" xfId="0" applyFont="1" applyAlignment="1">
      <alignment vertical="center"/>
    </xf>
    <xf numFmtId="0" fontId="5" fillId="0" borderId="1" xfId="0" applyFont="1" applyBorder="1" applyAlignment="1">
      <alignment horizontal="center" vertical="center"/>
    </xf>
    <xf numFmtId="0" fontId="5" fillId="0" borderId="1" xfId="3" applyFont="1" applyBorder="1" applyAlignment="1">
      <alignment horizontal="center" vertical="center"/>
    </xf>
    <xf numFmtId="0" fontId="5" fillId="0" borderId="0" xfId="0" applyFont="1" applyAlignment="1">
      <alignment horizontal="center" vertical="center"/>
    </xf>
    <xf numFmtId="0" fontId="5" fillId="0" borderId="0" xfId="3" applyFont="1" applyBorder="1" applyAlignment="1">
      <alignment horizontal="center" vertical="center"/>
    </xf>
    <xf numFmtId="0" fontId="5" fillId="0" borderId="0" xfId="0" applyFont="1" applyAlignment="1">
      <alignment horizontal="left" vertical="center"/>
    </xf>
    <xf numFmtId="0" fontId="2" fillId="0" borderId="0" xfId="2"/>
    <xf numFmtId="0" fontId="3" fillId="2" borderId="2" xfId="2" applyFont="1" applyFill="1" applyBorder="1"/>
    <xf numFmtId="0" fontId="3" fillId="0" borderId="0" xfId="2" applyFont="1"/>
    <xf numFmtId="0" fontId="2" fillId="2" borderId="2" xfId="2" applyFill="1" applyBorder="1"/>
    <xf numFmtId="14" fontId="2" fillId="2" borderId="2" xfId="2" applyNumberFormat="1" applyFill="1" applyBorder="1"/>
    <xf numFmtId="164" fontId="2" fillId="2" borderId="2" xfId="2" applyNumberFormat="1" applyFill="1" applyBorder="1"/>
    <xf numFmtId="0" fontId="10" fillId="0" borderId="0" xfId="2" applyFont="1"/>
    <xf numFmtId="164" fontId="10" fillId="0" borderId="0" xfId="2" applyNumberFormat="1" applyFont="1"/>
    <xf numFmtId="0" fontId="3" fillId="4" borderId="0" xfId="2" applyFont="1" applyFill="1"/>
    <xf numFmtId="0" fontId="2" fillId="4" borderId="0" xfId="2" applyFill="1"/>
    <xf numFmtId="0" fontId="9" fillId="3" borderId="0" xfId="2" applyFont="1" applyFill="1"/>
    <xf numFmtId="0" fontId="9" fillId="3" borderId="0" xfId="2" applyFont="1" applyFill="1" applyAlignment="1">
      <alignment horizontal="right"/>
    </xf>
    <xf numFmtId="0" fontId="2" fillId="0" borderId="0" xfId="2" applyAlignment="1">
      <alignment horizontal="right"/>
    </xf>
    <xf numFmtId="164" fontId="9" fillId="0" borderId="0" xfId="2" applyNumberFormat="1" applyFont="1"/>
    <xf numFmtId="9" fontId="2" fillId="0" borderId="0" xfId="2" applyNumberFormat="1"/>
    <xf numFmtId="10" fontId="2" fillId="0" borderId="0" xfId="2" applyNumberFormat="1"/>
    <xf numFmtId="0" fontId="10" fillId="3" borderId="0" xfId="2" applyFont="1" applyFill="1"/>
    <xf numFmtId="0" fontId="2" fillId="0" borderId="0" xfId="2" applyAlignment="1">
      <alignment horizontal="left"/>
    </xf>
    <xf numFmtId="0" fontId="5" fillId="0" borderId="0" xfId="3" applyFont="1" applyBorder="1" applyAlignment="1">
      <alignment horizontal="left" vertical="center"/>
    </xf>
    <xf numFmtId="0" fontId="5" fillId="0" borderId="1" xfId="3" applyFont="1" applyBorder="1" applyAlignment="1">
      <alignment horizontal="left" vertical="center"/>
    </xf>
    <xf numFmtId="0" fontId="5" fillId="0" borderId="1" xfId="0" applyFont="1" applyBorder="1" applyAlignment="1">
      <alignment horizontal="left" vertical="center"/>
    </xf>
    <xf numFmtId="44" fontId="6" fillId="0" borderId="0" xfId="1" applyNumberFormat="1" applyFont="1" applyAlignment="1">
      <alignment horizontal="left" vertical="center" wrapText="1"/>
    </xf>
    <xf numFmtId="0" fontId="6" fillId="0" borderId="0" xfId="0" applyFont="1" applyAlignment="1">
      <alignment horizontal="left" vertical="center" wrapText="1"/>
    </xf>
    <xf numFmtId="0" fontId="12"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44" fontId="6" fillId="0" borderId="0" xfId="1" applyFont="1" applyAlignment="1">
      <alignment horizontal="left" vertical="center"/>
    </xf>
    <xf numFmtId="0" fontId="9" fillId="3" borderId="7" xfId="2" applyNumberFormat="1" applyFont="1" applyFill="1" applyBorder="1" applyAlignment="1">
      <alignment horizontal="center"/>
    </xf>
    <xf numFmtId="0" fontId="9" fillId="3" borderId="3" xfId="2" applyNumberFormat="1" applyFont="1" applyFill="1" applyBorder="1" applyAlignment="1">
      <alignment horizontal="center"/>
    </xf>
    <xf numFmtId="0" fontId="9" fillId="3" borderId="8" xfId="2" applyNumberFormat="1" applyFont="1" applyFill="1" applyBorder="1" applyAlignment="1">
      <alignment horizontal="center"/>
    </xf>
    <xf numFmtId="0" fontId="10" fillId="5" borderId="7" xfId="2" applyNumberFormat="1" applyFont="1" applyFill="1" applyBorder="1" applyAlignment="1"/>
    <xf numFmtId="0" fontId="10" fillId="5" borderId="3" xfId="2" applyNumberFormat="1" applyFont="1" applyFill="1" applyBorder="1" applyAlignment="1"/>
    <xf numFmtId="164" fontId="10" fillId="5" borderId="3" xfId="2" applyNumberFormat="1" applyFont="1" applyFill="1" applyBorder="1" applyAlignment="1"/>
    <xf numFmtId="164" fontId="10" fillId="5" borderId="8" xfId="2" applyNumberFormat="1" applyFont="1" applyFill="1" applyBorder="1" applyAlignment="1"/>
    <xf numFmtId="0" fontId="10" fillId="0" borderId="7" xfId="2" applyNumberFormat="1" applyFont="1" applyBorder="1" applyAlignment="1"/>
    <xf numFmtId="0" fontId="10" fillId="0" borderId="3" xfId="2" applyNumberFormat="1" applyFont="1" applyBorder="1" applyAlignment="1"/>
    <xf numFmtId="164" fontId="10" fillId="0" borderId="3" xfId="2" applyNumberFormat="1" applyFont="1" applyBorder="1" applyAlignment="1"/>
    <xf numFmtId="164" fontId="10" fillId="0" borderId="8" xfId="2" applyNumberFormat="1" applyFont="1" applyBorder="1" applyAlignment="1"/>
    <xf numFmtId="0" fontId="10" fillId="0" borderId="4" xfId="2" applyNumberFormat="1" applyFont="1" applyBorder="1" applyAlignment="1"/>
    <xf numFmtId="0" fontId="10" fillId="0" borderId="5" xfId="2" applyNumberFormat="1" applyFont="1" applyBorder="1" applyAlignment="1"/>
    <xf numFmtId="164" fontId="10" fillId="0" borderId="5" xfId="2" applyNumberFormat="1" applyFont="1" applyBorder="1" applyAlignment="1"/>
    <xf numFmtId="164" fontId="10" fillId="0" borderId="6" xfId="2" applyNumberFormat="1" applyFont="1" applyBorder="1" applyAlignment="1"/>
    <xf numFmtId="164" fontId="10" fillId="5" borderId="7" xfId="2" applyNumberFormat="1" applyFont="1" applyFill="1" applyBorder="1" applyAlignment="1"/>
    <xf numFmtId="164" fontId="10" fillId="0" borderId="7" xfId="2" applyNumberFormat="1" applyFont="1" applyBorder="1" applyAlignment="1"/>
    <xf numFmtId="164" fontId="10" fillId="0" borderId="4" xfId="2" applyNumberFormat="1" applyFont="1" applyBorder="1" applyAlignment="1"/>
    <xf numFmtId="0" fontId="1" fillId="0" borderId="0" xfId="2" applyFont="1"/>
    <xf numFmtId="0" fontId="3" fillId="2" borderId="9" xfId="2" applyFont="1" applyFill="1" applyBorder="1"/>
    <xf numFmtId="0" fontId="2" fillId="2" borderId="9" xfId="2" applyFill="1" applyBorder="1"/>
    <xf numFmtId="44" fontId="0" fillId="0" borderId="0" xfId="0" applyNumberFormat="1"/>
    <xf numFmtId="0" fontId="13" fillId="0" borderId="0" xfId="0" applyFont="1"/>
  </cellXfs>
  <cellStyles count="4">
    <cellStyle name="Currency" xfId="1" builtinId="4"/>
    <cellStyle name="Currency 2" xfId="3" xr:uid="{78F16775-99C8-374D-897C-394B147540B7}"/>
    <cellStyle name="Normal" xfId="0" builtinId="0"/>
    <cellStyle name="Normal 2" xfId="2" xr:uid="{1B3701EF-39E5-BD40-93AA-884CAEBDADCF}"/>
  </cellStyles>
  <dxfs count="4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12"/>
        <color rgb="FF0432FF"/>
        <name val="Calibri"/>
        <family val="2"/>
        <scheme val="minor"/>
      </font>
      <numFmt numFmtId="0" formatCode="General"/>
      <fill>
        <patternFill patternType="solid">
          <fgColor indexed="64"/>
          <bgColor rgb="FF00FDFF"/>
        </patternFill>
      </fill>
      <alignment horizontal="center" vertical="bottom" textRotation="0" wrapText="0"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2"/>
        <color rgb="FF0432FF"/>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rgb="FF0432FF"/>
        <name val="Calibri"/>
        <family val="2"/>
        <scheme val="minor"/>
      </font>
      <numFmt numFmtId="164" formatCode="&quot;$&quot;#,##0.00"/>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rgb="FF0432FF"/>
        <name val="Calibri"/>
        <family val="2"/>
        <scheme val="minor"/>
      </font>
      <numFmt numFmtId="164" formatCode="&quot;$&quot;#,##0.00"/>
      <alignment horizontal="general" vertical="bottom" textRotation="0" wrapText="0" indent="0" justifyLastLine="0" shrinkToFit="0" readingOrder="0"/>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2"/>
        <color rgb="FF0432FF"/>
        <name val="Calibri"/>
        <family val="2"/>
        <scheme val="minor"/>
      </font>
      <numFmt numFmtId="164" formatCode="&quot;$&quot;#,##0.00"/>
      <alignment horizontal="general" vertical="bottom"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2"/>
        <color rgb="FF0432FF"/>
        <name val="Calibri"/>
        <family val="2"/>
        <scheme val="minor"/>
      </font>
      <numFmt numFmtId="164" formatCode="&quot;$&quot;#,##0.00"/>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rgb="FF0432FF"/>
        <name val="Calibri"/>
        <family val="2"/>
        <scheme val="minor"/>
      </font>
      <numFmt numFmtId="164" formatCode="&quot;$&quot;#,##0.00"/>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rgb="FF0432FF"/>
        <name val="Calibri"/>
        <family val="2"/>
        <scheme val="minor"/>
      </font>
      <numFmt numFmtId="164" formatCode="&quot;$&quot;#,##0.00"/>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rgb="FF0432FF"/>
        <name val="Calibri"/>
        <family val="2"/>
        <scheme val="minor"/>
      </font>
      <numFmt numFmtId="0" formatCode="Genera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rgb="FF0432FF"/>
        <name val="Calibri"/>
        <family val="2"/>
        <scheme val="minor"/>
      </font>
      <numFmt numFmtId="0" formatCode="General"/>
      <alignment horizontal="general" vertical="bottom" textRotation="0" wrapText="0" indent="0" justifyLastLine="0" shrinkToFit="0" readingOrder="0"/>
      <border diagonalUp="0" diagonalDown="0">
        <left style="thin">
          <color theme="4" tint="0.39997558519241921"/>
        </left>
        <right/>
        <top style="thin">
          <color theme="4" tint="0.39997558519241921"/>
        </top>
        <bottom/>
        <vertical/>
        <horizontal/>
      </border>
    </dxf>
    <dxf>
      <numFmt numFmtId="164" formatCode="&quot;$&quot;#,##0.00"/>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numFmt numFmtId="19" formatCode="yyyy/mm/dd"/>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numFmt numFmtId="19" formatCode="yyyy/mm/dd"/>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right style="thin">
          <color indexed="64"/>
        </right>
        <top style="thin">
          <color indexed="64"/>
        </top>
        <bottom style="thin">
          <color indexed="64"/>
        </bottom>
        <vertical/>
        <horizontal/>
      </border>
    </dxf>
    <dxf>
      <border outline="0">
        <left style="thin">
          <color indexed="64"/>
        </left>
        <right style="thin">
          <color theme="4" tint="0.39997558519241921"/>
        </right>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bottom style="double">
          <color auto="1"/>
        </bottom>
      </border>
    </dxf>
    <dxf>
      <font>
        <b/>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4" formatCode="_(&quot;$&quot;* #,##0.00_);_(&quot;$&quot;* \(#,##0.00\);_(&quot;$&quot;* &quot;-&quot;??_);_(@_)"/>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4" formatCode="_(&quot;$&quot;* #,##0.00_);_(&quot;$&quot;* \(#,##0.00\);_(&quot;$&quot;* &quot;-&quot;??_);_(@_)"/>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4" formatCode="_(&quot;$&quot;* #,##0.00_);_(&quot;$&quot;* \(#,##0.00\);_(&quot;$&quot;* &quot;-&quot;??_);_(@_)"/>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4" formatCode="_(&quot;$&quot;* #,##0.00_);_(&quot;$&quot;* \(#,##0.00\);_(&quot;$&quot;* &quot;-&quot;??_);_(@_)"/>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Value For</a:t>
            </a:r>
            <a:r>
              <a:rPr lang="en-US" baseline="0"/>
              <a:t> Each Mutual Fund</a:t>
            </a:r>
            <a:endParaRPr lang="en-US"/>
          </a:p>
        </c:rich>
      </c:tx>
      <c:layout>
        <c:manualLayout>
          <c:xMode val="edge"/>
          <c:yMode val="edge"/>
          <c:x val="0.3664471784277612"/>
          <c:y val="2.48933143669985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167494608347303"/>
          <c:y val="0.12813578726053099"/>
          <c:w val="0.6755082812740576"/>
          <c:h val="0.79173840036216903"/>
        </c:manualLayout>
      </c:layout>
      <c:barChart>
        <c:barDir val="bar"/>
        <c:grouping val="clustered"/>
        <c:varyColors val="0"/>
        <c:ser>
          <c:idx val="0"/>
          <c:order val="0"/>
          <c:spPr>
            <a:solidFill>
              <a:schemeClr val="accent1"/>
            </a:solidFill>
            <a:ln>
              <a:noFill/>
            </a:ln>
            <a:effectLst/>
          </c:spPr>
          <c:invertIfNegative val="0"/>
          <c:dLbls>
            <c:dLbl>
              <c:idx val="0"/>
              <c:layout>
                <c:manualLayout>
                  <c:x val="-4.537351647675247E-3"/>
                  <c:y val="-1.308368826336726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F1B-4D4A-8020-395852375E37}"/>
                </c:ext>
              </c:extLst>
            </c:dLbl>
            <c:dLbl>
              <c:idx val="1"/>
              <c:layout>
                <c:manualLayout>
                  <c:x val="-4.53735164767524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F1B-4D4A-8020-395852375E37}"/>
                </c:ext>
              </c:extLst>
            </c:dLbl>
            <c:dLbl>
              <c:idx val="2"/>
              <c:layout>
                <c:manualLayout>
                  <c:x val="-4.537351647675247E-3"/>
                  <c:y val="-1.308368826336726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F1B-4D4A-8020-395852375E37}"/>
                </c:ext>
              </c:extLst>
            </c:dLbl>
            <c:dLbl>
              <c:idx val="3"/>
              <c:layout>
                <c:manualLayout>
                  <c:x val="-6.052307241583224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1B-4D4A-8020-395852375E37}"/>
                </c:ext>
              </c:extLst>
            </c:dLbl>
            <c:dLbl>
              <c:idx val="4"/>
              <c:layout>
                <c:manualLayout>
                  <c:x val="-4.53735164767535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F1B-4D4A-8020-395852375E37}"/>
                </c:ext>
              </c:extLst>
            </c:dLbl>
            <c:dLbl>
              <c:idx val="5"/>
              <c:layout>
                <c:manualLayout>
                  <c:x val="-4.537351647675247E-3"/>
                  <c:y val="-6.541844131683634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1B-4D4A-8020-395852375E37}"/>
                </c:ext>
              </c:extLst>
            </c:dLbl>
            <c:dLbl>
              <c:idx val="6"/>
              <c:layout>
                <c:manualLayout>
                  <c:x val="-4.537351647675247E-3"/>
                  <c:y val="-6.541844131683634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1B-4D4A-8020-395852375E37}"/>
                </c:ext>
              </c:extLst>
            </c:dLbl>
            <c:dLbl>
              <c:idx val="7"/>
              <c:layout>
                <c:manualLayout>
                  <c:x val="-4.537351647675247E-3"/>
                  <c:y val="-6.541844131683634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F1B-4D4A-8020-395852375E37}"/>
                </c:ext>
              </c:extLst>
            </c:dLbl>
            <c:dLbl>
              <c:idx val="8"/>
              <c:layout>
                <c:manualLayout>
                  <c:x val="-6.052307241583169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1B-4D4A-8020-395852375E37}"/>
                </c:ext>
              </c:extLst>
            </c:dLbl>
            <c:dLbl>
              <c:idx val="9"/>
              <c:layout>
                <c:manualLayout>
                  <c:x val="-3.022396053767380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1B-4D4A-8020-395852375E37}"/>
                </c:ext>
              </c:extLst>
            </c:dLbl>
            <c:dLbl>
              <c:idx val="10"/>
              <c:layout>
                <c:manualLayout>
                  <c:x val="-4.537351647675302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1B-4D4A-8020-395852375E37}"/>
                </c:ext>
              </c:extLst>
            </c:dLbl>
            <c:dLbl>
              <c:idx val="11"/>
              <c:layout>
                <c:manualLayout>
                  <c:x val="-4.54331603977724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1B-4D4A-8020-395852375E37}"/>
                </c:ext>
              </c:extLst>
            </c:dLbl>
            <c:dLbl>
              <c:idx val="12"/>
              <c:layout>
                <c:manualLayout>
                  <c:x val="-2.5837746585862675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F1B-4D4A-8020-395852375E37}"/>
                </c:ext>
              </c:extLst>
            </c:dLbl>
            <c:spPr>
              <a:noFill/>
              <a:ln>
                <a:noFill/>
              </a:ln>
              <a:effectLst>
                <a:glow>
                  <a:schemeClr val="accent1">
                    <a:alpha val="40000"/>
                  </a:schemeClr>
                </a:glow>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'Q3.11'!$A$4:$A$16</c:f>
              <c:strCache>
                <c:ptCount val="13"/>
                <c:pt idx="0">
                  <c:v>Fidelity Capital Appreciation</c:v>
                </c:pt>
                <c:pt idx="1">
                  <c:v>Fidelity Contrafund</c:v>
                </c:pt>
                <c:pt idx="2">
                  <c:v>Fidelity Equity Income</c:v>
                </c:pt>
                <c:pt idx="3">
                  <c:v>Fidelity Export &amp; Multinational</c:v>
                </c:pt>
                <c:pt idx="4">
                  <c:v>Fidelity Strategic Large Cap Value</c:v>
                </c:pt>
                <c:pt idx="5">
                  <c:v>Fidelity Mid Cap Stock</c:v>
                </c:pt>
                <c:pt idx="6">
                  <c:v>Fidelity Value</c:v>
                </c:pt>
                <c:pt idx="7">
                  <c:v>Fidelity Small Cap Independence</c:v>
                </c:pt>
                <c:pt idx="8">
                  <c:v>Fidelity Low Priced Stock</c:v>
                </c:pt>
                <c:pt idx="9">
                  <c:v>Fidelity Puritan</c:v>
                </c:pt>
                <c:pt idx="10">
                  <c:v>Fidelity Fidelity Fund</c:v>
                </c:pt>
                <c:pt idx="11">
                  <c:v>Fidelity Mortgage Securities</c:v>
                </c:pt>
                <c:pt idx="12">
                  <c:v>Fidelity Strategic Income</c:v>
                </c:pt>
              </c:strCache>
            </c:strRef>
          </c:cat>
          <c:val>
            <c:numRef>
              <c:f>'Q3.11'!$E$4:$E$16</c:f>
              <c:numCache>
                <c:formatCode>"$"#,##0.00</c:formatCode>
                <c:ptCount val="13"/>
                <c:pt idx="0">
                  <c:v>30796.5</c:v>
                </c:pt>
                <c:pt idx="1">
                  <c:v>82980</c:v>
                </c:pt>
                <c:pt idx="2">
                  <c:v>71400</c:v>
                </c:pt>
                <c:pt idx="3">
                  <c:v>11466</c:v>
                </c:pt>
                <c:pt idx="4">
                  <c:v>22824</c:v>
                </c:pt>
                <c:pt idx="5">
                  <c:v>13428</c:v>
                </c:pt>
                <c:pt idx="6">
                  <c:v>59432</c:v>
                </c:pt>
                <c:pt idx="7">
                  <c:v>19020</c:v>
                </c:pt>
                <c:pt idx="8">
                  <c:v>15816</c:v>
                </c:pt>
                <c:pt idx="9">
                  <c:v>29805</c:v>
                </c:pt>
                <c:pt idx="10">
                  <c:v>20547</c:v>
                </c:pt>
                <c:pt idx="11">
                  <c:v>7861</c:v>
                </c:pt>
                <c:pt idx="12">
                  <c:v>4236</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AF1B-4D4A-8020-395852375E37}"/>
            </c:ext>
          </c:extLst>
        </c:ser>
        <c:dLbls>
          <c:dLblPos val="inEnd"/>
          <c:showLegendKey val="0"/>
          <c:showVal val="1"/>
          <c:showCatName val="0"/>
          <c:showSerName val="0"/>
          <c:showPercent val="0"/>
          <c:showBubbleSize val="0"/>
        </c:dLbls>
        <c:gapWidth val="182"/>
        <c:axId val="602267600"/>
        <c:axId val="602162416"/>
      </c:barChart>
      <c:catAx>
        <c:axId val="60226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62416"/>
        <c:crosses val="autoZero"/>
        <c:auto val="1"/>
        <c:lblAlgn val="ctr"/>
        <c:lblOffset val="100"/>
        <c:noMultiLvlLbl val="0"/>
      </c:catAx>
      <c:valAx>
        <c:axId val="6021624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6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0"/>
              <a:t>Average Median Household Wealth </a:t>
            </a:r>
            <a:r>
              <a:rPr lang="en-CA" sz="1400" b="0" i="0" u="none" strike="noStrike" cap="all" baseline="0">
                <a:effectLst/>
              </a:rPr>
              <a:t>of Different Age Groups</a:t>
            </a:r>
            <a:r>
              <a:rPr lang="en-CA" sz="1400" b="0" i="0" u="none" strike="noStrike" cap="all" baseline="0"/>
              <a:t> </a:t>
            </a:r>
            <a:endParaRPr lang="en-US" sz="1400" b="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'Q3.14'!$K$21:$K$22</c:f>
              <c:strCache>
                <c:ptCount val="2"/>
                <c:pt idx="1">
                  <c:v>Average Median Household Wealth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'Q3.14'!$H$23:$H$28</c:f>
              <c:strCache>
                <c:ptCount val="6"/>
                <c:pt idx="0">
                  <c:v>Less than 21 Years</c:v>
                </c:pt>
                <c:pt idx="1">
                  <c:v>21-25 Years</c:v>
                </c:pt>
                <c:pt idx="2">
                  <c:v>26-30 Years</c:v>
                </c:pt>
                <c:pt idx="3">
                  <c:v>31-35 Years</c:v>
                </c:pt>
                <c:pt idx="4">
                  <c:v>36-40 Years</c:v>
                </c:pt>
                <c:pt idx="5">
                  <c:v>More than 40 Years</c:v>
                </c:pt>
              </c:strCache>
            </c:strRef>
          </c:cat>
          <c:val>
            <c:numRef>
              <c:f>'Q3.14'!$K$23:$K$28</c:f>
              <c:numCache>
                <c:formatCode>_("$"* #,##0.00_);_("$"* \(#,##0.00\);_("$"* "-"??_);_(@_)</c:formatCode>
                <c:ptCount val="6"/>
                <c:pt idx="0">
                  <c:v>24999</c:v>
                </c:pt>
                <c:pt idx="1">
                  <c:v>31407</c:v>
                </c:pt>
                <c:pt idx="2">
                  <c:v>41256</c:v>
                </c:pt>
                <c:pt idx="3">
                  <c:v>108398.52083333333</c:v>
                </c:pt>
                <c:pt idx="4">
                  <c:v>126142.45</c:v>
                </c:pt>
                <c:pt idx="5">
                  <c:v>154596.33333333334</c:v>
                </c:pt>
              </c:numCache>
            </c:numRef>
          </c:val>
          <c:extLst>
            <c:ext xmlns:c16="http://schemas.microsoft.com/office/drawing/2014/chart" uri="{C3380CC4-5D6E-409C-BE32-E72D297353CC}">
              <c16:uniqueId val="{00000000-F628-F649-884C-BB05D60F5FD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cap="all" baseline="0">
                <a:effectLst/>
              </a:rPr>
              <a:t>Net Revenue &amp; Discount By Room</a:t>
            </a:r>
            <a:endParaRPr lang="en-US" sz="1400">
              <a:effectLs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'Info By Room'!$B$3</c:f>
              <c:strCache>
                <c:ptCount val="1"/>
                <c:pt idx="0">
                  <c:v>Sum of Net Rev.</c:v>
                </c:pt>
              </c:strCache>
            </c:strRef>
          </c:tx>
          <c:spPr>
            <a:solidFill>
              <a:schemeClr val="accent1"/>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Room'!$B$4:$B$12</c:f>
              <c:numCache>
                <c:formatCode>_("$"* #,##0.00_);_("$"* \(#,##0.00\);_("$"* "-"??_);_(@_)</c:formatCode>
                <c:ptCount val="8"/>
                <c:pt idx="0">
                  <c:v>250</c:v>
                </c:pt>
                <c:pt idx="1">
                  <c:v>377</c:v>
                </c:pt>
                <c:pt idx="2">
                  <c:v>625</c:v>
                </c:pt>
                <c:pt idx="3">
                  <c:v>1750</c:v>
                </c:pt>
                <c:pt idx="4">
                  <c:v>2100</c:v>
                </c:pt>
                <c:pt idx="5">
                  <c:v>2685</c:v>
                </c:pt>
                <c:pt idx="6">
                  <c:v>3840</c:v>
                </c:pt>
                <c:pt idx="7">
                  <c:v>9416</c:v>
                </c:pt>
              </c:numCache>
            </c:numRef>
          </c:val>
          <c:extLst>
            <c:ext xmlns:c16="http://schemas.microsoft.com/office/drawing/2014/chart" uri="{C3380CC4-5D6E-409C-BE32-E72D297353CC}">
              <c16:uniqueId val="{00000016-E8B8-EF4A-B889-85D678DEA2BB}"/>
            </c:ext>
          </c:extLst>
        </c:ser>
        <c:ser>
          <c:idx val="1"/>
          <c:order val="1"/>
          <c:tx>
            <c:strRef>
              <c:f>'Info By Room'!$C$3</c:f>
              <c:strCache>
                <c:ptCount val="1"/>
                <c:pt idx="0">
                  <c:v>Sum of Discount</c:v>
                </c:pt>
              </c:strCache>
            </c:strRef>
          </c:tx>
          <c:spPr>
            <a:solidFill>
              <a:schemeClr val="accent2"/>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Room'!$C$4:$C$12</c:f>
              <c:numCache>
                <c:formatCode>_("$"* #,##0.00_);_("$"* \(#,##0.00\);_("$"* "-"??_);_(@_)</c:formatCode>
                <c:ptCount val="8"/>
                <c:pt idx="0">
                  <c:v>0</c:v>
                </c:pt>
                <c:pt idx="1">
                  <c:v>0</c:v>
                </c:pt>
                <c:pt idx="2">
                  <c:v>0</c:v>
                </c:pt>
                <c:pt idx="3">
                  <c:v>0</c:v>
                </c:pt>
                <c:pt idx="4">
                  <c:v>175</c:v>
                </c:pt>
                <c:pt idx="5">
                  <c:v>105</c:v>
                </c:pt>
                <c:pt idx="6">
                  <c:v>0</c:v>
                </c:pt>
                <c:pt idx="7">
                  <c:v>524</c:v>
                </c:pt>
              </c:numCache>
            </c:numRef>
          </c:val>
          <c:extLst>
            <c:ext xmlns:c16="http://schemas.microsoft.com/office/drawing/2014/chart" uri="{C3380CC4-5D6E-409C-BE32-E72D297353CC}">
              <c16:uniqueId val="{00000018-E8B8-EF4A-B889-85D678DEA2BB}"/>
            </c:ext>
          </c:extLst>
        </c:ser>
        <c:dLbls>
          <c:showLegendKey val="0"/>
          <c:showVal val="0"/>
          <c:showCatName val="0"/>
          <c:showSerName val="0"/>
          <c:showPercent val="0"/>
          <c:showBubbleSize val="0"/>
        </c:dLbls>
        <c:gapWidth val="219"/>
        <c:overlap val="100"/>
        <c:axId val="1866037439"/>
        <c:axId val="1866325487"/>
      </c:barChart>
      <c:catAx>
        <c:axId val="186603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25487"/>
        <c:crosses val="autoZero"/>
        <c:auto val="1"/>
        <c:lblAlgn val="ctr"/>
        <c:lblOffset val="100"/>
        <c:noMultiLvlLbl val="0"/>
      </c:catAx>
      <c:valAx>
        <c:axId val="18663254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03743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Net Revenue &amp; Discount By Room</a:t>
            </a:r>
            <a:endParaRPr lang="en-C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3844803986327"/>
          <c:y val="9.0036109784893639E-2"/>
          <c:w val="0.69415849641730898"/>
          <c:h val="0.766691822017459"/>
        </c:manualLayout>
      </c:layout>
      <c:barChart>
        <c:barDir val="col"/>
        <c:grouping val="clustered"/>
        <c:varyColors val="0"/>
        <c:ser>
          <c:idx val="0"/>
          <c:order val="0"/>
          <c:tx>
            <c:strRef>
              <c:f>'Info By Room'!$B$3</c:f>
              <c:strCache>
                <c:ptCount val="1"/>
                <c:pt idx="0">
                  <c:v>Sum of Net Rev.</c:v>
                </c:pt>
              </c:strCache>
            </c:strRef>
          </c:tx>
          <c:spPr>
            <a:solidFill>
              <a:schemeClr val="accent1"/>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Room'!$B$4:$B$12</c:f>
              <c:numCache>
                <c:formatCode>_("$"* #,##0.00_);_("$"* \(#,##0.00\);_("$"* "-"??_);_(@_)</c:formatCode>
                <c:ptCount val="8"/>
                <c:pt idx="0">
                  <c:v>250</c:v>
                </c:pt>
                <c:pt idx="1">
                  <c:v>377</c:v>
                </c:pt>
                <c:pt idx="2">
                  <c:v>625</c:v>
                </c:pt>
                <c:pt idx="3">
                  <c:v>1750</c:v>
                </c:pt>
                <c:pt idx="4">
                  <c:v>2100</c:v>
                </c:pt>
                <c:pt idx="5">
                  <c:v>2685</c:v>
                </c:pt>
                <c:pt idx="6">
                  <c:v>3840</c:v>
                </c:pt>
                <c:pt idx="7">
                  <c:v>9416</c:v>
                </c:pt>
              </c:numCache>
            </c:numRef>
          </c:val>
          <c:extLst>
            <c:ext xmlns:c16="http://schemas.microsoft.com/office/drawing/2014/chart" uri="{C3380CC4-5D6E-409C-BE32-E72D297353CC}">
              <c16:uniqueId val="{00000000-58D7-244D-B599-AF451EA18658}"/>
            </c:ext>
          </c:extLst>
        </c:ser>
        <c:ser>
          <c:idx val="1"/>
          <c:order val="1"/>
          <c:tx>
            <c:strRef>
              <c:f>'Info By Room'!$C$3</c:f>
              <c:strCache>
                <c:ptCount val="1"/>
                <c:pt idx="0">
                  <c:v>Sum of Discount</c:v>
                </c:pt>
              </c:strCache>
            </c:strRef>
          </c:tx>
          <c:spPr>
            <a:solidFill>
              <a:schemeClr val="accent2"/>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Room'!$C$4:$C$12</c:f>
              <c:numCache>
                <c:formatCode>_("$"* #,##0.00_);_("$"* \(#,##0.00\);_("$"* "-"??_);_(@_)</c:formatCode>
                <c:ptCount val="8"/>
                <c:pt idx="0">
                  <c:v>0</c:v>
                </c:pt>
                <c:pt idx="1">
                  <c:v>0</c:v>
                </c:pt>
                <c:pt idx="2">
                  <c:v>0</c:v>
                </c:pt>
                <c:pt idx="3">
                  <c:v>0</c:v>
                </c:pt>
                <c:pt idx="4">
                  <c:v>175</c:v>
                </c:pt>
                <c:pt idx="5">
                  <c:v>105</c:v>
                </c:pt>
                <c:pt idx="6">
                  <c:v>0</c:v>
                </c:pt>
                <c:pt idx="7">
                  <c:v>524</c:v>
                </c:pt>
              </c:numCache>
            </c:numRef>
          </c:val>
          <c:extLst>
            <c:ext xmlns:c16="http://schemas.microsoft.com/office/drawing/2014/chart" uri="{C3380CC4-5D6E-409C-BE32-E72D297353CC}">
              <c16:uniqueId val="{00000001-58D7-244D-B599-AF451EA18658}"/>
            </c:ext>
          </c:extLst>
        </c:ser>
        <c:dLbls>
          <c:showLegendKey val="0"/>
          <c:showVal val="0"/>
          <c:showCatName val="0"/>
          <c:showSerName val="0"/>
          <c:showPercent val="0"/>
          <c:showBubbleSize val="0"/>
        </c:dLbls>
        <c:gapWidth val="150"/>
        <c:axId val="389342416"/>
        <c:axId val="2139171231"/>
      </c:barChart>
      <c:catAx>
        <c:axId val="3893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71231"/>
        <c:crosses val="autoZero"/>
        <c:auto val="1"/>
        <c:lblAlgn val="ctr"/>
        <c:lblOffset val="100"/>
        <c:noMultiLvlLbl val="0"/>
      </c:catAx>
      <c:valAx>
        <c:axId val="2139171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342416"/>
        <c:crosses val="autoZero"/>
        <c:crossBetween val="between"/>
      </c:valAx>
      <c:spPr>
        <a:noFill/>
        <a:ln>
          <a:noFill/>
        </a:ln>
        <a:effectLst/>
      </c:spPr>
    </c:plotArea>
    <c:legend>
      <c:legendPos val="r"/>
      <c:layout>
        <c:manualLayout>
          <c:xMode val="edge"/>
          <c:yMode val="edge"/>
          <c:x val="0.82708991039721191"/>
          <c:y val="0.21741456310643917"/>
          <c:w val="0.12963459022630347"/>
          <c:h val="0.4361796760339944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0"/>
              <a:t>NET REV. &amp;DISCOUNT BY ROOM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146200859093945E-2"/>
          <c:y val="9.1339948113422234E-2"/>
          <c:w val="0.82436716347291228"/>
          <c:h val="0.83795867279595815"/>
        </c:manualLayout>
      </c:layout>
      <c:barChart>
        <c:barDir val="col"/>
        <c:grouping val="stacked"/>
        <c:varyColors val="0"/>
        <c:ser>
          <c:idx val="0"/>
          <c:order val="0"/>
          <c:tx>
            <c:strRef>
              <c:f>'Info By Room Type'!$B$3</c:f>
              <c:strCache>
                <c:ptCount val="1"/>
                <c:pt idx="0">
                  <c:v>Sum of Net Rev.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Type'!$A$4:$A$7</c:f>
              <c:strCache>
                <c:ptCount val="3"/>
                <c:pt idx="0">
                  <c:v>Bay-window</c:v>
                </c:pt>
                <c:pt idx="1">
                  <c:v>Ocean</c:v>
                </c:pt>
                <c:pt idx="2">
                  <c:v>Side</c:v>
                </c:pt>
              </c:strCache>
            </c:strRef>
          </c:cat>
          <c:val>
            <c:numRef>
              <c:f>'Info By Room Type'!$B$4:$B$7</c:f>
              <c:numCache>
                <c:formatCode>General</c:formatCode>
                <c:ptCount val="3"/>
                <c:pt idx="0">
                  <c:v>11340</c:v>
                </c:pt>
                <c:pt idx="1">
                  <c:v>27433</c:v>
                </c:pt>
                <c:pt idx="2">
                  <c:v>2424.5</c:v>
                </c:pt>
              </c:numCache>
            </c:numRef>
          </c:val>
          <c:extLst>
            <c:ext xmlns:c16="http://schemas.microsoft.com/office/drawing/2014/chart" uri="{C3380CC4-5D6E-409C-BE32-E72D297353CC}">
              <c16:uniqueId val="{00000000-959B-C545-AC25-5778300A3415}"/>
            </c:ext>
          </c:extLst>
        </c:ser>
        <c:ser>
          <c:idx val="1"/>
          <c:order val="1"/>
          <c:tx>
            <c:strRef>
              <c:f>'Info By Room Type'!$C$3</c:f>
              <c:strCache>
                <c:ptCount val="1"/>
                <c:pt idx="0">
                  <c:v>Sum of Discount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Type'!$A$4:$A$7</c:f>
              <c:strCache>
                <c:ptCount val="3"/>
                <c:pt idx="0">
                  <c:v>Bay-window</c:v>
                </c:pt>
                <c:pt idx="1">
                  <c:v>Ocean</c:v>
                </c:pt>
                <c:pt idx="2">
                  <c:v>Side</c:v>
                </c:pt>
              </c:strCache>
            </c:strRef>
          </c:cat>
          <c:val>
            <c:numRef>
              <c:f>'Info By Room Type'!$C$4:$C$7</c:f>
              <c:numCache>
                <c:formatCode>General</c:formatCode>
                <c:ptCount val="3"/>
                <c:pt idx="0">
                  <c:v>625</c:v>
                </c:pt>
                <c:pt idx="1">
                  <c:v>1417</c:v>
                </c:pt>
                <c:pt idx="2">
                  <c:v>0</c:v>
                </c:pt>
              </c:numCache>
            </c:numRef>
          </c:val>
          <c:extLst>
            <c:ext xmlns:c16="http://schemas.microsoft.com/office/drawing/2014/chart" uri="{C3380CC4-5D6E-409C-BE32-E72D297353CC}">
              <c16:uniqueId val="{00000001-959B-C545-AC25-5778300A3415}"/>
            </c:ext>
          </c:extLst>
        </c:ser>
        <c:dLbls>
          <c:dLblPos val="ctr"/>
          <c:showLegendKey val="0"/>
          <c:showVal val="1"/>
          <c:showCatName val="0"/>
          <c:showSerName val="0"/>
          <c:showPercent val="0"/>
          <c:showBubbleSize val="0"/>
        </c:dLbls>
        <c:gapWidth val="79"/>
        <c:overlap val="100"/>
        <c:axId val="71720320"/>
        <c:axId val="71773408"/>
      </c:barChart>
      <c:catAx>
        <c:axId val="7172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1773408"/>
        <c:crosses val="autoZero"/>
        <c:auto val="1"/>
        <c:lblAlgn val="ctr"/>
        <c:lblOffset val="100"/>
        <c:noMultiLvlLbl val="0"/>
      </c:catAx>
      <c:valAx>
        <c:axId val="71773408"/>
        <c:scaling>
          <c:orientation val="minMax"/>
        </c:scaling>
        <c:delete val="1"/>
        <c:axPos val="l"/>
        <c:numFmt formatCode="General" sourceLinked="1"/>
        <c:majorTickMark val="none"/>
        <c:minorTickMark val="none"/>
        <c:tickLblPos val="nextTo"/>
        <c:crossAx val="71720320"/>
        <c:crosses val="autoZero"/>
        <c:crossBetween val="between"/>
      </c:valAx>
      <c:spPr>
        <a:noFill/>
        <a:ln>
          <a:noFill/>
        </a:ln>
        <a:effectLst/>
      </c:spPr>
    </c:plotArea>
    <c:legend>
      <c:legendPos val="r"/>
      <c:layout>
        <c:manualLayout>
          <c:xMode val="edge"/>
          <c:yMode val="edge"/>
          <c:x val="0.86642468181803722"/>
          <c:y val="0.39780023850874752"/>
          <c:w val="0.10393456118630924"/>
          <c:h val="0.3189966619190580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Type!PivotTable2</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 of Net Rev. BY Room Type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layout>
            <c:manualLayout>
              <c:x val="-5.1966894340898753E-2"/>
              <c:y val="-1.063631815220856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631021897703545"/>
                  <c:h val="0.11613871165879495"/>
                </c:manualLayout>
              </c15:layout>
            </c:ext>
          </c:extLst>
        </c:dLbl>
      </c:pivotFmt>
      <c:pivotFmt>
        <c:idx val="1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'Info By Room Type'!$B$3</c:f>
              <c:strCache>
                <c:ptCount val="1"/>
                <c:pt idx="0">
                  <c:v>Sum of Net Rev.</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016-EA4D-959C-C26F0A859A1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016-EA4D-959C-C26F0A859A1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016-EA4D-959C-C26F0A859A1B}"/>
              </c:ext>
            </c:extLst>
          </c:dPt>
          <c:dLbls>
            <c:dLbl>
              <c:idx val="0"/>
              <c:layout>
                <c:manualLayout>
                  <c:x val="-5.1966894340898753E-2"/>
                  <c:y val="-1.063631815220856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631021897703545"/>
                      <c:h val="0.11613871165879495"/>
                    </c:manualLayout>
                  </c15:layout>
                </c:ext>
                <c:ext xmlns:c16="http://schemas.microsoft.com/office/drawing/2014/chart" uri="{C3380CC4-5D6E-409C-BE32-E72D297353CC}">
                  <c16:uniqueId val="{00000001-A016-EA4D-959C-C26F0A859A1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Type'!$A$4:$A$7</c:f>
              <c:strCache>
                <c:ptCount val="3"/>
                <c:pt idx="0">
                  <c:v>Bay-window</c:v>
                </c:pt>
                <c:pt idx="1">
                  <c:v>Ocean</c:v>
                </c:pt>
                <c:pt idx="2">
                  <c:v>Side</c:v>
                </c:pt>
              </c:strCache>
            </c:strRef>
          </c:cat>
          <c:val>
            <c:numRef>
              <c:f>'Info By Room Type'!$B$4:$B$7</c:f>
              <c:numCache>
                <c:formatCode>General</c:formatCode>
                <c:ptCount val="3"/>
                <c:pt idx="0">
                  <c:v>11340</c:v>
                </c:pt>
                <c:pt idx="1">
                  <c:v>27433</c:v>
                </c:pt>
                <c:pt idx="2">
                  <c:v>2424.5</c:v>
                </c:pt>
              </c:numCache>
            </c:numRef>
          </c:val>
          <c:extLst>
            <c:ext xmlns:c16="http://schemas.microsoft.com/office/drawing/2014/chart" uri="{C3380CC4-5D6E-409C-BE32-E72D297353CC}">
              <c16:uniqueId val="{00000006-A016-EA4D-959C-C26F0A859A1B}"/>
            </c:ext>
          </c:extLst>
        </c:ser>
        <c:ser>
          <c:idx val="1"/>
          <c:order val="1"/>
          <c:tx>
            <c:strRef>
              <c:f>'Info By Room Type'!$C$3</c:f>
              <c:strCache>
                <c:ptCount val="1"/>
                <c:pt idx="0">
                  <c:v>Sum of Discount</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A016-EA4D-959C-C26F0A859A1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A016-EA4D-959C-C26F0A859A1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A016-EA4D-959C-C26F0A859A1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Type'!$A$4:$A$7</c:f>
              <c:strCache>
                <c:ptCount val="3"/>
                <c:pt idx="0">
                  <c:v>Bay-window</c:v>
                </c:pt>
                <c:pt idx="1">
                  <c:v>Ocean</c:v>
                </c:pt>
                <c:pt idx="2">
                  <c:v>Side</c:v>
                </c:pt>
              </c:strCache>
            </c:strRef>
          </c:cat>
          <c:val>
            <c:numRef>
              <c:f>'Info By Room Type'!$C$4:$C$7</c:f>
              <c:numCache>
                <c:formatCode>General</c:formatCode>
                <c:ptCount val="3"/>
                <c:pt idx="0">
                  <c:v>625</c:v>
                </c:pt>
                <c:pt idx="1">
                  <c:v>1417</c:v>
                </c:pt>
                <c:pt idx="2">
                  <c:v>0</c:v>
                </c:pt>
              </c:numCache>
            </c:numRef>
          </c:val>
          <c:extLst>
            <c:ext xmlns:c16="http://schemas.microsoft.com/office/drawing/2014/chart" uri="{C3380CC4-5D6E-409C-BE32-E72D297353CC}">
              <c16:uniqueId val="{0000000D-A016-EA4D-959C-C26F0A859A1B}"/>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Type!PivotTable3</c:name>
    <c:fmtId val="4"/>
  </c:pivotSource>
  <c:chart>
    <c:title>
      <c:tx>
        <c:rich>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r>
              <a:rPr lang="en-US" sz="1400" b="0" i="0" cap="all" baseline="0">
                <a:effectLst/>
              </a:rPr>
              <a:t>DAILY RATE &amp;NUM DAYS BY ROOM TYPE</a:t>
            </a:r>
            <a:endParaRPr lang="en-CA" sz="1400" b="0">
              <a:effectLst/>
            </a:endParaRPr>
          </a:p>
        </c:rich>
      </c:tx>
      <c:layout>
        <c:manualLayout>
          <c:xMode val="edge"/>
          <c:yMode val="edge"/>
          <c:x val="0.3223258800642243"/>
          <c:y val="3.2415670184624323E-2"/>
        </c:manualLayout>
      </c:layout>
      <c:overlay val="0"/>
      <c:spPr>
        <a:noFill/>
        <a:ln>
          <a:noFill/>
        </a:ln>
        <a:effectLst/>
      </c:spPr>
      <c:txPr>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05150559483249E-2"/>
          <c:y val="8.8267737451473857E-2"/>
          <c:w val="0.82952262811235145"/>
          <c:h val="0.868068764639636"/>
        </c:manualLayout>
      </c:layout>
      <c:barChart>
        <c:barDir val="col"/>
        <c:grouping val="stacked"/>
        <c:varyColors val="0"/>
        <c:ser>
          <c:idx val="0"/>
          <c:order val="0"/>
          <c:tx>
            <c:strRef>
              <c:f>'Info By Room Type'!$E$3</c:f>
              <c:strCache>
                <c:ptCount val="1"/>
                <c:pt idx="0">
                  <c:v>Sum of Daily Rate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Type'!$D$4:$D$7</c:f>
              <c:strCache>
                <c:ptCount val="3"/>
                <c:pt idx="0">
                  <c:v>Bay-window</c:v>
                </c:pt>
                <c:pt idx="1">
                  <c:v>Ocean</c:v>
                </c:pt>
                <c:pt idx="2">
                  <c:v>Side</c:v>
                </c:pt>
              </c:strCache>
            </c:strRef>
          </c:cat>
          <c:val>
            <c:numRef>
              <c:f>'Info By Room Type'!$E$4:$E$7</c:f>
              <c:numCache>
                <c:formatCode>General</c:formatCode>
                <c:ptCount val="3"/>
                <c:pt idx="0">
                  <c:v>2750</c:v>
                </c:pt>
                <c:pt idx="1">
                  <c:v>6113.5</c:v>
                </c:pt>
                <c:pt idx="2">
                  <c:v>973.5</c:v>
                </c:pt>
              </c:numCache>
            </c:numRef>
          </c:val>
          <c:extLst>
            <c:ext xmlns:c16="http://schemas.microsoft.com/office/drawing/2014/chart" uri="{C3380CC4-5D6E-409C-BE32-E72D297353CC}">
              <c16:uniqueId val="{00000000-4CB5-1C4F-A4C9-86F6449B5FFF}"/>
            </c:ext>
          </c:extLst>
        </c:ser>
        <c:ser>
          <c:idx val="1"/>
          <c:order val="1"/>
          <c:tx>
            <c:strRef>
              <c:f>'Info By Room Type'!$F$3</c:f>
              <c:strCache>
                <c:ptCount val="1"/>
                <c:pt idx="0">
                  <c:v>Sum of Num Days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Type'!$D$4:$D$7</c:f>
              <c:strCache>
                <c:ptCount val="3"/>
                <c:pt idx="0">
                  <c:v>Bay-window</c:v>
                </c:pt>
                <c:pt idx="1">
                  <c:v>Ocean</c:v>
                </c:pt>
                <c:pt idx="2">
                  <c:v>Side</c:v>
                </c:pt>
              </c:strCache>
            </c:strRef>
          </c:cat>
          <c:val>
            <c:numRef>
              <c:f>'Info By Room Type'!$F$4:$F$7</c:f>
              <c:numCache>
                <c:formatCode>General</c:formatCode>
                <c:ptCount val="3"/>
                <c:pt idx="0">
                  <c:v>74</c:v>
                </c:pt>
                <c:pt idx="1">
                  <c:v>108</c:v>
                </c:pt>
                <c:pt idx="2">
                  <c:v>18</c:v>
                </c:pt>
              </c:numCache>
            </c:numRef>
          </c:val>
          <c:extLst>
            <c:ext xmlns:c16="http://schemas.microsoft.com/office/drawing/2014/chart" uri="{C3380CC4-5D6E-409C-BE32-E72D297353CC}">
              <c16:uniqueId val="{00000001-4CB5-1C4F-A4C9-86F6449B5FFF}"/>
            </c:ext>
          </c:extLst>
        </c:ser>
        <c:dLbls>
          <c:dLblPos val="ctr"/>
          <c:showLegendKey val="0"/>
          <c:showVal val="1"/>
          <c:showCatName val="0"/>
          <c:showSerName val="0"/>
          <c:showPercent val="0"/>
          <c:showBubbleSize val="0"/>
        </c:dLbls>
        <c:gapWidth val="79"/>
        <c:overlap val="100"/>
        <c:axId val="68592192"/>
        <c:axId val="68643968"/>
      </c:barChart>
      <c:catAx>
        <c:axId val="6859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643968"/>
        <c:crosses val="autoZero"/>
        <c:auto val="1"/>
        <c:lblAlgn val="ctr"/>
        <c:lblOffset val="100"/>
        <c:noMultiLvlLbl val="0"/>
      </c:catAx>
      <c:valAx>
        <c:axId val="68643968"/>
        <c:scaling>
          <c:orientation val="minMax"/>
        </c:scaling>
        <c:delete val="1"/>
        <c:axPos val="l"/>
        <c:numFmt formatCode="General" sourceLinked="1"/>
        <c:majorTickMark val="none"/>
        <c:minorTickMark val="none"/>
        <c:tickLblPos val="nextTo"/>
        <c:crossAx val="68592192"/>
        <c:crosses val="autoZero"/>
        <c:crossBetween val="between"/>
      </c:valAx>
      <c:spPr>
        <a:noFill/>
        <a:ln>
          <a:noFill/>
        </a:ln>
        <a:effectLst/>
      </c:spPr>
    </c:plotArea>
    <c:legend>
      <c:legendPos val="r"/>
      <c:layout>
        <c:manualLayout>
          <c:xMode val="edge"/>
          <c:yMode val="edge"/>
          <c:x val="0.88092340176865247"/>
          <c:y val="0.34119085166947827"/>
          <c:w val="0.11111223759548218"/>
          <c:h val="0.2629916495722507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Type!PivotTable3</c:name>
    <c:fmtId val="6"/>
  </c:pivotSource>
  <c:chart>
    <c:title>
      <c:tx>
        <c:rich>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US" b="0"/>
              <a:t>Sum of Daily Rate BY ROOM TYPE</a:t>
            </a:r>
          </a:p>
        </c:rich>
      </c:tx>
      <c:overlay val="0"/>
      <c:spPr>
        <a:noFill/>
        <a:ln>
          <a:noFill/>
        </a:ln>
        <a:effectLst/>
      </c:spPr>
      <c:txPr>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'Info By Room Type'!$E$3</c:f>
              <c:strCache>
                <c:ptCount val="1"/>
                <c:pt idx="0">
                  <c:v>Sum of Daily Rate</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869-4345-91D2-42C993666C6C}"/>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869-4345-91D2-42C993666C6C}"/>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869-4345-91D2-42C993666C6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869-4345-91D2-42C993666C6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869-4345-91D2-42C993666C6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7869-4345-91D2-42C993666C6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Type'!$D$4:$D$7</c:f>
              <c:strCache>
                <c:ptCount val="3"/>
                <c:pt idx="0">
                  <c:v>Bay-window</c:v>
                </c:pt>
                <c:pt idx="1">
                  <c:v>Ocean</c:v>
                </c:pt>
                <c:pt idx="2">
                  <c:v>Side</c:v>
                </c:pt>
              </c:strCache>
            </c:strRef>
          </c:cat>
          <c:val>
            <c:numRef>
              <c:f>'Info By Room Type'!$E$4:$E$7</c:f>
              <c:numCache>
                <c:formatCode>General</c:formatCode>
                <c:ptCount val="3"/>
                <c:pt idx="0">
                  <c:v>2750</c:v>
                </c:pt>
                <c:pt idx="1">
                  <c:v>6113.5</c:v>
                </c:pt>
                <c:pt idx="2">
                  <c:v>973.5</c:v>
                </c:pt>
              </c:numCache>
            </c:numRef>
          </c:val>
          <c:extLst>
            <c:ext xmlns:c16="http://schemas.microsoft.com/office/drawing/2014/chart" uri="{C3380CC4-5D6E-409C-BE32-E72D297353CC}">
              <c16:uniqueId val="{00000006-7869-4345-91D2-42C993666C6C}"/>
            </c:ext>
          </c:extLst>
        </c:ser>
        <c:ser>
          <c:idx val="1"/>
          <c:order val="1"/>
          <c:tx>
            <c:strRef>
              <c:f>'Info By Room Type'!$F$3</c:f>
              <c:strCache>
                <c:ptCount val="1"/>
                <c:pt idx="0">
                  <c:v>Sum of Num Days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7869-4345-91D2-42C993666C6C}"/>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7869-4345-91D2-42C993666C6C}"/>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7869-4345-91D2-42C993666C6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7869-4345-91D2-42C993666C6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7869-4345-91D2-42C993666C6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7869-4345-91D2-42C993666C6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Type'!$D$4:$D$7</c:f>
              <c:strCache>
                <c:ptCount val="3"/>
                <c:pt idx="0">
                  <c:v>Bay-window</c:v>
                </c:pt>
                <c:pt idx="1">
                  <c:v>Ocean</c:v>
                </c:pt>
                <c:pt idx="2">
                  <c:v>Side</c:v>
                </c:pt>
              </c:strCache>
            </c:strRef>
          </c:cat>
          <c:val>
            <c:numRef>
              <c:f>'Info By Room Type'!$F$4:$F$7</c:f>
              <c:numCache>
                <c:formatCode>General</c:formatCode>
                <c:ptCount val="3"/>
                <c:pt idx="0">
                  <c:v>74</c:v>
                </c:pt>
                <c:pt idx="1">
                  <c:v>108</c:v>
                </c:pt>
                <c:pt idx="2">
                  <c:v>18</c:v>
                </c:pt>
              </c:numCache>
            </c:numRef>
          </c:val>
          <c:extLst>
            <c:ext xmlns:c16="http://schemas.microsoft.com/office/drawing/2014/chart" uri="{C3380CC4-5D6E-409C-BE32-E72D297353CC}">
              <c16:uniqueId val="{0000000D-7869-4345-91D2-42C993666C6C}"/>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cap="all" baseline="0">
                <a:effectLst/>
              </a:rPr>
              <a:t>DAILY RATE &amp;NUM DAYS BY ROOM </a:t>
            </a:r>
            <a:endParaRPr lang="en-C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83719940412847E-2"/>
          <c:y val="8.5856481481481478E-2"/>
          <c:w val="0.75306460003310394"/>
          <c:h val="0.86046296296296299"/>
        </c:manualLayout>
      </c:layout>
      <c:barChart>
        <c:barDir val="bar"/>
        <c:grouping val="stacked"/>
        <c:varyColors val="0"/>
        <c:ser>
          <c:idx val="0"/>
          <c:order val="0"/>
          <c:tx>
            <c:strRef>
              <c:f>'Info By Room'!$E$3</c:f>
              <c:strCache>
                <c:ptCount val="1"/>
                <c:pt idx="0">
                  <c:v>Sum of Daily Rate</c:v>
                </c:pt>
              </c:strCache>
            </c:strRef>
          </c:tx>
          <c:spPr>
            <a:solidFill>
              <a:schemeClr val="accent6"/>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Room'!$E$4:$E$12</c:f>
              <c:numCache>
                <c:formatCode>General</c:formatCode>
                <c:ptCount val="8"/>
                <c:pt idx="0">
                  <c:v>125</c:v>
                </c:pt>
                <c:pt idx="1">
                  <c:v>148.5</c:v>
                </c:pt>
                <c:pt idx="2">
                  <c:v>250</c:v>
                </c:pt>
                <c:pt idx="3">
                  <c:v>350</c:v>
                </c:pt>
                <c:pt idx="4">
                  <c:v>750</c:v>
                </c:pt>
                <c:pt idx="5">
                  <c:v>750</c:v>
                </c:pt>
                <c:pt idx="6">
                  <c:v>1000</c:v>
                </c:pt>
                <c:pt idx="7">
                  <c:v>2180</c:v>
                </c:pt>
              </c:numCache>
            </c:numRef>
          </c:val>
          <c:extLst>
            <c:ext xmlns:c16="http://schemas.microsoft.com/office/drawing/2014/chart" uri="{C3380CC4-5D6E-409C-BE32-E72D297353CC}">
              <c16:uniqueId val="{00000000-596F-F04C-994E-807F184568A4}"/>
            </c:ext>
          </c:extLst>
        </c:ser>
        <c:ser>
          <c:idx val="1"/>
          <c:order val="1"/>
          <c:tx>
            <c:strRef>
              <c:f>'Info By Room'!$F$3</c:f>
              <c:strCache>
                <c:ptCount val="1"/>
                <c:pt idx="0">
                  <c:v>Sum of Num Days</c:v>
                </c:pt>
              </c:strCache>
            </c:strRef>
          </c:tx>
          <c:spPr>
            <a:solidFill>
              <a:schemeClr val="accent5"/>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Room'!$F$4:$F$12</c:f>
              <c:numCache>
                <c:formatCode>General</c:formatCode>
                <c:ptCount val="8"/>
                <c:pt idx="0">
                  <c:v>2</c:v>
                </c:pt>
                <c:pt idx="1">
                  <c:v>2</c:v>
                </c:pt>
                <c:pt idx="2">
                  <c:v>5</c:v>
                </c:pt>
                <c:pt idx="3">
                  <c:v>13</c:v>
                </c:pt>
                <c:pt idx="4">
                  <c:v>7</c:v>
                </c:pt>
                <c:pt idx="5">
                  <c:v>17</c:v>
                </c:pt>
                <c:pt idx="6">
                  <c:v>14</c:v>
                </c:pt>
                <c:pt idx="7">
                  <c:v>32</c:v>
                </c:pt>
              </c:numCache>
            </c:numRef>
          </c:val>
          <c:extLst>
            <c:ext xmlns:c16="http://schemas.microsoft.com/office/drawing/2014/chart" uri="{C3380CC4-5D6E-409C-BE32-E72D297353CC}">
              <c16:uniqueId val="{00000001-596F-F04C-994E-807F184568A4}"/>
            </c:ext>
          </c:extLst>
        </c:ser>
        <c:dLbls>
          <c:showLegendKey val="0"/>
          <c:showVal val="0"/>
          <c:showCatName val="0"/>
          <c:showSerName val="0"/>
          <c:showPercent val="0"/>
          <c:showBubbleSize val="0"/>
        </c:dLbls>
        <c:gapWidth val="219"/>
        <c:overlap val="100"/>
        <c:axId val="1866037439"/>
        <c:axId val="1866325487"/>
      </c:barChart>
      <c:catAx>
        <c:axId val="186603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25487"/>
        <c:crosses val="autoZero"/>
        <c:auto val="1"/>
        <c:lblAlgn val="ctr"/>
        <c:lblOffset val="100"/>
        <c:noMultiLvlLbl val="0"/>
      </c:catAx>
      <c:valAx>
        <c:axId val="1866325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037439"/>
        <c:crosses val="autoZero"/>
        <c:crossBetween val="between"/>
      </c:valAx>
      <c:spPr>
        <a:noFill/>
        <a:ln>
          <a:noFill/>
        </a:ln>
        <a:effectLst/>
      </c:spPr>
    </c:plotArea>
    <c:legend>
      <c:legendPos val="r"/>
      <c:layout>
        <c:manualLayout>
          <c:xMode val="edge"/>
          <c:yMode val="edge"/>
          <c:x val="0.85974651817171488"/>
          <c:y val="0.36334189997083693"/>
          <c:w val="0.13124447281927598"/>
          <c:h val="0.31056157042869642"/>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Room!PivotTable4</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cap="all" baseline="0">
                <a:effectLst/>
              </a:rPr>
              <a:t>DAILY RATE &amp;NUM DAYS BY ROOM </a:t>
            </a: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'Info By Room'!$E$3</c:f>
              <c:strCache>
                <c:ptCount val="1"/>
                <c:pt idx="0">
                  <c:v>Sum of Daily Rate</c:v>
                </c:pt>
              </c:strCache>
            </c:strRef>
          </c:tx>
          <c:spPr>
            <a:solidFill>
              <a:schemeClr val="accent6"/>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Room'!$E$4:$E$12</c:f>
              <c:numCache>
                <c:formatCode>General</c:formatCode>
                <c:ptCount val="8"/>
                <c:pt idx="0">
                  <c:v>125</c:v>
                </c:pt>
                <c:pt idx="1">
                  <c:v>148.5</c:v>
                </c:pt>
                <c:pt idx="2">
                  <c:v>250</c:v>
                </c:pt>
                <c:pt idx="3">
                  <c:v>350</c:v>
                </c:pt>
                <c:pt idx="4">
                  <c:v>750</c:v>
                </c:pt>
                <c:pt idx="5">
                  <c:v>750</c:v>
                </c:pt>
                <c:pt idx="6">
                  <c:v>1000</c:v>
                </c:pt>
                <c:pt idx="7">
                  <c:v>2180</c:v>
                </c:pt>
              </c:numCache>
            </c:numRef>
          </c:val>
          <c:extLst>
            <c:ext xmlns:c16="http://schemas.microsoft.com/office/drawing/2014/chart" uri="{C3380CC4-5D6E-409C-BE32-E72D297353CC}">
              <c16:uniqueId val="{00000000-0741-174E-B47D-DA6D69A48F01}"/>
            </c:ext>
          </c:extLst>
        </c:ser>
        <c:ser>
          <c:idx val="1"/>
          <c:order val="1"/>
          <c:tx>
            <c:strRef>
              <c:f>'Info By Room'!$F$3</c:f>
              <c:strCache>
                <c:ptCount val="1"/>
                <c:pt idx="0">
                  <c:v>Sum of Num Days</c:v>
                </c:pt>
              </c:strCache>
            </c:strRef>
          </c:tx>
          <c:spPr>
            <a:solidFill>
              <a:schemeClr val="accent5"/>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Room'!$F$4:$F$12</c:f>
              <c:numCache>
                <c:formatCode>General</c:formatCode>
                <c:ptCount val="8"/>
                <c:pt idx="0">
                  <c:v>2</c:v>
                </c:pt>
                <c:pt idx="1">
                  <c:v>2</c:v>
                </c:pt>
                <c:pt idx="2">
                  <c:v>5</c:v>
                </c:pt>
                <c:pt idx="3">
                  <c:v>13</c:v>
                </c:pt>
                <c:pt idx="4">
                  <c:v>7</c:v>
                </c:pt>
                <c:pt idx="5">
                  <c:v>17</c:v>
                </c:pt>
                <c:pt idx="6">
                  <c:v>14</c:v>
                </c:pt>
                <c:pt idx="7">
                  <c:v>32</c:v>
                </c:pt>
              </c:numCache>
            </c:numRef>
          </c:val>
          <c:extLst>
            <c:ext xmlns:c16="http://schemas.microsoft.com/office/drawing/2014/chart" uri="{C3380CC4-5D6E-409C-BE32-E72D297353CC}">
              <c16:uniqueId val="{00000001-0741-174E-B47D-DA6D69A48F01}"/>
            </c:ext>
          </c:extLst>
        </c:ser>
        <c:dLbls>
          <c:showLegendKey val="0"/>
          <c:showVal val="0"/>
          <c:showCatName val="0"/>
          <c:showSerName val="0"/>
          <c:showPercent val="0"/>
          <c:showBubbleSize val="0"/>
        </c:dLbls>
        <c:gapWidth val="219"/>
        <c:axId val="2140448383"/>
        <c:axId val="1861256367"/>
      </c:barChart>
      <c:catAx>
        <c:axId val="21404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6367"/>
        <c:crosses val="autoZero"/>
        <c:auto val="1"/>
        <c:lblAlgn val="ctr"/>
        <c:lblOffset val="100"/>
        <c:noMultiLvlLbl val="0"/>
      </c:catAx>
      <c:valAx>
        <c:axId val="186125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Revenue &amp; Discount By Room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3482389236881"/>
          <c:y val="7.407407407407407E-2"/>
          <c:w val="0.68123521591158587"/>
          <c:h val="0.84171296296296294"/>
        </c:manualLayout>
      </c:layout>
      <c:barChart>
        <c:barDir val="bar"/>
        <c:grouping val="stacked"/>
        <c:varyColors val="0"/>
        <c:ser>
          <c:idx val="0"/>
          <c:order val="0"/>
          <c:tx>
            <c:strRef>
              <c:f>'Info By Room'!$B$3</c:f>
              <c:strCache>
                <c:ptCount val="1"/>
                <c:pt idx="0">
                  <c:v>Sum of Net Rev.</c:v>
                </c:pt>
              </c:strCache>
            </c:strRef>
          </c:tx>
          <c:spPr>
            <a:solidFill>
              <a:schemeClr val="accent1"/>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Room'!$B$4:$B$12</c:f>
              <c:numCache>
                <c:formatCode>_("$"* #,##0.00_);_("$"* \(#,##0.00\);_("$"* "-"??_);_(@_)</c:formatCode>
                <c:ptCount val="8"/>
                <c:pt idx="0">
                  <c:v>250</c:v>
                </c:pt>
                <c:pt idx="1">
                  <c:v>377</c:v>
                </c:pt>
                <c:pt idx="2">
                  <c:v>625</c:v>
                </c:pt>
                <c:pt idx="3">
                  <c:v>1750</c:v>
                </c:pt>
                <c:pt idx="4">
                  <c:v>2100</c:v>
                </c:pt>
                <c:pt idx="5">
                  <c:v>2685</c:v>
                </c:pt>
                <c:pt idx="6">
                  <c:v>3840</c:v>
                </c:pt>
                <c:pt idx="7">
                  <c:v>9416</c:v>
                </c:pt>
              </c:numCache>
            </c:numRef>
          </c:val>
          <c:extLst>
            <c:ext xmlns:c16="http://schemas.microsoft.com/office/drawing/2014/chart" uri="{C3380CC4-5D6E-409C-BE32-E72D297353CC}">
              <c16:uniqueId val="{00000000-AE76-8846-ABEE-6B5E5CF51A2D}"/>
            </c:ext>
          </c:extLst>
        </c:ser>
        <c:ser>
          <c:idx val="1"/>
          <c:order val="1"/>
          <c:tx>
            <c:strRef>
              <c:f>'Info By Room'!$C$3</c:f>
              <c:strCache>
                <c:ptCount val="1"/>
                <c:pt idx="0">
                  <c:v>Sum of Discount</c:v>
                </c:pt>
              </c:strCache>
            </c:strRef>
          </c:tx>
          <c:spPr>
            <a:solidFill>
              <a:schemeClr val="accent2"/>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Room'!$C$4:$C$12</c:f>
              <c:numCache>
                <c:formatCode>_("$"* #,##0.00_);_("$"* \(#,##0.00\);_("$"* "-"??_);_(@_)</c:formatCode>
                <c:ptCount val="8"/>
                <c:pt idx="0">
                  <c:v>0</c:v>
                </c:pt>
                <c:pt idx="1">
                  <c:v>0</c:v>
                </c:pt>
                <c:pt idx="2">
                  <c:v>0</c:v>
                </c:pt>
                <c:pt idx="3">
                  <c:v>0</c:v>
                </c:pt>
                <c:pt idx="4">
                  <c:v>175</c:v>
                </c:pt>
                <c:pt idx="5">
                  <c:v>105</c:v>
                </c:pt>
                <c:pt idx="6">
                  <c:v>0</c:v>
                </c:pt>
                <c:pt idx="7">
                  <c:v>524</c:v>
                </c:pt>
              </c:numCache>
            </c:numRef>
          </c:val>
          <c:extLst>
            <c:ext xmlns:c16="http://schemas.microsoft.com/office/drawing/2014/chart" uri="{C3380CC4-5D6E-409C-BE32-E72D297353CC}">
              <c16:uniqueId val="{00000014-AE76-8846-ABEE-6B5E5CF51A2D}"/>
            </c:ext>
          </c:extLst>
        </c:ser>
        <c:dLbls>
          <c:showLegendKey val="0"/>
          <c:showVal val="0"/>
          <c:showCatName val="0"/>
          <c:showSerName val="0"/>
          <c:showPercent val="0"/>
          <c:showBubbleSize val="0"/>
        </c:dLbls>
        <c:gapWidth val="219"/>
        <c:overlap val="100"/>
        <c:axId val="2086898959"/>
        <c:axId val="2087614911"/>
      </c:barChart>
      <c:catAx>
        <c:axId val="208689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14911"/>
        <c:crosses val="autoZero"/>
        <c:auto val="1"/>
        <c:lblAlgn val="ctr"/>
        <c:lblOffset val="100"/>
        <c:noMultiLvlLbl val="0"/>
      </c:catAx>
      <c:valAx>
        <c:axId val="20876149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89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Shares</a:t>
            </a:r>
            <a:r>
              <a:rPr lang="zh-CN" altLang="en-US" sz="1400" b="0"/>
              <a:t> </a:t>
            </a:r>
            <a:r>
              <a:rPr lang="en-US" altLang="zh-CN" sz="1400" b="0"/>
              <a:t>For</a:t>
            </a:r>
            <a:r>
              <a:rPr lang="en-US" altLang="zh-CN" sz="1400" b="0" baseline="0"/>
              <a:t> Each Mutual Fund</a:t>
            </a:r>
            <a:endParaRPr lang="en-US" sz="14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3354563598305991"/>
          <c:y val="0.20351282948002672"/>
          <c:w val="0.71682006847425739"/>
          <c:h val="0.72094889180519106"/>
        </c:manualLayout>
      </c:layout>
      <c:barChart>
        <c:barDir val="bar"/>
        <c:grouping val="clustered"/>
        <c:varyColors val="0"/>
        <c:ser>
          <c:idx val="0"/>
          <c:order val="0"/>
          <c:tx>
            <c:strRef>
              <c:f>'Q3.11'!$D$3</c:f>
              <c:strCache>
                <c:ptCount val="1"/>
                <c:pt idx="0">
                  <c:v>Shares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layout>
                <c:manualLayout>
                  <c:x val="-4.7647058823529409E-3"/>
                  <c:y val="-1.0923018740685851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CA0-EC4C-9542-4B53314F6294}"/>
                </c:ext>
              </c:extLst>
            </c:dLbl>
            <c:dLbl>
              <c:idx val="1"/>
              <c:layout>
                <c:manualLayout>
                  <c:x val="-3.2941176470588237E-3"/>
                  <c:y val="-1.0923018740685851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CA0-EC4C-9542-4B53314F6294}"/>
                </c:ext>
              </c:extLst>
            </c:dLbl>
            <c:dLbl>
              <c:idx val="2"/>
              <c:layout>
                <c:manualLayout>
                  <c:x val="-6.235294117647058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CA0-EC4C-9542-4B53314F6294}"/>
                </c:ext>
              </c:extLst>
            </c:dLbl>
            <c:dLbl>
              <c:idx val="3"/>
              <c:layout>
                <c:manualLayout>
                  <c:x val="-2.470588235294117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A0-EC4C-9542-4B53314F6294}"/>
                </c:ext>
              </c:extLst>
            </c:dLbl>
            <c:dLbl>
              <c:idx val="4"/>
              <c:layout>
                <c:manualLayout>
                  <c:x val="-7.7058823529412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A0-EC4C-9542-4B53314F6294}"/>
                </c:ext>
              </c:extLst>
            </c:dLbl>
            <c:dLbl>
              <c:idx val="5"/>
              <c:layout>
                <c:manualLayout>
                  <c:x val="-3.941176470588342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A0-EC4C-9542-4B53314F6294}"/>
                </c:ext>
              </c:extLst>
            </c:dLbl>
            <c:dLbl>
              <c:idx val="6"/>
              <c:layout>
                <c:manualLayout>
                  <c:x val="-5.41176470588235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A0-EC4C-9542-4B53314F6294}"/>
                </c:ext>
              </c:extLst>
            </c:dLbl>
            <c:dLbl>
              <c:idx val="7"/>
              <c:layout>
                <c:manualLayout>
                  <c:x val="-3.2941176470588237E-3"/>
                  <c:y val="-5.461509370342925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A0-EC4C-9542-4B53314F6294}"/>
                </c:ext>
              </c:extLst>
            </c:dLbl>
            <c:dLbl>
              <c:idx val="8"/>
              <c:layout>
                <c:manualLayout>
                  <c:x val="-2.470588235294117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A0-EC4C-9542-4B53314F6294}"/>
                </c:ext>
              </c:extLst>
            </c:dLbl>
            <c:dLbl>
              <c:idx val="9"/>
              <c:layout>
                <c:manualLayout>
                  <c:x val="-4.7647058823529409E-3"/>
                  <c:y val="-5.461509370342925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A0-EC4C-9542-4B53314F6294}"/>
                </c:ext>
              </c:extLst>
            </c:dLbl>
            <c:dLbl>
              <c:idx val="10"/>
              <c:layout>
                <c:manualLayout>
                  <c:x val="-3.94117647058823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A0-EC4C-9542-4B53314F6294}"/>
                </c:ext>
              </c:extLst>
            </c:dLbl>
            <c:dLbl>
              <c:idx val="11"/>
              <c:layout>
                <c:manualLayout>
                  <c:x val="-5.4117647058824605E-3"/>
                  <c:y val="2.979039524817393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A0-EC4C-9542-4B53314F6294}"/>
                </c:ext>
              </c:extLst>
            </c:dLbl>
            <c:dLbl>
              <c:idx val="12"/>
              <c:layout>
                <c:manualLayout>
                  <c:x val="-5.41176470588235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A0-EC4C-9542-4B53314F62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'Q3.11'!$A$4:$A$16</c:f>
              <c:strCache>
                <c:ptCount val="13"/>
                <c:pt idx="0">
                  <c:v>Fidelity Capital Appreciation</c:v>
                </c:pt>
                <c:pt idx="1">
                  <c:v>Fidelity Contrafund</c:v>
                </c:pt>
                <c:pt idx="2">
                  <c:v>Fidelity Equity Income</c:v>
                </c:pt>
                <c:pt idx="3">
                  <c:v>Fidelity Export &amp; Multinational</c:v>
                </c:pt>
                <c:pt idx="4">
                  <c:v>Fidelity Strategic Large Cap Value</c:v>
                </c:pt>
                <c:pt idx="5">
                  <c:v>Fidelity Mid Cap Stock</c:v>
                </c:pt>
                <c:pt idx="6">
                  <c:v>Fidelity Value</c:v>
                </c:pt>
                <c:pt idx="7">
                  <c:v>Fidelity Small Cap Independence</c:v>
                </c:pt>
                <c:pt idx="8">
                  <c:v>Fidelity Low Priced Stock</c:v>
                </c:pt>
                <c:pt idx="9">
                  <c:v>Fidelity Puritan</c:v>
                </c:pt>
                <c:pt idx="10">
                  <c:v>Fidelity Fidelity Fund</c:v>
                </c:pt>
                <c:pt idx="11">
                  <c:v>Fidelity Mortgage Securities</c:v>
                </c:pt>
                <c:pt idx="12">
                  <c:v>Fidelity Strategic Income</c:v>
                </c:pt>
              </c:strCache>
            </c:strRef>
          </c:cat>
          <c:val>
            <c:numRef>
              <c:f>'Q3.11'!$D$4:$D$16</c:f>
              <c:numCache>
                <c:formatCode>General</c:formatCode>
                <c:ptCount val="13"/>
                <c:pt idx="0">
                  <c:v>1225</c:v>
                </c:pt>
                <c:pt idx="1">
                  <c:v>1500</c:v>
                </c:pt>
                <c:pt idx="2">
                  <c:v>1400</c:v>
                </c:pt>
                <c:pt idx="3">
                  <c:v>600</c:v>
                </c:pt>
                <c:pt idx="4">
                  <c:v>1800</c:v>
                </c:pt>
                <c:pt idx="5">
                  <c:v>600</c:v>
                </c:pt>
                <c:pt idx="6">
                  <c:v>850</c:v>
                </c:pt>
                <c:pt idx="7">
                  <c:v>1000</c:v>
                </c:pt>
                <c:pt idx="8">
                  <c:v>400</c:v>
                </c:pt>
                <c:pt idx="9">
                  <c:v>1500</c:v>
                </c:pt>
                <c:pt idx="10">
                  <c:v>675</c:v>
                </c:pt>
                <c:pt idx="11">
                  <c:v>700</c:v>
                </c:pt>
                <c:pt idx="12">
                  <c:v>400</c:v>
                </c:pt>
              </c:numCache>
            </c:numRef>
          </c:val>
          <c:extLst>
            <c:ext xmlns:c16="http://schemas.microsoft.com/office/drawing/2014/chart" uri="{C3380CC4-5D6E-409C-BE32-E72D297353CC}">
              <c16:uniqueId val="{00000000-5CA0-EC4C-9542-4B53314F6294}"/>
            </c:ext>
          </c:extLst>
        </c:ser>
        <c:dLbls>
          <c:dLblPos val="inEnd"/>
          <c:showLegendKey val="0"/>
          <c:showVal val="1"/>
          <c:showCatName val="0"/>
          <c:showSerName val="0"/>
          <c:showPercent val="0"/>
          <c:showBubbleSize val="0"/>
        </c:dLbls>
        <c:gapWidth val="100"/>
        <c:axId val="663105392"/>
        <c:axId val="183885552"/>
      </c:barChart>
      <c:catAx>
        <c:axId val="6631053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885552"/>
        <c:crosses val="autoZero"/>
        <c:auto val="1"/>
        <c:lblAlgn val="ctr"/>
        <c:lblOffset val="100"/>
        <c:noMultiLvlLbl val="0"/>
      </c:catAx>
      <c:valAx>
        <c:axId val="18388555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3105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Net Revenue &amp; Discount By Room</a:t>
            </a:r>
            <a:endParaRPr lang="en-C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3844803986327"/>
          <c:y val="9.0036109784893639E-2"/>
          <c:w val="0.69415849641730898"/>
          <c:h val="0.766691822017459"/>
        </c:manualLayout>
      </c:layout>
      <c:barChart>
        <c:barDir val="col"/>
        <c:grouping val="clustered"/>
        <c:varyColors val="0"/>
        <c:ser>
          <c:idx val="0"/>
          <c:order val="0"/>
          <c:tx>
            <c:strRef>
              <c:f>'Info By Room'!$B$3</c:f>
              <c:strCache>
                <c:ptCount val="1"/>
                <c:pt idx="0">
                  <c:v>Sum of Net Rev.</c:v>
                </c:pt>
              </c:strCache>
            </c:strRef>
          </c:tx>
          <c:spPr>
            <a:solidFill>
              <a:schemeClr val="accent1"/>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Room'!$B$4:$B$12</c:f>
              <c:numCache>
                <c:formatCode>_("$"* #,##0.00_);_("$"* \(#,##0.00\);_("$"* "-"??_);_(@_)</c:formatCode>
                <c:ptCount val="8"/>
                <c:pt idx="0">
                  <c:v>250</c:v>
                </c:pt>
                <c:pt idx="1">
                  <c:v>377</c:v>
                </c:pt>
                <c:pt idx="2">
                  <c:v>625</c:v>
                </c:pt>
                <c:pt idx="3">
                  <c:v>1750</c:v>
                </c:pt>
                <c:pt idx="4">
                  <c:v>2100</c:v>
                </c:pt>
                <c:pt idx="5">
                  <c:v>2685</c:v>
                </c:pt>
                <c:pt idx="6">
                  <c:v>3840</c:v>
                </c:pt>
                <c:pt idx="7">
                  <c:v>9416</c:v>
                </c:pt>
              </c:numCache>
            </c:numRef>
          </c:val>
          <c:extLst>
            <c:ext xmlns:c16="http://schemas.microsoft.com/office/drawing/2014/chart" uri="{C3380CC4-5D6E-409C-BE32-E72D297353CC}">
              <c16:uniqueId val="{00000000-CE13-BE42-B83E-FA8FE68B6B10}"/>
            </c:ext>
          </c:extLst>
        </c:ser>
        <c:ser>
          <c:idx val="1"/>
          <c:order val="1"/>
          <c:tx>
            <c:strRef>
              <c:f>'Info By Room'!$C$3</c:f>
              <c:strCache>
                <c:ptCount val="1"/>
                <c:pt idx="0">
                  <c:v>Sum of Discount</c:v>
                </c:pt>
              </c:strCache>
            </c:strRef>
          </c:tx>
          <c:spPr>
            <a:solidFill>
              <a:schemeClr val="accent2"/>
            </a:solidFill>
            <a:ln>
              <a:noFill/>
            </a:ln>
            <a:effectLst/>
          </c:spPr>
          <c:invertIfNegative val="0"/>
          <c:cat>
            <c:strRef>
              <c:f>'Info By Room'!$A$4:$A$12</c:f>
              <c:strCache>
                <c:ptCount val="8"/>
                <c:pt idx="0">
                  <c:v>McKinley</c:v>
                </c:pt>
                <c:pt idx="1">
                  <c:v>Nixon</c:v>
                </c:pt>
                <c:pt idx="2">
                  <c:v>Garfield</c:v>
                </c:pt>
                <c:pt idx="3">
                  <c:v>Johnson</c:v>
                </c:pt>
                <c:pt idx="4">
                  <c:v>Jefferson</c:v>
                </c:pt>
                <c:pt idx="5">
                  <c:v>Obama</c:v>
                </c:pt>
                <c:pt idx="6">
                  <c:v>Jackson</c:v>
                </c:pt>
                <c:pt idx="7">
                  <c:v>Lincoln</c:v>
                </c:pt>
              </c:strCache>
            </c:strRef>
          </c:cat>
          <c:val>
            <c:numRef>
              <c:f>'Info By Room'!$C$4:$C$12</c:f>
              <c:numCache>
                <c:formatCode>_("$"* #,##0.00_);_("$"* \(#,##0.00\);_("$"* "-"??_);_(@_)</c:formatCode>
                <c:ptCount val="8"/>
                <c:pt idx="0">
                  <c:v>0</c:v>
                </c:pt>
                <c:pt idx="1">
                  <c:v>0</c:v>
                </c:pt>
                <c:pt idx="2">
                  <c:v>0</c:v>
                </c:pt>
                <c:pt idx="3">
                  <c:v>0</c:v>
                </c:pt>
                <c:pt idx="4">
                  <c:v>175</c:v>
                </c:pt>
                <c:pt idx="5">
                  <c:v>105</c:v>
                </c:pt>
                <c:pt idx="6">
                  <c:v>0</c:v>
                </c:pt>
                <c:pt idx="7">
                  <c:v>524</c:v>
                </c:pt>
              </c:numCache>
            </c:numRef>
          </c:val>
          <c:extLst>
            <c:ext xmlns:c16="http://schemas.microsoft.com/office/drawing/2014/chart" uri="{C3380CC4-5D6E-409C-BE32-E72D297353CC}">
              <c16:uniqueId val="{00000001-CE13-BE42-B83E-FA8FE68B6B10}"/>
            </c:ext>
          </c:extLst>
        </c:ser>
        <c:dLbls>
          <c:showLegendKey val="0"/>
          <c:showVal val="0"/>
          <c:showCatName val="0"/>
          <c:showSerName val="0"/>
          <c:showPercent val="0"/>
          <c:showBubbleSize val="0"/>
        </c:dLbls>
        <c:gapWidth val="219"/>
        <c:axId val="389342416"/>
        <c:axId val="2139171231"/>
      </c:barChart>
      <c:catAx>
        <c:axId val="3893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71231"/>
        <c:crosses val="autoZero"/>
        <c:auto val="1"/>
        <c:lblAlgn val="ctr"/>
        <c:lblOffset val="100"/>
        <c:noMultiLvlLbl val="0"/>
      </c:catAx>
      <c:valAx>
        <c:axId val="2139171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34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cap="all" baseline="0">
                <a:effectLst/>
              </a:rPr>
              <a:t>DAILY RATE &amp;NUM DAYS BY ROOM </a:t>
            </a:r>
            <a:endParaRPr lang="en-C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'Info By Room'!$E$3</c:f>
              <c:strCache>
                <c:ptCount val="1"/>
                <c:pt idx="0">
                  <c:v>Sum of Daily Rate</c:v>
                </c:pt>
              </c:strCache>
            </c:strRef>
          </c:tx>
          <c:spPr>
            <a:solidFill>
              <a:schemeClr val="accent1"/>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Room'!$E$4:$E$12</c:f>
              <c:numCache>
                <c:formatCode>General</c:formatCode>
                <c:ptCount val="8"/>
                <c:pt idx="0">
                  <c:v>125</c:v>
                </c:pt>
                <c:pt idx="1">
                  <c:v>148.5</c:v>
                </c:pt>
                <c:pt idx="2">
                  <c:v>250</c:v>
                </c:pt>
                <c:pt idx="3">
                  <c:v>350</c:v>
                </c:pt>
                <c:pt idx="4">
                  <c:v>750</c:v>
                </c:pt>
                <c:pt idx="5">
                  <c:v>750</c:v>
                </c:pt>
                <c:pt idx="6">
                  <c:v>1000</c:v>
                </c:pt>
                <c:pt idx="7">
                  <c:v>2180</c:v>
                </c:pt>
              </c:numCache>
            </c:numRef>
          </c:val>
          <c:extLst>
            <c:ext xmlns:c16="http://schemas.microsoft.com/office/drawing/2014/chart" uri="{C3380CC4-5D6E-409C-BE32-E72D297353CC}">
              <c16:uniqueId val="{00000000-6703-784F-8783-0E71B0F14B2A}"/>
            </c:ext>
          </c:extLst>
        </c:ser>
        <c:ser>
          <c:idx val="1"/>
          <c:order val="1"/>
          <c:tx>
            <c:strRef>
              <c:f>'Info By Room'!$F$3</c:f>
              <c:strCache>
                <c:ptCount val="1"/>
                <c:pt idx="0">
                  <c:v>Sum of Num Days</c:v>
                </c:pt>
              </c:strCache>
            </c:strRef>
          </c:tx>
          <c:spPr>
            <a:solidFill>
              <a:schemeClr val="accent2"/>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Room'!$F$4:$F$12</c:f>
              <c:numCache>
                <c:formatCode>General</c:formatCode>
                <c:ptCount val="8"/>
                <c:pt idx="0">
                  <c:v>2</c:v>
                </c:pt>
                <c:pt idx="1">
                  <c:v>2</c:v>
                </c:pt>
                <c:pt idx="2">
                  <c:v>5</c:v>
                </c:pt>
                <c:pt idx="3">
                  <c:v>13</c:v>
                </c:pt>
                <c:pt idx="4">
                  <c:v>7</c:v>
                </c:pt>
                <c:pt idx="5">
                  <c:v>17</c:v>
                </c:pt>
                <c:pt idx="6">
                  <c:v>14</c:v>
                </c:pt>
                <c:pt idx="7">
                  <c:v>32</c:v>
                </c:pt>
              </c:numCache>
            </c:numRef>
          </c:val>
          <c:extLst>
            <c:ext xmlns:c16="http://schemas.microsoft.com/office/drawing/2014/chart" uri="{C3380CC4-5D6E-409C-BE32-E72D297353CC}">
              <c16:uniqueId val="{00000003-6703-784F-8783-0E71B0F14B2A}"/>
            </c:ext>
          </c:extLst>
        </c:ser>
        <c:dLbls>
          <c:showLegendKey val="0"/>
          <c:showVal val="0"/>
          <c:showCatName val="0"/>
          <c:showSerName val="0"/>
          <c:showPercent val="0"/>
          <c:showBubbleSize val="0"/>
        </c:dLbls>
        <c:gapWidth val="219"/>
        <c:overlap val="100"/>
        <c:axId val="1866037439"/>
        <c:axId val="1866325487"/>
      </c:barChart>
      <c:catAx>
        <c:axId val="186603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25487"/>
        <c:crosses val="autoZero"/>
        <c:auto val="1"/>
        <c:lblAlgn val="ctr"/>
        <c:lblOffset val="100"/>
        <c:noMultiLvlLbl val="0"/>
      </c:catAx>
      <c:valAx>
        <c:axId val="1866325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03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cap="all" baseline="0">
                <a:effectLst/>
              </a:rPr>
              <a:t>DAILY RATE &amp;NUM DAYS BY ROOM </a:t>
            </a: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'Info By Room'!$E$3</c:f>
              <c:strCache>
                <c:ptCount val="1"/>
                <c:pt idx="0">
                  <c:v>Sum of Daily Rate</c:v>
                </c:pt>
              </c:strCache>
            </c:strRef>
          </c:tx>
          <c:spPr>
            <a:solidFill>
              <a:schemeClr val="accent1"/>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Room'!$E$4:$E$12</c:f>
              <c:numCache>
                <c:formatCode>General</c:formatCode>
                <c:ptCount val="8"/>
                <c:pt idx="0">
                  <c:v>125</c:v>
                </c:pt>
                <c:pt idx="1">
                  <c:v>148.5</c:v>
                </c:pt>
                <c:pt idx="2">
                  <c:v>250</c:v>
                </c:pt>
                <c:pt idx="3">
                  <c:v>350</c:v>
                </c:pt>
                <c:pt idx="4">
                  <c:v>750</c:v>
                </c:pt>
                <c:pt idx="5">
                  <c:v>750</c:v>
                </c:pt>
                <c:pt idx="6">
                  <c:v>1000</c:v>
                </c:pt>
                <c:pt idx="7">
                  <c:v>2180</c:v>
                </c:pt>
              </c:numCache>
            </c:numRef>
          </c:val>
          <c:extLst>
            <c:ext xmlns:c16="http://schemas.microsoft.com/office/drawing/2014/chart" uri="{C3380CC4-5D6E-409C-BE32-E72D297353CC}">
              <c16:uniqueId val="{00000000-2A5E-3749-9212-DE70BE243126}"/>
            </c:ext>
          </c:extLst>
        </c:ser>
        <c:ser>
          <c:idx val="1"/>
          <c:order val="1"/>
          <c:tx>
            <c:strRef>
              <c:f>'Info By Room'!$F$3</c:f>
              <c:strCache>
                <c:ptCount val="1"/>
                <c:pt idx="0">
                  <c:v>Sum of Num Days</c:v>
                </c:pt>
              </c:strCache>
            </c:strRef>
          </c:tx>
          <c:spPr>
            <a:solidFill>
              <a:schemeClr val="accent2"/>
            </a:solidFill>
            <a:ln>
              <a:noFill/>
            </a:ln>
            <a:effectLst/>
          </c:spPr>
          <c:invertIfNegative val="0"/>
          <c:cat>
            <c:strRef>
              <c:f>'Info By Room'!$D$4:$D$12</c:f>
              <c:strCache>
                <c:ptCount val="8"/>
                <c:pt idx="0">
                  <c:v>McKinley</c:v>
                </c:pt>
                <c:pt idx="1">
                  <c:v>Nixon</c:v>
                </c:pt>
                <c:pt idx="2">
                  <c:v>Garfield</c:v>
                </c:pt>
                <c:pt idx="3">
                  <c:v>Jefferson</c:v>
                </c:pt>
                <c:pt idx="4">
                  <c:v>Johnson</c:v>
                </c:pt>
                <c:pt idx="5">
                  <c:v>Obama</c:v>
                </c:pt>
                <c:pt idx="6">
                  <c:v>Jackson</c:v>
                </c:pt>
                <c:pt idx="7">
                  <c:v>Lincoln</c:v>
                </c:pt>
              </c:strCache>
            </c:strRef>
          </c:cat>
          <c:val>
            <c:numRef>
              <c:f>'Info By Room'!$F$4:$F$12</c:f>
              <c:numCache>
                <c:formatCode>General</c:formatCode>
                <c:ptCount val="8"/>
                <c:pt idx="0">
                  <c:v>2</c:v>
                </c:pt>
                <c:pt idx="1">
                  <c:v>2</c:v>
                </c:pt>
                <c:pt idx="2">
                  <c:v>5</c:v>
                </c:pt>
                <c:pt idx="3">
                  <c:v>13</c:v>
                </c:pt>
                <c:pt idx="4">
                  <c:v>7</c:v>
                </c:pt>
                <c:pt idx="5">
                  <c:v>17</c:v>
                </c:pt>
                <c:pt idx="6">
                  <c:v>14</c:v>
                </c:pt>
                <c:pt idx="7">
                  <c:v>32</c:v>
                </c:pt>
              </c:numCache>
            </c:numRef>
          </c:val>
          <c:extLst>
            <c:ext xmlns:c16="http://schemas.microsoft.com/office/drawing/2014/chart" uri="{C3380CC4-5D6E-409C-BE32-E72D297353CC}">
              <c16:uniqueId val="{00000003-2A5E-3749-9212-DE70BE243126}"/>
            </c:ext>
          </c:extLst>
        </c:ser>
        <c:dLbls>
          <c:showLegendKey val="0"/>
          <c:showVal val="0"/>
          <c:showCatName val="0"/>
          <c:showSerName val="0"/>
          <c:showPercent val="0"/>
          <c:showBubbleSize val="0"/>
        </c:dLbls>
        <c:gapWidth val="219"/>
        <c:axId val="2140448383"/>
        <c:axId val="1861256367"/>
      </c:barChart>
      <c:catAx>
        <c:axId val="21404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6367"/>
        <c:crosses val="autoZero"/>
        <c:auto val="1"/>
        <c:lblAlgn val="ctr"/>
        <c:lblOffset val="100"/>
        <c:noMultiLvlLbl val="0"/>
      </c:catAx>
      <c:valAx>
        <c:axId val="186125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1"/>
              <a:t>NET REV. &amp;DISCOUNT BY ROOM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24963756786722E-2"/>
          <c:y val="9.1339948113422234E-2"/>
          <c:w val="0.79460573069160578"/>
          <c:h val="0.83795867279595815"/>
        </c:manualLayout>
      </c:layout>
      <c:barChart>
        <c:barDir val="col"/>
        <c:grouping val="stacked"/>
        <c:varyColors val="0"/>
        <c:ser>
          <c:idx val="0"/>
          <c:order val="0"/>
          <c:tx>
            <c:strRef>
              <c:f>'Info By Room Type'!$B$3</c:f>
              <c:strCache>
                <c:ptCount val="1"/>
                <c:pt idx="0">
                  <c:v>Sum of Net Rev.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Type'!$A$4:$A$7</c:f>
              <c:strCache>
                <c:ptCount val="3"/>
                <c:pt idx="0">
                  <c:v>Bay-window</c:v>
                </c:pt>
                <c:pt idx="1">
                  <c:v>Ocean</c:v>
                </c:pt>
                <c:pt idx="2">
                  <c:v>Side</c:v>
                </c:pt>
              </c:strCache>
            </c:strRef>
          </c:cat>
          <c:val>
            <c:numRef>
              <c:f>'Info By Room Type'!$B$4:$B$7</c:f>
              <c:numCache>
                <c:formatCode>General</c:formatCode>
                <c:ptCount val="3"/>
                <c:pt idx="0">
                  <c:v>11340</c:v>
                </c:pt>
                <c:pt idx="1">
                  <c:v>27433</c:v>
                </c:pt>
                <c:pt idx="2">
                  <c:v>2424.5</c:v>
                </c:pt>
              </c:numCache>
            </c:numRef>
          </c:val>
          <c:extLst>
            <c:ext xmlns:c16="http://schemas.microsoft.com/office/drawing/2014/chart" uri="{C3380CC4-5D6E-409C-BE32-E72D297353CC}">
              <c16:uniqueId val="{00000000-BB7B-4B48-BCF8-5600794F08AD}"/>
            </c:ext>
          </c:extLst>
        </c:ser>
        <c:ser>
          <c:idx val="1"/>
          <c:order val="1"/>
          <c:tx>
            <c:strRef>
              <c:f>'Info By Room Type'!$C$3</c:f>
              <c:strCache>
                <c:ptCount val="1"/>
                <c:pt idx="0">
                  <c:v>Sum of Discount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Type'!$A$4:$A$7</c:f>
              <c:strCache>
                <c:ptCount val="3"/>
                <c:pt idx="0">
                  <c:v>Bay-window</c:v>
                </c:pt>
                <c:pt idx="1">
                  <c:v>Ocean</c:v>
                </c:pt>
                <c:pt idx="2">
                  <c:v>Side</c:v>
                </c:pt>
              </c:strCache>
            </c:strRef>
          </c:cat>
          <c:val>
            <c:numRef>
              <c:f>'Info By Room Type'!$C$4:$C$7</c:f>
              <c:numCache>
                <c:formatCode>General</c:formatCode>
                <c:ptCount val="3"/>
                <c:pt idx="0">
                  <c:v>625</c:v>
                </c:pt>
                <c:pt idx="1">
                  <c:v>1417</c:v>
                </c:pt>
                <c:pt idx="2">
                  <c:v>0</c:v>
                </c:pt>
              </c:numCache>
            </c:numRef>
          </c:val>
          <c:extLst>
            <c:ext xmlns:c16="http://schemas.microsoft.com/office/drawing/2014/chart" uri="{C3380CC4-5D6E-409C-BE32-E72D297353CC}">
              <c16:uniqueId val="{00000001-BB7B-4B48-BCF8-5600794F08AD}"/>
            </c:ext>
          </c:extLst>
        </c:ser>
        <c:dLbls>
          <c:dLblPos val="ctr"/>
          <c:showLegendKey val="0"/>
          <c:showVal val="1"/>
          <c:showCatName val="0"/>
          <c:showSerName val="0"/>
          <c:showPercent val="0"/>
          <c:showBubbleSize val="0"/>
        </c:dLbls>
        <c:gapWidth val="79"/>
        <c:overlap val="100"/>
        <c:axId val="71720320"/>
        <c:axId val="71773408"/>
      </c:barChart>
      <c:catAx>
        <c:axId val="7172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1773408"/>
        <c:crosses val="autoZero"/>
        <c:auto val="1"/>
        <c:lblAlgn val="ctr"/>
        <c:lblOffset val="100"/>
        <c:noMultiLvlLbl val="0"/>
      </c:catAx>
      <c:valAx>
        <c:axId val="71773408"/>
        <c:scaling>
          <c:orientation val="minMax"/>
        </c:scaling>
        <c:delete val="1"/>
        <c:axPos val="l"/>
        <c:numFmt formatCode="General" sourceLinked="1"/>
        <c:majorTickMark val="none"/>
        <c:minorTickMark val="none"/>
        <c:tickLblPos val="nextTo"/>
        <c:crossAx val="7172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Type!PivotTable2</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 of Net Rev. BY Room Type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'Info By Room Type'!$B$3</c:f>
              <c:strCache>
                <c:ptCount val="1"/>
                <c:pt idx="0">
                  <c:v>Sum of Net Rev.</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910-F34E-A5C1-B4B3A27449F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910-F34E-A5C1-B4B3A27449F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910-F34E-A5C1-B4B3A27449F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Type'!$A$4:$A$7</c:f>
              <c:strCache>
                <c:ptCount val="3"/>
                <c:pt idx="0">
                  <c:v>Bay-window</c:v>
                </c:pt>
                <c:pt idx="1">
                  <c:v>Ocean</c:v>
                </c:pt>
                <c:pt idx="2">
                  <c:v>Side</c:v>
                </c:pt>
              </c:strCache>
            </c:strRef>
          </c:cat>
          <c:val>
            <c:numRef>
              <c:f>'Info By Room Type'!$B$4:$B$7</c:f>
              <c:numCache>
                <c:formatCode>General</c:formatCode>
                <c:ptCount val="3"/>
                <c:pt idx="0">
                  <c:v>11340</c:v>
                </c:pt>
                <c:pt idx="1">
                  <c:v>27433</c:v>
                </c:pt>
                <c:pt idx="2">
                  <c:v>2424.5</c:v>
                </c:pt>
              </c:numCache>
            </c:numRef>
          </c:val>
          <c:extLst>
            <c:ext xmlns:c16="http://schemas.microsoft.com/office/drawing/2014/chart" uri="{C3380CC4-5D6E-409C-BE32-E72D297353CC}">
              <c16:uniqueId val="{00000000-E910-F34E-A5C1-B4B3A27449F1}"/>
            </c:ext>
          </c:extLst>
        </c:ser>
        <c:ser>
          <c:idx val="1"/>
          <c:order val="1"/>
          <c:tx>
            <c:strRef>
              <c:f>'Info By Room Type'!$C$3</c:f>
              <c:strCache>
                <c:ptCount val="1"/>
                <c:pt idx="0">
                  <c:v>Sum of Discount</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910-F34E-A5C1-B4B3A27449F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910-F34E-A5C1-B4B3A27449F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910-F34E-A5C1-B4B3A27449F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Type'!$A$4:$A$7</c:f>
              <c:strCache>
                <c:ptCount val="3"/>
                <c:pt idx="0">
                  <c:v>Bay-window</c:v>
                </c:pt>
                <c:pt idx="1">
                  <c:v>Ocean</c:v>
                </c:pt>
                <c:pt idx="2">
                  <c:v>Side</c:v>
                </c:pt>
              </c:strCache>
            </c:strRef>
          </c:cat>
          <c:val>
            <c:numRef>
              <c:f>'Info By Room Type'!$C$4:$C$7</c:f>
              <c:numCache>
                <c:formatCode>General</c:formatCode>
                <c:ptCount val="3"/>
                <c:pt idx="0">
                  <c:v>625</c:v>
                </c:pt>
                <c:pt idx="1">
                  <c:v>1417</c:v>
                </c:pt>
                <c:pt idx="2">
                  <c:v>0</c:v>
                </c:pt>
              </c:numCache>
            </c:numRef>
          </c:val>
          <c:extLst>
            <c:ext xmlns:c16="http://schemas.microsoft.com/office/drawing/2014/chart" uri="{C3380CC4-5D6E-409C-BE32-E72D297353CC}">
              <c16:uniqueId val="{00000001-E910-F34E-A5C1-B4B3A27449F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1" i="0" cap="all" baseline="0">
                <a:effectLst/>
              </a:rPr>
              <a:t>DAILY RATE &amp;NUM DAYS BY ROOM TYPE</a:t>
            </a:r>
            <a:endParaRPr lang="en-CA" sz="1400">
              <a:effectLst/>
            </a:endParaRPr>
          </a:p>
        </c:rich>
      </c:tx>
      <c:layout>
        <c:manualLayout>
          <c:xMode val="edge"/>
          <c:yMode val="edge"/>
          <c:x val="0.24995472084976722"/>
          <c:y val="3.693181818181818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'Info By Room Type'!$E$3</c:f>
              <c:strCache>
                <c:ptCount val="1"/>
                <c:pt idx="0">
                  <c:v>Sum of Daily Rate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Type'!$D$4:$D$7</c:f>
              <c:strCache>
                <c:ptCount val="3"/>
                <c:pt idx="0">
                  <c:v>Bay-window</c:v>
                </c:pt>
                <c:pt idx="1">
                  <c:v>Ocean</c:v>
                </c:pt>
                <c:pt idx="2">
                  <c:v>Side</c:v>
                </c:pt>
              </c:strCache>
            </c:strRef>
          </c:cat>
          <c:val>
            <c:numRef>
              <c:f>'Info By Room Type'!$E$4:$E$7</c:f>
              <c:numCache>
                <c:formatCode>General</c:formatCode>
                <c:ptCount val="3"/>
                <c:pt idx="0">
                  <c:v>2750</c:v>
                </c:pt>
                <c:pt idx="1">
                  <c:v>6113.5</c:v>
                </c:pt>
                <c:pt idx="2">
                  <c:v>973.5</c:v>
                </c:pt>
              </c:numCache>
            </c:numRef>
          </c:val>
          <c:extLst>
            <c:ext xmlns:c16="http://schemas.microsoft.com/office/drawing/2014/chart" uri="{C3380CC4-5D6E-409C-BE32-E72D297353CC}">
              <c16:uniqueId val="{00000000-BEE9-B44E-98A3-0E56EB2B6370}"/>
            </c:ext>
          </c:extLst>
        </c:ser>
        <c:ser>
          <c:idx val="1"/>
          <c:order val="1"/>
          <c:tx>
            <c:strRef>
              <c:f>'Info By Room Type'!$F$3</c:f>
              <c:strCache>
                <c:ptCount val="1"/>
                <c:pt idx="0">
                  <c:v>Sum of Num Days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'Info By Room Type'!$D$4:$D$7</c:f>
              <c:strCache>
                <c:ptCount val="3"/>
                <c:pt idx="0">
                  <c:v>Bay-window</c:v>
                </c:pt>
                <c:pt idx="1">
                  <c:v>Ocean</c:v>
                </c:pt>
                <c:pt idx="2">
                  <c:v>Side</c:v>
                </c:pt>
              </c:strCache>
            </c:strRef>
          </c:cat>
          <c:val>
            <c:numRef>
              <c:f>'Info By Room Type'!$F$4:$F$7</c:f>
              <c:numCache>
                <c:formatCode>General</c:formatCode>
                <c:ptCount val="3"/>
                <c:pt idx="0">
                  <c:v>74</c:v>
                </c:pt>
                <c:pt idx="1">
                  <c:v>108</c:v>
                </c:pt>
                <c:pt idx="2">
                  <c:v>18</c:v>
                </c:pt>
              </c:numCache>
            </c:numRef>
          </c:val>
          <c:extLst>
            <c:ext xmlns:c16="http://schemas.microsoft.com/office/drawing/2014/chart" uri="{C3380CC4-5D6E-409C-BE32-E72D297353CC}">
              <c16:uniqueId val="{00000001-BEE9-B44E-98A3-0E56EB2B6370}"/>
            </c:ext>
          </c:extLst>
        </c:ser>
        <c:dLbls>
          <c:dLblPos val="ctr"/>
          <c:showLegendKey val="0"/>
          <c:showVal val="1"/>
          <c:showCatName val="0"/>
          <c:showSerName val="0"/>
          <c:showPercent val="0"/>
          <c:showBubbleSize val="0"/>
        </c:dLbls>
        <c:gapWidth val="79"/>
        <c:overlap val="100"/>
        <c:axId val="68592192"/>
        <c:axId val="68643968"/>
      </c:barChart>
      <c:catAx>
        <c:axId val="6859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643968"/>
        <c:crosses val="autoZero"/>
        <c:auto val="1"/>
        <c:lblAlgn val="ctr"/>
        <c:lblOffset val="100"/>
        <c:noMultiLvlLbl val="0"/>
      </c:catAx>
      <c:valAx>
        <c:axId val="68643968"/>
        <c:scaling>
          <c:orientation val="minMax"/>
        </c:scaling>
        <c:delete val="1"/>
        <c:axPos val="l"/>
        <c:numFmt formatCode="General" sourceLinked="1"/>
        <c:majorTickMark val="none"/>
        <c:minorTickMark val="none"/>
        <c:tickLblPos val="nextTo"/>
        <c:crossAx val="6859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[T00696467_HW3.xlsx]Info By Room Type!PivotTable3</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 of Daily Rate BY ROOM TYPE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'Info By Room Type'!$E$3</c:f>
              <c:strCache>
                <c:ptCount val="1"/>
                <c:pt idx="0">
                  <c:v>Sum of Daily Rate</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3E8-A948-81E8-3E3D3CEF4A9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33E8-A948-81E8-3E3D3CEF4A94}"/>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3E8-A948-81E8-3E3D3CEF4A9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Type'!$D$4:$D$7</c:f>
              <c:strCache>
                <c:ptCount val="3"/>
                <c:pt idx="0">
                  <c:v>Bay-window</c:v>
                </c:pt>
                <c:pt idx="1">
                  <c:v>Ocean</c:v>
                </c:pt>
                <c:pt idx="2">
                  <c:v>Side</c:v>
                </c:pt>
              </c:strCache>
            </c:strRef>
          </c:cat>
          <c:val>
            <c:numRef>
              <c:f>'Info By Room Type'!$E$4:$E$7</c:f>
              <c:numCache>
                <c:formatCode>General</c:formatCode>
                <c:ptCount val="3"/>
                <c:pt idx="0">
                  <c:v>2750</c:v>
                </c:pt>
                <c:pt idx="1">
                  <c:v>6113.5</c:v>
                </c:pt>
                <c:pt idx="2">
                  <c:v>973.5</c:v>
                </c:pt>
              </c:numCache>
            </c:numRef>
          </c:val>
          <c:extLst>
            <c:ext xmlns:c16="http://schemas.microsoft.com/office/drawing/2014/chart" uri="{C3380CC4-5D6E-409C-BE32-E72D297353CC}">
              <c16:uniqueId val="{00000000-33E8-A948-81E8-3E3D3CEF4A94}"/>
            </c:ext>
          </c:extLst>
        </c:ser>
        <c:ser>
          <c:idx val="1"/>
          <c:order val="1"/>
          <c:tx>
            <c:strRef>
              <c:f>'Info By Room Type'!$F$3</c:f>
              <c:strCache>
                <c:ptCount val="1"/>
                <c:pt idx="0">
                  <c:v>Sum of Num Days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33E8-A948-81E8-3E3D3CEF4A9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3E8-A948-81E8-3E3D3CEF4A94}"/>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33E8-A948-81E8-3E3D3CEF4A9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By Room Type'!$D$4:$D$7</c:f>
              <c:strCache>
                <c:ptCount val="3"/>
                <c:pt idx="0">
                  <c:v>Bay-window</c:v>
                </c:pt>
                <c:pt idx="1">
                  <c:v>Ocean</c:v>
                </c:pt>
                <c:pt idx="2">
                  <c:v>Side</c:v>
                </c:pt>
              </c:strCache>
            </c:strRef>
          </c:cat>
          <c:val>
            <c:numRef>
              <c:f>'Info By Room Type'!$F$4:$F$7</c:f>
              <c:numCache>
                <c:formatCode>General</c:formatCode>
                <c:ptCount val="3"/>
                <c:pt idx="0">
                  <c:v>74</c:v>
                </c:pt>
                <c:pt idx="1">
                  <c:v>108</c:v>
                </c:pt>
                <c:pt idx="2">
                  <c:v>18</c:v>
                </c:pt>
              </c:numCache>
            </c:numRef>
          </c:val>
          <c:extLst>
            <c:ext xmlns:c16="http://schemas.microsoft.com/office/drawing/2014/chart" uri="{C3380CC4-5D6E-409C-BE32-E72D297353CC}">
              <c16:uniqueId val="{00000001-33E8-A948-81E8-3E3D3CEF4A9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Asset Value For Each Mutual Fund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026332009841435"/>
          <c:y val="0.19547763114922462"/>
          <c:w val="0.72673855984220825"/>
          <c:h val="0.72094889180519106"/>
        </c:manualLayout>
      </c:layout>
      <c:barChart>
        <c:barDir val="bar"/>
        <c:grouping val="clustered"/>
        <c:varyColors val="0"/>
        <c:ser>
          <c:idx val="0"/>
          <c:order val="0"/>
          <c:tx>
            <c:strRef>
              <c:f>'Q3.11'!$C$3</c:f>
              <c:strCache>
                <c:ptCount val="1"/>
                <c:pt idx="0">
                  <c:v>Net Asset Value</c:v>
                </c:pt>
              </c:strCache>
            </c:strRef>
          </c:tx>
          <c:spPr>
            <a:solidFill>
              <a:schemeClr val="accent1"/>
            </a:solidFill>
            <a:ln>
              <a:noFill/>
            </a:ln>
            <a:effectLst/>
          </c:spPr>
          <c:invertIfNegative val="0"/>
          <c:dLbls>
            <c:dLbl>
              <c:idx val="0"/>
              <c:layout>
                <c:manualLayout>
                  <c:x val="-4.622899722120911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178-2A46-A9A0-BA55F6C6D3F7}"/>
                </c:ext>
              </c:extLst>
            </c:dLbl>
            <c:dLbl>
              <c:idx val="1"/>
              <c:layout>
                <c:manualLayout>
                  <c:x val="-4.6228997221210216E-3"/>
                  <c:y val="-1.217259830138636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178-2A46-A9A0-BA55F6C6D3F7}"/>
                </c:ext>
              </c:extLst>
            </c:dLbl>
            <c:dLbl>
              <c:idx val="2"/>
              <c:layout>
                <c:manualLayout>
                  <c:x val="-4.622899722121021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78-2A46-A9A0-BA55F6C6D3F7}"/>
                </c:ext>
              </c:extLst>
            </c:dLbl>
            <c:dLbl>
              <c:idx val="3"/>
              <c:layout>
                <c:manualLayout>
                  <c:x val="-4.622899722120911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178-2A46-A9A0-BA55F6C6D3F7}"/>
                </c:ext>
              </c:extLst>
            </c:dLbl>
            <c:dLbl>
              <c:idx val="4"/>
              <c:layout>
                <c:manualLayout>
                  <c:x val="-3.117069193742819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178-2A46-A9A0-BA55F6C6D3F7}"/>
                </c:ext>
              </c:extLst>
            </c:dLbl>
            <c:dLbl>
              <c:idx val="5"/>
              <c:layout>
                <c:manualLayout>
                  <c:x val="-3.1170691937427641E-3"/>
                  <c:y val="-1.217259830138636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178-2A46-A9A0-BA55F6C6D3F7}"/>
                </c:ext>
              </c:extLst>
            </c:dLbl>
            <c:dLbl>
              <c:idx val="6"/>
              <c:layout>
                <c:manualLayout>
                  <c:x val="-4.6228997221210216E-3"/>
                  <c:y val="-3.3198378873493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78-2A46-A9A0-BA55F6C6D3F7}"/>
                </c:ext>
              </c:extLst>
            </c:dLbl>
            <c:dLbl>
              <c:idx val="7"/>
              <c:layout>
                <c:manualLayout>
                  <c:x val="-4.622899722120911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78-2A46-A9A0-BA55F6C6D3F7}"/>
                </c:ext>
              </c:extLst>
            </c:dLbl>
            <c:dLbl>
              <c:idx val="8"/>
              <c:layout>
                <c:manualLayout>
                  <c:x val="-3.117069193742764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78-2A46-A9A0-BA55F6C6D3F7}"/>
                </c:ext>
              </c:extLst>
            </c:dLbl>
            <c:dLbl>
              <c:idx val="9"/>
              <c:layout>
                <c:manualLayout>
                  <c:x val="-3.117069193742764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78-2A46-A9A0-BA55F6C6D3F7}"/>
                </c:ext>
              </c:extLst>
            </c:dLbl>
            <c:dLbl>
              <c:idx val="10"/>
              <c:layout>
                <c:manualLayout>
                  <c:x val="-3.117069193742764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78-2A46-A9A0-BA55F6C6D3F7}"/>
                </c:ext>
              </c:extLst>
            </c:dLbl>
            <c:dLbl>
              <c:idx val="11"/>
              <c:layout>
                <c:manualLayout>
                  <c:x val="-3.117069193742819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78-2A46-A9A0-BA55F6C6D3F7}"/>
                </c:ext>
              </c:extLst>
            </c:dLbl>
            <c:dLbl>
              <c:idx val="12"/>
              <c:layout>
                <c:manualLayout>
                  <c:x val="-4.622899722120911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78-2A46-A9A0-BA55F6C6D3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'Q3.11'!$A$4:$A$16</c:f>
              <c:strCache>
                <c:ptCount val="13"/>
                <c:pt idx="0">
                  <c:v>Fidelity Capital Appreciation</c:v>
                </c:pt>
                <c:pt idx="1">
                  <c:v>Fidelity Contrafund</c:v>
                </c:pt>
                <c:pt idx="2">
                  <c:v>Fidelity Equity Income</c:v>
                </c:pt>
                <c:pt idx="3">
                  <c:v>Fidelity Export &amp; Multinational</c:v>
                </c:pt>
                <c:pt idx="4">
                  <c:v>Fidelity Strategic Large Cap Value</c:v>
                </c:pt>
                <c:pt idx="5">
                  <c:v>Fidelity Mid Cap Stock</c:v>
                </c:pt>
                <c:pt idx="6">
                  <c:v>Fidelity Value</c:v>
                </c:pt>
                <c:pt idx="7">
                  <c:v>Fidelity Small Cap Independence</c:v>
                </c:pt>
                <c:pt idx="8">
                  <c:v>Fidelity Low Priced Stock</c:v>
                </c:pt>
                <c:pt idx="9">
                  <c:v>Fidelity Puritan</c:v>
                </c:pt>
                <c:pt idx="10">
                  <c:v>Fidelity Fidelity Fund</c:v>
                </c:pt>
                <c:pt idx="11">
                  <c:v>Fidelity Mortgage Securities</c:v>
                </c:pt>
                <c:pt idx="12">
                  <c:v>Fidelity Strategic Income</c:v>
                </c:pt>
              </c:strCache>
            </c:strRef>
          </c:cat>
          <c:val>
            <c:numRef>
              <c:f>'Q3.11'!$C$4:$C$16</c:f>
              <c:numCache>
                <c:formatCode>"$"#,##0.00</c:formatCode>
                <c:ptCount val="13"/>
                <c:pt idx="0">
                  <c:v>25.14</c:v>
                </c:pt>
                <c:pt idx="1">
                  <c:v>55.32</c:v>
                </c:pt>
                <c:pt idx="2">
                  <c:v>51</c:v>
                </c:pt>
                <c:pt idx="3">
                  <c:v>19.11</c:v>
                </c:pt>
                <c:pt idx="4">
                  <c:v>12.68</c:v>
                </c:pt>
                <c:pt idx="5">
                  <c:v>22.38</c:v>
                </c:pt>
                <c:pt idx="6">
                  <c:v>69.92</c:v>
                </c:pt>
                <c:pt idx="7">
                  <c:v>19.02</c:v>
                </c:pt>
                <c:pt idx="8">
                  <c:v>39.54</c:v>
                </c:pt>
                <c:pt idx="9">
                  <c:v>19.87</c:v>
                </c:pt>
                <c:pt idx="10">
                  <c:v>30.44</c:v>
                </c:pt>
                <c:pt idx="11">
                  <c:v>11.23</c:v>
                </c:pt>
                <c:pt idx="12">
                  <c:v>10.59</c:v>
                </c:pt>
              </c:numCache>
            </c:numRef>
          </c:val>
          <c:extLst>
            <c:ext xmlns:c16="http://schemas.microsoft.com/office/drawing/2014/chart" uri="{C3380CC4-5D6E-409C-BE32-E72D297353CC}">
              <c16:uniqueId val="{00000000-3178-2A46-A9A0-BA55F6C6D3F7}"/>
            </c:ext>
          </c:extLst>
        </c:ser>
        <c:dLbls>
          <c:dLblPos val="inEnd"/>
          <c:showLegendKey val="0"/>
          <c:showVal val="1"/>
          <c:showCatName val="0"/>
          <c:showSerName val="0"/>
          <c:showPercent val="0"/>
          <c:showBubbleSize val="0"/>
        </c:dLbls>
        <c:gapWidth val="182"/>
        <c:axId val="603355712"/>
        <c:axId val="603395408"/>
      </c:barChart>
      <c:catAx>
        <c:axId val="60335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95408"/>
        <c:crosses val="autoZero"/>
        <c:auto val="1"/>
        <c:lblAlgn val="ctr"/>
        <c:lblOffset val="100"/>
        <c:noMultiLvlLbl val="0"/>
      </c:catAx>
      <c:valAx>
        <c:axId val="603395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5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Net Asset Value For Each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'Q3.11'!$H$3</c:f>
              <c:strCache>
                <c:ptCount val="1"/>
                <c:pt idx="0">
                  <c:v>Average Net Asset 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'Q3.11'!$G$4:$G$8</c:f>
              <c:strCache>
                <c:ptCount val="5"/>
                <c:pt idx="0">
                  <c:v>Small Cap</c:v>
                </c:pt>
                <c:pt idx="1">
                  <c:v>Mid Cap</c:v>
                </c:pt>
                <c:pt idx="2">
                  <c:v>Large Cap</c:v>
                </c:pt>
                <c:pt idx="3">
                  <c:v>Blended</c:v>
                </c:pt>
                <c:pt idx="4">
                  <c:v>Bond</c:v>
                </c:pt>
              </c:strCache>
            </c:strRef>
          </c:cat>
          <c:val>
            <c:numRef>
              <c:f>'Q3.11'!$H$4:$H$8</c:f>
              <c:numCache>
                <c:formatCode>_("$"* #,##0.00_);_("$"* \(#,##0.00\);_("$"* "-"??_);_(@_)</c:formatCode>
                <c:ptCount val="5"/>
                <c:pt idx="0">
                  <c:v>29.28</c:v>
                </c:pt>
                <c:pt idx="1">
                  <c:v>46.15</c:v>
                </c:pt>
                <c:pt idx="2">
                  <c:v>32.65</c:v>
                </c:pt>
                <c:pt idx="3">
                  <c:v>25.155000000000001</c:v>
                </c:pt>
                <c:pt idx="4">
                  <c:v>10.91</c:v>
                </c:pt>
              </c:numCache>
            </c:numRef>
          </c:val>
          <c:extLst>
            <c:ext xmlns:c16="http://schemas.microsoft.com/office/drawing/2014/chart" uri="{C3380CC4-5D6E-409C-BE32-E72D297353CC}">
              <c16:uniqueId val="{00000000-DC65-974B-A9B3-E0A7F72B66F6}"/>
            </c:ext>
          </c:extLst>
        </c:ser>
        <c:dLbls>
          <c:dLblPos val="outEnd"/>
          <c:showLegendKey val="0"/>
          <c:showVal val="1"/>
          <c:showCatName val="0"/>
          <c:showSerName val="0"/>
          <c:showPercent val="0"/>
          <c:showBubbleSize val="0"/>
        </c:dLbls>
        <c:gapWidth val="219"/>
        <c:overlap val="-27"/>
        <c:axId val="320222112"/>
        <c:axId val="320529712"/>
      </c:barChart>
      <c:catAx>
        <c:axId val="32022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29712"/>
        <c:crosses val="autoZero"/>
        <c:auto val="1"/>
        <c:lblAlgn val="ctr"/>
        <c:lblOffset val="100"/>
        <c:noMultiLvlLbl val="0"/>
      </c:catAx>
      <c:valAx>
        <c:axId val="320529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2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Total Value For Each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'Q3.11'!$I$3</c:f>
              <c:strCache>
                <c:ptCount val="1"/>
                <c:pt idx="0">
                  <c:v>Average Total 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'Q3.11'!$G$4:$G$8</c:f>
              <c:strCache>
                <c:ptCount val="5"/>
                <c:pt idx="0">
                  <c:v>Small Cap</c:v>
                </c:pt>
                <c:pt idx="1">
                  <c:v>Mid Cap</c:v>
                </c:pt>
                <c:pt idx="2">
                  <c:v>Large Cap</c:v>
                </c:pt>
                <c:pt idx="3">
                  <c:v>Blended</c:v>
                </c:pt>
                <c:pt idx="4">
                  <c:v>Bond</c:v>
                </c:pt>
              </c:strCache>
            </c:strRef>
          </c:cat>
          <c:val>
            <c:numRef>
              <c:f>'Q3.11'!$I$4:$I$8</c:f>
              <c:numCache>
                <c:formatCode>_("$"* #,##0.00_);_("$"* \(#,##0.00\);_("$"* "-"??_);_(@_)</c:formatCode>
                <c:ptCount val="5"/>
                <c:pt idx="0">
                  <c:v>17418</c:v>
                </c:pt>
                <c:pt idx="1">
                  <c:v>36430</c:v>
                </c:pt>
                <c:pt idx="2">
                  <c:v>43893.3</c:v>
                </c:pt>
                <c:pt idx="3">
                  <c:v>25176</c:v>
                </c:pt>
                <c:pt idx="4">
                  <c:v>6048.5</c:v>
                </c:pt>
              </c:numCache>
            </c:numRef>
          </c:val>
          <c:extLst>
            <c:ext xmlns:c16="http://schemas.microsoft.com/office/drawing/2014/chart" uri="{C3380CC4-5D6E-409C-BE32-E72D297353CC}">
              <c16:uniqueId val="{00000000-B416-CD4D-A3AE-BA56EC2A41CC}"/>
            </c:ext>
          </c:extLst>
        </c:ser>
        <c:dLbls>
          <c:dLblPos val="outEnd"/>
          <c:showLegendKey val="0"/>
          <c:showVal val="1"/>
          <c:showCatName val="0"/>
          <c:showSerName val="0"/>
          <c:showPercent val="0"/>
          <c:showBubbleSize val="0"/>
        </c:dLbls>
        <c:gapWidth val="219"/>
        <c:overlap val="-27"/>
        <c:axId val="182725392"/>
        <c:axId val="183452688"/>
      </c:barChart>
      <c:catAx>
        <c:axId val="1827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52688"/>
        <c:crosses val="autoZero"/>
        <c:auto val="1"/>
        <c:lblAlgn val="ctr"/>
        <c:lblOffset val="100"/>
        <c:noMultiLvlLbl val="0"/>
      </c:catAx>
      <c:valAx>
        <c:axId val="18345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5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Expenses Between April and December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'Q3.12'!$A$4</c:f>
              <c:strCache>
                <c:ptCount val="1"/>
                <c:pt idx="0">
                  <c:v>Cost of Goods</c:v>
                </c:pt>
              </c:strCache>
            </c:strRef>
          </c:tx>
          <c:spPr>
            <a:solidFill>
              <a:schemeClr val="accent1"/>
            </a:solidFill>
            <a:ln>
              <a:noFill/>
            </a:ln>
            <a:effectLst/>
          </c:spPr>
          <c:invertIfNegative val="0"/>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'Q3.12'!$B$4:$J$4</c:f>
              <c:numCache>
                <c:formatCode>"$"#,##0</c:formatCode>
                <c:ptCount val="9"/>
                <c:pt idx="0">
                  <c:v>2530</c:v>
                </c:pt>
                <c:pt idx="1">
                  <c:v>2860</c:v>
                </c:pt>
                <c:pt idx="2">
                  <c:v>2940</c:v>
                </c:pt>
                <c:pt idx="3">
                  <c:v>3160</c:v>
                </c:pt>
                <c:pt idx="4">
                  <c:v>3200</c:v>
                </c:pt>
                <c:pt idx="5">
                  <c:v>3070</c:v>
                </c:pt>
                <c:pt idx="6">
                  <c:v>2840</c:v>
                </c:pt>
                <c:pt idx="7">
                  <c:v>2600</c:v>
                </c:pt>
                <c:pt idx="8">
                  <c:v>2250</c:v>
                </c:pt>
              </c:numCache>
            </c:numRef>
          </c:val>
          <c:extLst>
            <c:ext xmlns:c16="http://schemas.microsoft.com/office/drawing/2014/chart" uri="{C3380CC4-5D6E-409C-BE32-E72D297353CC}">
              <c16:uniqueId val="{00000000-77F2-7549-A22F-964D9C9E23AE}"/>
            </c:ext>
          </c:extLst>
        </c:ser>
        <c:ser>
          <c:idx val="1"/>
          <c:order val="1"/>
          <c:tx>
            <c:strRef>
              <c:f>'Q3.12'!$A$5</c:f>
              <c:strCache>
                <c:ptCount val="1"/>
                <c:pt idx="0">
                  <c:v>Advertising</c:v>
                </c:pt>
              </c:strCache>
            </c:strRef>
          </c:tx>
          <c:spPr>
            <a:solidFill>
              <a:schemeClr val="accent2"/>
            </a:solidFill>
            <a:ln>
              <a:noFill/>
            </a:ln>
            <a:effectLst/>
          </c:spPr>
          <c:invertIfNegative val="0"/>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'Q3.12'!$B$5:$J$5</c:f>
              <c:numCache>
                <c:formatCode>"$"#,##0</c:formatCode>
                <c:ptCount val="9"/>
                <c:pt idx="0">
                  <c:v>3000</c:v>
                </c:pt>
                <c:pt idx="1">
                  <c:v>3000</c:v>
                </c:pt>
                <c:pt idx="2">
                  <c:v>3000</c:v>
                </c:pt>
                <c:pt idx="3">
                  <c:v>3500</c:v>
                </c:pt>
                <c:pt idx="4">
                  <c:v>3500</c:v>
                </c:pt>
                <c:pt idx="5">
                  <c:v>2500</c:v>
                </c:pt>
                <c:pt idx="6">
                  <c:v>2000</c:v>
                </c:pt>
                <c:pt idx="7">
                  <c:v>2000</c:v>
                </c:pt>
                <c:pt idx="8">
                  <c:v>2000</c:v>
                </c:pt>
              </c:numCache>
            </c:numRef>
          </c:val>
          <c:extLst>
            <c:ext xmlns:c16="http://schemas.microsoft.com/office/drawing/2014/chart" uri="{C3380CC4-5D6E-409C-BE32-E72D297353CC}">
              <c16:uniqueId val="{00000001-77F2-7549-A22F-964D9C9E23AE}"/>
            </c:ext>
          </c:extLst>
        </c:ser>
        <c:ser>
          <c:idx val="2"/>
          <c:order val="2"/>
          <c:tx>
            <c:strRef>
              <c:f>'Q3.12'!$A$6</c:f>
              <c:strCache>
                <c:ptCount val="1"/>
                <c:pt idx="0">
                  <c:v>Salaries</c:v>
                </c:pt>
              </c:strCache>
            </c:strRef>
          </c:tx>
          <c:spPr>
            <a:solidFill>
              <a:schemeClr val="accent3"/>
            </a:solidFill>
            <a:ln>
              <a:noFill/>
            </a:ln>
            <a:effectLst/>
          </c:spPr>
          <c:invertIfNegative val="0"/>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'Q3.12'!$B$6:$J$6</c:f>
              <c:numCache>
                <c:formatCode>"$"#,##0</c:formatCode>
                <c:ptCount val="9"/>
                <c:pt idx="0">
                  <c:v>18650</c:v>
                </c:pt>
                <c:pt idx="1">
                  <c:v>18650</c:v>
                </c:pt>
                <c:pt idx="2">
                  <c:v>18650</c:v>
                </c:pt>
                <c:pt idx="3">
                  <c:v>20900</c:v>
                </c:pt>
                <c:pt idx="4">
                  <c:v>20900</c:v>
                </c:pt>
                <c:pt idx="5">
                  <c:v>20900</c:v>
                </c:pt>
                <c:pt idx="6">
                  <c:v>18650</c:v>
                </c:pt>
                <c:pt idx="7">
                  <c:v>18650</c:v>
                </c:pt>
                <c:pt idx="8">
                  <c:v>18650</c:v>
                </c:pt>
              </c:numCache>
            </c:numRef>
          </c:val>
          <c:extLst>
            <c:ext xmlns:c16="http://schemas.microsoft.com/office/drawing/2014/chart" uri="{C3380CC4-5D6E-409C-BE32-E72D297353CC}">
              <c16:uniqueId val="{00000002-77F2-7549-A22F-964D9C9E23AE}"/>
            </c:ext>
          </c:extLst>
        </c:ser>
        <c:ser>
          <c:idx val="3"/>
          <c:order val="3"/>
          <c:tx>
            <c:strRef>
              <c:f>'Q3.12'!$A$7</c:f>
              <c:strCache>
                <c:ptCount val="1"/>
                <c:pt idx="0">
                  <c:v>Supplies</c:v>
                </c:pt>
              </c:strCache>
            </c:strRef>
          </c:tx>
          <c:spPr>
            <a:solidFill>
              <a:schemeClr val="accent4"/>
            </a:solidFill>
            <a:ln>
              <a:noFill/>
            </a:ln>
            <a:effectLst/>
          </c:spPr>
          <c:invertIfNegative val="0"/>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'Q3.12'!$B$7:$J$7</c:f>
              <c:numCache>
                <c:formatCode>"$"#,##0</c:formatCode>
                <c:ptCount val="9"/>
                <c:pt idx="0">
                  <c:v>1200</c:v>
                </c:pt>
                <c:pt idx="1">
                  <c:v>1260</c:v>
                </c:pt>
                <c:pt idx="2">
                  <c:v>1340</c:v>
                </c:pt>
                <c:pt idx="3">
                  <c:v>1450</c:v>
                </c:pt>
                <c:pt idx="4">
                  <c:v>1450</c:v>
                </c:pt>
                <c:pt idx="5">
                  <c:v>1400</c:v>
                </c:pt>
                <c:pt idx="6">
                  <c:v>1350</c:v>
                </c:pt>
                <c:pt idx="7">
                  <c:v>1300</c:v>
                </c:pt>
                <c:pt idx="8">
                  <c:v>1200</c:v>
                </c:pt>
              </c:numCache>
            </c:numRef>
          </c:val>
          <c:extLst>
            <c:ext xmlns:c16="http://schemas.microsoft.com/office/drawing/2014/chart" uri="{C3380CC4-5D6E-409C-BE32-E72D297353CC}">
              <c16:uniqueId val="{00000003-77F2-7549-A22F-964D9C9E23AE}"/>
            </c:ext>
          </c:extLst>
        </c:ser>
        <c:ser>
          <c:idx val="4"/>
          <c:order val="4"/>
          <c:tx>
            <c:strRef>
              <c:f>'Q3.12'!$A$8</c:f>
              <c:strCache>
                <c:ptCount val="1"/>
                <c:pt idx="0">
                  <c:v>Miscellaneous</c:v>
                </c:pt>
              </c:strCache>
            </c:strRef>
          </c:tx>
          <c:spPr>
            <a:solidFill>
              <a:schemeClr val="accent5"/>
            </a:solidFill>
            <a:ln>
              <a:noFill/>
            </a:ln>
            <a:effectLst/>
          </c:spPr>
          <c:invertIfNegative val="0"/>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'Q3.12'!$B$8:$J$8</c:f>
              <c:numCache>
                <c:formatCode>"$"#,##0</c:formatCode>
                <c:ptCount val="9"/>
                <c:pt idx="0">
                  <c:v>16000</c:v>
                </c:pt>
                <c:pt idx="1">
                  <c:v>16000</c:v>
                </c:pt>
                <c:pt idx="2">
                  <c:v>16400</c:v>
                </c:pt>
                <c:pt idx="3">
                  <c:v>16800</c:v>
                </c:pt>
                <c:pt idx="4">
                  <c:v>17500</c:v>
                </c:pt>
                <c:pt idx="5">
                  <c:v>17000</c:v>
                </c:pt>
                <c:pt idx="6">
                  <c:v>16300</c:v>
                </c:pt>
                <c:pt idx="7">
                  <c:v>16000</c:v>
                </c:pt>
                <c:pt idx="8">
                  <c:v>15200</c:v>
                </c:pt>
              </c:numCache>
            </c:numRef>
          </c:val>
          <c:extLst>
            <c:ext xmlns:c16="http://schemas.microsoft.com/office/drawing/2014/chart" uri="{C3380CC4-5D6E-409C-BE32-E72D297353CC}">
              <c16:uniqueId val="{00000004-77F2-7549-A22F-964D9C9E23AE}"/>
            </c:ext>
          </c:extLst>
        </c:ser>
        <c:dLbls>
          <c:showLegendKey val="0"/>
          <c:showVal val="0"/>
          <c:showCatName val="0"/>
          <c:showSerName val="0"/>
          <c:showPercent val="0"/>
          <c:showBubbleSize val="0"/>
        </c:dLbls>
        <c:gapWidth val="150"/>
        <c:overlap val="100"/>
        <c:axId val="669380176"/>
        <c:axId val="215908592"/>
      </c:barChart>
      <c:catAx>
        <c:axId val="6693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08592"/>
        <c:crosses val="autoZero"/>
        <c:auto val="1"/>
        <c:lblAlgn val="ctr"/>
        <c:lblOffset val="100"/>
        <c:noMultiLvlLbl val="0"/>
      </c:catAx>
      <c:valAx>
        <c:axId val="21590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8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Expenses Between April and December</a:t>
            </a:r>
            <a:endParaRPr lang="en-C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'Q3.12'!$A$4</c:f>
              <c:strCache>
                <c:ptCount val="1"/>
                <c:pt idx="0">
                  <c:v>Cost of Goods</c:v>
                </c:pt>
              </c:strCache>
            </c:strRef>
          </c:tx>
          <c:spPr>
            <a:ln w="28575" cap="rnd">
              <a:solidFill>
                <a:schemeClr val="accent1"/>
              </a:solidFill>
              <a:round/>
            </a:ln>
            <a:effectLst/>
          </c:spPr>
          <c:marker>
            <c:symbol val="none"/>
          </c:marker>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'Q3.12'!$B$4:$J$4</c:f>
              <c:numCache>
                <c:formatCode>"$"#,##0</c:formatCode>
                <c:ptCount val="9"/>
                <c:pt idx="0">
                  <c:v>2530</c:v>
                </c:pt>
                <c:pt idx="1">
                  <c:v>2860</c:v>
                </c:pt>
                <c:pt idx="2">
                  <c:v>2940</c:v>
                </c:pt>
                <c:pt idx="3">
                  <c:v>3160</c:v>
                </c:pt>
                <c:pt idx="4">
                  <c:v>3200</c:v>
                </c:pt>
                <c:pt idx="5">
                  <c:v>3070</c:v>
                </c:pt>
                <c:pt idx="6">
                  <c:v>2840</c:v>
                </c:pt>
                <c:pt idx="7">
                  <c:v>2600</c:v>
                </c:pt>
                <c:pt idx="8">
                  <c:v>2250</c:v>
                </c:pt>
              </c:numCache>
            </c:numRef>
          </c:val>
          <c:smooth val="0"/>
          <c:extLst>
            <c:ext xmlns:c16="http://schemas.microsoft.com/office/drawing/2014/chart" uri="{C3380CC4-5D6E-409C-BE32-E72D297353CC}">
              <c16:uniqueId val="{00000000-0203-C042-8399-BE346E96D18B}"/>
            </c:ext>
          </c:extLst>
        </c:ser>
        <c:ser>
          <c:idx val="1"/>
          <c:order val="1"/>
          <c:tx>
            <c:strRef>
              <c:f>'Q3.12'!$A$5</c:f>
              <c:strCache>
                <c:ptCount val="1"/>
                <c:pt idx="0">
                  <c:v>Advertising</c:v>
                </c:pt>
              </c:strCache>
            </c:strRef>
          </c:tx>
          <c:spPr>
            <a:ln w="28575" cap="rnd">
              <a:solidFill>
                <a:schemeClr val="accent2"/>
              </a:solidFill>
              <a:round/>
            </a:ln>
            <a:effectLst/>
          </c:spPr>
          <c:marker>
            <c:symbol val="none"/>
          </c:marker>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'Q3.12'!$B$5:$J$5</c:f>
              <c:numCache>
                <c:formatCode>"$"#,##0</c:formatCode>
                <c:ptCount val="9"/>
                <c:pt idx="0">
                  <c:v>3000</c:v>
                </c:pt>
                <c:pt idx="1">
                  <c:v>3000</c:v>
                </c:pt>
                <c:pt idx="2">
                  <c:v>3000</c:v>
                </c:pt>
                <c:pt idx="3">
                  <c:v>3500</c:v>
                </c:pt>
                <c:pt idx="4">
                  <c:v>3500</c:v>
                </c:pt>
                <c:pt idx="5">
                  <c:v>2500</c:v>
                </c:pt>
                <c:pt idx="6">
                  <c:v>2000</c:v>
                </c:pt>
                <c:pt idx="7">
                  <c:v>2000</c:v>
                </c:pt>
                <c:pt idx="8">
                  <c:v>2000</c:v>
                </c:pt>
              </c:numCache>
            </c:numRef>
          </c:val>
          <c:smooth val="0"/>
          <c:extLst>
            <c:ext xmlns:c16="http://schemas.microsoft.com/office/drawing/2014/chart" uri="{C3380CC4-5D6E-409C-BE32-E72D297353CC}">
              <c16:uniqueId val="{00000001-0203-C042-8399-BE346E96D18B}"/>
            </c:ext>
          </c:extLst>
        </c:ser>
        <c:ser>
          <c:idx val="2"/>
          <c:order val="2"/>
          <c:tx>
            <c:strRef>
              <c:f>'Q3.12'!$A$6</c:f>
              <c:strCache>
                <c:ptCount val="1"/>
                <c:pt idx="0">
                  <c:v>Salaries</c:v>
                </c:pt>
              </c:strCache>
            </c:strRef>
          </c:tx>
          <c:spPr>
            <a:ln w="28575" cap="rnd">
              <a:solidFill>
                <a:schemeClr val="accent3"/>
              </a:solidFill>
              <a:round/>
            </a:ln>
            <a:effectLst/>
          </c:spPr>
          <c:marker>
            <c:symbol val="none"/>
          </c:marker>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'Q3.12'!$B$6:$J$6</c:f>
              <c:numCache>
                <c:formatCode>"$"#,##0</c:formatCode>
                <c:ptCount val="9"/>
                <c:pt idx="0">
                  <c:v>18650</c:v>
                </c:pt>
                <c:pt idx="1">
                  <c:v>18650</c:v>
                </c:pt>
                <c:pt idx="2">
                  <c:v>18650</c:v>
                </c:pt>
                <c:pt idx="3">
                  <c:v>20900</c:v>
                </c:pt>
                <c:pt idx="4">
                  <c:v>20900</c:v>
                </c:pt>
                <c:pt idx="5">
                  <c:v>20900</c:v>
                </c:pt>
                <c:pt idx="6">
                  <c:v>18650</c:v>
                </c:pt>
                <c:pt idx="7">
                  <c:v>18650</c:v>
                </c:pt>
                <c:pt idx="8">
                  <c:v>18650</c:v>
                </c:pt>
              </c:numCache>
            </c:numRef>
          </c:val>
          <c:smooth val="0"/>
          <c:extLst>
            <c:ext xmlns:c16="http://schemas.microsoft.com/office/drawing/2014/chart" uri="{C3380CC4-5D6E-409C-BE32-E72D297353CC}">
              <c16:uniqueId val="{00000002-0203-C042-8399-BE346E96D18B}"/>
            </c:ext>
          </c:extLst>
        </c:ser>
        <c:ser>
          <c:idx val="3"/>
          <c:order val="3"/>
          <c:tx>
            <c:strRef>
              <c:f>'Q3.12'!$A$7</c:f>
              <c:strCache>
                <c:ptCount val="1"/>
                <c:pt idx="0">
                  <c:v>Supplies</c:v>
                </c:pt>
              </c:strCache>
            </c:strRef>
          </c:tx>
          <c:spPr>
            <a:ln w="28575" cap="rnd">
              <a:solidFill>
                <a:schemeClr val="accent4"/>
              </a:solidFill>
              <a:round/>
            </a:ln>
            <a:effectLst/>
          </c:spPr>
          <c:marker>
            <c:symbol val="none"/>
          </c:marker>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'Q3.12'!$B$7:$J$7</c:f>
              <c:numCache>
                <c:formatCode>"$"#,##0</c:formatCode>
                <c:ptCount val="9"/>
                <c:pt idx="0">
                  <c:v>1200</c:v>
                </c:pt>
                <c:pt idx="1">
                  <c:v>1260</c:v>
                </c:pt>
                <c:pt idx="2">
                  <c:v>1340</c:v>
                </c:pt>
                <c:pt idx="3">
                  <c:v>1450</c:v>
                </c:pt>
                <c:pt idx="4">
                  <c:v>1450</c:v>
                </c:pt>
                <c:pt idx="5">
                  <c:v>1400</c:v>
                </c:pt>
                <c:pt idx="6">
                  <c:v>1350</c:v>
                </c:pt>
                <c:pt idx="7">
                  <c:v>1300</c:v>
                </c:pt>
                <c:pt idx="8">
                  <c:v>1200</c:v>
                </c:pt>
              </c:numCache>
            </c:numRef>
          </c:val>
          <c:smooth val="0"/>
          <c:extLst>
            <c:ext xmlns:c16="http://schemas.microsoft.com/office/drawing/2014/chart" uri="{C3380CC4-5D6E-409C-BE32-E72D297353CC}">
              <c16:uniqueId val="{00000003-0203-C042-8399-BE346E96D18B}"/>
            </c:ext>
          </c:extLst>
        </c:ser>
        <c:ser>
          <c:idx val="4"/>
          <c:order val="4"/>
          <c:tx>
            <c:strRef>
              <c:f>'Q3.12'!$A$8</c:f>
              <c:strCache>
                <c:ptCount val="1"/>
                <c:pt idx="0">
                  <c:v>Miscellaneous</c:v>
                </c:pt>
              </c:strCache>
            </c:strRef>
          </c:tx>
          <c:spPr>
            <a:ln w="28575" cap="rnd">
              <a:solidFill>
                <a:schemeClr val="accent5"/>
              </a:solidFill>
              <a:round/>
            </a:ln>
            <a:effectLst/>
          </c:spPr>
          <c:marker>
            <c:symbol val="none"/>
          </c:marker>
          <c:cat>
            <c:strRef>
              <c:f>'Q3.12'!$B$3:$J$3</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'Q3.12'!$B$8:$J$8</c:f>
              <c:numCache>
                <c:formatCode>"$"#,##0</c:formatCode>
                <c:ptCount val="9"/>
                <c:pt idx="0">
                  <c:v>16000</c:v>
                </c:pt>
                <c:pt idx="1">
                  <c:v>16000</c:v>
                </c:pt>
                <c:pt idx="2">
                  <c:v>16400</c:v>
                </c:pt>
                <c:pt idx="3">
                  <c:v>16800</c:v>
                </c:pt>
                <c:pt idx="4">
                  <c:v>17500</c:v>
                </c:pt>
                <c:pt idx="5">
                  <c:v>17000</c:v>
                </c:pt>
                <c:pt idx="6">
                  <c:v>16300</c:v>
                </c:pt>
                <c:pt idx="7">
                  <c:v>16000</c:v>
                </c:pt>
                <c:pt idx="8">
                  <c:v>15200</c:v>
                </c:pt>
              </c:numCache>
            </c:numRef>
          </c:val>
          <c:smooth val="0"/>
          <c:extLst>
            <c:ext xmlns:c16="http://schemas.microsoft.com/office/drawing/2014/chart" uri="{C3380CC4-5D6E-409C-BE32-E72D297353CC}">
              <c16:uniqueId val="{00000004-0203-C042-8399-BE346E96D18B}"/>
            </c:ext>
          </c:extLst>
        </c:ser>
        <c:dLbls>
          <c:showLegendKey val="0"/>
          <c:showVal val="0"/>
          <c:showCatName val="0"/>
          <c:showSerName val="0"/>
          <c:showPercent val="0"/>
          <c:showBubbleSize val="0"/>
        </c:dLbls>
        <c:smooth val="0"/>
        <c:axId val="679980608"/>
        <c:axId val="681261072"/>
      </c:lineChart>
      <c:catAx>
        <c:axId val="6799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61072"/>
        <c:crosses val="autoZero"/>
        <c:auto val="1"/>
        <c:lblAlgn val="ctr"/>
        <c:lblOffset val="100"/>
        <c:noMultiLvlLbl val="0"/>
      </c:catAx>
      <c:valAx>
        <c:axId val="681261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8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The Asset Wealth </a:t>
            </a:r>
            <a:r>
              <a:rPr lang="en-US" sz="1400" b="0" i="0" u="none" strike="noStrike" baseline="0">
                <a:effectLst/>
              </a:rPr>
              <a:t>O</a:t>
            </a:r>
            <a:r>
              <a:rPr lang="en-CA" sz="1400" b="0" i="0" u="none" strike="noStrike" baseline="0">
                <a:effectLst/>
              </a:rPr>
              <a:t>f Different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'Q3.14'!$I$21</c:f>
              <c:strCache>
                <c:ptCount val="1"/>
              </c:strCache>
            </c:strRef>
          </c:tx>
          <c:spPr>
            <a:solidFill>
              <a:schemeClr val="accent1"/>
            </a:solidFill>
            <a:ln>
              <a:noFill/>
            </a:ln>
            <a:effectLst/>
          </c:spPr>
          <c:invertIfNegative val="0"/>
          <c:cat>
            <c:strRef>
              <c:f>'Q3.14'!$H$22:$H$28</c:f>
              <c:strCache>
                <c:ptCount val="7"/>
                <c:pt idx="0">
                  <c:v>Age Group</c:v>
                </c:pt>
                <c:pt idx="1">
                  <c:v>Less than 21 Years</c:v>
                </c:pt>
                <c:pt idx="2">
                  <c:v>21-25 Years</c:v>
                </c:pt>
                <c:pt idx="3">
                  <c:v>26-30 Years</c:v>
                </c:pt>
                <c:pt idx="4">
                  <c:v>31-35 Years</c:v>
                </c:pt>
                <c:pt idx="5">
                  <c:v>36-40 Years</c:v>
                </c:pt>
                <c:pt idx="6">
                  <c:v>More than 40 Years</c:v>
                </c:pt>
              </c:strCache>
            </c:strRef>
          </c:cat>
          <c:val>
            <c:numRef>
              <c:f>'Q3.14'!$I$22:$I$28</c:f>
              <c:numCache>
                <c:formatCode>_("$"* #,##0.00_);_("$"* \(#,##0.00\);_("$"* "-"??_);_(@_)</c:formatCode>
                <c:ptCount val="7"/>
                <c:pt idx="0" formatCode="General">
                  <c:v>0</c:v>
                </c:pt>
                <c:pt idx="1">
                  <c:v>15395</c:v>
                </c:pt>
                <c:pt idx="2">
                  <c:v>21264.333333333332</c:v>
                </c:pt>
                <c:pt idx="3">
                  <c:v>26260.142857142859</c:v>
                </c:pt>
                <c:pt idx="4">
                  <c:v>49069.416666666664</c:v>
                </c:pt>
                <c:pt idx="5">
                  <c:v>54808.425000000003</c:v>
                </c:pt>
                <c:pt idx="6">
                  <c:v>56014.333333333336</c:v>
                </c:pt>
              </c:numCache>
            </c:numRef>
          </c:val>
          <c:extLst>
            <c:ext xmlns:c16="http://schemas.microsoft.com/office/drawing/2014/chart" uri="{C3380CC4-5D6E-409C-BE32-E72D297353CC}">
              <c16:uniqueId val="{00000000-CE9F-8B4F-8B63-1451586B1929}"/>
            </c:ext>
          </c:extLst>
        </c:ser>
        <c:ser>
          <c:idx val="1"/>
          <c:order val="1"/>
          <c:tx>
            <c:strRef>
              <c:f>'Q3.14'!$J$21</c:f>
              <c:strCache>
                <c:ptCount val="1"/>
              </c:strCache>
            </c:strRef>
          </c:tx>
          <c:spPr>
            <a:solidFill>
              <a:schemeClr val="accent2"/>
            </a:solidFill>
            <a:ln>
              <a:noFill/>
            </a:ln>
            <a:effectLst/>
          </c:spPr>
          <c:invertIfNegative val="0"/>
          <c:cat>
            <c:strRef>
              <c:f>'Q3.14'!$H$22:$H$28</c:f>
              <c:strCache>
                <c:ptCount val="7"/>
                <c:pt idx="0">
                  <c:v>Age Group</c:v>
                </c:pt>
                <c:pt idx="1">
                  <c:v>Less than 21 Years</c:v>
                </c:pt>
                <c:pt idx="2">
                  <c:v>21-25 Years</c:v>
                </c:pt>
                <c:pt idx="3">
                  <c:v>26-30 Years</c:v>
                </c:pt>
                <c:pt idx="4">
                  <c:v>31-35 Years</c:v>
                </c:pt>
                <c:pt idx="5">
                  <c:v>36-40 Years</c:v>
                </c:pt>
                <c:pt idx="6">
                  <c:v>More than 40 Years</c:v>
                </c:pt>
              </c:strCache>
            </c:strRef>
          </c:cat>
          <c:val>
            <c:numRef>
              <c:f>'Q3.14'!$J$22:$J$28</c:f>
              <c:numCache>
                <c:formatCode>_("$"* #,##0.00_);_("$"* \(#,##0.00\);_("$"* "-"??_);_(@_)</c:formatCode>
                <c:ptCount val="7"/>
                <c:pt idx="0" formatCode="General">
                  <c:v>0</c:v>
                </c:pt>
                <c:pt idx="1">
                  <c:v>67500</c:v>
                </c:pt>
                <c:pt idx="2">
                  <c:v>75734.333333333328</c:v>
                </c:pt>
                <c:pt idx="3">
                  <c:v>68188</c:v>
                </c:pt>
                <c:pt idx="4">
                  <c:v>107070.58333333333</c:v>
                </c:pt>
                <c:pt idx="5">
                  <c:v>115250.02499999999</c:v>
                </c:pt>
                <c:pt idx="6">
                  <c:v>125584.66666666667</c:v>
                </c:pt>
              </c:numCache>
            </c:numRef>
          </c:val>
          <c:extLst>
            <c:ext xmlns:c16="http://schemas.microsoft.com/office/drawing/2014/chart" uri="{C3380CC4-5D6E-409C-BE32-E72D297353CC}">
              <c16:uniqueId val="{00000001-CE9F-8B4F-8B63-1451586B1929}"/>
            </c:ext>
          </c:extLst>
        </c:ser>
        <c:ser>
          <c:idx val="2"/>
          <c:order val="2"/>
          <c:tx>
            <c:strRef>
              <c:f>'Q3.14'!$K$21</c:f>
              <c:strCache>
                <c:ptCount val="1"/>
              </c:strCache>
            </c:strRef>
          </c:tx>
          <c:spPr>
            <a:solidFill>
              <a:schemeClr val="accent3"/>
            </a:solidFill>
            <a:ln>
              <a:noFill/>
            </a:ln>
            <a:effectLst/>
          </c:spPr>
          <c:invertIfNegative val="0"/>
          <c:cat>
            <c:strRef>
              <c:f>'Q3.14'!$H$22:$H$28</c:f>
              <c:strCache>
                <c:ptCount val="7"/>
                <c:pt idx="0">
                  <c:v>Age Group</c:v>
                </c:pt>
                <c:pt idx="1">
                  <c:v>Less than 21 Years</c:v>
                </c:pt>
                <c:pt idx="2">
                  <c:v>21-25 Years</c:v>
                </c:pt>
                <c:pt idx="3">
                  <c:v>26-30 Years</c:v>
                </c:pt>
                <c:pt idx="4">
                  <c:v>31-35 Years</c:v>
                </c:pt>
                <c:pt idx="5">
                  <c:v>36-40 Years</c:v>
                </c:pt>
                <c:pt idx="6">
                  <c:v>More than 40 Years</c:v>
                </c:pt>
              </c:strCache>
            </c:strRef>
          </c:cat>
          <c:val>
            <c:numRef>
              <c:f>'Q3.14'!$K$22:$K$28</c:f>
              <c:numCache>
                <c:formatCode>_("$"* #,##0.00_);_("$"* \(#,##0.00\);_("$"* "-"??_);_(@_)</c:formatCode>
                <c:ptCount val="7"/>
                <c:pt idx="0" formatCode="General">
                  <c:v>0</c:v>
                </c:pt>
                <c:pt idx="1">
                  <c:v>24999</c:v>
                </c:pt>
                <c:pt idx="2">
                  <c:v>31407</c:v>
                </c:pt>
                <c:pt idx="3">
                  <c:v>41256</c:v>
                </c:pt>
                <c:pt idx="4">
                  <c:v>108398.52083333333</c:v>
                </c:pt>
                <c:pt idx="5">
                  <c:v>126142.45</c:v>
                </c:pt>
                <c:pt idx="6">
                  <c:v>154596.33333333334</c:v>
                </c:pt>
              </c:numCache>
            </c:numRef>
          </c:val>
          <c:extLst>
            <c:ext xmlns:c16="http://schemas.microsoft.com/office/drawing/2014/chart" uri="{C3380CC4-5D6E-409C-BE32-E72D297353CC}">
              <c16:uniqueId val="{00000002-CE9F-8B4F-8B63-1451586B1929}"/>
            </c:ext>
          </c:extLst>
        </c:ser>
        <c:ser>
          <c:idx val="3"/>
          <c:order val="3"/>
          <c:tx>
            <c:strRef>
              <c:f>'Q3.14'!$L$21</c:f>
              <c:strCache>
                <c:ptCount val="1"/>
              </c:strCache>
            </c:strRef>
          </c:tx>
          <c:spPr>
            <a:solidFill>
              <a:schemeClr val="accent4"/>
            </a:solidFill>
            <a:ln>
              <a:noFill/>
            </a:ln>
            <a:effectLst/>
          </c:spPr>
          <c:invertIfNegative val="0"/>
          <c:cat>
            <c:strRef>
              <c:f>'Q3.14'!$H$22:$H$28</c:f>
              <c:strCache>
                <c:ptCount val="7"/>
                <c:pt idx="0">
                  <c:v>Age Group</c:v>
                </c:pt>
                <c:pt idx="1">
                  <c:v>Less than 21 Years</c:v>
                </c:pt>
                <c:pt idx="2">
                  <c:v>21-25 Years</c:v>
                </c:pt>
                <c:pt idx="3">
                  <c:v>26-30 Years</c:v>
                </c:pt>
                <c:pt idx="4">
                  <c:v>31-35 Years</c:v>
                </c:pt>
                <c:pt idx="5">
                  <c:v>36-40 Years</c:v>
                </c:pt>
                <c:pt idx="6">
                  <c:v>More than 40 Years</c:v>
                </c:pt>
              </c:strCache>
            </c:strRef>
          </c:cat>
          <c:val>
            <c:numRef>
              <c:f>'Q3.14'!$L$22:$L$28</c:f>
              <c:numCache>
                <c:formatCode>_("$"* #,##0.00_);_("$"* \(#,##0.00\);_("$"* "-"??_);_(@_)</c:formatCode>
                <c:ptCount val="7"/>
                <c:pt idx="0" formatCode="General">
                  <c:v>0</c:v>
                </c:pt>
                <c:pt idx="1">
                  <c:v>5956</c:v>
                </c:pt>
                <c:pt idx="2">
                  <c:v>13447</c:v>
                </c:pt>
                <c:pt idx="3">
                  <c:v>14179.571428571429</c:v>
                </c:pt>
                <c:pt idx="4">
                  <c:v>24232.833333333332</c:v>
                </c:pt>
                <c:pt idx="5">
                  <c:v>28292.799999999999</c:v>
                </c:pt>
                <c:pt idx="6">
                  <c:v>32707.333333333332</c:v>
                </c:pt>
              </c:numCache>
            </c:numRef>
          </c:val>
          <c:extLst>
            <c:ext xmlns:c16="http://schemas.microsoft.com/office/drawing/2014/chart" uri="{C3380CC4-5D6E-409C-BE32-E72D297353CC}">
              <c16:uniqueId val="{00000003-CE9F-8B4F-8B63-1451586B1929}"/>
            </c:ext>
          </c:extLst>
        </c:ser>
        <c:dLbls>
          <c:showLegendKey val="0"/>
          <c:showVal val="0"/>
          <c:showCatName val="0"/>
          <c:showSerName val="0"/>
          <c:showPercent val="0"/>
          <c:showBubbleSize val="0"/>
        </c:dLbls>
        <c:gapWidth val="150"/>
        <c:overlap val="100"/>
        <c:axId val="226993728"/>
        <c:axId val="213190096"/>
      </c:barChart>
      <c:catAx>
        <c:axId val="22699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0096"/>
        <c:crosses val="autoZero"/>
        <c:auto val="1"/>
        <c:lblAlgn val="ctr"/>
        <c:lblOffset val="100"/>
        <c:noMultiLvlLbl val="0"/>
      </c:catAx>
      <c:valAx>
        <c:axId val="21319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9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Median Household Wealth</a:t>
            </a:r>
            <a:r>
              <a:rPr lang="zh-CN"/>
              <a:t> </a:t>
            </a:r>
            <a:r>
              <a:rPr lang="en-CA"/>
              <a:t>Of Different Age Groups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'Q3.14'!$K$21:$K$22</c:f>
              <c:strCache>
                <c:ptCount val="2"/>
                <c:pt idx="1">
                  <c:v>Average Median Household Wealth</c:v>
                </c:pt>
              </c:strCache>
            </c:strRef>
          </c:tx>
          <c:spPr>
            <a:solidFill>
              <a:schemeClr val="accent1"/>
            </a:solidFill>
            <a:ln>
              <a:noFill/>
            </a:ln>
            <a:effectLst/>
          </c:spPr>
          <c:invertIfNegative val="0"/>
          <c:dLbls>
            <c:dLbl>
              <c:idx val="0"/>
              <c:layout>
                <c:manualLayout>
                  <c:x val="-1.6757880756443134E-17"/>
                  <c:y val="1.40636042402826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4C-7340-9872-CC886E2EF3D3}"/>
                </c:ext>
              </c:extLst>
            </c:dLbl>
            <c:dLbl>
              <c:idx val="1"/>
              <c:layout>
                <c:manualLayout>
                  <c:x val="3.3515761512886269E-17"/>
                  <c:y val="3.462897526501637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4C-7340-9872-CC886E2EF3D3}"/>
                </c:ext>
              </c:extLst>
            </c:dLbl>
            <c:dLbl>
              <c:idx val="2"/>
              <c:layout>
                <c:manualLayout>
                  <c:x val="0"/>
                  <c:y val="6.996466431095276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4C-7340-9872-CC886E2EF3D3}"/>
                </c:ext>
              </c:extLst>
            </c:dLbl>
            <c:dLbl>
              <c:idx val="3"/>
              <c:layout>
                <c:manualLayout>
                  <c:x val="0"/>
                  <c:y val="1.05300353356889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4C-7340-9872-CC886E2EF3D3}"/>
                </c:ext>
              </c:extLst>
            </c:dLbl>
            <c:dLbl>
              <c:idx val="4"/>
              <c:layout>
                <c:manualLayout>
                  <c:x val="0"/>
                  <c:y val="6.99646643109540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4C-7340-9872-CC886E2EF3D3}"/>
                </c:ext>
              </c:extLst>
            </c:dLbl>
            <c:dLbl>
              <c:idx val="5"/>
              <c:layout>
                <c:manualLayout>
                  <c:x val="-1.3406304605154508E-16"/>
                  <c:y val="3.46289752650173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4C-7340-9872-CC886E2EF3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'Q3.14'!$H$23:$H$28</c:f>
              <c:strCache>
                <c:ptCount val="6"/>
                <c:pt idx="0">
                  <c:v>Less than 21 Years</c:v>
                </c:pt>
                <c:pt idx="1">
                  <c:v>21-25 Years</c:v>
                </c:pt>
                <c:pt idx="2">
                  <c:v>26-30 Years</c:v>
                </c:pt>
                <c:pt idx="3">
                  <c:v>31-35 Years</c:v>
                </c:pt>
                <c:pt idx="4">
                  <c:v>36-40 Years</c:v>
                </c:pt>
                <c:pt idx="5">
                  <c:v>More than 40 Years</c:v>
                </c:pt>
              </c:strCache>
            </c:strRef>
          </c:cat>
          <c:val>
            <c:numRef>
              <c:f>'Q3.14'!$K$23:$K$28</c:f>
              <c:numCache>
                <c:formatCode>_("$"* #,##0.00_);_("$"* \(#,##0.00\);_("$"* "-"??_);_(@_)</c:formatCode>
                <c:ptCount val="6"/>
                <c:pt idx="0">
                  <c:v>24999</c:v>
                </c:pt>
                <c:pt idx="1">
                  <c:v>31407</c:v>
                </c:pt>
                <c:pt idx="2">
                  <c:v>41256</c:v>
                </c:pt>
                <c:pt idx="3">
                  <c:v>108398.52083333333</c:v>
                </c:pt>
                <c:pt idx="4">
                  <c:v>126142.45</c:v>
                </c:pt>
                <c:pt idx="5">
                  <c:v>154596.33333333334</c:v>
                </c:pt>
              </c:numCache>
            </c:numRef>
          </c:val>
          <c:extLst>
            <c:ext xmlns:c16="http://schemas.microsoft.com/office/drawing/2014/chart" uri="{C3380CC4-5D6E-409C-BE32-E72D297353CC}">
              <c16:uniqueId val="{00000000-584C-7340-9872-CC886E2EF3D3}"/>
            </c:ext>
          </c:extLst>
        </c:ser>
        <c:dLbls>
          <c:dLblPos val="inEnd"/>
          <c:showLegendKey val="0"/>
          <c:showVal val="1"/>
          <c:showCatName val="0"/>
          <c:showSerName val="0"/>
          <c:showPercent val="0"/>
          <c:showBubbleSize val="0"/>
        </c:dLbls>
        <c:gapWidth val="219"/>
        <c:overlap val="-27"/>
        <c:axId val="673409328"/>
        <c:axId val="674159296"/>
      </c:barChart>
      <c:catAx>
        <c:axId val="6734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59296"/>
        <c:crosses val="autoZero"/>
        <c:auto val="1"/>
        <c:lblAlgn val="ctr"/>
        <c:lblOffset val="100"/>
        <c:noMultiLvlLbl val="0"/>
      </c:catAx>
      <c:valAx>
        <c:axId val="6741592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0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146050</xdr:colOff>
      <xdr:row>29</xdr:row>
      <xdr:rowOff>107880</xdr:rowOff>
    </xdr:from>
    <xdr:to>
      <xdr:col>7</xdr:col>
      <xdr:colOff>376814</xdr:colOff>
      <xdr:row>47</xdr:row>
      <xdr:rowOff>15380</xdr:rowOff>
    </xdr:to>
    <xdr:graphicFrame macro="">
      <xdr:nvGraphicFramePr>
        <xdr:cNvPr id="3" name="Chart 2">
          <a:extLst>
            <a:ext uri="{FF2B5EF4-FFF2-40B4-BE49-F238E27FC236}">
              <a16:creationId xmlns:a16="http://schemas.microsoft.com/office/drawing/2014/main" id="{9C65033C-5312-010F-1B11-D59CE7275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111648</xdr:colOff>
      <xdr:row>17</xdr:row>
      <xdr:rowOff>50800</xdr:rowOff>
    </xdr:from>
    <xdr:to>
      <xdr:col>5</xdr:col>
      <xdr:colOff>209340</xdr:colOff>
      <xdr:row>28</xdr:row>
      <xdr:rowOff>53878</xdr:rowOff>
    </xdr:to>
    <xdr:sp macro="" textlink="">
      <xdr:nvSpPr>
        <xdr:cNvPr id="12" name="TextBox 11">
          <a:extLst>
            <a:ext uri="{FF2B5EF4-FFF2-40B4-BE49-F238E27FC236}">
              <a16:creationId xmlns:a16="http://schemas.microsoft.com/office/drawing/2014/main" id="{5FDB714C-420E-AE32-6E23-2C01872C4282}"/>
            </a:ext>
          </a:extLst>
        </xdr:cNvPr>
        <xdr:cNvSpPr txBox="1"/>
      </xdr:nvSpPr>
      <xdr:spPr>
        <a:xfrm>
          <a:off x="111648" y="3514436"/>
          <a:ext cx="6401510" cy="2204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0" i="0" u="none" strike="noStrike">
              <a:solidFill>
                <a:schemeClr val="dk1"/>
              </a:solidFill>
              <a:effectLst/>
              <a:latin typeface="+mn-lt"/>
              <a:ea typeface="+mn-ea"/>
              <a:cs typeface="+mn-cs"/>
            </a:rPr>
            <a:t>When I first saw this question, I immediately thought of using a column or bar chart. I prefer these because they are consistently effective for showing categories and making comparisons. First, I created a small table to calculate the average Total Value and Net Asset Value of different types of funds. There are five types of funds with less than seven, so they are displayed in a colunm chart instead of a bar chart. Because when there are fewer types, it is usually better it</a:t>
          </a:r>
          <a:r>
            <a:rPr lang="en-CA" sz="1200" b="0" i="0" u="none" strike="noStrike" baseline="0">
              <a:solidFill>
                <a:schemeClr val="dk1"/>
              </a:solidFill>
              <a:effectLst/>
              <a:latin typeface="+mn-lt"/>
              <a:ea typeface="+mn-ea"/>
              <a:cs typeface="+mn-cs"/>
            </a:rPr>
            <a:t> is </a:t>
          </a:r>
          <a:r>
            <a:rPr lang="en-CA" sz="1200" b="0" i="0" u="none" strike="noStrike">
              <a:solidFill>
                <a:schemeClr val="dk1"/>
              </a:solidFill>
              <a:effectLst/>
              <a:latin typeface="+mn-lt"/>
              <a:ea typeface="+mn-ea"/>
              <a:cs typeface="+mn-cs"/>
            </a:rPr>
            <a:t>vertical that can be used to compare different funds to observe trends, etc.Since the dataset contains various retirement funds, it's vital to compare the differences in their total market values, net asset value, and shares. Because there are more than </a:t>
          </a:r>
          <a:r>
            <a:rPr lang="en-US" altLang="zh-CN" sz="1200" b="0" i="0" u="none" strike="noStrike">
              <a:solidFill>
                <a:schemeClr val="dk1"/>
              </a:solidFill>
              <a:effectLst/>
              <a:latin typeface="+mn-lt"/>
              <a:ea typeface="+mn-ea"/>
              <a:cs typeface="+mn-cs"/>
            </a:rPr>
            <a:t>7</a:t>
          </a:r>
          <a:r>
            <a:rPr lang="en-CA" sz="1200" b="0" i="0" u="none" strike="noStrike">
              <a:solidFill>
                <a:schemeClr val="dk1"/>
              </a:solidFill>
              <a:effectLst/>
              <a:latin typeface="+mn-lt"/>
              <a:ea typeface="+mn-ea"/>
              <a:cs typeface="+mn-cs"/>
            </a:rPr>
            <a:t> different retirement funds in the dataset, I decided to go with a bar chart. This choice makes it easier to see distinctions quickly, especially as the number of categories increases, which can make it harder to spot differences when using a column chart.</a:t>
          </a:r>
          <a:endParaRPr lang="en-US" sz="1200"/>
        </a:p>
      </xdr:txBody>
    </xdr:sp>
    <xdr:clientData/>
  </xdr:twoCellAnchor>
  <xdr:twoCellAnchor>
    <xdr:from>
      <xdr:col>0</xdr:col>
      <xdr:colOff>125716</xdr:colOff>
      <xdr:row>67</xdr:row>
      <xdr:rowOff>118069</xdr:rowOff>
    </xdr:from>
    <xdr:to>
      <xdr:col>7</xdr:col>
      <xdr:colOff>402683</xdr:colOff>
      <xdr:row>88</xdr:row>
      <xdr:rowOff>113987</xdr:rowOff>
    </xdr:to>
    <xdr:graphicFrame macro="">
      <xdr:nvGraphicFramePr>
        <xdr:cNvPr id="13" name="Chart 12">
          <a:extLst>
            <a:ext uri="{FF2B5EF4-FFF2-40B4-BE49-F238E27FC236}">
              <a16:creationId xmlns:a16="http://schemas.microsoft.com/office/drawing/2014/main" id="{725720F6-4D04-0083-8165-8BD55EDFD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83729</xdr:colOff>
      <xdr:row>47</xdr:row>
      <xdr:rowOff>134378</xdr:rowOff>
    </xdr:from>
    <xdr:to>
      <xdr:col>7</xdr:col>
      <xdr:colOff>418171</xdr:colOff>
      <xdr:row>66</xdr:row>
      <xdr:rowOff>134378</xdr:rowOff>
    </xdr:to>
    <xdr:graphicFrame macro="">
      <xdr:nvGraphicFramePr>
        <xdr:cNvPr id="15" name="Chart 14">
          <a:extLst>
            <a:ext uri="{FF2B5EF4-FFF2-40B4-BE49-F238E27FC236}">
              <a16:creationId xmlns:a16="http://schemas.microsoft.com/office/drawing/2014/main" id="{89FBF194-E17B-5286-1567-80D65AEF8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16746</xdr:colOff>
      <xdr:row>8</xdr:row>
      <xdr:rowOff>198454</xdr:rowOff>
    </xdr:from>
    <xdr:to>
      <xdr:col>11</xdr:col>
      <xdr:colOff>223296</xdr:colOff>
      <xdr:row>28</xdr:row>
      <xdr:rowOff>13957</xdr:rowOff>
    </xdr:to>
    <xdr:graphicFrame macro="">
      <xdr:nvGraphicFramePr>
        <xdr:cNvPr id="17" name="Chart 16">
          <a:extLst>
            <a:ext uri="{FF2B5EF4-FFF2-40B4-BE49-F238E27FC236}">
              <a16:creationId xmlns:a16="http://schemas.microsoft.com/office/drawing/2014/main" id="{5A7E0B31-05D7-EBF5-B426-D5D7B92E1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407514</xdr:colOff>
      <xdr:row>8</xdr:row>
      <xdr:rowOff>142631</xdr:rowOff>
    </xdr:from>
    <xdr:to>
      <xdr:col>20</xdr:col>
      <xdr:colOff>348900</xdr:colOff>
      <xdr:row>28</xdr:row>
      <xdr:rowOff>55825</xdr:rowOff>
    </xdr:to>
    <xdr:graphicFrame macro="">
      <xdr:nvGraphicFramePr>
        <xdr:cNvPr id="18" name="Chart 17">
          <a:extLst>
            <a:ext uri="{FF2B5EF4-FFF2-40B4-BE49-F238E27FC236}">
              <a16:creationId xmlns:a16="http://schemas.microsoft.com/office/drawing/2014/main" id="{A585E387-60C4-4A53-6404-95EA7916B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97790</xdr:colOff>
      <xdr:row>8</xdr:row>
      <xdr:rowOff>160020</xdr:rowOff>
    </xdr:from>
    <xdr:to>
      <xdr:col>6</xdr:col>
      <xdr:colOff>304800</xdr:colOff>
      <xdr:row>28</xdr:row>
      <xdr:rowOff>10160</xdr:rowOff>
    </xdr:to>
    <xdr:graphicFrame macro="">
      <xdr:nvGraphicFramePr>
        <xdr:cNvPr id="2" name="Chart 1">
          <a:extLst>
            <a:ext uri="{FF2B5EF4-FFF2-40B4-BE49-F238E27FC236}">
              <a16:creationId xmlns:a16="http://schemas.microsoft.com/office/drawing/2014/main" id="{5FE4987D-FAB9-1CEB-5DC3-E3C126332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802640</xdr:colOff>
      <xdr:row>8</xdr:row>
      <xdr:rowOff>162560</xdr:rowOff>
    </xdr:from>
    <xdr:to>
      <xdr:col>13</xdr:col>
      <xdr:colOff>518160</xdr:colOff>
      <xdr:row>28</xdr:row>
      <xdr:rowOff>0</xdr:rowOff>
    </xdr:to>
    <xdr:graphicFrame macro="">
      <xdr:nvGraphicFramePr>
        <xdr:cNvPr id="3" name="Chart 2">
          <a:extLst>
            <a:ext uri="{FF2B5EF4-FFF2-40B4-BE49-F238E27FC236}">
              <a16:creationId xmlns:a16="http://schemas.microsoft.com/office/drawing/2014/main" id="{5DE5499E-A3E8-C9F9-12DD-499030B2C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230909</xdr:colOff>
      <xdr:row>28</xdr:row>
      <xdr:rowOff>134696</xdr:rowOff>
    </xdr:from>
    <xdr:to>
      <xdr:col>13</xdr:col>
      <xdr:colOff>558031</xdr:colOff>
      <xdr:row>36</xdr:row>
      <xdr:rowOff>163560</xdr:rowOff>
    </xdr:to>
    <xdr:sp macro="" textlink="">
      <xdr:nvSpPr>
        <xdr:cNvPr id="5" name="TextBox 4">
          <a:extLst>
            <a:ext uri="{FF2B5EF4-FFF2-40B4-BE49-F238E27FC236}">
              <a16:creationId xmlns:a16="http://schemas.microsoft.com/office/drawing/2014/main" id="{A88E3F04-5564-6D30-37F2-3118697B5A36}"/>
            </a:ext>
          </a:extLst>
        </xdr:cNvPr>
        <xdr:cNvSpPr txBox="1"/>
      </xdr:nvSpPr>
      <xdr:spPr>
        <a:xfrm>
          <a:off x="230909" y="5791969"/>
          <a:ext cx="11766743" cy="1645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u="none" strike="noStrike">
              <a:solidFill>
                <a:schemeClr val="dk1"/>
              </a:solidFill>
              <a:effectLst/>
              <a:latin typeface="+mn-lt"/>
              <a:ea typeface="+mn-ea"/>
              <a:cs typeface="+mn-cs"/>
            </a:rPr>
            <a:t>When I looked at this data, the first thing that came to mind was using a line chart. It's great for showing how Budget Forecasting changes over time. Line charts make it easy to see trends in the data and understand how it evolves. They're also good at revealing fluctuations and patterns in the data. Plus, when compare different line in</a:t>
          </a:r>
          <a:r>
            <a:rPr lang="zh-CN" altLang="en-US" sz="1100" b="0" i="0" u="none" strike="noStrike">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the</a:t>
          </a:r>
          <a:r>
            <a:rPr lang="zh-CN" altLang="en-US" sz="1100" b="0" i="0" u="none" strike="noStrike">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charts, it's simple to spot trends and relationships between different expenses. This helps to see both the differences and similarities in expenses</a:t>
          </a:r>
          <a:r>
            <a:rPr lang="zh-CN" altLang="en-US" sz="1100" b="0" i="0" u="none" strike="noStrike">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 through time</a:t>
          </a:r>
          <a:r>
            <a:rPr lang="en-CA" altLang="zh-CN" sz="1100" b="0" i="0" u="none" strike="noStrike">
              <a:solidFill>
                <a:schemeClr val="dk1"/>
              </a:solidFill>
              <a:effectLst/>
              <a:latin typeface="+mn-lt"/>
              <a:ea typeface="+mn-ea"/>
              <a:cs typeface="+mn-cs"/>
            </a:rPr>
            <a:t>.</a:t>
          </a:r>
          <a:endParaRPr lang="en-US" altLang="zh-CN" sz="1100" b="0" i="0" u="none" strike="noStrike">
            <a:solidFill>
              <a:schemeClr val="dk1"/>
            </a:solidFill>
            <a:effectLst/>
            <a:latin typeface="+mn-lt"/>
            <a:ea typeface="+mn-ea"/>
            <a:cs typeface="+mn-cs"/>
          </a:endParaRPr>
        </a:p>
        <a:p>
          <a:r>
            <a:rPr lang="en-CA" sz="1100" b="0" i="0" u="none" strike="noStrike">
              <a:solidFill>
                <a:schemeClr val="dk1"/>
              </a:solidFill>
              <a:effectLst/>
              <a:latin typeface="+mn-lt"/>
              <a:ea typeface="+mn-ea"/>
              <a:cs typeface="+mn-cs"/>
            </a:rPr>
            <a:t>Then I noticed that there were significant differences between salaries and miscellaneous expenses compared to the others. Supplies and cost of goods seemed to have smaller fluctuations. So, I decided to use a stacked bar chart to show the relationship between parts and the whole. In a stacked bar chart, each bar's height represents the total value, and different colors represent each part's contribution.</a:t>
          </a:r>
        </a:p>
        <a:p>
          <a:r>
            <a:rPr lang="en-CA" sz="1100" b="0" i="0" u="none" strike="noStrike">
              <a:solidFill>
                <a:schemeClr val="dk1"/>
              </a:solidFill>
              <a:effectLst/>
              <a:latin typeface="+mn-lt"/>
              <a:ea typeface="+mn-ea"/>
              <a:cs typeface="+mn-cs"/>
            </a:rPr>
            <a:t>Additionally, adding sparklines to the line chart was a significant help. Since the expense amounts vary widely in the line chart, with larger expenses having higher amplitudes, even if the percentage fluctuations are similar to those of smaller expenses, it's hard to compare them visually. But with sparklines, we can see that yelow lines(Supplies) that appeared almost parallel</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on the line chart now have noticeable amplitudes, making it easier to see</a:t>
          </a:r>
          <a:r>
            <a:rPr lang="zh-CN" altLang="en-US" sz="1100" b="0" i="0" u="none" strike="noStrike">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the</a:t>
          </a:r>
          <a:r>
            <a:rPr lang="en-CA" sz="1100" b="0" i="0" u="none" strike="noStrike">
              <a:solidFill>
                <a:schemeClr val="dk1"/>
              </a:solidFill>
              <a:effectLst/>
              <a:latin typeface="+mn-lt"/>
              <a:ea typeface="+mn-ea"/>
              <a:cs typeface="+mn-cs"/>
            </a:rPr>
            <a:t> trends change over time</a:t>
          </a:r>
          <a:br>
            <a:rPr lang="en-CA"/>
          </a:b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520700</xdr:colOff>
      <xdr:row>51</xdr:row>
      <xdr:rowOff>12700</xdr:rowOff>
    </xdr:from>
    <xdr:to>
      <xdr:col>11</xdr:col>
      <xdr:colOff>939800</xdr:colOff>
      <xdr:row>71</xdr:row>
      <xdr:rowOff>63500</xdr:rowOff>
    </xdr:to>
    <xdr:graphicFrame macro="">
      <xdr:nvGraphicFramePr>
        <xdr:cNvPr id="5" name="Chart 4">
          <a:extLst>
            <a:ext uri="{FF2B5EF4-FFF2-40B4-BE49-F238E27FC236}">
              <a16:creationId xmlns:a16="http://schemas.microsoft.com/office/drawing/2014/main" id="{8969E500-590D-A438-ED60-71B1B0A0D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622300</xdr:colOff>
      <xdr:row>1</xdr:row>
      <xdr:rowOff>88900</xdr:rowOff>
    </xdr:from>
    <xdr:to>
      <xdr:col>11</xdr:col>
      <xdr:colOff>952500</xdr:colOff>
      <xdr:row>20</xdr:row>
      <xdr:rowOff>38100</xdr:rowOff>
    </xdr:to>
    <xdr:graphicFrame macro="">
      <xdr:nvGraphicFramePr>
        <xdr:cNvPr id="6" name="Chart 5">
          <a:extLst>
            <a:ext uri="{FF2B5EF4-FFF2-40B4-BE49-F238E27FC236}">
              <a16:creationId xmlns:a16="http://schemas.microsoft.com/office/drawing/2014/main" id="{F662B095-EAF3-AA15-8F4E-40FDD3777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29</xdr:row>
      <xdr:rowOff>44450</xdr:rowOff>
    </xdr:from>
    <xdr:to>
      <xdr:col>11</xdr:col>
      <xdr:colOff>850900</xdr:colOff>
      <xdr:row>50</xdr:row>
      <xdr:rowOff>12700</xdr:rowOff>
    </xdr:to>
    <xdr:graphicFrame macro="">
      <xdr:nvGraphicFramePr>
        <xdr:cNvPr id="7" name="Chart 6">
          <a:extLst>
            <a:ext uri="{FF2B5EF4-FFF2-40B4-BE49-F238E27FC236}">
              <a16:creationId xmlns:a16="http://schemas.microsoft.com/office/drawing/2014/main" id="{92227977-F92B-EDAE-BEBC-25E1F87E6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18</xdr:row>
      <xdr:rowOff>203200</xdr:rowOff>
    </xdr:from>
    <xdr:to>
      <xdr:col>17</xdr:col>
      <xdr:colOff>419100</xdr:colOff>
      <xdr:row>47</xdr:row>
      <xdr:rowOff>139700</xdr:rowOff>
    </xdr:to>
    <xdr:sp macro="" textlink="">
      <xdr:nvSpPr>
        <xdr:cNvPr id="9" name="TextBox 8">
          <a:extLst>
            <a:ext uri="{FF2B5EF4-FFF2-40B4-BE49-F238E27FC236}">
              <a16:creationId xmlns:a16="http://schemas.microsoft.com/office/drawing/2014/main" id="{7289D3E8-F5DF-BCAA-09B5-ADA9375E48B4}"/>
            </a:ext>
          </a:extLst>
        </xdr:cNvPr>
        <xdr:cNvSpPr txBox="1"/>
      </xdr:nvSpPr>
      <xdr:spPr>
        <a:xfrm>
          <a:off x="15443200" y="4064000"/>
          <a:ext cx="4775200" cy="622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The first thing that came to my mind was a bar chart. It's a great choice when we want to understand  tendency</a:t>
          </a:r>
          <a:r>
            <a:rPr lang="zh-CN" altLang="en-US" sz="1200"/>
            <a:t> </a:t>
          </a:r>
          <a:r>
            <a:rPr lang="en-CA" altLang="zh-CN" sz="1200"/>
            <a:t>and</a:t>
          </a:r>
          <a:r>
            <a:rPr lang="en-CA" altLang="zh-CN" sz="1200" baseline="0"/>
            <a:t> compare</a:t>
          </a:r>
          <a:r>
            <a:rPr lang="en-US" sz="1200"/>
            <a:t> between different age groups and their household wealth. With a bar chart, you can easily see that as people's age increases, their household wealth tends to grow as well.</a:t>
          </a:r>
        </a:p>
        <a:p>
          <a:endParaRPr lang="en-US" sz="1200"/>
        </a:p>
        <a:p>
          <a:r>
            <a:rPr lang="en-US" sz="1200"/>
            <a:t>Later on, I created a pie chart.  It provides a clear visual of how household wealth is distributed among these age groups. From the pie chart, you can observe that the combined household wealth of those over forty, the 36-40 age group, and the 31-35 age group accounts for nearly 3/4 of the total. In contrast, the combined household wealth of the 26-30 age group, the 21-25 age group, and those under 21 represents less than 1/4 of the total.</a:t>
          </a:r>
        </a:p>
        <a:p>
          <a:endParaRPr lang="en-US" sz="1200"/>
        </a:p>
        <a:p>
          <a:r>
            <a:rPr lang="en-US" sz="1200"/>
            <a:t>Finally, we used a Stacked Bar Chart to visualize the composition of wealth across different age groups and how it is distributed. It is evident that, prior to the age of 30, individuals tend to have the highest proportion of average median home value in their wealth composition, with average household wealth coming in as the second-largest component. However, after the age of 30, there is a shift in financial structure, with people holding more of their wealth in average household wealth, and average median home value becoming the second-largest component. Notably, the age group of 31-35 experiences a significant surge in average household wealth.</a:t>
          </a:r>
        </a:p>
        <a:p>
          <a:endParaRPr lang="en-US" sz="1200"/>
        </a:p>
        <a:p>
          <a:r>
            <a:rPr lang="en-US" sz="1200"/>
            <a:t>So, both the bar chart and pie chart offer valuable insights into how household wealth is associated with different age brackets, with the bar chart highlighting the trend of wealth increasing with age, and the pie chart showing the household wealth distribution among specific age groups. And,</a:t>
          </a:r>
          <a:r>
            <a:rPr lang="en-US" sz="1200" baseline="0"/>
            <a:t> s</a:t>
          </a:r>
          <a:r>
            <a:rPr lang="en-US" sz="1200"/>
            <a:t>tacked Bar Chart provides a clear visual way to analyze and display the composition of wealth across multiple age groups, making the data easier to understand and compare, helping to gain insight into financial trends and differences.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535532</xdr:colOff>
      <xdr:row>2</xdr:row>
      <xdr:rowOff>30966</xdr:rowOff>
    </xdr:from>
    <xdr:to>
      <xdr:col>12</xdr:col>
      <xdr:colOff>467799</xdr:colOff>
      <xdr:row>34</xdr:row>
      <xdr:rowOff>98700</xdr:rowOff>
    </xdr:to>
    <xdr:graphicFrame macro="">
      <xdr:nvGraphicFramePr>
        <xdr:cNvPr id="2" name="Chart 1">
          <a:extLst>
            <a:ext uri="{FF2B5EF4-FFF2-40B4-BE49-F238E27FC236}">
              <a16:creationId xmlns:a16="http://schemas.microsoft.com/office/drawing/2014/main" id="{99BCFAC6-365C-A945-AC03-825C2AB36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489408</xdr:colOff>
      <xdr:row>2</xdr:row>
      <xdr:rowOff>39847</xdr:rowOff>
    </xdr:from>
    <xdr:to>
      <xdr:col>22</xdr:col>
      <xdr:colOff>421675</xdr:colOff>
      <xdr:row>34</xdr:row>
      <xdr:rowOff>110481</xdr:rowOff>
    </xdr:to>
    <xdr:graphicFrame macro="">
      <xdr:nvGraphicFramePr>
        <xdr:cNvPr id="3" name="Chart 2">
          <a:extLst>
            <a:ext uri="{FF2B5EF4-FFF2-40B4-BE49-F238E27FC236}">
              <a16:creationId xmlns:a16="http://schemas.microsoft.com/office/drawing/2014/main" id="{CB130F46-A388-334F-9A2C-4E27D8138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543226</xdr:colOff>
      <xdr:row>35</xdr:row>
      <xdr:rowOff>11307</xdr:rowOff>
    </xdr:from>
    <xdr:to>
      <xdr:col>14</xdr:col>
      <xdr:colOff>154048</xdr:colOff>
      <xdr:row>71</xdr:row>
      <xdr:rowOff>104978</xdr:rowOff>
    </xdr:to>
    <xdr:graphicFrame macro="">
      <xdr:nvGraphicFramePr>
        <xdr:cNvPr id="4" name="Chart 3">
          <a:extLst>
            <a:ext uri="{FF2B5EF4-FFF2-40B4-BE49-F238E27FC236}">
              <a16:creationId xmlns:a16="http://schemas.microsoft.com/office/drawing/2014/main" id="{D04A97C9-4FA4-4A45-843D-A4896A25F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203022</xdr:colOff>
      <xdr:row>35</xdr:row>
      <xdr:rowOff>10124</xdr:rowOff>
    </xdr:from>
    <xdr:to>
      <xdr:col>22</xdr:col>
      <xdr:colOff>416010</xdr:colOff>
      <xdr:row>71</xdr:row>
      <xdr:rowOff>103795</xdr:rowOff>
    </xdr:to>
    <xdr:graphicFrame macro="">
      <xdr:nvGraphicFramePr>
        <xdr:cNvPr id="5" name="Chart 4">
          <a:extLst>
            <a:ext uri="{FF2B5EF4-FFF2-40B4-BE49-F238E27FC236}">
              <a16:creationId xmlns:a16="http://schemas.microsoft.com/office/drawing/2014/main" id="{D93DE650-6C48-F947-893F-C90C9D08D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762446</xdr:colOff>
      <xdr:row>2</xdr:row>
      <xdr:rowOff>20969</xdr:rowOff>
    </xdr:from>
    <xdr:to>
      <xdr:col>2</xdr:col>
      <xdr:colOff>463801</xdr:colOff>
      <xdr:row>32</xdr:row>
      <xdr:rowOff>101600</xdr:rowOff>
    </xdr:to>
    <mc:AlternateContent xmlns:mc="http://schemas.openxmlformats.org/markup-compatibility/2006">
      <mc:Choice xmlns:a14="http://schemas.microsoft.com/office/drawing/2010/main" Requires="a14">
        <xdr:graphicFrame macro="">
          <xdr:nvGraphicFramePr>
            <xdr:cNvPr id="6" name="Room">
              <a:extLst>
                <a:ext uri="{FF2B5EF4-FFF2-40B4-BE49-F238E27FC236}">
                  <a16:creationId xmlns:a16="http://schemas.microsoft.com/office/drawing/2014/main" id="{7DC42AFF-3A37-3207-DD1A-797704E45BEB}"/>
                </a:ext>
              </a:extLst>
            </xdr:cNvPr>
            <xdr:cNvGraphicFramePr/>
          </xdr:nvGraphicFramePr>
          <xdr:xfrm>
            <a:off x="0" y="0"/>
            <a:ext cx="0" cy="0"/>
          </xdr:xfrm>
          <a:graphic>
            <a:graphicData uri="http://schemas.microsoft.com/office/drawing/2010/slicer">
              <sle:slicer xmlns:sle="http://schemas.microsoft.com/office/drawing/2010/slicer" name="Room"/>
            </a:graphicData>
          </a:graphic>
        </xdr:graphicFrame>
      </mc:Choice>
      <mc:Fallback>
        <xdr:sp macro="" textlink="">
          <xdr:nvSpPr>
            <xdr:cNvPr id="0" name=""/>
            <xdr:cNvSpPr>
              <a:spLocks noTextEdit="1"/>
            </xdr:cNvSpPr>
          </xdr:nvSpPr>
          <xdr:spPr>
            <a:xfrm>
              <a:off x="762446" y="376569"/>
              <a:ext cx="1377755" cy="5414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748195</xdr:colOff>
      <xdr:row>37</xdr:row>
      <xdr:rowOff>129883</xdr:rowOff>
    </xdr:from>
    <xdr:to>
      <xdr:col>2</xdr:col>
      <xdr:colOff>449550</xdr:colOff>
      <xdr:row>44</xdr:row>
      <xdr:rowOff>65653</xdr:rowOff>
    </xdr:to>
    <mc:AlternateContent xmlns:mc="http://schemas.openxmlformats.org/markup-compatibility/2006">
      <mc:Choice xmlns:a14="http://schemas.microsoft.com/office/drawing/2010/main" Requires="a14">
        <xdr:graphicFrame macro="">
          <xdr:nvGraphicFramePr>
            <xdr:cNvPr id="7" name="Room Type">
              <a:extLst>
                <a:ext uri="{FF2B5EF4-FFF2-40B4-BE49-F238E27FC236}">
                  <a16:creationId xmlns:a16="http://schemas.microsoft.com/office/drawing/2014/main" id="{D31869BB-7D05-0E55-8641-664B1893591D}"/>
                </a:ext>
              </a:extLst>
            </xdr:cNvPr>
            <xdr:cNvGraphicFramePr/>
          </xdr:nvGraphicFramePr>
          <xdr:xfrm>
            <a:off x="0" y="0"/>
            <a:ext cx="0" cy="0"/>
          </xdr:xfrm>
          <a:graphic>
            <a:graphicData uri="http://schemas.microsoft.com/office/drawing/2010/slicer">
              <sle:slicer xmlns:sle="http://schemas.microsoft.com/office/drawing/2010/slicer" name="Room Type"/>
            </a:graphicData>
          </a:graphic>
        </xdr:graphicFrame>
      </mc:Choice>
      <mc:Fallback>
        <xdr:sp macro="" textlink="">
          <xdr:nvSpPr>
            <xdr:cNvPr id="0" name=""/>
            <xdr:cNvSpPr>
              <a:spLocks noTextEdit="1"/>
            </xdr:cNvSpPr>
          </xdr:nvSpPr>
          <xdr:spPr>
            <a:xfrm>
              <a:off x="748195" y="6708483"/>
              <a:ext cx="1377755" cy="1231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464419</xdr:colOff>
      <xdr:row>35</xdr:row>
      <xdr:rowOff>7649</xdr:rowOff>
    </xdr:from>
    <xdr:to>
      <xdr:col>34</xdr:col>
      <xdr:colOff>75242</xdr:colOff>
      <xdr:row>71</xdr:row>
      <xdr:rowOff>101320</xdr:rowOff>
    </xdr:to>
    <xdr:graphicFrame macro="">
      <xdr:nvGraphicFramePr>
        <xdr:cNvPr id="8" name="Chart 7">
          <a:extLst>
            <a:ext uri="{FF2B5EF4-FFF2-40B4-BE49-F238E27FC236}">
              <a16:creationId xmlns:a16="http://schemas.microsoft.com/office/drawing/2014/main" id="{6A78400D-89CA-B94B-B2CB-97D98DB08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138712</xdr:colOff>
      <xdr:row>34</xdr:row>
      <xdr:rowOff>172887</xdr:rowOff>
    </xdr:from>
    <xdr:to>
      <xdr:col>42</xdr:col>
      <xdr:colOff>351700</xdr:colOff>
      <xdr:row>71</xdr:row>
      <xdr:rowOff>88758</xdr:rowOff>
    </xdr:to>
    <xdr:graphicFrame macro="">
      <xdr:nvGraphicFramePr>
        <xdr:cNvPr id="9" name="Chart 8">
          <a:extLst>
            <a:ext uri="{FF2B5EF4-FFF2-40B4-BE49-F238E27FC236}">
              <a16:creationId xmlns:a16="http://schemas.microsoft.com/office/drawing/2014/main" id="{7BFCBFD3-B830-354A-BA45-7DBB69C20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474133</xdr:colOff>
      <xdr:row>2</xdr:row>
      <xdr:rowOff>24901</xdr:rowOff>
    </xdr:from>
    <xdr:to>
      <xdr:col>32</xdr:col>
      <xdr:colOff>406399</xdr:colOff>
      <xdr:row>34</xdr:row>
      <xdr:rowOff>92635</xdr:rowOff>
    </xdr:to>
    <xdr:graphicFrame macro="">
      <xdr:nvGraphicFramePr>
        <xdr:cNvPr id="12" name="Chart 11">
          <a:extLst>
            <a:ext uri="{FF2B5EF4-FFF2-40B4-BE49-F238E27FC236}">
              <a16:creationId xmlns:a16="http://schemas.microsoft.com/office/drawing/2014/main" id="{632E98D8-401C-644B-8696-796620D21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482601</xdr:colOff>
      <xdr:row>2</xdr:row>
      <xdr:rowOff>8466</xdr:rowOff>
    </xdr:from>
    <xdr:to>
      <xdr:col>42</xdr:col>
      <xdr:colOff>414867</xdr:colOff>
      <xdr:row>34</xdr:row>
      <xdr:rowOff>76199</xdr:rowOff>
    </xdr:to>
    <xdr:graphicFrame macro="">
      <xdr:nvGraphicFramePr>
        <xdr:cNvPr id="14" name="Chart 13">
          <a:extLst>
            <a:ext uri="{FF2B5EF4-FFF2-40B4-BE49-F238E27FC236}">
              <a16:creationId xmlns:a16="http://schemas.microsoft.com/office/drawing/2014/main" id="{83DB2797-8E81-854E-9631-19690660C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508000</xdr:colOff>
      <xdr:row>75</xdr:row>
      <xdr:rowOff>25400</xdr:rowOff>
    </xdr:from>
    <xdr:to>
      <xdr:col>42</xdr:col>
      <xdr:colOff>544286</xdr:colOff>
      <xdr:row>93</xdr:row>
      <xdr:rowOff>0</xdr:rowOff>
    </xdr:to>
    <xdr:sp macro="" textlink="">
      <xdr:nvSpPr>
        <xdr:cNvPr id="16" name="TextBox 15">
          <a:extLst>
            <a:ext uri="{FF2B5EF4-FFF2-40B4-BE49-F238E27FC236}">
              <a16:creationId xmlns:a16="http://schemas.microsoft.com/office/drawing/2014/main" id="{C17354CE-097A-94CE-643E-C94585997244}"/>
            </a:ext>
          </a:extLst>
        </xdr:cNvPr>
        <xdr:cNvSpPr txBox="1"/>
      </xdr:nvSpPr>
      <xdr:spPr>
        <a:xfrm>
          <a:off x="2177143" y="13668829"/>
          <a:ext cx="33419143" cy="3240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In creating this dashboard, the primary goal is to gain valuable insights into how various aspects of our accommodations business are affected by the specific rooms and room types we offer.</a:t>
          </a:r>
        </a:p>
        <a:p>
          <a:endParaRPr lang="en-US" sz="1800" b="1"/>
        </a:p>
        <a:p>
          <a:r>
            <a:rPr lang="en-US" sz="1800" b="1"/>
            <a:t>First, the Net Revenue metric helps us assess the profitability of each room and room type after considering discounts and expenses. Also, examining discounts is crucial as it provides insights into our pricing strategies and how they impact revenue.</a:t>
          </a:r>
        </a:p>
        <a:p>
          <a:endParaRPr lang="en-US" sz="1800" b="1"/>
        </a:p>
        <a:p>
          <a:r>
            <a:rPr lang="en-US" sz="1800" b="1"/>
            <a:t>Second, the daily Rate (Room Price) helps in understanding the pricing for each room and room type, which is essential for revenue management and attracting guests.</a:t>
          </a:r>
        </a:p>
        <a:p>
          <a:endParaRPr lang="en-US" sz="1800" b="1"/>
        </a:p>
        <a:p>
          <a:r>
            <a:rPr lang="en-US" sz="1800" b="1"/>
            <a:t>Third, the total number of days stayed for each room and room type helps us know the length of guest stays, which is valuable for occupancy planning and revenue forecasting.</a:t>
          </a:r>
        </a:p>
        <a:p>
          <a:endParaRPr lang="en-US" sz="1800" b="1"/>
        </a:p>
        <a:p>
          <a:r>
            <a:rPr lang="en-US" sz="1800" b="1"/>
            <a:t>Managers can interact with the dashboard. It includes interactive elements on the dashboard. Managers can easily select specific rooms or room types by using the buttons on the left. For example, they can choose the exact room names they want to analyze. The charts visually display the comparisons, making it easy to grasp trends and differences at a glance. With this dashboard, managers can quickly identify which rooms or room types are performing well in terms of net revenue, pricing, and occupancy. This information is invaluable for decision-making, such as adjusting pricing strategies, optimizing room allocation, or offering targeted discounts to maximize profitability</a:t>
          </a:r>
          <a:r>
            <a:rPr lang="zh-CN" altLang="en-US" sz="1800" b="1"/>
            <a:t>。</a:t>
          </a:r>
          <a:endParaRPr lang="en-US" sz="1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143244</xdr:colOff>
      <xdr:row>34</xdr:row>
      <xdr:rowOff>162441</xdr:rowOff>
    </xdr:from>
    <xdr:to>
      <xdr:col>8</xdr:col>
      <xdr:colOff>443023</xdr:colOff>
      <xdr:row>60</xdr:row>
      <xdr:rowOff>59069</xdr:rowOff>
    </xdr:to>
    <xdr:graphicFrame macro="">
      <xdr:nvGraphicFramePr>
        <xdr:cNvPr id="5" name="Chart 4">
          <a:extLst>
            <a:ext uri="{FF2B5EF4-FFF2-40B4-BE49-F238E27FC236}">
              <a16:creationId xmlns:a16="http://schemas.microsoft.com/office/drawing/2014/main" id="{16A60815-D24A-5DDD-4DB1-F7DE94E53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531628</xdr:colOff>
      <xdr:row>35</xdr:row>
      <xdr:rowOff>132906</xdr:rowOff>
    </xdr:from>
    <xdr:to>
      <xdr:col>18</xdr:col>
      <xdr:colOff>383954</xdr:colOff>
      <xdr:row>60</xdr:row>
      <xdr:rowOff>162440</xdr:rowOff>
    </xdr:to>
    <xdr:graphicFrame macro="">
      <xdr:nvGraphicFramePr>
        <xdr:cNvPr id="7" name="Chart 6">
          <a:extLst>
            <a:ext uri="{FF2B5EF4-FFF2-40B4-BE49-F238E27FC236}">
              <a16:creationId xmlns:a16="http://schemas.microsoft.com/office/drawing/2014/main" id="{1382C8EE-0A8F-4171-E5C0-53E519B1C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217081</xdr:colOff>
      <xdr:row>2</xdr:row>
      <xdr:rowOff>1771</xdr:rowOff>
    </xdr:from>
    <xdr:to>
      <xdr:col>15</xdr:col>
      <xdr:colOff>339651</xdr:colOff>
      <xdr:row>28</xdr:row>
      <xdr:rowOff>79375</xdr:rowOff>
    </xdr:to>
    <xdr:graphicFrame macro="">
      <xdr:nvGraphicFramePr>
        <xdr:cNvPr id="8" name="Chart 7">
          <a:extLst>
            <a:ext uri="{FF2B5EF4-FFF2-40B4-BE49-F238E27FC236}">
              <a16:creationId xmlns:a16="http://schemas.microsoft.com/office/drawing/2014/main" id="{550CDB83-36F4-8133-088C-EE3BFDA95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470095</xdr:colOff>
      <xdr:row>1</xdr:row>
      <xdr:rowOff>157648</xdr:rowOff>
    </xdr:from>
    <xdr:to>
      <xdr:col>24</xdr:col>
      <xdr:colOff>42333</xdr:colOff>
      <xdr:row>28</xdr:row>
      <xdr:rowOff>126999</xdr:rowOff>
    </xdr:to>
    <xdr:graphicFrame macro="">
      <xdr:nvGraphicFramePr>
        <xdr:cNvPr id="9" name="Chart 8">
          <a:extLst>
            <a:ext uri="{FF2B5EF4-FFF2-40B4-BE49-F238E27FC236}">
              <a16:creationId xmlns:a16="http://schemas.microsoft.com/office/drawing/2014/main" id="{4D9FC163-91C1-4C04-7DC9-8B94D43A5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215900</xdr:colOff>
      <xdr:row>35</xdr:row>
      <xdr:rowOff>38100</xdr:rowOff>
    </xdr:from>
    <xdr:to>
      <xdr:col>6</xdr:col>
      <xdr:colOff>673100</xdr:colOff>
      <xdr:row>61</xdr:row>
      <xdr:rowOff>139700</xdr:rowOff>
    </xdr:to>
    <xdr:graphicFrame macro="">
      <xdr:nvGraphicFramePr>
        <xdr:cNvPr id="2" name="Chart 1">
          <a:extLst>
            <a:ext uri="{FF2B5EF4-FFF2-40B4-BE49-F238E27FC236}">
              <a16:creationId xmlns:a16="http://schemas.microsoft.com/office/drawing/2014/main" id="{567174CD-B4DE-BBBA-1CDF-F3B6D1A9D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673100</xdr:colOff>
      <xdr:row>35</xdr:row>
      <xdr:rowOff>19050</xdr:rowOff>
    </xdr:from>
    <xdr:to>
      <xdr:col>13</xdr:col>
      <xdr:colOff>0</xdr:colOff>
      <xdr:row>61</xdr:row>
      <xdr:rowOff>127000</xdr:rowOff>
    </xdr:to>
    <xdr:graphicFrame macro="">
      <xdr:nvGraphicFramePr>
        <xdr:cNvPr id="3" name="Chart 2">
          <a:extLst>
            <a:ext uri="{FF2B5EF4-FFF2-40B4-BE49-F238E27FC236}">
              <a16:creationId xmlns:a16="http://schemas.microsoft.com/office/drawing/2014/main" id="{253F10BC-B8D7-B407-91A9-8906AD9BE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203200</xdr:colOff>
      <xdr:row>7</xdr:row>
      <xdr:rowOff>76200</xdr:rowOff>
    </xdr:from>
    <xdr:to>
      <xdr:col>6</xdr:col>
      <xdr:colOff>647700</xdr:colOff>
      <xdr:row>35</xdr:row>
      <xdr:rowOff>25400</xdr:rowOff>
    </xdr:to>
    <xdr:graphicFrame macro="">
      <xdr:nvGraphicFramePr>
        <xdr:cNvPr id="4" name="Chart 3">
          <a:extLst>
            <a:ext uri="{FF2B5EF4-FFF2-40B4-BE49-F238E27FC236}">
              <a16:creationId xmlns:a16="http://schemas.microsoft.com/office/drawing/2014/main" id="{1D18EC66-6455-7FC3-8F41-98A0CB522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654050</xdr:colOff>
      <xdr:row>7</xdr:row>
      <xdr:rowOff>76200</xdr:rowOff>
    </xdr:from>
    <xdr:to>
      <xdr:col>13</xdr:col>
      <xdr:colOff>12700</xdr:colOff>
      <xdr:row>35</xdr:row>
      <xdr:rowOff>12700</xdr:rowOff>
    </xdr:to>
    <xdr:graphicFrame macro="">
      <xdr:nvGraphicFramePr>
        <xdr:cNvPr id="5" name="Chart 4">
          <a:extLst>
            <a:ext uri="{FF2B5EF4-FFF2-40B4-BE49-F238E27FC236}">
              <a16:creationId xmlns:a16="http://schemas.microsoft.com/office/drawing/2014/main" id="{2008BA02-3189-D826-36E0-F42923555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renttucker/Documents/%20Teaching/%20Courses/BUSN_6250/2023-F23/Assessments/Homework/HW1/HW1_SOLN.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nt Tucker" refreshedDate="45190.426682060184" createdVersion="8" refreshedVersion="8" minRefreshableVersion="3" recordCount="50" xr:uid="{FFC090E0-5526-B240-8525-D7B1140EB190}">
  <cacheSource type="worksheet">
    <worksheetSource ref="A3:I53" sheet="Q2.20" r:id="rId2"/>
  </cacheSource>
  <cacheFields count="9">
    <cacheField name="ID" numFmtId="0">
      <sharedItems containsSemiMixedTypes="0" containsString="0" containsNumber="1" containsInteger="1" minValue="1" maxValue="50"/>
    </cacheField>
    <cacheField name="Guest First Name" numFmtId="0">
      <sharedItems/>
    </cacheField>
    <cacheField name="Guest Last Name" numFmtId="0">
      <sharedItems/>
    </cacheField>
    <cacheField name="Room" numFmtId="0">
      <sharedItems count="18">
        <s v="Obama"/>
        <s v="Van Buren"/>
        <s v="Washington"/>
        <s v="Garfield"/>
        <s v="Jackson"/>
        <s v="Truman"/>
        <s v="Jefferson"/>
        <s v="Coolidge"/>
        <s v="Johnson"/>
        <s v="Lincoln"/>
        <s v="Carter"/>
        <s v="Eisenhower"/>
        <s v="Nixon"/>
        <s v="Cleveland"/>
        <s v="Tyler"/>
        <s v="McKinley"/>
        <s v="Roosevelt"/>
        <s v="Reagan"/>
      </sharedItems>
    </cacheField>
    <cacheField name="Room Type" numFmtId="0">
      <sharedItems count="3">
        <s v="Bay-window"/>
        <s v="Ocean"/>
        <s v="Side"/>
      </sharedItems>
    </cacheField>
    <cacheField name="Arrival Date" numFmtId="14">
      <sharedItems containsSemiMixedTypes="0" containsNonDate="0" containsDate="1" containsString="0" minDate="2014-12-01T00:00:00" maxDate="2014-12-25T00:00:00"/>
    </cacheField>
    <cacheField name="Departure Date" numFmtId="14">
      <sharedItems containsSemiMixedTypes="0" containsNonDate="0" containsDate="1" containsString="0" minDate="2014-12-03T00:00:00" maxDate="2015-01-01T00:00:00"/>
    </cacheField>
    <cacheField name="No of Guests" numFmtId="0">
      <sharedItems containsSemiMixedTypes="0" containsString="0" containsNumber="1" containsInteger="1" minValue="1" maxValue="6"/>
    </cacheField>
    <cacheField name="Daily Rate" numFmtId="164">
      <sharedItems containsSemiMixedTypes="0" containsString="0" containsNumber="1" minValue="112.5"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9.876919444447" createdVersion="8" refreshedVersion="8" minRefreshableVersion="3" recordCount="50" xr:uid="{77AF39E7-F5AD-734B-8268-AED7B62C9AAB}">
  <cacheSource type="worksheet">
    <worksheetSource name="Table9"/>
  </cacheSource>
  <cacheFields count="17">
    <cacheField name="ID" numFmtId="0">
      <sharedItems containsSemiMixedTypes="0" containsString="0" containsNumber="1" containsInteger="1" minValue="1" maxValue="50"/>
    </cacheField>
    <cacheField name="Guest First Name" numFmtId="0">
      <sharedItems/>
    </cacheField>
    <cacheField name="Guest Last Name" numFmtId="0">
      <sharedItems/>
    </cacheField>
    <cacheField name="Room" numFmtId="0">
      <sharedItems count="18">
        <s v="Obama"/>
        <s v="Van Buren"/>
        <s v="Washington"/>
        <s v="Garfield"/>
        <s v="Jackson"/>
        <s v="Truman"/>
        <s v="Jefferson"/>
        <s v="Coolidge"/>
        <s v="Johnson"/>
        <s v="Lincoln"/>
        <s v="Carter"/>
        <s v="Eisenhower"/>
        <s v="Nixon"/>
        <s v="Cleveland"/>
        <s v="Tyler"/>
        <s v="McKinley"/>
        <s v="Roosevelt"/>
        <s v="Reagan"/>
      </sharedItems>
    </cacheField>
    <cacheField name="Room Type" numFmtId="0">
      <sharedItems count="3">
        <s v="Bay-window"/>
        <s v="Ocean"/>
        <s v="Side"/>
      </sharedItems>
    </cacheField>
    <cacheField name="Arrival Date" numFmtId="14">
      <sharedItems containsSemiMixedTypes="0" containsNonDate="0" containsDate="1" containsString="0" minDate="2014-12-01T00:00:00" maxDate="2014-12-25T00:00:00"/>
    </cacheField>
    <cacheField name="Departure Date" numFmtId="14">
      <sharedItems containsSemiMixedTypes="0" containsNonDate="0" containsDate="1" containsString="0" minDate="2014-12-03T00:00:00" maxDate="2015-01-01T00:00:00"/>
    </cacheField>
    <cacheField name="No of Guests" numFmtId="0">
      <sharedItems containsSemiMixedTypes="0" containsString="0" containsNumber="1" containsInteger="1" minValue="1" maxValue="6" count="6">
        <n v="6"/>
        <n v="2"/>
        <n v="5"/>
        <n v="1"/>
        <n v="3"/>
        <n v="4"/>
      </sharedItems>
    </cacheField>
    <cacheField name="Daily Rate" numFmtId="164">
      <sharedItems containsSemiMixedTypes="0" containsString="0" containsNumber="1" minValue="112.5" maxValue="325" count="12">
        <n v="150"/>
        <n v="325"/>
        <n v="125"/>
        <n v="250"/>
        <n v="112.5"/>
        <n v="175"/>
        <n v="300"/>
        <n v="198"/>
        <n v="200"/>
        <n v="148.5"/>
        <n v="320"/>
        <n v="275"/>
      </sharedItems>
    </cacheField>
    <cacheField name="Num Days" numFmtId="0">
      <sharedItems containsSemiMixedTypes="0" containsString="0" containsNumber="1" containsInteger="1" minValue="2" maxValue="10" count="7">
        <n v="3"/>
        <n v="7"/>
        <n v="8"/>
        <n v="2"/>
        <n v="4"/>
        <n v="5"/>
        <n v="10"/>
      </sharedItems>
    </cacheField>
    <cacheField name="Rate ∆" numFmtId="0">
      <sharedItems containsSemiMixedTypes="0" containsString="0" containsNumber="1" containsInteger="1" minValue="0" maxValue="80"/>
    </cacheField>
    <cacheField name="New Rate" numFmtId="164">
      <sharedItems containsSemiMixedTypes="0" containsString="0" containsNumber="1" minValue="112.5" maxValue="385"/>
    </cacheField>
    <cacheField name="Gross Rev." numFmtId="164">
      <sharedItems containsSemiMixedTypes="0" containsString="0" containsNumber="1" minValue="225" maxValue="3080" count="35">
        <n v="690"/>
        <n v="1050"/>
        <n v="3080"/>
        <n v="375"/>
        <n v="500"/>
        <n v="225"/>
        <n v="525"/>
        <n v="300"/>
        <n v="900"/>
        <n v="654"/>
        <n v="1040"/>
        <n v="377"/>
        <n v="1240"/>
        <n v="385"/>
        <n v="1280"/>
        <n v="600"/>
        <n v="450"/>
        <n v="337.5"/>
        <n v="562.5"/>
        <n v="396"/>
        <n v="1325"/>
        <n v="420"/>
        <n v="1200"/>
        <n v="2240"/>
        <n v="960"/>
        <n v="1350"/>
        <n v="1750"/>
        <n v="750"/>
        <n v="250"/>
        <n v="975"/>
        <n v="1925"/>
        <n v="762.5"/>
        <n v="3000"/>
        <n v="630"/>
        <n v="2600"/>
      </sharedItems>
    </cacheField>
    <cacheField name="Discount" numFmtId="164">
      <sharedItems containsSemiMixedTypes="0" containsString="0" containsNumber="1" minValue="0" maxValue="308" count="10">
        <n v="0"/>
        <n v="105"/>
        <n v="308"/>
        <n v="132.5"/>
        <n v="120"/>
        <n v="224"/>
        <n v="175"/>
        <n v="192.5"/>
        <n v="300"/>
        <n v="260"/>
      </sharedItems>
    </cacheField>
    <cacheField name="Net Rev." numFmtId="164">
      <sharedItems containsSemiMixedTypes="0" containsString="0" containsNumber="1" minValue="225" maxValue="2772" count="35">
        <n v="690"/>
        <n v="945"/>
        <n v="2772"/>
        <n v="375"/>
        <n v="500"/>
        <n v="225"/>
        <n v="525"/>
        <n v="300"/>
        <n v="900"/>
        <n v="654"/>
        <n v="1040"/>
        <n v="377"/>
        <n v="1240"/>
        <n v="385"/>
        <n v="1280"/>
        <n v="600"/>
        <n v="450"/>
        <n v="337.5"/>
        <n v="562.5"/>
        <n v="396"/>
        <n v="1192.5"/>
        <n v="420"/>
        <n v="1080"/>
        <n v="2016"/>
        <n v="960"/>
        <n v="1350"/>
        <n v="1575"/>
        <n v="750"/>
        <n v="250"/>
        <n v="975"/>
        <n v="1732.5"/>
        <n v="762.5"/>
        <n v="2700"/>
        <n v="630"/>
        <n v="2340"/>
      </sharedItems>
    </cacheField>
    <cacheField name="Ocean Rev.wo/d" numFmtId="164">
      <sharedItems containsSemiMixedTypes="0" containsString="0" containsNumber="1" minValue="0" maxValue="3000"/>
    </cacheField>
    <cacheField name="Levy" numFmtId="164">
      <sharedItems containsSemiMixedTypes="0" containsString="0" containsNumber="1" minValue="0" maxValue="22.5" count="19">
        <n v="0"/>
        <n v="19.5"/>
        <n v="3.75"/>
        <n v="6.75"/>
        <n v="4.4550000000000001"/>
        <n v="6"/>
        <n v="7.5"/>
        <n v="9.6"/>
        <n v="4.21875"/>
        <n v="2.9699999999999998"/>
        <n v="8.4375"/>
        <n v="16.8"/>
        <n v="7.1999999999999993"/>
        <n v="9.375"/>
        <n v="4.5"/>
        <n v="5.625"/>
        <n v="7.3125"/>
        <n v="14.4375"/>
        <n v="22.5"/>
      </sharedItems>
    </cacheField>
  </cacheFields>
  <extLst>
    <ext xmlns:x14="http://schemas.microsoft.com/office/spreadsheetml/2009/9/main" uri="{725AE2AE-9491-48be-B2B4-4EB974FC3084}">
      <x14:pivotCacheDefinition pivotCacheId="82970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Chris"/>
    <s v="Balestrini"/>
    <x v="0"/>
    <x v="0"/>
    <d v="2014-12-03T00:00:00"/>
    <d v="2014-12-06T00:00:00"/>
    <n v="6"/>
    <n v="150"/>
  </r>
  <r>
    <n v="2"/>
    <s v="Kathleen"/>
    <s v="Gladley"/>
    <x v="1"/>
    <x v="0"/>
    <d v="2014-12-24T00:00:00"/>
    <d v="2014-12-31T00:00:00"/>
    <n v="2"/>
    <n v="150"/>
  </r>
  <r>
    <n v="3"/>
    <s v="Alex"/>
    <s v="Kangogo"/>
    <x v="2"/>
    <x v="1"/>
    <d v="2014-12-01T00:00:00"/>
    <d v="2014-12-09T00:00:00"/>
    <n v="5"/>
    <n v="325"/>
  </r>
  <r>
    <n v="4"/>
    <s v="Kip"/>
    <s v="Meyer"/>
    <x v="3"/>
    <x v="2"/>
    <d v="2014-12-04T00:00:00"/>
    <d v="2014-12-07T00:00:00"/>
    <n v="1"/>
    <n v="125"/>
  </r>
  <r>
    <n v="5"/>
    <s v="Julian"/>
    <s v="McMillan"/>
    <x v="4"/>
    <x v="1"/>
    <d v="2014-12-01T00:00:00"/>
    <d v="2014-12-03T00:00:00"/>
    <n v="1"/>
    <n v="250"/>
  </r>
  <r>
    <n v="6"/>
    <s v="Craig"/>
    <s v="Birch"/>
    <x v="5"/>
    <x v="2"/>
    <d v="2014-12-14T00:00:00"/>
    <d v="2014-12-16T00:00:00"/>
    <n v="2"/>
    <n v="112.5"/>
  </r>
  <r>
    <n v="7"/>
    <s v="Patrick"/>
    <s v="Trites"/>
    <x v="6"/>
    <x v="0"/>
    <d v="2014-12-17T00:00:00"/>
    <d v="2014-12-20T00:00:00"/>
    <n v="1"/>
    <n v="175"/>
  </r>
  <r>
    <n v="8"/>
    <s v="Mike"/>
    <s v="Pidhoresky"/>
    <x v="7"/>
    <x v="0"/>
    <d v="2014-12-13T00:00:00"/>
    <d v="2014-12-15T00:00:00"/>
    <n v="2"/>
    <n v="150"/>
  </r>
  <r>
    <n v="9"/>
    <s v="Dayna"/>
    <s v="Neumann"/>
    <x v="8"/>
    <x v="1"/>
    <d v="2014-12-19T00:00:00"/>
    <d v="2014-12-21T00:00:00"/>
    <n v="2"/>
    <n v="250"/>
  </r>
  <r>
    <n v="10"/>
    <s v="Matthew"/>
    <s v="Marchant"/>
    <x v="9"/>
    <x v="1"/>
    <d v="2014-12-01T00:00:00"/>
    <d v="2014-12-04T00:00:00"/>
    <n v="2"/>
    <n v="300"/>
  </r>
  <r>
    <n v="11"/>
    <s v="Lanni"/>
    <s v="Schwarz"/>
    <x v="10"/>
    <x v="1"/>
    <d v="2014-12-05T00:00:00"/>
    <d v="2014-12-08T00:00:00"/>
    <n v="3"/>
    <n v="198"/>
  </r>
  <r>
    <n v="12"/>
    <s v="Chris"/>
    <s v="Panzhinskiy"/>
    <x v="11"/>
    <x v="1"/>
    <d v="2014-12-10T00:00:00"/>
    <d v="2014-12-14T00:00:00"/>
    <n v="5"/>
    <n v="200"/>
  </r>
  <r>
    <n v="13"/>
    <s v="Evgeniy"/>
    <s v="Anderson"/>
    <x v="12"/>
    <x v="2"/>
    <d v="2014-12-05T00:00:00"/>
    <d v="2014-12-07T00:00:00"/>
    <n v="4"/>
    <n v="148.5"/>
  </r>
  <r>
    <n v="14"/>
    <s v="Aidan"/>
    <s v="Spiller"/>
    <x v="4"/>
    <x v="1"/>
    <d v="2014-12-24T00:00:00"/>
    <d v="2014-12-28T00:00:00"/>
    <n v="5"/>
    <n v="250"/>
  </r>
  <r>
    <n v="15"/>
    <s v="Dusty"/>
    <s v="Pezderic"/>
    <x v="5"/>
    <x v="2"/>
    <d v="2014-12-05T00:00:00"/>
    <d v="2014-12-07T00:00:00"/>
    <n v="6"/>
    <n v="112.5"/>
  </r>
  <r>
    <n v="16"/>
    <s v="Zack"/>
    <s v="Dunbrack"/>
    <x v="9"/>
    <x v="1"/>
    <d v="2014-12-09T00:00:00"/>
    <d v="2014-12-13T00:00:00"/>
    <n v="2"/>
    <n v="320"/>
  </r>
  <r>
    <n v="17"/>
    <s v="Geoff"/>
    <s v="Hannah"/>
    <x v="8"/>
    <x v="1"/>
    <d v="2014-12-02T00:00:00"/>
    <d v="2014-12-04T00:00:00"/>
    <n v="2"/>
    <n v="250"/>
  </r>
  <r>
    <n v="18"/>
    <s v="Rachel"/>
    <s v="Bourchier"/>
    <x v="0"/>
    <x v="0"/>
    <d v="2014-12-05T00:00:00"/>
    <d v="2014-12-07T00:00:00"/>
    <n v="2"/>
    <n v="150"/>
  </r>
  <r>
    <n v="19"/>
    <s v="Takashi"/>
    <s v="Mouchart"/>
    <x v="7"/>
    <x v="0"/>
    <d v="2014-12-10T00:00:00"/>
    <d v="2014-12-14T00:00:00"/>
    <n v="2"/>
    <n v="150"/>
  </r>
  <r>
    <n v="20"/>
    <s v="Thibault"/>
    <s v="Newby"/>
    <x v="1"/>
    <x v="0"/>
    <d v="2014-12-14T00:00:00"/>
    <d v="2014-12-17T00:00:00"/>
    <n v="2"/>
    <n v="150"/>
  </r>
  <r>
    <n v="21"/>
    <s v="James"/>
    <s v="Bains"/>
    <x v="0"/>
    <x v="0"/>
    <d v="2014-12-24T00:00:00"/>
    <d v="2014-12-31T00:00:00"/>
    <n v="2"/>
    <n v="150"/>
  </r>
  <r>
    <n v="22"/>
    <s v="Vik"/>
    <s v="Ureta"/>
    <x v="5"/>
    <x v="2"/>
    <d v="2014-12-03T00:00:00"/>
    <d v="2014-12-06T00:00:00"/>
    <n v="1"/>
    <n v="112.5"/>
  </r>
  <r>
    <n v="23"/>
    <s v="Pablo"/>
    <s v="Sandhu"/>
    <x v="13"/>
    <x v="1"/>
    <d v="2014-12-10T00:00:00"/>
    <d v="2014-12-15T00:00:00"/>
    <n v="2"/>
    <n v="112.5"/>
  </r>
  <r>
    <n v="24"/>
    <s v="Tristan"/>
    <s v="Dean"/>
    <x v="10"/>
    <x v="1"/>
    <d v="2014-12-05T00:00:00"/>
    <d v="2014-12-07T00:00:00"/>
    <n v="1"/>
    <n v="198"/>
  </r>
  <r>
    <n v="25"/>
    <s v="John"/>
    <s v="Bandy"/>
    <x v="13"/>
    <x v="1"/>
    <d v="2014-12-20T00:00:00"/>
    <d v="2014-12-30T00:00:00"/>
    <n v="3"/>
    <n v="112.5"/>
  </r>
  <r>
    <n v="26"/>
    <s v="Erik"/>
    <s v="Gerber"/>
    <x v="7"/>
    <x v="0"/>
    <d v="2014-12-20T00:00:00"/>
    <d v="2014-12-23T00:00:00"/>
    <n v="2"/>
    <n v="150"/>
  </r>
  <r>
    <n v="27"/>
    <s v="Manuel"/>
    <s v="Vargo"/>
    <x v="1"/>
    <x v="0"/>
    <d v="2014-12-05T00:00:00"/>
    <d v="2014-12-07T00:00:00"/>
    <n v="2"/>
    <n v="150"/>
  </r>
  <r>
    <n v="28"/>
    <s v="Michael"/>
    <s v="Huang"/>
    <x v="14"/>
    <x v="0"/>
    <d v="2014-12-01T00:00:00"/>
    <d v="2014-12-03T00:00:00"/>
    <n v="5"/>
    <n v="150"/>
  </r>
  <r>
    <n v="29"/>
    <s v="Bill"/>
    <s v="Quintero"/>
    <x v="7"/>
    <x v="0"/>
    <d v="2014-12-04T00:00:00"/>
    <d v="2014-12-12T00:00:00"/>
    <n v="1"/>
    <n v="150"/>
  </r>
  <r>
    <n v="30"/>
    <s v="Margarita"/>
    <s v="Hoekstra"/>
    <x v="0"/>
    <x v="0"/>
    <d v="2014-12-13T00:00:00"/>
    <d v="2014-12-16T00:00:00"/>
    <n v="1"/>
    <n v="150"/>
  </r>
  <r>
    <n v="31"/>
    <s v="Tristan"/>
    <s v="Bueley"/>
    <x v="9"/>
    <x v="1"/>
    <d v="2014-12-24T00:00:00"/>
    <d v="2014-12-31T00:00:00"/>
    <n v="2"/>
    <n v="320"/>
  </r>
  <r>
    <n v="32"/>
    <s v="Chris"/>
    <s v="Odendaal"/>
    <x v="9"/>
    <x v="1"/>
    <d v="2014-12-03T00:00:00"/>
    <d v="2014-12-06T00:00:00"/>
    <n v="2"/>
    <n v="320"/>
  </r>
  <r>
    <n v="33"/>
    <s v="Martin"/>
    <s v="Mola"/>
    <x v="4"/>
    <x v="1"/>
    <d v="2014-12-10T00:00:00"/>
    <d v="2014-12-15T00:00:00"/>
    <n v="3"/>
    <n v="250"/>
  </r>
  <r>
    <n v="34"/>
    <s v="Manuel"/>
    <s v="Loewen"/>
    <x v="9"/>
    <x v="1"/>
    <d v="2014-12-05T00:00:00"/>
    <d v="2014-12-07T00:00:00"/>
    <n v="2"/>
    <n v="300"/>
  </r>
  <r>
    <n v="35"/>
    <s v="Jacob"/>
    <s v="Yorke"/>
    <x v="6"/>
    <x v="0"/>
    <d v="2014-12-20T00:00:00"/>
    <d v="2014-12-30T00:00:00"/>
    <n v="2"/>
    <n v="175"/>
  </r>
  <r>
    <n v="36"/>
    <s v="Brian"/>
    <s v="Burke"/>
    <x v="4"/>
    <x v="1"/>
    <d v="2014-12-20T00:00:00"/>
    <d v="2014-12-23T00:00:00"/>
    <n v="1"/>
    <n v="250"/>
  </r>
  <r>
    <n v="37"/>
    <s v="Betsy"/>
    <s v="Blazey"/>
    <x v="3"/>
    <x v="2"/>
    <d v="2014-12-05T00:00:00"/>
    <d v="2014-12-07T00:00:00"/>
    <n v="1"/>
    <n v="125"/>
  </r>
  <r>
    <n v="38"/>
    <s v="Paul"/>
    <s v="Jory"/>
    <x v="15"/>
    <x v="2"/>
    <d v="2014-12-01T00:00:00"/>
    <d v="2014-12-03T00:00:00"/>
    <n v="2"/>
    <n v="125"/>
  </r>
  <r>
    <n v="39"/>
    <s v="Samantha"/>
    <s v="Pagot"/>
    <x v="1"/>
    <x v="0"/>
    <d v="2014-12-04T00:00:00"/>
    <d v="2014-12-12T00:00:00"/>
    <n v="1"/>
    <n v="150"/>
  </r>
  <r>
    <n v="40"/>
    <s v="Vincent"/>
    <s v="Boutin"/>
    <x v="2"/>
    <x v="1"/>
    <d v="2014-12-13T00:00:00"/>
    <d v="2014-12-16T00:00:00"/>
    <n v="1"/>
    <n v="325"/>
  </r>
  <r>
    <n v="41"/>
    <s v="Rozlyn"/>
    <s v="Laura Fray"/>
    <x v="16"/>
    <x v="1"/>
    <d v="2014-12-24T00:00:00"/>
    <d v="2014-12-31T00:00:00"/>
    <n v="1"/>
    <n v="275"/>
  </r>
  <r>
    <n v="42"/>
    <s v="Ana"/>
    <s v="MacDonald"/>
    <x v="8"/>
    <x v="1"/>
    <d v="2014-12-03T00:00:00"/>
    <d v="2014-12-06T00:00:00"/>
    <n v="2"/>
    <n v="250"/>
  </r>
  <r>
    <n v="43"/>
    <s v="Matthew"/>
    <s v="Exley"/>
    <x v="13"/>
    <x v="1"/>
    <d v="2014-12-10T00:00:00"/>
    <d v="2014-12-15T00:00:00"/>
    <n v="4"/>
    <n v="112.5"/>
  </r>
  <r>
    <n v="44"/>
    <s v="Shawn"/>
    <s v="Neumann"/>
    <x v="0"/>
    <x v="0"/>
    <d v="2014-12-05T00:00:00"/>
    <d v="2014-12-07T00:00:00"/>
    <n v="1"/>
    <n v="150"/>
  </r>
  <r>
    <n v="45"/>
    <s v="Joel"/>
    <s v="Macleod"/>
    <x v="9"/>
    <x v="1"/>
    <d v="2014-12-20T00:00:00"/>
    <d v="2014-12-30T00:00:00"/>
    <n v="2"/>
    <n v="300"/>
  </r>
  <r>
    <n v="46"/>
    <s v="Dylan"/>
    <s v="Cugelman"/>
    <x v="14"/>
    <x v="0"/>
    <d v="2014-12-20T00:00:00"/>
    <d v="2014-12-23T00:00:00"/>
    <n v="5"/>
    <n v="150"/>
  </r>
  <r>
    <n v="47"/>
    <s v="Gabe"/>
    <s v="Clement"/>
    <x v="5"/>
    <x v="2"/>
    <d v="2014-12-05T00:00:00"/>
    <d v="2014-12-07T00:00:00"/>
    <n v="2"/>
    <n v="112.5"/>
  </r>
  <r>
    <n v="48"/>
    <s v="Dave"/>
    <s v="Rainone"/>
    <x v="17"/>
    <x v="0"/>
    <d v="2014-12-01T00:00:00"/>
    <d v="2014-12-03T00:00:00"/>
    <n v="2"/>
    <n v="150"/>
  </r>
  <r>
    <n v="49"/>
    <s v="Scott"/>
    <s v="Bjornson"/>
    <x v="2"/>
    <x v="1"/>
    <d v="2014-12-04T00:00:00"/>
    <d v="2014-12-12T00:00:00"/>
    <n v="2"/>
    <n v="325"/>
  </r>
  <r>
    <n v="50"/>
    <s v="Fraser"/>
    <s v="Saxon"/>
    <x v="9"/>
    <x v="1"/>
    <d v="2014-12-13T00:00:00"/>
    <d v="2014-12-16T00:00:00"/>
    <n v="2"/>
    <n v="3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Chris"/>
    <s v="Balestrini"/>
    <x v="0"/>
    <x v="0"/>
    <d v="2014-12-03T00:00:00"/>
    <d v="2014-12-06T00:00:00"/>
    <x v="0"/>
    <x v="0"/>
    <x v="0"/>
    <n v="80"/>
    <n v="230"/>
    <x v="0"/>
    <x v="0"/>
    <x v="0"/>
    <n v="0"/>
    <x v="0"/>
  </r>
  <r>
    <n v="2"/>
    <s v="Kathleen"/>
    <s v="Gladley"/>
    <x v="1"/>
    <x v="0"/>
    <d v="2014-12-24T00:00:00"/>
    <d v="2014-12-31T00:00:00"/>
    <x v="1"/>
    <x v="0"/>
    <x v="1"/>
    <n v="0"/>
    <n v="150"/>
    <x v="1"/>
    <x v="1"/>
    <x v="1"/>
    <n v="0"/>
    <x v="0"/>
  </r>
  <r>
    <n v="3"/>
    <s v="Alex"/>
    <s v="Kangogo"/>
    <x v="2"/>
    <x v="1"/>
    <d v="2014-12-01T00:00:00"/>
    <d v="2014-12-09T00:00:00"/>
    <x v="2"/>
    <x v="1"/>
    <x v="2"/>
    <n v="60"/>
    <n v="385"/>
    <x v="2"/>
    <x v="2"/>
    <x v="2"/>
    <n v="2600"/>
    <x v="1"/>
  </r>
  <r>
    <n v="4"/>
    <s v="Kip"/>
    <s v="Meyer"/>
    <x v="3"/>
    <x v="2"/>
    <d v="2014-12-04T00:00:00"/>
    <d v="2014-12-07T00:00:00"/>
    <x v="3"/>
    <x v="2"/>
    <x v="0"/>
    <n v="0"/>
    <n v="125"/>
    <x v="3"/>
    <x v="0"/>
    <x v="3"/>
    <n v="0"/>
    <x v="0"/>
  </r>
  <r>
    <n v="5"/>
    <s v="Julian"/>
    <s v="McMillan"/>
    <x v="4"/>
    <x v="1"/>
    <d v="2014-12-01T00:00:00"/>
    <d v="2014-12-03T00:00:00"/>
    <x v="3"/>
    <x v="3"/>
    <x v="3"/>
    <n v="0"/>
    <n v="250"/>
    <x v="4"/>
    <x v="0"/>
    <x v="4"/>
    <n v="500"/>
    <x v="2"/>
  </r>
  <r>
    <n v="6"/>
    <s v="Craig"/>
    <s v="Birch"/>
    <x v="5"/>
    <x v="2"/>
    <d v="2014-12-14T00:00:00"/>
    <d v="2014-12-16T00:00:00"/>
    <x v="1"/>
    <x v="4"/>
    <x v="3"/>
    <n v="0"/>
    <n v="112.5"/>
    <x v="5"/>
    <x v="0"/>
    <x v="5"/>
    <n v="0"/>
    <x v="0"/>
  </r>
  <r>
    <n v="7"/>
    <s v="Patrick"/>
    <s v="Trites"/>
    <x v="6"/>
    <x v="0"/>
    <d v="2014-12-17T00:00:00"/>
    <d v="2014-12-20T00:00:00"/>
    <x v="3"/>
    <x v="5"/>
    <x v="0"/>
    <n v="0"/>
    <n v="175"/>
    <x v="6"/>
    <x v="0"/>
    <x v="6"/>
    <n v="0"/>
    <x v="0"/>
  </r>
  <r>
    <n v="8"/>
    <s v="Mike"/>
    <s v="Pidhoresky"/>
    <x v="7"/>
    <x v="0"/>
    <d v="2014-12-13T00:00:00"/>
    <d v="2014-12-15T00:00:00"/>
    <x v="1"/>
    <x v="0"/>
    <x v="3"/>
    <n v="0"/>
    <n v="150"/>
    <x v="7"/>
    <x v="0"/>
    <x v="7"/>
    <n v="0"/>
    <x v="0"/>
  </r>
  <r>
    <n v="9"/>
    <s v="Dayna"/>
    <s v="Neumann"/>
    <x v="8"/>
    <x v="1"/>
    <d v="2014-12-19T00:00:00"/>
    <d v="2014-12-21T00:00:00"/>
    <x v="1"/>
    <x v="3"/>
    <x v="3"/>
    <n v="0"/>
    <n v="250"/>
    <x v="4"/>
    <x v="0"/>
    <x v="4"/>
    <n v="500"/>
    <x v="2"/>
  </r>
  <r>
    <n v="10"/>
    <s v="Matthew"/>
    <s v="Marchant"/>
    <x v="9"/>
    <x v="1"/>
    <d v="2014-12-01T00:00:00"/>
    <d v="2014-12-04T00:00:00"/>
    <x v="1"/>
    <x v="6"/>
    <x v="0"/>
    <n v="0"/>
    <n v="300"/>
    <x v="8"/>
    <x v="0"/>
    <x v="8"/>
    <n v="900"/>
    <x v="3"/>
  </r>
  <r>
    <n v="11"/>
    <s v="Lanni"/>
    <s v="Schwarz"/>
    <x v="10"/>
    <x v="1"/>
    <d v="2014-12-05T00:00:00"/>
    <d v="2014-12-08T00:00:00"/>
    <x v="4"/>
    <x v="7"/>
    <x v="0"/>
    <n v="20"/>
    <n v="218"/>
    <x v="9"/>
    <x v="0"/>
    <x v="9"/>
    <n v="594"/>
    <x v="4"/>
  </r>
  <r>
    <n v="12"/>
    <s v="Chris"/>
    <s v="Panzhinskiy"/>
    <x v="11"/>
    <x v="1"/>
    <d v="2014-12-10T00:00:00"/>
    <d v="2014-12-14T00:00:00"/>
    <x v="2"/>
    <x v="8"/>
    <x v="4"/>
    <n v="60"/>
    <n v="260"/>
    <x v="10"/>
    <x v="0"/>
    <x v="10"/>
    <n v="800"/>
    <x v="5"/>
  </r>
  <r>
    <n v="13"/>
    <s v="Evgeniy"/>
    <s v="Anderson"/>
    <x v="12"/>
    <x v="2"/>
    <d v="2014-12-05T00:00:00"/>
    <d v="2014-12-07T00:00:00"/>
    <x v="5"/>
    <x v="9"/>
    <x v="3"/>
    <n v="40"/>
    <n v="188.5"/>
    <x v="11"/>
    <x v="0"/>
    <x v="11"/>
    <n v="0"/>
    <x v="0"/>
  </r>
  <r>
    <n v="14"/>
    <s v="Aidan"/>
    <s v="Spiller"/>
    <x v="4"/>
    <x v="1"/>
    <d v="2014-12-24T00:00:00"/>
    <d v="2014-12-28T00:00:00"/>
    <x v="2"/>
    <x v="3"/>
    <x v="4"/>
    <n v="60"/>
    <n v="310"/>
    <x v="12"/>
    <x v="0"/>
    <x v="12"/>
    <n v="1000"/>
    <x v="6"/>
  </r>
  <r>
    <n v="15"/>
    <s v="Dusty"/>
    <s v="Pezderic"/>
    <x v="5"/>
    <x v="2"/>
    <d v="2014-12-05T00:00:00"/>
    <d v="2014-12-07T00:00:00"/>
    <x v="0"/>
    <x v="4"/>
    <x v="3"/>
    <n v="80"/>
    <n v="192.5"/>
    <x v="13"/>
    <x v="0"/>
    <x v="13"/>
    <n v="0"/>
    <x v="0"/>
  </r>
  <r>
    <n v="16"/>
    <s v="Zack"/>
    <s v="Dunbrack"/>
    <x v="9"/>
    <x v="1"/>
    <d v="2014-12-09T00:00:00"/>
    <d v="2014-12-13T00:00:00"/>
    <x v="1"/>
    <x v="10"/>
    <x v="4"/>
    <n v="0"/>
    <n v="320"/>
    <x v="14"/>
    <x v="0"/>
    <x v="14"/>
    <n v="1280"/>
    <x v="7"/>
  </r>
  <r>
    <n v="17"/>
    <s v="Geoff"/>
    <s v="Hannah"/>
    <x v="8"/>
    <x v="1"/>
    <d v="2014-12-02T00:00:00"/>
    <d v="2014-12-04T00:00:00"/>
    <x v="1"/>
    <x v="3"/>
    <x v="3"/>
    <n v="0"/>
    <n v="250"/>
    <x v="4"/>
    <x v="0"/>
    <x v="4"/>
    <n v="500"/>
    <x v="2"/>
  </r>
  <r>
    <n v="18"/>
    <s v="Rachel"/>
    <s v="Bourchier"/>
    <x v="0"/>
    <x v="0"/>
    <d v="2014-12-05T00:00:00"/>
    <d v="2014-12-07T00:00:00"/>
    <x v="1"/>
    <x v="0"/>
    <x v="3"/>
    <n v="0"/>
    <n v="150"/>
    <x v="7"/>
    <x v="0"/>
    <x v="7"/>
    <n v="0"/>
    <x v="0"/>
  </r>
  <r>
    <n v="19"/>
    <s v="Takashi"/>
    <s v="Mouchart"/>
    <x v="7"/>
    <x v="0"/>
    <d v="2014-12-10T00:00:00"/>
    <d v="2014-12-14T00:00:00"/>
    <x v="1"/>
    <x v="0"/>
    <x v="4"/>
    <n v="0"/>
    <n v="150"/>
    <x v="15"/>
    <x v="0"/>
    <x v="15"/>
    <n v="0"/>
    <x v="0"/>
  </r>
  <r>
    <n v="20"/>
    <s v="Thibault"/>
    <s v="Newby"/>
    <x v="1"/>
    <x v="0"/>
    <d v="2014-12-14T00:00:00"/>
    <d v="2014-12-17T00:00:00"/>
    <x v="1"/>
    <x v="0"/>
    <x v="0"/>
    <n v="0"/>
    <n v="150"/>
    <x v="16"/>
    <x v="0"/>
    <x v="16"/>
    <n v="0"/>
    <x v="0"/>
  </r>
  <r>
    <n v="21"/>
    <s v="James"/>
    <s v="Bains"/>
    <x v="0"/>
    <x v="0"/>
    <d v="2014-12-24T00:00:00"/>
    <d v="2014-12-31T00:00:00"/>
    <x v="1"/>
    <x v="0"/>
    <x v="1"/>
    <n v="0"/>
    <n v="150"/>
    <x v="1"/>
    <x v="1"/>
    <x v="1"/>
    <n v="0"/>
    <x v="0"/>
  </r>
  <r>
    <n v="22"/>
    <s v="Vik"/>
    <s v="Ureta"/>
    <x v="5"/>
    <x v="2"/>
    <d v="2014-12-03T00:00:00"/>
    <d v="2014-12-06T00:00:00"/>
    <x v="3"/>
    <x v="4"/>
    <x v="0"/>
    <n v="0"/>
    <n v="112.5"/>
    <x v="17"/>
    <x v="0"/>
    <x v="17"/>
    <n v="0"/>
    <x v="0"/>
  </r>
  <r>
    <n v="23"/>
    <s v="Pablo"/>
    <s v="Sandhu"/>
    <x v="13"/>
    <x v="1"/>
    <d v="2014-12-10T00:00:00"/>
    <d v="2014-12-15T00:00:00"/>
    <x v="1"/>
    <x v="4"/>
    <x v="5"/>
    <n v="0"/>
    <n v="112.5"/>
    <x v="18"/>
    <x v="0"/>
    <x v="18"/>
    <n v="562.5"/>
    <x v="8"/>
  </r>
  <r>
    <n v="24"/>
    <s v="Tristan"/>
    <s v="Dean"/>
    <x v="10"/>
    <x v="1"/>
    <d v="2014-12-05T00:00:00"/>
    <d v="2014-12-07T00:00:00"/>
    <x v="3"/>
    <x v="7"/>
    <x v="3"/>
    <n v="0"/>
    <n v="198"/>
    <x v="19"/>
    <x v="0"/>
    <x v="19"/>
    <n v="396"/>
    <x v="9"/>
  </r>
  <r>
    <n v="25"/>
    <s v="John"/>
    <s v="Bandy"/>
    <x v="13"/>
    <x v="1"/>
    <d v="2014-12-20T00:00:00"/>
    <d v="2014-12-30T00:00:00"/>
    <x v="4"/>
    <x v="4"/>
    <x v="6"/>
    <n v="20"/>
    <n v="132.5"/>
    <x v="20"/>
    <x v="3"/>
    <x v="20"/>
    <n v="1125"/>
    <x v="10"/>
  </r>
  <r>
    <n v="26"/>
    <s v="Erik"/>
    <s v="Gerber"/>
    <x v="7"/>
    <x v="0"/>
    <d v="2014-12-20T00:00:00"/>
    <d v="2014-12-23T00:00:00"/>
    <x v="1"/>
    <x v="0"/>
    <x v="0"/>
    <n v="0"/>
    <n v="150"/>
    <x v="16"/>
    <x v="0"/>
    <x v="16"/>
    <n v="0"/>
    <x v="0"/>
  </r>
  <r>
    <n v="27"/>
    <s v="Manuel"/>
    <s v="Vargo"/>
    <x v="1"/>
    <x v="0"/>
    <d v="2014-12-05T00:00:00"/>
    <d v="2014-12-07T00:00:00"/>
    <x v="1"/>
    <x v="0"/>
    <x v="3"/>
    <n v="0"/>
    <n v="150"/>
    <x v="7"/>
    <x v="0"/>
    <x v="7"/>
    <n v="0"/>
    <x v="0"/>
  </r>
  <r>
    <n v="28"/>
    <s v="Michael"/>
    <s v="Huang"/>
    <x v="14"/>
    <x v="0"/>
    <d v="2014-12-01T00:00:00"/>
    <d v="2014-12-03T00:00:00"/>
    <x v="2"/>
    <x v="0"/>
    <x v="3"/>
    <n v="60"/>
    <n v="210"/>
    <x v="21"/>
    <x v="0"/>
    <x v="21"/>
    <n v="0"/>
    <x v="0"/>
  </r>
  <r>
    <n v="29"/>
    <s v="Bill"/>
    <s v="Quintero"/>
    <x v="7"/>
    <x v="0"/>
    <d v="2014-12-04T00:00:00"/>
    <d v="2014-12-12T00:00:00"/>
    <x v="3"/>
    <x v="0"/>
    <x v="2"/>
    <n v="0"/>
    <n v="150"/>
    <x v="22"/>
    <x v="4"/>
    <x v="22"/>
    <n v="0"/>
    <x v="0"/>
  </r>
  <r>
    <n v="30"/>
    <s v="Margarita"/>
    <s v="Hoekstra"/>
    <x v="0"/>
    <x v="0"/>
    <d v="2014-12-13T00:00:00"/>
    <d v="2014-12-16T00:00:00"/>
    <x v="3"/>
    <x v="0"/>
    <x v="0"/>
    <n v="0"/>
    <n v="150"/>
    <x v="16"/>
    <x v="0"/>
    <x v="16"/>
    <n v="0"/>
    <x v="0"/>
  </r>
  <r>
    <n v="31"/>
    <s v="Tristan"/>
    <s v="Bueley"/>
    <x v="9"/>
    <x v="1"/>
    <d v="2014-12-24T00:00:00"/>
    <d v="2014-12-31T00:00:00"/>
    <x v="1"/>
    <x v="10"/>
    <x v="1"/>
    <n v="0"/>
    <n v="320"/>
    <x v="23"/>
    <x v="5"/>
    <x v="23"/>
    <n v="2240"/>
    <x v="11"/>
  </r>
  <r>
    <n v="32"/>
    <s v="Chris"/>
    <s v="Odendaal"/>
    <x v="9"/>
    <x v="1"/>
    <d v="2014-12-03T00:00:00"/>
    <d v="2014-12-06T00:00:00"/>
    <x v="1"/>
    <x v="10"/>
    <x v="0"/>
    <n v="0"/>
    <n v="320"/>
    <x v="24"/>
    <x v="0"/>
    <x v="24"/>
    <n v="960"/>
    <x v="12"/>
  </r>
  <r>
    <n v="33"/>
    <s v="Martin"/>
    <s v="Mola"/>
    <x v="4"/>
    <x v="1"/>
    <d v="2014-12-10T00:00:00"/>
    <d v="2014-12-15T00:00:00"/>
    <x v="4"/>
    <x v="3"/>
    <x v="5"/>
    <n v="20"/>
    <n v="270"/>
    <x v="25"/>
    <x v="0"/>
    <x v="25"/>
    <n v="1250"/>
    <x v="13"/>
  </r>
  <r>
    <n v="34"/>
    <s v="Manuel"/>
    <s v="Loewen"/>
    <x v="9"/>
    <x v="1"/>
    <d v="2014-12-05T00:00:00"/>
    <d v="2014-12-07T00:00:00"/>
    <x v="1"/>
    <x v="6"/>
    <x v="3"/>
    <n v="0"/>
    <n v="300"/>
    <x v="15"/>
    <x v="0"/>
    <x v="15"/>
    <n v="600"/>
    <x v="14"/>
  </r>
  <r>
    <n v="35"/>
    <s v="Jacob"/>
    <s v="Yorke"/>
    <x v="6"/>
    <x v="0"/>
    <d v="2014-12-20T00:00:00"/>
    <d v="2014-12-30T00:00:00"/>
    <x v="1"/>
    <x v="5"/>
    <x v="6"/>
    <n v="0"/>
    <n v="175"/>
    <x v="26"/>
    <x v="6"/>
    <x v="26"/>
    <n v="0"/>
    <x v="0"/>
  </r>
  <r>
    <n v="36"/>
    <s v="Brian"/>
    <s v="Burke"/>
    <x v="4"/>
    <x v="1"/>
    <d v="2014-12-20T00:00:00"/>
    <d v="2014-12-23T00:00:00"/>
    <x v="3"/>
    <x v="3"/>
    <x v="0"/>
    <n v="0"/>
    <n v="250"/>
    <x v="27"/>
    <x v="0"/>
    <x v="27"/>
    <n v="750"/>
    <x v="15"/>
  </r>
  <r>
    <n v="37"/>
    <s v="Betsy"/>
    <s v="Blazey"/>
    <x v="3"/>
    <x v="2"/>
    <d v="2014-12-05T00:00:00"/>
    <d v="2014-12-07T00:00:00"/>
    <x v="3"/>
    <x v="2"/>
    <x v="3"/>
    <n v="0"/>
    <n v="125"/>
    <x v="28"/>
    <x v="0"/>
    <x v="28"/>
    <n v="0"/>
    <x v="0"/>
  </r>
  <r>
    <n v="38"/>
    <s v="Paul"/>
    <s v="Jory"/>
    <x v="15"/>
    <x v="2"/>
    <d v="2014-12-01T00:00:00"/>
    <d v="2014-12-03T00:00:00"/>
    <x v="1"/>
    <x v="2"/>
    <x v="3"/>
    <n v="0"/>
    <n v="125"/>
    <x v="28"/>
    <x v="0"/>
    <x v="28"/>
    <n v="0"/>
    <x v="0"/>
  </r>
  <r>
    <n v="39"/>
    <s v="Samantha"/>
    <s v="Pagot"/>
    <x v="1"/>
    <x v="0"/>
    <d v="2014-12-04T00:00:00"/>
    <d v="2014-12-12T00:00:00"/>
    <x v="3"/>
    <x v="0"/>
    <x v="2"/>
    <n v="0"/>
    <n v="150"/>
    <x v="22"/>
    <x v="4"/>
    <x v="22"/>
    <n v="0"/>
    <x v="0"/>
  </r>
  <r>
    <n v="40"/>
    <s v="Vincent"/>
    <s v="Boutin"/>
    <x v="2"/>
    <x v="1"/>
    <d v="2014-12-13T00:00:00"/>
    <d v="2014-12-16T00:00:00"/>
    <x v="3"/>
    <x v="1"/>
    <x v="0"/>
    <n v="0"/>
    <n v="325"/>
    <x v="29"/>
    <x v="0"/>
    <x v="29"/>
    <n v="975"/>
    <x v="16"/>
  </r>
  <r>
    <n v="41"/>
    <s v="Rozlyn"/>
    <s v="Laura Fray"/>
    <x v="16"/>
    <x v="1"/>
    <d v="2014-12-24T00:00:00"/>
    <d v="2014-12-31T00:00:00"/>
    <x v="3"/>
    <x v="11"/>
    <x v="1"/>
    <n v="0"/>
    <n v="275"/>
    <x v="30"/>
    <x v="7"/>
    <x v="30"/>
    <n v="1925"/>
    <x v="17"/>
  </r>
  <r>
    <n v="42"/>
    <s v="Ana"/>
    <s v="MacDonald"/>
    <x v="8"/>
    <x v="1"/>
    <d v="2014-12-03T00:00:00"/>
    <d v="2014-12-06T00:00:00"/>
    <x v="1"/>
    <x v="3"/>
    <x v="0"/>
    <n v="0"/>
    <n v="250"/>
    <x v="27"/>
    <x v="0"/>
    <x v="27"/>
    <n v="750"/>
    <x v="15"/>
  </r>
  <r>
    <n v="43"/>
    <s v="Matthew"/>
    <s v="Exley"/>
    <x v="13"/>
    <x v="1"/>
    <d v="2014-12-10T00:00:00"/>
    <d v="2014-12-15T00:00:00"/>
    <x v="5"/>
    <x v="4"/>
    <x v="5"/>
    <n v="40"/>
    <n v="152.5"/>
    <x v="31"/>
    <x v="0"/>
    <x v="31"/>
    <n v="562.5"/>
    <x v="8"/>
  </r>
  <r>
    <n v="44"/>
    <s v="Shawn"/>
    <s v="Neumann"/>
    <x v="0"/>
    <x v="0"/>
    <d v="2014-12-05T00:00:00"/>
    <d v="2014-12-07T00:00:00"/>
    <x v="3"/>
    <x v="0"/>
    <x v="3"/>
    <n v="0"/>
    <n v="150"/>
    <x v="7"/>
    <x v="0"/>
    <x v="7"/>
    <n v="0"/>
    <x v="0"/>
  </r>
  <r>
    <n v="45"/>
    <s v="Joel"/>
    <s v="Macleod"/>
    <x v="9"/>
    <x v="1"/>
    <d v="2014-12-20T00:00:00"/>
    <d v="2014-12-30T00:00:00"/>
    <x v="1"/>
    <x v="6"/>
    <x v="6"/>
    <n v="0"/>
    <n v="300"/>
    <x v="32"/>
    <x v="8"/>
    <x v="32"/>
    <n v="3000"/>
    <x v="18"/>
  </r>
  <r>
    <n v="46"/>
    <s v="Dylan"/>
    <s v="Cugelman"/>
    <x v="14"/>
    <x v="0"/>
    <d v="2014-12-20T00:00:00"/>
    <d v="2014-12-23T00:00:00"/>
    <x v="2"/>
    <x v="0"/>
    <x v="0"/>
    <n v="60"/>
    <n v="210"/>
    <x v="33"/>
    <x v="0"/>
    <x v="33"/>
    <n v="0"/>
    <x v="0"/>
  </r>
  <r>
    <n v="47"/>
    <s v="Gabe"/>
    <s v="Clement"/>
    <x v="5"/>
    <x v="2"/>
    <d v="2014-12-05T00:00:00"/>
    <d v="2014-12-07T00:00:00"/>
    <x v="1"/>
    <x v="4"/>
    <x v="3"/>
    <n v="0"/>
    <n v="112.5"/>
    <x v="5"/>
    <x v="0"/>
    <x v="5"/>
    <n v="0"/>
    <x v="0"/>
  </r>
  <r>
    <n v="48"/>
    <s v="Dave"/>
    <s v="Rainone"/>
    <x v="17"/>
    <x v="0"/>
    <d v="2014-12-01T00:00:00"/>
    <d v="2014-12-03T00:00:00"/>
    <x v="1"/>
    <x v="0"/>
    <x v="3"/>
    <n v="0"/>
    <n v="150"/>
    <x v="7"/>
    <x v="0"/>
    <x v="7"/>
    <n v="0"/>
    <x v="0"/>
  </r>
  <r>
    <n v="49"/>
    <s v="Scott"/>
    <s v="Bjornson"/>
    <x v="2"/>
    <x v="1"/>
    <d v="2014-12-04T00:00:00"/>
    <d v="2014-12-12T00:00:00"/>
    <x v="1"/>
    <x v="1"/>
    <x v="2"/>
    <n v="0"/>
    <n v="325"/>
    <x v="34"/>
    <x v="9"/>
    <x v="34"/>
    <n v="2600"/>
    <x v="1"/>
  </r>
  <r>
    <n v="50"/>
    <s v="Fraser"/>
    <s v="Saxon"/>
    <x v="9"/>
    <x v="1"/>
    <d v="2014-12-13T00:00:00"/>
    <d v="2014-12-16T00:00:00"/>
    <x v="1"/>
    <x v="10"/>
    <x v="0"/>
    <n v="0"/>
    <n v="320"/>
    <x v="24"/>
    <x v="0"/>
    <x v="24"/>
    <n v="960"/>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EC8713-F62D-A14B-A127-2E6F79E3BF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N75" firstHeaderRow="1" firstDataRow="1" firstDataCol="1"/>
  <pivotFields count="9">
    <pivotField showAll="0"/>
    <pivotField showAll="0"/>
    <pivotField showAll="0"/>
    <pivotField axis="axisRow" showAll="0" measureFilter="1">
      <items count="19">
        <item x="10"/>
        <item x="13"/>
        <item x="7"/>
        <item x="11"/>
        <item x="3"/>
        <item x="4"/>
        <item x="6"/>
        <item x="8"/>
        <item x="9"/>
        <item x="15"/>
        <item x="12"/>
        <item x="0"/>
        <item x="17"/>
        <item x="16"/>
        <item x="5"/>
        <item x="14"/>
        <item x="1"/>
        <item x="2"/>
        <item t="default"/>
      </items>
    </pivotField>
    <pivotField showAll="0"/>
    <pivotField numFmtId="14" showAll="0"/>
    <pivotField numFmtId="14" showAll="0"/>
    <pivotField dataField="1" showAll="0"/>
    <pivotField numFmtId="164" showAll="0"/>
  </pivotFields>
  <rowFields count="1">
    <field x="3"/>
  </rowFields>
  <rowItems count="3">
    <i>
      <x v="8"/>
    </i>
    <i>
      <x v="11"/>
    </i>
    <i t="grand">
      <x/>
    </i>
  </rowItems>
  <colItems count="1">
    <i/>
  </colItems>
  <dataFields count="1">
    <dataField name="Sum of No of Guests" fld="7" baseField="0" baseItem="0"/>
  </dataFields>
  <pivotTableStyleInfo name="PivotStyleLight16" showRowHeaders="1" showColHeaders="1" showRowStripes="0" showColStripes="0" showLastColumn="1"/>
  <filters count="1">
    <filter fld="3"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A641E-5532-AE4A-B5CD-7842BDD219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9:N81" firstHeaderRow="1" firstDataRow="1" firstDataCol="1"/>
  <pivotFields count="9">
    <pivotField showAll="0"/>
    <pivotField showAll="0"/>
    <pivotField showAll="0"/>
    <pivotField showAll="0"/>
    <pivotField axis="axisRow" dataField="1" showAll="0" measureFilter="1">
      <items count="4">
        <item x="0"/>
        <item x="1"/>
        <item x="2"/>
        <item t="default"/>
      </items>
    </pivotField>
    <pivotField numFmtId="14" showAll="0"/>
    <pivotField numFmtId="14" showAll="0"/>
    <pivotField showAll="0"/>
    <pivotField numFmtId="164" showAll="0"/>
  </pivotFields>
  <rowFields count="1">
    <field x="4"/>
  </rowFields>
  <rowItems count="2">
    <i>
      <x v="2"/>
    </i>
    <i t="grand">
      <x/>
    </i>
  </rowItems>
  <colItems count="1">
    <i/>
  </colItems>
  <dataFields count="1">
    <dataField name="Count of Room Type"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63F285-F9F0-FD4A-9DF6-97BA98E643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5:N68" firstHeaderRow="1" firstDataRow="1" firstDataCol="1"/>
  <pivotFields count="9">
    <pivotField showAll="0"/>
    <pivotField showAll="0"/>
    <pivotField showAll="0"/>
    <pivotField axis="axisRow" dataField="1" showAll="0" measureFilter="1">
      <items count="19">
        <item x="10"/>
        <item x="13"/>
        <item x="7"/>
        <item x="11"/>
        <item x="3"/>
        <item x="4"/>
        <item x="6"/>
        <item x="8"/>
        <item x="9"/>
        <item x="15"/>
        <item x="12"/>
        <item x="0"/>
        <item x="17"/>
        <item x="16"/>
        <item x="5"/>
        <item x="14"/>
        <item x="1"/>
        <item x="2"/>
        <item t="default"/>
      </items>
    </pivotField>
    <pivotField showAll="0"/>
    <pivotField numFmtId="14" showAll="0"/>
    <pivotField numFmtId="14" showAll="0"/>
    <pivotField showAll="0"/>
    <pivotField numFmtId="164" showAll="0"/>
  </pivotFields>
  <rowFields count="1">
    <field x="3"/>
  </rowFields>
  <rowItems count="3">
    <i>
      <x v="8"/>
    </i>
    <i>
      <x v="11"/>
    </i>
    <i t="grand">
      <x/>
    </i>
  </rowItems>
  <colItems count="1">
    <i/>
  </colItems>
  <dataFields count="1">
    <dataField name="Count of Room" fld="3" subtotal="count" baseField="0" baseItem="0"/>
  </dataFields>
  <pivotTableStyleInfo name="PivotStyleLight16" showRowHeaders="1" showColHeaders="1" showRowStripes="0" showColStripes="0" showLastColumn="1"/>
  <filters count="1">
    <filter fld="3"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0457B-66BF-5E46-A3F5-74AAD473F578}" name="PivotTable4" cacheId="3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1">
  <location ref="D3:F12" firstHeaderRow="0" firstDataRow="1" firstDataCol="1"/>
  <pivotFields count="17">
    <pivotField showAll="0"/>
    <pivotField showAll="0"/>
    <pivotField showAll="0"/>
    <pivotField axis="axisRow" showAll="0" sortType="ascending">
      <items count="19">
        <item h="1" x="10"/>
        <item h="1" x="13"/>
        <item h="1" x="7"/>
        <item h="1" x="11"/>
        <item x="3"/>
        <item x="4"/>
        <item x="6"/>
        <item x="8"/>
        <item x="9"/>
        <item x="15"/>
        <item x="12"/>
        <item x="0"/>
        <item h="1" x="17"/>
        <item h="1" x="16"/>
        <item h="1" x="5"/>
        <item h="1" x="14"/>
        <item h="1" x="1"/>
        <item h="1" x="2"/>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items count="7">
        <item x="3"/>
        <item x="1"/>
        <item x="4"/>
        <item x="5"/>
        <item x="2"/>
        <item x="0"/>
        <item t="default"/>
      </items>
    </pivotField>
    <pivotField dataField="1" numFmtId="164" showAll="0"/>
    <pivotField dataField="1" showAll="0"/>
    <pivotField showAll="0"/>
    <pivotField numFmtId="164" showAll="0"/>
    <pivotField numFmtId="164" showAll="0"/>
    <pivotField numFmtId="164" showAll="0"/>
    <pivotField numFmtId="164" showAll="0"/>
    <pivotField numFmtId="164" showAll="0"/>
    <pivotField numFmtId="164" showAll="0"/>
  </pivotFields>
  <rowFields count="1">
    <field x="3"/>
  </rowFields>
  <rowItems count="9">
    <i>
      <x v="9"/>
    </i>
    <i>
      <x v="10"/>
    </i>
    <i>
      <x v="4"/>
    </i>
    <i>
      <x v="6"/>
    </i>
    <i>
      <x v="7"/>
    </i>
    <i>
      <x v="11"/>
    </i>
    <i>
      <x v="5"/>
    </i>
    <i>
      <x v="8"/>
    </i>
    <i t="grand">
      <x/>
    </i>
  </rowItems>
  <colFields count="1">
    <field x="-2"/>
  </colFields>
  <colItems count="2">
    <i>
      <x/>
    </i>
    <i i="1">
      <x v="1"/>
    </i>
  </colItems>
  <dataFields count="2">
    <dataField name="Sum of Daily Rate" fld="8" baseField="0" baseItem="0"/>
    <dataField name="Sum of Num Days" fld="9"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0FD34E-EA7D-3C47-9C3C-5FE32E33B32C}"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2" firstHeaderRow="0" firstDataRow="1" firstDataCol="1"/>
  <pivotFields count="17">
    <pivotField showAll="0"/>
    <pivotField showAll="0"/>
    <pivotField showAll="0"/>
    <pivotField axis="axisRow" showAll="0" sortType="ascending">
      <items count="19">
        <item h="1" x="10"/>
        <item h="1" x="13"/>
        <item h="1" x="7"/>
        <item h="1" x="11"/>
        <item x="3"/>
        <item x="4"/>
        <item x="6"/>
        <item x="8"/>
        <item x="9"/>
        <item x="15"/>
        <item x="12"/>
        <item x="0"/>
        <item h="1" x="17"/>
        <item h="1" x="16"/>
        <item h="1" x="5"/>
        <item h="1" x="14"/>
        <item h="1" x="1"/>
        <item h="1"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4" showAll="0"/>
    <pivotField numFmtId="14" showAll="0"/>
    <pivotField showAll="0"/>
    <pivotField numFmtId="164" showAll="0"/>
    <pivotField showAll="0"/>
    <pivotField showAll="0"/>
    <pivotField numFmtId="164" showAll="0"/>
    <pivotField numFmtId="164" showAll="0"/>
    <pivotField dataField="1" numFmtId="164" showAll="0"/>
    <pivotField dataField="1" numFmtId="164" showAll="0"/>
    <pivotField numFmtId="164" showAll="0"/>
    <pivotField numFmtId="164" showAll="0"/>
  </pivotFields>
  <rowFields count="1">
    <field x="3"/>
  </rowFields>
  <rowItems count="9">
    <i>
      <x v="9"/>
    </i>
    <i>
      <x v="10"/>
    </i>
    <i>
      <x v="4"/>
    </i>
    <i>
      <x v="7"/>
    </i>
    <i>
      <x v="6"/>
    </i>
    <i>
      <x v="11"/>
    </i>
    <i>
      <x v="5"/>
    </i>
    <i>
      <x v="8"/>
    </i>
    <i t="grand">
      <x/>
    </i>
  </rowItems>
  <colFields count="1">
    <field x="-2"/>
  </colFields>
  <colItems count="2">
    <i>
      <x/>
    </i>
    <i i="1">
      <x v="1"/>
    </i>
  </colItems>
  <dataFields count="2">
    <dataField name="Sum of Net Rev." fld="14" baseField="0" baseItem="0"/>
    <dataField name="Sum of Discount" fld="13" baseField="0" baseItem="0"/>
  </dataFields>
  <formats count="1">
    <format dxfId="12">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61FE76-79D5-5F42-B1CA-E36FB7639D3F}"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F7" firstHeaderRow="0" firstDataRow="1" firstDataCol="1"/>
  <pivotFields count="17">
    <pivotField showAll="0"/>
    <pivotField showAll="0"/>
    <pivotField showAll="0"/>
    <pivotField showAll="0"/>
    <pivotField axis="axisRow" showAll="0">
      <items count="4">
        <item x="0"/>
        <item x="1"/>
        <item x="2"/>
        <item t="default"/>
      </items>
    </pivotField>
    <pivotField numFmtId="14" showAll="0"/>
    <pivotField numFmtId="14" showAll="0"/>
    <pivotField showAll="0"/>
    <pivotField dataField="1" numFmtId="164" showAll="0">
      <items count="13">
        <item x="4"/>
        <item x="2"/>
        <item x="9"/>
        <item x="0"/>
        <item x="5"/>
        <item x="7"/>
        <item x="8"/>
        <item x="3"/>
        <item x="11"/>
        <item x="6"/>
        <item x="10"/>
        <item x="1"/>
        <item t="default"/>
      </items>
    </pivotField>
    <pivotField dataField="1" showAll="0">
      <items count="8">
        <item x="3"/>
        <item x="0"/>
        <item x="4"/>
        <item x="5"/>
        <item x="1"/>
        <item x="2"/>
        <item x="6"/>
        <item t="default"/>
      </items>
    </pivotField>
    <pivotField showAll="0"/>
    <pivotField numFmtId="164" showAll="0"/>
    <pivotField numFmtId="164" showAll="0"/>
    <pivotField numFmtId="164" showAll="0"/>
    <pivotField numFmtId="164" showAll="0"/>
    <pivotField numFmtId="164" showAll="0"/>
    <pivotField numFmtId="164" showAll="0"/>
  </pivotFields>
  <rowFields count="1">
    <field x="4"/>
  </rowFields>
  <rowItems count="4">
    <i>
      <x/>
    </i>
    <i>
      <x v="1"/>
    </i>
    <i>
      <x v="2"/>
    </i>
    <i t="grand">
      <x/>
    </i>
  </rowItems>
  <colFields count="1">
    <field x="-2"/>
  </colFields>
  <colItems count="2">
    <i>
      <x/>
    </i>
    <i i="1">
      <x v="1"/>
    </i>
  </colItems>
  <dataFields count="2">
    <dataField name="Sum of Daily Rate" fld="8" baseField="0" baseItem="0"/>
    <dataField name="Sum of Num Days" fld="9"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1"/>
          </reference>
          <reference field="4" count="1" selected="0">
            <x v="0"/>
          </reference>
        </references>
      </pivotArea>
    </chartFormat>
    <chartFormat chart="1" format="6">
      <pivotArea type="data" outline="0" fieldPosition="0">
        <references count="2">
          <reference field="4294967294" count="1" selected="0">
            <x v="1"/>
          </reference>
          <reference field="4" count="1" selected="0">
            <x v="1"/>
          </reference>
        </references>
      </pivotArea>
    </chartFormat>
    <chartFormat chart="1" format="7">
      <pivotArea type="data" outline="0" fieldPosition="0">
        <references count="2">
          <reference field="4294967294" count="1" selected="0">
            <x v="1"/>
          </reference>
          <reference field="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2"/>
          </reference>
        </references>
      </pivotArea>
    </chartFormat>
    <chartFormat chart="6" format="20" series="1">
      <pivotArea type="data" outline="0" fieldPosition="0">
        <references count="1">
          <reference field="4294967294" count="1" selected="0">
            <x v="1"/>
          </reference>
        </references>
      </pivotArea>
    </chartFormat>
    <chartFormat chart="6" format="21">
      <pivotArea type="data" outline="0" fieldPosition="0">
        <references count="2">
          <reference field="4294967294" count="1" selected="0">
            <x v="1"/>
          </reference>
          <reference field="4" count="1" selected="0">
            <x v="0"/>
          </reference>
        </references>
      </pivotArea>
    </chartFormat>
    <chartFormat chart="6" format="22">
      <pivotArea type="data" outline="0" fieldPosition="0">
        <references count="2">
          <reference field="4294967294" count="1" selected="0">
            <x v="1"/>
          </reference>
          <reference field="4" count="1" selected="0">
            <x v="1"/>
          </reference>
        </references>
      </pivotArea>
    </chartFormat>
    <chartFormat chart="6" format="23">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4D7624-508F-844E-8AB2-1BAF9B8A4945}"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pivotFields count="17">
    <pivotField showAll="0"/>
    <pivotField showAll="0"/>
    <pivotField showAll="0"/>
    <pivotField showAll="0"/>
    <pivotField axis="axisRow" showAll="0">
      <items count="4">
        <item x="0"/>
        <item x="1"/>
        <item x="2"/>
        <item t="default"/>
      </items>
    </pivotField>
    <pivotField numFmtId="14" showAll="0"/>
    <pivotField numFmtId="14" showAll="0"/>
    <pivotField showAll="0">
      <items count="7">
        <item x="3"/>
        <item x="1"/>
        <item x="4"/>
        <item x="5"/>
        <item x="2"/>
        <item x="0"/>
        <item t="default"/>
      </items>
    </pivotField>
    <pivotField numFmtId="164" showAll="0"/>
    <pivotField showAll="0"/>
    <pivotField showAll="0"/>
    <pivotField numFmtId="164" showAll="0"/>
    <pivotField numFmtId="164" showAll="0"/>
    <pivotField dataField="1" numFmtId="164" showAll="0">
      <items count="11">
        <item x="0"/>
        <item x="1"/>
        <item x="4"/>
        <item x="3"/>
        <item x="6"/>
        <item x="7"/>
        <item x="5"/>
        <item x="9"/>
        <item x="8"/>
        <item x="2"/>
        <item t="default"/>
      </items>
    </pivotField>
    <pivotField dataField="1" numFmtId="164" showAll="0">
      <items count="36">
        <item x="5"/>
        <item x="28"/>
        <item x="7"/>
        <item x="17"/>
        <item x="3"/>
        <item x="11"/>
        <item x="13"/>
        <item x="19"/>
        <item x="21"/>
        <item x="16"/>
        <item x="4"/>
        <item x="6"/>
        <item x="18"/>
        <item x="15"/>
        <item x="33"/>
        <item x="9"/>
        <item x="0"/>
        <item x="27"/>
        <item x="31"/>
        <item x="8"/>
        <item x="1"/>
        <item x="24"/>
        <item x="29"/>
        <item x="10"/>
        <item x="22"/>
        <item x="20"/>
        <item x="12"/>
        <item x="14"/>
        <item x="25"/>
        <item x="26"/>
        <item x="30"/>
        <item x="23"/>
        <item x="34"/>
        <item x="32"/>
        <item x="2"/>
        <item t="default"/>
      </items>
    </pivotField>
    <pivotField numFmtId="164" showAll="0"/>
    <pivotField numFmtId="164" showAll="0">
      <items count="20">
        <item x="0"/>
        <item x="9"/>
        <item x="2"/>
        <item x="8"/>
        <item x="4"/>
        <item x="14"/>
        <item x="15"/>
        <item x="5"/>
        <item x="3"/>
        <item x="12"/>
        <item x="16"/>
        <item x="6"/>
        <item x="10"/>
        <item x="13"/>
        <item x="7"/>
        <item x="17"/>
        <item x="11"/>
        <item x="1"/>
        <item x="18"/>
        <item t="default"/>
      </items>
    </pivotField>
  </pivotFields>
  <rowFields count="1">
    <field x="4"/>
  </rowFields>
  <rowItems count="4">
    <i>
      <x/>
    </i>
    <i>
      <x v="1"/>
    </i>
    <i>
      <x v="2"/>
    </i>
    <i t="grand">
      <x/>
    </i>
  </rowItems>
  <colFields count="1">
    <field x="-2"/>
  </colFields>
  <colItems count="2">
    <i>
      <x/>
    </i>
    <i i="1">
      <x v="1"/>
    </i>
  </colItems>
  <dataFields count="2">
    <dataField name="Sum of Net Rev." fld="14" baseField="0" baseItem="0"/>
    <dataField name="Sum of Discount" fld="13"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2">
          <reference field="4294967294" count="1" selected="0">
            <x v="1"/>
          </reference>
          <reference field="4" count="1" selected="0">
            <x v="0"/>
          </reference>
        </references>
      </pivotArea>
    </chartFormat>
    <chartFormat chart="6" format="16">
      <pivotArea type="data" outline="0" fieldPosition="0">
        <references count="2">
          <reference field="4294967294" count="1" selected="0">
            <x v="1"/>
          </reference>
          <reference field="4" count="1" selected="0">
            <x v="1"/>
          </reference>
        </references>
      </pivotArea>
    </chartFormat>
    <chartFormat chart="6" format="17">
      <pivotArea type="data" outline="0" fieldPosition="0">
        <references count="2">
          <reference field="4294967294" count="1" selected="0">
            <x v="1"/>
          </reference>
          <reference field="4" count="1" selected="0">
            <x v="2"/>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1"/>
          </reference>
          <reference field="4" count="1" selected="0">
            <x v="0"/>
          </reference>
        </references>
      </pivotArea>
    </chartFormat>
    <chartFormat chart="1" format="6">
      <pivotArea type="data" outline="0" fieldPosition="0">
        <references count="2">
          <reference field="4294967294" count="1" selected="0">
            <x v="1"/>
          </reference>
          <reference field="4" count="1" selected="0">
            <x v="1"/>
          </reference>
        </references>
      </pivotArea>
    </chartFormat>
    <chartFormat chart="1" format="7">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 xr10:uid="{FD991B9B-643C-2E4F-AF1A-7CA3016FC5BD}" sourceName="Room">
  <pivotTables>
    <pivotTable tabId="11" name="PivotTable2"/>
    <pivotTable tabId="11" name="PivotTable4"/>
  </pivotTables>
  <data>
    <tabular pivotCacheId="82970568">
      <items count="18">
        <i x="10"/>
        <i x="13"/>
        <i x="7"/>
        <i x="11"/>
        <i x="3" s="1"/>
        <i x="4" s="1"/>
        <i x="6" s="1"/>
        <i x="8" s="1"/>
        <i x="9" s="1"/>
        <i x="15" s="1"/>
        <i x="12" s="1"/>
        <i x="0" s="1"/>
        <i x="17"/>
        <i x="16"/>
        <i x="5"/>
        <i x="14"/>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1519C7B8-E925-2145-A56E-70C101F2DA9B}" sourceName="Room Type">
  <pivotTables>
    <pivotTable tabId="12" name="PivotTable2"/>
    <pivotTable tabId="12" name="PivotTable3"/>
  </pivotTables>
  <data>
    <tabular pivotCacheId="8297056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 xr10:uid="{D33AAB98-41E7-0946-87CA-EB1DEE3EE5FD}" cache="Slicer_Room" caption="Room" rowHeight="228600"/>
  <slicer name="Room Type" xr10:uid="{93F37429-B68E-7B40-9C68-9E0EF2CE7B27}" cache="Slicer_Room_Type" caption="Room Type"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FA74A38-9A6E-654B-BFB6-908C00FEC50B}" name="Table7" displayName="Table7" ref="G3:I8" totalsRowShown="0" headerRowDxfId="33" headerRowBorderDxfId="37">
  <autoFilter ref="G3:I8" xr:uid="{2FA74A38-9A6E-654B-BFB6-908C00FEC50B}"/>
  <tableColumns count="3">
    <tableColumn id="1" xr3:uid="{B5A2026F-97FA-564C-B825-5BE4A3509FBF}" name="Type" dataDxfId="36"/>
    <tableColumn id="2" xr3:uid="{D6F76B72-6E5E-0E4E-A652-F1336A6CB02B}" name="Average Net Asset Value" dataDxfId="35" dataCellStyle="Currency"/>
    <tableColumn id="3" xr3:uid="{3D162BDB-E5F9-9C4C-891D-02F5A423E8A9}" name="Average Total Value" dataDxfId="34"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A2C6E8-806A-7746-B962-FB1631D70AF3}" name="Table2" displayName="Table2" ref="H22:L28" totalsRowShown="0" headerRowDxfId="38" dataDxfId="39" dataCellStyle="Currency">
  <autoFilter ref="H22:L28" xr:uid="{56A2C6E8-806A-7746-B962-FB1631D70AF3}"/>
  <tableColumns count="5">
    <tableColumn id="1" xr3:uid="{AAB7D42B-7675-8845-862A-EFDCB4BF7DAB}" name="Age Group" dataDxfId="44"/>
    <tableColumn id="2" xr3:uid="{45D6CFCC-C5F6-794B-B981-5F28D13FB9CD}" name="Average Median Income" dataDxfId="43" dataCellStyle="Currency"/>
    <tableColumn id="3" xr3:uid="{C363BAF6-F12B-F54A-B02B-367C0EC048B1}" name="Average Median Home Value" dataDxfId="42" dataCellStyle="Currency"/>
    <tableColumn id="4" xr3:uid="{794AE59F-11E8-EE45-A8E2-0AF2BF6BE66D}" name="Average Median Household Wealth" dataDxfId="41" dataCellStyle="Currency"/>
    <tableColumn id="5" xr3:uid="{3C83100C-78E6-904C-8303-B1BD0BCBC0E8}" name="Average Bank Balance" dataDxfId="40"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3838BAA-CE32-0C45-AABE-B68755702B1C}" name="Table9" displayName="Table9" ref="A3:Q53" totalsRowShown="0" headerRowDxfId="13" dataDxfId="14" tableBorderDxfId="32" headerRowCellStyle="Normal 2" dataCellStyle="Normal 2">
  <autoFilter ref="A3:Q53" xr:uid="{23838BAA-CE32-0C45-AABE-B68755702B1C}"/>
  <tableColumns count="17">
    <tableColumn id="1" xr3:uid="{0B90D13E-86F5-044D-91E2-0348C5F8EA75}" name="ID" dataDxfId="31" dataCellStyle="Normal 2"/>
    <tableColumn id="2" xr3:uid="{EBE6B203-F896-8245-A819-E2432914D81D}" name="Guest First Name" dataDxfId="30" dataCellStyle="Normal 2"/>
    <tableColumn id="3" xr3:uid="{3938A496-3952-5E44-95B5-014566A84A7A}" name="Guest Last Name" dataDxfId="29" dataCellStyle="Normal 2"/>
    <tableColumn id="4" xr3:uid="{1F597B70-09AB-9242-8878-7F1BFAFF1D88}" name="Room" dataDxfId="28" dataCellStyle="Normal 2"/>
    <tableColumn id="5" xr3:uid="{1189B93D-B84E-444F-95A8-3B4D6A7C416F}" name="Room Type" dataDxfId="27" dataCellStyle="Normal 2"/>
    <tableColumn id="6" xr3:uid="{385EBFB5-5A2D-FF4E-B457-8522004F43D7}" name="Arrival Date" dataDxfId="26" dataCellStyle="Normal 2"/>
    <tableColumn id="7" xr3:uid="{A10B7117-76DB-014A-8613-31B0C0034CA8}" name="Departure Date" dataDxfId="25" dataCellStyle="Normal 2"/>
    <tableColumn id="8" xr3:uid="{F872C904-7874-0B45-AA8C-E67D607A10A7}" name="No of Guests" dataDxfId="24" dataCellStyle="Normal 2"/>
    <tableColumn id="9" xr3:uid="{AD50A25B-E4F0-8545-8FF7-47BDE54C7488}" name="Daily Rate" dataDxfId="23" dataCellStyle="Normal 2"/>
    <tableColumn id="10" xr3:uid="{CF22684A-26B2-8741-BD6D-052B089DB61C}" name="Num Days" dataDxfId="22" dataCellStyle="Normal 2">
      <calculatedColumnFormula>G4-F4</calculatedColumnFormula>
    </tableColumn>
    <tableColumn id="11" xr3:uid="{9C2834C5-8137-9C4C-808D-E6340DD10960}" name="Rate ∆" dataDxfId="21" dataCellStyle="Normal 2">
      <calculatedColumnFormula>IF(H4&lt;=NumGuesstFreeBrekkie,0,(H4-NumGuesstFreeBrekkie)*ExtraCost)</calculatedColumnFormula>
    </tableColumn>
    <tableColumn id="12" xr3:uid="{BB916B78-CED4-304D-861E-185EFED33A95}" name="New Rate" dataDxfId="20" dataCellStyle="Normal 2">
      <calculatedColumnFormula>I4+K4</calculatedColumnFormula>
    </tableColumn>
    <tableColumn id="13" xr3:uid="{85FB0F7B-F08E-9C42-AF19-12B4696A47B1}" name="Gross Rev." dataDxfId="19" dataCellStyle="Normal 2">
      <calculatedColumnFormula>L4*J4</calculatedColumnFormula>
    </tableColumn>
    <tableColumn id="14" xr3:uid="{DDC708B9-3ABB-3440-A70F-D8B0423819CC}" name="Discount" dataDxfId="18" dataCellStyle="Normal 2">
      <calculatedColumnFormula>IF(J4&gt;=DiscountThreshold,DiscountRate*M4,0)</calculatedColumnFormula>
    </tableColumn>
    <tableColumn id="15" xr3:uid="{BF156098-80B2-1641-A11A-383803210FB5}" name="Net Rev." dataDxfId="17" dataCellStyle="Normal 2">
      <calculatedColumnFormula>M4-N4</calculatedColumnFormula>
    </tableColumn>
    <tableColumn id="16" xr3:uid="{BFDFA91F-667B-8E40-9450-D5B586FDA224}" name="Ocean Rev.wo/d" dataDxfId="16" dataCellStyle="Normal 2">
      <calculatedColumnFormula>IF(E4=$D$63,I4*J4,0)</calculatedColumnFormula>
    </tableColumn>
    <tableColumn id="17" xr3:uid="{436C1882-BCB5-AC47-A1F7-61C5F9C14059}" name="Levy" dataDxfId="15" dataCellStyle="Normal 2">
      <calculatedColumnFormula>P4*LevyRate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0F9E-7565-6848-B544-590BE07BAA2C}">
  <dimension ref="A1:I17"/>
  <sheetViews>
    <sheetView zoomScale="158" workbookViewId="0">
      <selection activeCell="K4" sqref="K4"/>
    </sheetView>
  </sheetViews>
  <sheetFormatPr baseColWidth="10" defaultColWidth="8.83203125" defaultRowHeight="16" x14ac:dyDescent="0.2"/>
  <cols>
    <col min="1" max="1" width="33.5" style="2" bestFit="1" customWidth="1"/>
    <col min="2" max="2" width="10.5" style="2" bestFit="1" customWidth="1"/>
    <col min="3" max="3" width="16.1640625" style="2" bestFit="1" customWidth="1"/>
    <col min="4" max="4" width="7.83203125" style="2" bestFit="1" customWidth="1"/>
    <col min="5" max="5" width="14.6640625" style="2" customWidth="1"/>
    <col min="6" max="6" width="8.83203125" style="2"/>
    <col min="7" max="7" width="10.1640625" style="2" customWidth="1"/>
    <col min="8" max="8" width="26.33203125" style="2" customWidth="1"/>
    <col min="9" max="9" width="21.6640625" style="2" customWidth="1"/>
    <col min="10" max="16384" width="8.83203125" style="2"/>
  </cols>
  <sheetData>
    <row r="1" spans="1:9" x14ac:dyDescent="0.2">
      <c r="A1" s="1" t="s">
        <v>0</v>
      </c>
    </row>
    <row r="3" spans="1:9" ht="17" thickBot="1" x14ac:dyDescent="0.25">
      <c r="A3" s="3" t="s">
        <v>1</v>
      </c>
      <c r="B3" s="3" t="s">
        <v>2</v>
      </c>
      <c r="C3" s="3" t="s">
        <v>3</v>
      </c>
      <c r="D3" s="3" t="s">
        <v>4</v>
      </c>
      <c r="E3" s="3" t="s">
        <v>5</v>
      </c>
      <c r="G3" s="3" t="s">
        <v>2</v>
      </c>
      <c r="H3" s="3" t="s">
        <v>219</v>
      </c>
      <c r="I3" s="3" t="s">
        <v>220</v>
      </c>
    </row>
    <row r="4" spans="1:9" ht="17" thickTop="1" x14ac:dyDescent="0.2">
      <c r="A4" s="1" t="s">
        <v>6</v>
      </c>
      <c r="B4" s="2" t="s">
        <v>7</v>
      </c>
      <c r="C4" s="4">
        <v>25.14</v>
      </c>
      <c r="D4" s="2">
        <v>1225</v>
      </c>
      <c r="E4" s="5">
        <f>C4*D4</f>
        <v>30796.5</v>
      </c>
      <c r="G4" s="2" t="s">
        <v>16</v>
      </c>
      <c r="H4" s="52">
        <f>AVERAGEIFS(C4:C16,B4:B16,G4)</f>
        <v>29.28</v>
      </c>
      <c r="I4" s="52">
        <f>AVERAGEIFS(E4:E16,B4:B16,G4)</f>
        <v>17418</v>
      </c>
    </row>
    <row r="5" spans="1:9" x14ac:dyDescent="0.2">
      <c r="A5" s="1" t="s">
        <v>8</v>
      </c>
      <c r="B5" s="2" t="s">
        <v>7</v>
      </c>
      <c r="C5" s="4">
        <v>55.32</v>
      </c>
      <c r="D5" s="2">
        <v>1500</v>
      </c>
      <c r="E5" s="5">
        <f t="shared" ref="E5:E16" si="0">C5*D5</f>
        <v>82980</v>
      </c>
      <c r="G5" s="2" t="s">
        <v>13</v>
      </c>
      <c r="H5" s="52">
        <f>AVERAGEIFS(C4:C16,B4:B16,G5)</f>
        <v>46.15</v>
      </c>
      <c r="I5" s="52">
        <f>AVERAGEIFS(E4:E16,B4:B16,G5)</f>
        <v>36430</v>
      </c>
    </row>
    <row r="6" spans="1:9" x14ac:dyDescent="0.2">
      <c r="A6" s="1" t="s">
        <v>9</v>
      </c>
      <c r="B6" s="2" t="s">
        <v>7</v>
      </c>
      <c r="C6" s="4">
        <v>51</v>
      </c>
      <c r="D6" s="2">
        <v>1400</v>
      </c>
      <c r="E6" s="5">
        <f t="shared" si="0"/>
        <v>71400</v>
      </c>
      <c r="G6" s="2" t="s">
        <v>7</v>
      </c>
      <c r="H6" s="52">
        <f>AVERAGEIFS(C4:C16,B4:B16,G6)</f>
        <v>32.65</v>
      </c>
      <c r="I6" s="52">
        <f>AVERAGEIFS(E4:E16,B4:B16,G6)</f>
        <v>43893.3</v>
      </c>
    </row>
    <row r="7" spans="1:9" x14ac:dyDescent="0.2">
      <c r="A7" s="1" t="s">
        <v>10</v>
      </c>
      <c r="B7" s="2" t="s">
        <v>7</v>
      </c>
      <c r="C7" s="4">
        <v>19.11</v>
      </c>
      <c r="D7" s="2">
        <v>600</v>
      </c>
      <c r="E7" s="5">
        <f t="shared" si="0"/>
        <v>11466</v>
      </c>
      <c r="G7" s="2" t="s">
        <v>19</v>
      </c>
      <c r="H7" s="52">
        <f>AVERAGEIFS(C4:C16,B4:B16,G7)</f>
        <v>25.155000000000001</v>
      </c>
      <c r="I7" s="52">
        <f>AVERAGEIFS(E4:E16,B4:B16,G7)</f>
        <v>25176</v>
      </c>
    </row>
    <row r="8" spans="1:9" x14ac:dyDescent="0.2">
      <c r="A8" s="1" t="s">
        <v>11</v>
      </c>
      <c r="B8" s="2" t="s">
        <v>7</v>
      </c>
      <c r="C8" s="4">
        <v>12.68</v>
      </c>
      <c r="D8" s="2">
        <v>1800</v>
      </c>
      <c r="E8" s="5">
        <f t="shared" si="0"/>
        <v>22824</v>
      </c>
      <c r="G8" s="2" t="s">
        <v>22</v>
      </c>
      <c r="H8" s="52">
        <f>AVERAGEIFS(C4:C16,B4:B16,G8)</f>
        <v>10.91</v>
      </c>
      <c r="I8" s="52">
        <f>AVERAGEIFS(E4:E16,B4:B16,G8)</f>
        <v>6048.5</v>
      </c>
    </row>
    <row r="9" spans="1:9" x14ac:dyDescent="0.2">
      <c r="A9" s="1" t="s">
        <v>12</v>
      </c>
      <c r="B9" s="2" t="s">
        <v>13</v>
      </c>
      <c r="C9" s="4">
        <v>22.38</v>
      </c>
      <c r="D9" s="2">
        <v>600</v>
      </c>
      <c r="E9" s="5">
        <f t="shared" si="0"/>
        <v>13428</v>
      </c>
    </row>
    <row r="10" spans="1:9" x14ac:dyDescent="0.2">
      <c r="A10" s="1" t="s">
        <v>14</v>
      </c>
      <c r="B10" s="2" t="s">
        <v>13</v>
      </c>
      <c r="C10" s="4">
        <v>69.92</v>
      </c>
      <c r="D10" s="2">
        <v>850</v>
      </c>
      <c r="E10" s="5">
        <f t="shared" si="0"/>
        <v>59432</v>
      </c>
    </row>
    <row r="11" spans="1:9" x14ac:dyDescent="0.2">
      <c r="A11" s="1" t="s">
        <v>15</v>
      </c>
      <c r="B11" s="2" t="s">
        <v>16</v>
      </c>
      <c r="C11" s="4">
        <v>19.02</v>
      </c>
      <c r="D11" s="2">
        <v>1000</v>
      </c>
      <c r="E11" s="5">
        <f t="shared" si="0"/>
        <v>19020</v>
      </c>
    </row>
    <row r="12" spans="1:9" x14ac:dyDescent="0.2">
      <c r="A12" s="1" t="s">
        <v>17</v>
      </c>
      <c r="B12" s="2" t="s">
        <v>16</v>
      </c>
      <c r="C12" s="4">
        <v>39.54</v>
      </c>
      <c r="D12" s="2">
        <v>400</v>
      </c>
      <c r="E12" s="5">
        <f t="shared" si="0"/>
        <v>15816</v>
      </c>
    </row>
    <row r="13" spans="1:9" x14ac:dyDescent="0.2">
      <c r="A13" s="1" t="s">
        <v>18</v>
      </c>
      <c r="B13" s="2" t="s">
        <v>19</v>
      </c>
      <c r="C13" s="4">
        <v>19.87</v>
      </c>
      <c r="D13" s="2">
        <v>1500</v>
      </c>
      <c r="E13" s="5">
        <f t="shared" si="0"/>
        <v>29805</v>
      </c>
    </row>
    <row r="14" spans="1:9" x14ac:dyDescent="0.2">
      <c r="A14" s="1" t="s">
        <v>20</v>
      </c>
      <c r="B14" s="2" t="s">
        <v>19</v>
      </c>
      <c r="C14" s="4">
        <v>30.44</v>
      </c>
      <c r="D14" s="2">
        <v>675</v>
      </c>
      <c r="E14" s="5">
        <f t="shared" si="0"/>
        <v>20547</v>
      </c>
    </row>
    <row r="15" spans="1:9" x14ac:dyDescent="0.2">
      <c r="A15" s="1" t="s">
        <v>21</v>
      </c>
      <c r="B15" s="2" t="s">
        <v>22</v>
      </c>
      <c r="C15" s="4">
        <v>11.23</v>
      </c>
      <c r="D15" s="2">
        <v>700</v>
      </c>
      <c r="E15" s="5">
        <f t="shared" si="0"/>
        <v>7861</v>
      </c>
    </row>
    <row r="16" spans="1:9" ht="17" thickBot="1" x14ac:dyDescent="0.25">
      <c r="A16" s="1" t="s">
        <v>23</v>
      </c>
      <c r="B16" s="2" t="s">
        <v>22</v>
      </c>
      <c r="C16" s="4">
        <v>10.59</v>
      </c>
      <c r="D16" s="2">
        <v>400</v>
      </c>
      <c r="E16" s="6">
        <f t="shared" si="0"/>
        <v>4236</v>
      </c>
    </row>
    <row r="17" spans="5:5" ht="17" thickTop="1" x14ac:dyDescent="0.2">
      <c r="E17" s="5">
        <f>SUM(E4:E16)</f>
        <v>389611.5</v>
      </c>
    </row>
  </sheetData>
  <pageMargins left="0.75" right="0.75" top="1" bottom="1" header="0.5" footer="0.5"/>
  <pageSetup orientation="portrait" horizontalDpi="0" verticalDpi="0"/>
  <headerFooter alignWithMargins="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69315-6BC8-E54D-8671-F7EEF3A6C691}">
  <dimension ref="A1:K8"/>
  <sheetViews>
    <sheetView zoomScale="132" workbookViewId="0">
      <selection activeCell="F49" sqref="F49"/>
    </sheetView>
  </sheetViews>
  <sheetFormatPr baseColWidth="10" defaultRowHeight="16" x14ac:dyDescent="0.2"/>
  <cols>
    <col min="1" max="1" width="19.83203125" style="7" bestFit="1" customWidth="1"/>
    <col min="2" max="16384" width="10.83203125" style="7"/>
  </cols>
  <sheetData>
    <row r="1" spans="1:11" x14ac:dyDescent="0.2">
      <c r="A1" s="9" t="s">
        <v>39</v>
      </c>
    </row>
    <row r="3" spans="1:11" x14ac:dyDescent="0.2">
      <c r="A3" s="9" t="s">
        <v>38</v>
      </c>
      <c r="B3" s="9" t="s">
        <v>37</v>
      </c>
      <c r="C3" s="9" t="s">
        <v>36</v>
      </c>
      <c r="D3" s="9" t="s">
        <v>35</v>
      </c>
      <c r="E3" s="9" t="s">
        <v>34</v>
      </c>
      <c r="F3" s="9" t="s">
        <v>33</v>
      </c>
      <c r="G3" s="9" t="s">
        <v>32</v>
      </c>
      <c r="H3" s="9" t="s">
        <v>31</v>
      </c>
      <c r="I3" s="9" t="s">
        <v>30</v>
      </c>
      <c r="J3" s="9" t="s">
        <v>29</v>
      </c>
      <c r="K3" s="9" t="s">
        <v>211</v>
      </c>
    </row>
    <row r="4" spans="1:11" x14ac:dyDescent="0.2">
      <c r="A4" s="9" t="s">
        <v>28</v>
      </c>
      <c r="B4" s="8">
        <v>2530</v>
      </c>
      <c r="C4" s="8">
        <v>2860</v>
      </c>
      <c r="D4" s="8">
        <v>2940</v>
      </c>
      <c r="E4" s="8">
        <v>3160</v>
      </c>
      <c r="F4" s="8">
        <v>3200</v>
      </c>
      <c r="G4" s="8">
        <v>3070</v>
      </c>
      <c r="H4" s="8">
        <v>2840</v>
      </c>
      <c r="I4" s="8">
        <v>2600</v>
      </c>
      <c r="J4" s="8">
        <v>2250</v>
      </c>
    </row>
    <row r="5" spans="1:11" x14ac:dyDescent="0.2">
      <c r="A5" s="9" t="s">
        <v>27</v>
      </c>
      <c r="B5" s="8">
        <v>3000</v>
      </c>
      <c r="C5" s="8">
        <v>3000</v>
      </c>
      <c r="D5" s="8">
        <v>3000</v>
      </c>
      <c r="E5" s="8">
        <v>3500</v>
      </c>
      <c r="F5" s="8">
        <v>3500</v>
      </c>
      <c r="G5" s="8">
        <v>2500</v>
      </c>
      <c r="H5" s="8">
        <v>2000</v>
      </c>
      <c r="I5" s="8">
        <v>2000</v>
      </c>
      <c r="J5" s="8">
        <v>2000</v>
      </c>
    </row>
    <row r="6" spans="1:11" x14ac:dyDescent="0.2">
      <c r="A6" s="9" t="s">
        <v>26</v>
      </c>
      <c r="B6" s="8">
        <v>18650</v>
      </c>
      <c r="C6" s="8">
        <v>18650</v>
      </c>
      <c r="D6" s="8">
        <v>18650</v>
      </c>
      <c r="E6" s="8">
        <v>20900</v>
      </c>
      <c r="F6" s="8">
        <v>20900</v>
      </c>
      <c r="G6" s="8">
        <v>20900</v>
      </c>
      <c r="H6" s="8">
        <v>18650</v>
      </c>
      <c r="I6" s="8">
        <v>18650</v>
      </c>
      <c r="J6" s="8">
        <v>18650</v>
      </c>
    </row>
    <row r="7" spans="1:11" x14ac:dyDescent="0.2">
      <c r="A7" s="9" t="s">
        <v>25</v>
      </c>
      <c r="B7" s="8">
        <v>1200</v>
      </c>
      <c r="C7" s="8">
        <v>1260</v>
      </c>
      <c r="D7" s="8">
        <v>1340</v>
      </c>
      <c r="E7" s="8">
        <v>1450</v>
      </c>
      <c r="F7" s="8">
        <v>1450</v>
      </c>
      <c r="G7" s="8">
        <v>1400</v>
      </c>
      <c r="H7" s="8">
        <v>1350</v>
      </c>
      <c r="I7" s="8">
        <v>1300</v>
      </c>
      <c r="J7" s="8">
        <v>1200</v>
      </c>
    </row>
    <row r="8" spans="1:11" x14ac:dyDescent="0.2">
      <c r="A8" s="9" t="s">
        <v>24</v>
      </c>
      <c r="B8" s="8">
        <v>16000</v>
      </c>
      <c r="C8" s="8">
        <v>16000</v>
      </c>
      <c r="D8" s="8">
        <v>16400</v>
      </c>
      <c r="E8" s="8">
        <v>16800</v>
      </c>
      <c r="F8" s="8">
        <v>17500</v>
      </c>
      <c r="G8" s="8">
        <v>17000</v>
      </c>
      <c r="H8" s="8">
        <v>16300</v>
      </c>
      <c r="I8" s="8">
        <v>16000</v>
      </c>
      <c r="J8" s="8">
        <v>15200</v>
      </c>
    </row>
  </sheetData>
  <pageMargins left="0.75" right="0.75" top="1" bottom="1" header="0.5" footer="0.5"/>
  <drawing r:id="rId1"/>
  <extLst>
    <ext xmlns:x14="http://schemas.microsoft.com/office/spreadsheetml/2009/9/main" uri="{05C60535-1F16-4fd2-B633-F4F36F0B64E0}">
      <x14:sparklineGroups xmlns:xm="http://schemas.microsoft.com/office/excel/2006/main">
        <x14:sparklineGroup displayEmptyCellsAs="gap" xr2:uid="{3E2E9396-D995-B045-A1CB-92245BB1A657}">
          <x14:colorSeries rgb="FF5687C2"/>
          <x14:colorNegative rgb="FFFFB620"/>
          <x14:colorAxis rgb="FF000000"/>
          <x14:colorMarkers rgb="FFD70077"/>
          <x14:colorFirst rgb="FF777777"/>
          <x14:colorLast rgb="FF359CEB"/>
          <x14:colorHigh rgb="FF56BE79"/>
          <x14:colorLow rgb="FFFF5055"/>
          <x14:sparklines>
            <x14:sparkline>
              <xm:f>'Q3.12'!B8:J8</xm:f>
              <xm:sqref>K8</xm:sqref>
            </x14:sparkline>
          </x14:sparklines>
        </x14:sparklineGroup>
        <x14:sparklineGroup displayEmptyCellsAs="gap" xr2:uid="{067FD918-7494-5E49-8B7B-D252DE0F3BF1}">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'Q3.12'!B7:J7</xm:f>
              <xm:sqref>K7</xm:sqref>
            </x14:sparkline>
          </x14:sparklines>
        </x14:sparklineGroup>
        <x14:sparklineGroup displayEmptyCellsAs="gap" xr2:uid="{EADC2B77-9F79-304D-AEA2-59010132D4F9}">
          <x14:colorSeries theme="6"/>
          <x14:colorNegative theme="7"/>
          <x14:colorAxis rgb="FF000000"/>
          <x14:colorMarkers theme="6" tint="-0.249977111117893"/>
          <x14:colorFirst theme="6" tint="-0.249977111117893"/>
          <x14:colorLast theme="6" tint="-0.249977111117893"/>
          <x14:colorHigh theme="6" tint="-0.249977111117893"/>
          <x14:colorLow theme="6" tint="-0.249977111117893"/>
          <x14:sparklines>
            <x14:sparkline>
              <xm:f>'Q3.12'!B6:J6</xm:f>
              <xm:sqref>K6</xm:sqref>
            </x14:sparkline>
          </x14:sparklines>
        </x14:sparklineGroup>
        <x14:sparklineGroup displayEmptyCellsAs="gap" xr2:uid="{A6826302-B9E0-8E43-BBC6-E0703FFFCB79}">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'Q3.12'!B5:J5</xm:f>
              <xm:sqref>K5</xm:sqref>
            </x14:sparkline>
          </x14:sparklines>
        </x14:sparklineGroup>
        <x14:sparklineGroup displayEmptyCellsAs="gap" xr2:uid="{E338506D-82ED-9149-A027-BDED43E5BA6D}">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'Q3.12'!B4:J4</xm:f>
              <xm:sqref>K4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BE37E-0E37-C443-97E9-E757CE9CD1D5}">
  <sheetPr>
    <outlinePr summaryBelow="0" summaryRight="0"/>
    <pageSetUpPr fitToPage="1"/>
  </sheetPr>
  <dimension ref="A1:IV107"/>
  <sheetViews>
    <sheetView topLeftCell="F14" workbookViewId="0">
      <selection activeCell="G2" sqref="G2"/>
    </sheetView>
  </sheetViews>
  <sheetFormatPr baseColWidth="10" defaultColWidth="8.83203125" defaultRowHeight="16" x14ac:dyDescent="0.2"/>
  <cols>
    <col min="1" max="1" width="13.83203125" style="11" bestFit="1" customWidth="1"/>
    <col min="2" max="2" width="14" style="11" bestFit="1" customWidth="1"/>
    <col min="3" max="3" width="9.5" style="12" bestFit="1" customWidth="1"/>
    <col min="4" max="4" width="12.5" style="11" customWidth="1"/>
    <col min="5" max="5" width="18.83203125" style="11" bestFit="1" customWidth="1"/>
    <col min="6" max="6" width="14.5" style="11" bestFit="1" customWidth="1"/>
    <col min="7" max="7" width="20.1640625" style="10" customWidth="1"/>
    <col min="8" max="8" width="22.33203125" style="10" customWidth="1"/>
    <col min="9" max="9" width="26.5" style="10" customWidth="1"/>
    <col min="10" max="10" width="31" style="10" customWidth="1"/>
    <col min="11" max="11" width="36.6640625" style="10" customWidth="1"/>
    <col min="12" max="12" width="25.5" style="10" customWidth="1"/>
    <col min="13" max="13" width="10.6640625" style="10" customWidth="1"/>
    <col min="14" max="14" width="20" style="10" customWidth="1"/>
    <col min="15" max="256" width="9.1640625" style="10" customWidth="1"/>
    <col min="257" max="16384" width="8.83203125" style="2"/>
  </cols>
  <sheetData>
    <row r="1" spans="1:256" x14ac:dyDescent="0.2">
      <c r="A1" s="24" t="s">
        <v>50</v>
      </c>
    </row>
    <row r="3" spans="1:256" s="1" customFormat="1" x14ac:dyDescent="0.2">
      <c r="A3" s="22" t="s">
        <v>48</v>
      </c>
      <c r="B3" s="22" t="s">
        <v>49</v>
      </c>
      <c r="C3" s="23" t="s">
        <v>48</v>
      </c>
      <c r="D3" s="22" t="s">
        <v>48</v>
      </c>
      <c r="E3" s="22" t="s">
        <v>47</v>
      </c>
      <c r="F3" s="22" t="s">
        <v>46</v>
      </c>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row>
    <row r="4" spans="1:256" s="1" customFormat="1" ht="17" thickBot="1" x14ac:dyDescent="0.25">
      <c r="A4" s="20" t="s">
        <v>45</v>
      </c>
      <c r="B4" s="20" t="s">
        <v>44</v>
      </c>
      <c r="C4" s="21" t="s">
        <v>43</v>
      </c>
      <c r="D4" s="20" t="s">
        <v>42</v>
      </c>
      <c r="E4" s="20" t="s">
        <v>41</v>
      </c>
      <c r="F4" s="20" t="s">
        <v>40</v>
      </c>
      <c r="G4" s="19" t="s">
        <v>212</v>
      </c>
      <c r="H4" s="19"/>
      <c r="I4" s="19"/>
      <c r="J4" s="19"/>
      <c r="K4" s="19"/>
      <c r="L4" s="19"/>
      <c r="M4" s="19" t="s">
        <v>45</v>
      </c>
      <c r="N4" s="19" t="s">
        <v>212</v>
      </c>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row>
    <row r="5" spans="1:256" s="16" customFormat="1" ht="18" thickTop="1" x14ac:dyDescent="0.2">
      <c r="A5" s="15">
        <v>35.9</v>
      </c>
      <c r="B5" s="18">
        <v>14.8</v>
      </c>
      <c r="C5" s="14">
        <v>91033</v>
      </c>
      <c r="D5" s="13">
        <v>183104</v>
      </c>
      <c r="E5" s="13">
        <v>220741</v>
      </c>
      <c r="F5" s="13">
        <v>38517</v>
      </c>
      <c r="G5" s="47" t="str">
        <f>VLOOKUP(A5,AgeGroup,2,TRUE)</f>
        <v>31-35 Years</v>
      </c>
      <c r="M5" s="47">
        <v>18.5</v>
      </c>
      <c r="N5" s="47" t="s">
        <v>213</v>
      </c>
    </row>
    <row r="6" spans="1:256" s="16" customFormat="1" ht="17" x14ac:dyDescent="0.2">
      <c r="A6" s="15">
        <v>37.700000000000003</v>
      </c>
      <c r="B6" s="15">
        <v>13.8</v>
      </c>
      <c r="C6" s="14">
        <v>86748</v>
      </c>
      <c r="D6" s="13">
        <v>163843</v>
      </c>
      <c r="E6" s="13">
        <v>223152</v>
      </c>
      <c r="F6" s="13">
        <v>40618</v>
      </c>
      <c r="G6" s="47" t="str">
        <f>VLOOKUP(A6,AgeGroup,2,TRUE)</f>
        <v>36-40 Years</v>
      </c>
      <c r="M6" s="47">
        <v>19.5</v>
      </c>
      <c r="N6" s="47" t="s">
        <v>213</v>
      </c>
    </row>
    <row r="7" spans="1:256" s="16" customFormat="1" ht="17" x14ac:dyDescent="0.2">
      <c r="A7" s="15">
        <v>36.799999999999997</v>
      </c>
      <c r="B7" s="15">
        <v>13.8</v>
      </c>
      <c r="C7" s="14">
        <v>72245</v>
      </c>
      <c r="D7" s="13">
        <v>142732</v>
      </c>
      <c r="E7" s="13">
        <v>176926</v>
      </c>
      <c r="F7" s="13">
        <v>35206</v>
      </c>
      <c r="G7" s="47" t="str">
        <f>VLOOKUP(A7,AgeGroup,2,TRUE)</f>
        <v>36-40 Years</v>
      </c>
      <c r="M7" s="47">
        <v>20.5</v>
      </c>
      <c r="N7" s="47" t="s">
        <v>213</v>
      </c>
    </row>
    <row r="8" spans="1:256" s="16" customFormat="1" ht="17" x14ac:dyDescent="0.2">
      <c r="A8" s="15">
        <v>35.299999999999997</v>
      </c>
      <c r="B8" s="15">
        <v>13.2</v>
      </c>
      <c r="C8" s="14">
        <v>70639</v>
      </c>
      <c r="D8" s="13">
        <v>145024</v>
      </c>
      <c r="E8" s="13">
        <v>166260</v>
      </c>
      <c r="F8" s="13">
        <v>33434</v>
      </c>
      <c r="G8" s="47" t="str">
        <f>VLOOKUP(A8,AgeGroup,2,TRUE)</f>
        <v>31-35 Years</v>
      </c>
      <c r="M8" s="47">
        <v>21.5</v>
      </c>
      <c r="N8" s="47" t="s">
        <v>214</v>
      </c>
    </row>
    <row r="9" spans="1:256" s="16" customFormat="1" ht="17" x14ac:dyDescent="0.2">
      <c r="A9" s="15">
        <v>35.299999999999997</v>
      </c>
      <c r="B9" s="15">
        <v>13.2</v>
      </c>
      <c r="C9" s="14">
        <v>64879</v>
      </c>
      <c r="D9" s="13">
        <v>135951</v>
      </c>
      <c r="E9" s="13">
        <v>148868</v>
      </c>
      <c r="F9" s="13">
        <v>28162</v>
      </c>
      <c r="G9" s="47" t="str">
        <f>VLOOKUP(A9,AgeGroup,2,TRUE)</f>
        <v>31-35 Years</v>
      </c>
      <c r="M9" s="47">
        <v>25.5</v>
      </c>
      <c r="N9" s="47" t="s">
        <v>214</v>
      </c>
    </row>
    <row r="10" spans="1:256" s="16" customFormat="1" ht="17" x14ac:dyDescent="0.2">
      <c r="A10" s="15">
        <v>34.799999999999997</v>
      </c>
      <c r="B10" s="15">
        <v>13.7</v>
      </c>
      <c r="C10" s="14">
        <v>75591</v>
      </c>
      <c r="D10" s="13">
        <v>155334</v>
      </c>
      <c r="E10" s="13">
        <v>188310</v>
      </c>
      <c r="F10" s="13">
        <v>36708</v>
      </c>
      <c r="G10" s="47" t="str">
        <f>VLOOKUP(A10,AgeGroup,2,TRUE)</f>
        <v>31-35 Years</v>
      </c>
      <c r="M10" s="47">
        <v>26.5</v>
      </c>
      <c r="N10" s="47" t="s">
        <v>215</v>
      </c>
    </row>
    <row r="11" spans="1:256" s="16" customFormat="1" ht="17" x14ac:dyDescent="0.2">
      <c r="A11" s="15">
        <v>39.299999999999997</v>
      </c>
      <c r="B11" s="15">
        <v>14.4</v>
      </c>
      <c r="C11" s="14">
        <v>80615</v>
      </c>
      <c r="D11" s="13">
        <v>181265</v>
      </c>
      <c r="E11" s="13">
        <v>201743</v>
      </c>
      <c r="F11" s="13">
        <v>38766</v>
      </c>
      <c r="G11" s="47" t="str">
        <f>VLOOKUP(A11,AgeGroup,2,TRUE)</f>
        <v>36-40 Years</v>
      </c>
      <c r="M11" s="47">
        <v>30.5</v>
      </c>
      <c r="N11" s="47" t="s">
        <v>215</v>
      </c>
    </row>
    <row r="12" spans="1:256" s="16" customFormat="1" ht="17" x14ac:dyDescent="0.2">
      <c r="A12" s="15">
        <v>36.6</v>
      </c>
      <c r="B12" s="15">
        <v>13.9</v>
      </c>
      <c r="C12" s="14">
        <v>76507</v>
      </c>
      <c r="D12" s="13">
        <v>149880</v>
      </c>
      <c r="E12" s="13">
        <v>189727</v>
      </c>
      <c r="F12" s="13">
        <v>34811</v>
      </c>
      <c r="G12" s="47" t="str">
        <f>VLOOKUP(A12,AgeGroup,2,TRUE)</f>
        <v>36-40 Years</v>
      </c>
      <c r="M12" s="47">
        <v>31.5</v>
      </c>
      <c r="N12" s="47" t="s">
        <v>216</v>
      </c>
    </row>
    <row r="13" spans="1:256" s="16" customFormat="1" ht="17" x14ac:dyDescent="0.2">
      <c r="A13" s="15">
        <v>35.700000000000003</v>
      </c>
      <c r="B13" s="15">
        <v>16.100000000000001</v>
      </c>
      <c r="C13" s="14">
        <v>107935</v>
      </c>
      <c r="D13" s="13">
        <v>276139</v>
      </c>
      <c r="E13" s="13">
        <v>211085</v>
      </c>
      <c r="F13" s="13">
        <v>41032</v>
      </c>
      <c r="G13" s="47" t="str">
        <f>VLOOKUP(A13,AgeGroup,2,TRUE)</f>
        <v>31-35 Years</v>
      </c>
      <c r="M13" s="47">
        <v>35.5</v>
      </c>
      <c r="N13" s="47" t="s">
        <v>216</v>
      </c>
    </row>
    <row r="14" spans="1:256" s="16" customFormat="1" ht="17" x14ac:dyDescent="0.2">
      <c r="A14" s="15">
        <v>40.5</v>
      </c>
      <c r="B14" s="15">
        <v>15.1</v>
      </c>
      <c r="C14" s="14">
        <v>82557</v>
      </c>
      <c r="D14" s="13">
        <v>182088</v>
      </c>
      <c r="E14" s="13">
        <v>220782</v>
      </c>
      <c r="F14" s="13">
        <v>41742</v>
      </c>
      <c r="G14" s="47" t="str">
        <f>VLOOKUP(A14,AgeGroup,2,TRUE)</f>
        <v>36-40 Years</v>
      </c>
      <c r="M14" s="47">
        <v>36.5</v>
      </c>
      <c r="N14" s="47" t="s">
        <v>217</v>
      </c>
    </row>
    <row r="15" spans="1:256" s="16" customFormat="1" ht="17" x14ac:dyDescent="0.2">
      <c r="A15" s="15">
        <v>37.9</v>
      </c>
      <c r="B15" s="15">
        <v>14.2</v>
      </c>
      <c r="C15" s="14">
        <v>58294</v>
      </c>
      <c r="D15" s="13">
        <v>123500</v>
      </c>
      <c r="E15" s="13">
        <v>132432</v>
      </c>
      <c r="F15" s="13">
        <v>29950</v>
      </c>
      <c r="G15" s="47" t="str">
        <f>VLOOKUP(A15,AgeGroup,2,TRUE)</f>
        <v>36-40 Years</v>
      </c>
      <c r="M15" s="47">
        <v>40.5</v>
      </c>
      <c r="N15" s="47" t="s">
        <v>217</v>
      </c>
    </row>
    <row r="16" spans="1:256" s="16" customFormat="1" ht="17" x14ac:dyDescent="0.2">
      <c r="A16" s="15">
        <v>43.1</v>
      </c>
      <c r="B16" s="15">
        <v>15.8</v>
      </c>
      <c r="C16" s="14">
        <v>88041</v>
      </c>
      <c r="D16" s="13">
        <v>194369</v>
      </c>
      <c r="E16" s="13">
        <v>267556</v>
      </c>
      <c r="F16" s="13">
        <v>51107</v>
      </c>
      <c r="G16" s="47" t="str">
        <f>VLOOKUP(A16,AgeGroup,2,TRUE)</f>
        <v>More than 40 Years</v>
      </c>
      <c r="M16" s="47">
        <v>41.5</v>
      </c>
      <c r="N16" s="47" t="s">
        <v>218</v>
      </c>
    </row>
    <row r="17" spans="1:14" s="16" customFormat="1" ht="17" x14ac:dyDescent="0.2">
      <c r="A17" s="15">
        <v>37.700000000000003</v>
      </c>
      <c r="B17" s="15">
        <v>12.9</v>
      </c>
      <c r="C17" s="14">
        <v>64597</v>
      </c>
      <c r="D17" s="13">
        <v>119305</v>
      </c>
      <c r="E17" s="13">
        <v>186156</v>
      </c>
      <c r="F17" s="13">
        <v>34936</v>
      </c>
      <c r="G17" s="47" t="str">
        <f>VLOOKUP(A17,AgeGroup,2,TRUE)</f>
        <v>36-40 Years</v>
      </c>
      <c r="M17" s="47">
        <v>50.5</v>
      </c>
      <c r="N17" s="47" t="s">
        <v>218</v>
      </c>
    </row>
    <row r="18" spans="1:14" s="16" customFormat="1" ht="17" x14ac:dyDescent="0.2">
      <c r="A18" s="15">
        <v>36</v>
      </c>
      <c r="B18" s="15">
        <v>13.1</v>
      </c>
      <c r="C18" s="14">
        <v>64894</v>
      </c>
      <c r="D18" s="13">
        <v>141011</v>
      </c>
      <c r="E18" s="13">
        <v>160017</v>
      </c>
      <c r="F18" s="13">
        <v>32387</v>
      </c>
      <c r="G18" s="47" t="str">
        <f>VLOOKUP(A18,AgeGroup,2,TRUE)</f>
        <v>31-35 Years</v>
      </c>
      <c r="M18" s="47">
        <v>60.5</v>
      </c>
      <c r="N18" s="47" t="s">
        <v>218</v>
      </c>
    </row>
    <row r="19" spans="1:14" s="16" customFormat="1" ht="17" x14ac:dyDescent="0.2">
      <c r="A19" s="15">
        <v>40.4</v>
      </c>
      <c r="B19" s="15">
        <v>16.100000000000001</v>
      </c>
      <c r="C19" s="14">
        <v>61091</v>
      </c>
      <c r="D19" s="13">
        <v>194928</v>
      </c>
      <c r="E19" s="13">
        <v>113559</v>
      </c>
      <c r="F19" s="13">
        <v>32150</v>
      </c>
      <c r="G19" s="47" t="str">
        <f>VLOOKUP(A19,AgeGroup,2,TRUE)</f>
        <v>36-40 Years</v>
      </c>
    </row>
    <row r="20" spans="1:14" s="16" customFormat="1" ht="17" x14ac:dyDescent="0.2">
      <c r="A20" s="15">
        <v>33.799999999999997</v>
      </c>
      <c r="B20" s="15">
        <v>13.6</v>
      </c>
      <c r="C20" s="14">
        <v>76771</v>
      </c>
      <c r="D20" s="13">
        <v>159531</v>
      </c>
      <c r="E20" s="13">
        <v>197264</v>
      </c>
      <c r="F20" s="13">
        <v>37996</v>
      </c>
      <c r="G20" s="47" t="str">
        <f>VLOOKUP(A20,AgeGroup,2,TRUE)</f>
        <v>31-35 Years</v>
      </c>
    </row>
    <row r="21" spans="1:14" s="16" customFormat="1" ht="17" x14ac:dyDescent="0.2">
      <c r="A21" s="15">
        <v>36.4</v>
      </c>
      <c r="B21" s="15">
        <v>13.5</v>
      </c>
      <c r="C21" s="14">
        <v>55609</v>
      </c>
      <c r="D21" s="13">
        <v>123085</v>
      </c>
      <c r="E21" s="13">
        <v>105582</v>
      </c>
      <c r="F21" s="13">
        <v>24672</v>
      </c>
      <c r="G21" s="47" t="str">
        <f>VLOOKUP(A21,AgeGroup,2,TRUE)</f>
        <v>31-35 Years</v>
      </c>
      <c r="I21" s="43"/>
      <c r="J21" s="24"/>
      <c r="K21" s="24"/>
      <c r="L21" s="24"/>
    </row>
    <row r="22" spans="1:14" s="16" customFormat="1" ht="18" thickBot="1" x14ac:dyDescent="0.25">
      <c r="A22" s="15">
        <v>37.700000000000003</v>
      </c>
      <c r="B22" s="15">
        <v>12.8</v>
      </c>
      <c r="C22" s="14">
        <v>74091</v>
      </c>
      <c r="D22" s="13">
        <v>143750</v>
      </c>
      <c r="E22" s="13">
        <v>217869</v>
      </c>
      <c r="F22" s="13">
        <v>37603</v>
      </c>
      <c r="G22" s="47" t="str">
        <f>VLOOKUP(A22,AgeGroup,2,TRUE)</f>
        <v>36-40 Years</v>
      </c>
      <c r="H22" s="24" t="s">
        <v>212</v>
      </c>
      <c r="I22" s="44" t="s">
        <v>221</v>
      </c>
      <c r="J22" s="45" t="s">
        <v>222</v>
      </c>
      <c r="K22" s="45" t="s">
        <v>223</v>
      </c>
      <c r="L22" s="45" t="s">
        <v>224</v>
      </c>
    </row>
    <row r="23" spans="1:14" s="16" customFormat="1" ht="18" thickTop="1" x14ac:dyDescent="0.2">
      <c r="A23" s="15">
        <v>36.200000000000003</v>
      </c>
      <c r="B23" s="15">
        <v>12.9</v>
      </c>
      <c r="C23" s="14">
        <v>53713</v>
      </c>
      <c r="D23" s="13">
        <v>112649</v>
      </c>
      <c r="E23" s="13">
        <v>117441</v>
      </c>
      <c r="F23" s="13">
        <v>26785</v>
      </c>
      <c r="G23" s="47" t="str">
        <f>VLOOKUP(A23,AgeGroup,2,TRUE)</f>
        <v>31-35 Years</v>
      </c>
      <c r="H23" s="47" t="s">
        <v>213</v>
      </c>
      <c r="I23" s="46">
        <f>AVERAGEIFS(C5:C106,G5:G106, H23)</f>
        <v>15395</v>
      </c>
      <c r="J23" s="46">
        <f>AVERAGEIFS(D5:D106,G5:G106, H23)</f>
        <v>67500</v>
      </c>
      <c r="K23" s="46">
        <f>AVERAGEIFS(E5:E106,G5:G106, H23)</f>
        <v>24999</v>
      </c>
      <c r="L23" s="46">
        <f>AVERAGEIFS(F5:F106,G5:G106, H23)</f>
        <v>5956</v>
      </c>
    </row>
    <row r="24" spans="1:14" s="16" customFormat="1" ht="17" x14ac:dyDescent="0.2">
      <c r="A24" s="15">
        <v>39.1</v>
      </c>
      <c r="B24" s="15">
        <v>12.7</v>
      </c>
      <c r="C24" s="14">
        <v>60262</v>
      </c>
      <c r="D24" s="13">
        <v>126928</v>
      </c>
      <c r="E24" s="13">
        <v>161322</v>
      </c>
      <c r="F24" s="13">
        <v>32576</v>
      </c>
      <c r="G24" s="47" t="str">
        <f>VLOOKUP(A24,AgeGroup,2,TRUE)</f>
        <v>36-40 Years</v>
      </c>
      <c r="H24" s="47" t="s">
        <v>214</v>
      </c>
      <c r="I24" s="46">
        <f>AVERAGEIFS(C5:C106,G5:G106, H24)</f>
        <v>21264.333333333332</v>
      </c>
      <c r="J24" s="46">
        <f>AVERAGEIFS(D5:D106,G5:G106, H24)</f>
        <v>75734.333333333328</v>
      </c>
      <c r="K24" s="46">
        <f>AVERAGEIFS(E5:E106,G5:G106, H24)</f>
        <v>31407</v>
      </c>
      <c r="L24" s="46">
        <f>AVERAGEIFS(F5:F106,G5:G106, H24)</f>
        <v>13447</v>
      </c>
    </row>
    <row r="25" spans="1:14" s="16" customFormat="1" ht="17" x14ac:dyDescent="0.2">
      <c r="A25" s="15">
        <v>39.4</v>
      </c>
      <c r="B25" s="15">
        <v>16.100000000000001</v>
      </c>
      <c r="C25" s="14">
        <v>111548</v>
      </c>
      <c r="D25" s="13">
        <v>230893</v>
      </c>
      <c r="E25" s="13">
        <v>331009</v>
      </c>
      <c r="F25" s="13">
        <v>56569</v>
      </c>
      <c r="G25" s="47" t="str">
        <f>VLOOKUP(A25,AgeGroup,2,TRUE)</f>
        <v>36-40 Years</v>
      </c>
      <c r="H25" s="47" t="s">
        <v>215</v>
      </c>
      <c r="I25" s="46">
        <f>AVERAGEIFS(C5:C106,G5:G106, H25)</f>
        <v>26260.142857142859</v>
      </c>
      <c r="J25" s="46">
        <f>AVERAGEIFS(D5:D106,G5:G106, H25)</f>
        <v>68188</v>
      </c>
      <c r="K25" s="46">
        <f>AVERAGEIFS(E5:E106,G5:G106, H25)</f>
        <v>41256</v>
      </c>
      <c r="L25" s="46">
        <f>AVERAGEIFS(F5:F106,G5:G106, H25)</f>
        <v>14179.571428571429</v>
      </c>
    </row>
    <row r="26" spans="1:14" s="16" customFormat="1" ht="17" x14ac:dyDescent="0.2">
      <c r="A26" s="15">
        <v>36.1</v>
      </c>
      <c r="B26" s="15">
        <v>12.8</v>
      </c>
      <c r="C26" s="14">
        <v>48600</v>
      </c>
      <c r="D26" s="13">
        <v>105737</v>
      </c>
      <c r="E26" s="13">
        <v>106671</v>
      </c>
      <c r="F26" s="13">
        <v>26144</v>
      </c>
      <c r="G26" s="47" t="str">
        <f>VLOOKUP(A26,AgeGroup,2,TRUE)</f>
        <v>31-35 Years</v>
      </c>
      <c r="H26" s="47" t="s">
        <v>216</v>
      </c>
      <c r="I26" s="46">
        <f>AVERAGEIFS(C5:C106,G5:G106, H26)</f>
        <v>49069.416666666664</v>
      </c>
      <c r="J26" s="46">
        <f>AVERAGEIFS(D5:D106,G5:G106, H26)</f>
        <v>107070.58333333333</v>
      </c>
      <c r="K26" s="46">
        <f>AVERAGEIFS(E5:E106,G5:G106, H26)</f>
        <v>108398.52083333333</v>
      </c>
      <c r="L26" s="46">
        <f>AVERAGEIFS(F5:F106,G5:G106, H26)</f>
        <v>24232.833333333332</v>
      </c>
    </row>
    <row r="27" spans="1:14" s="16" customFormat="1" ht="17" x14ac:dyDescent="0.2">
      <c r="A27" s="15">
        <v>35.299999999999997</v>
      </c>
      <c r="B27" s="15">
        <v>12.7</v>
      </c>
      <c r="C27" s="14">
        <v>51419</v>
      </c>
      <c r="D27" s="13">
        <v>104149</v>
      </c>
      <c r="E27" s="13">
        <v>111168</v>
      </c>
      <c r="F27" s="13">
        <v>24558</v>
      </c>
      <c r="G27" s="47" t="str">
        <f>VLOOKUP(A27,AgeGroup,2,TRUE)</f>
        <v>31-35 Years</v>
      </c>
      <c r="H27" s="47" t="s">
        <v>217</v>
      </c>
      <c r="I27" s="46">
        <f>AVERAGEIFS(C5:C106,G5:G106, H27)</f>
        <v>54808.425000000003</v>
      </c>
      <c r="J27" s="46">
        <f>AVERAGEIFS(D5:D106,G5:G106, H27)</f>
        <v>115250.02499999999</v>
      </c>
      <c r="K27" s="46">
        <f>AVERAGEIFS(E5:E106,G5:G106, H27)</f>
        <v>126142.45</v>
      </c>
      <c r="L27" s="46">
        <f>AVERAGEIFS(F5:F106,G5:G106, H27)</f>
        <v>28292.799999999999</v>
      </c>
    </row>
    <row r="28" spans="1:14" s="16" customFormat="1" ht="17" x14ac:dyDescent="0.2">
      <c r="A28" s="15">
        <v>37.5</v>
      </c>
      <c r="B28" s="15">
        <v>12.8</v>
      </c>
      <c r="C28" s="14">
        <v>51182</v>
      </c>
      <c r="D28" s="13">
        <v>106898</v>
      </c>
      <c r="E28" s="13">
        <v>88370</v>
      </c>
      <c r="F28" s="13">
        <v>23584</v>
      </c>
      <c r="G28" s="47" t="str">
        <f>VLOOKUP(A28,AgeGroup,2,TRUE)</f>
        <v>36-40 Years</v>
      </c>
      <c r="H28" s="47" t="s">
        <v>218</v>
      </c>
      <c r="I28" s="46">
        <f>AVERAGEIFS(C5:C106,G5:G106, H28)</f>
        <v>56014.333333333336</v>
      </c>
      <c r="J28" s="46">
        <f>AVERAGEIFS(D5:D106,G5:G106, H28)</f>
        <v>125584.66666666667</v>
      </c>
      <c r="K28" s="46">
        <f>AVERAGEIFS(E5:E106,G5:G106, H28)</f>
        <v>154596.33333333334</v>
      </c>
      <c r="L28" s="46">
        <f>AVERAGEIFS(F5:F106,G5:G106, H28)</f>
        <v>32707.333333333332</v>
      </c>
    </row>
    <row r="29" spans="1:14" s="16" customFormat="1" ht="17" x14ac:dyDescent="0.2">
      <c r="A29" s="15">
        <v>34.4</v>
      </c>
      <c r="B29" s="15">
        <v>12.8</v>
      </c>
      <c r="C29" s="14">
        <v>60753</v>
      </c>
      <c r="D29" s="13">
        <v>95869</v>
      </c>
      <c r="E29" s="13">
        <v>143115</v>
      </c>
      <c r="F29" s="13">
        <v>26773</v>
      </c>
      <c r="G29" s="47" t="str">
        <f>VLOOKUP(A29,AgeGroup,2,TRUE)</f>
        <v>31-35 Years</v>
      </c>
    </row>
    <row r="30" spans="1:14" s="16" customFormat="1" ht="17" x14ac:dyDescent="0.2">
      <c r="A30" s="15">
        <v>33.700000000000003</v>
      </c>
      <c r="B30" s="15">
        <v>13.8</v>
      </c>
      <c r="C30" s="14">
        <v>64601</v>
      </c>
      <c r="D30" s="13">
        <v>103737</v>
      </c>
      <c r="E30" s="13">
        <v>134223</v>
      </c>
      <c r="F30" s="13">
        <v>27877</v>
      </c>
      <c r="G30" s="47" t="str">
        <f>VLOOKUP(A30,AgeGroup,2,TRUE)</f>
        <v>31-35 Years</v>
      </c>
    </row>
    <row r="31" spans="1:14" s="16" customFormat="1" ht="17" x14ac:dyDescent="0.2">
      <c r="A31" s="15">
        <v>40.4</v>
      </c>
      <c r="B31" s="15">
        <v>13.2</v>
      </c>
      <c r="C31" s="14">
        <v>62164</v>
      </c>
      <c r="D31" s="13">
        <v>114257</v>
      </c>
      <c r="E31" s="13">
        <v>144038</v>
      </c>
      <c r="F31" s="13">
        <v>28507</v>
      </c>
      <c r="G31" s="47" t="str">
        <f>VLOOKUP(A31,AgeGroup,2,TRUE)</f>
        <v>36-40 Years</v>
      </c>
    </row>
    <row r="32" spans="1:14" s="16" customFormat="1" ht="17" x14ac:dyDescent="0.2">
      <c r="A32" s="15">
        <v>38.9</v>
      </c>
      <c r="B32" s="15">
        <v>12.7</v>
      </c>
      <c r="C32" s="14">
        <v>46607</v>
      </c>
      <c r="D32" s="13">
        <v>94576</v>
      </c>
      <c r="E32" s="13">
        <v>114799</v>
      </c>
      <c r="F32" s="13">
        <v>27096</v>
      </c>
      <c r="G32" s="47" t="str">
        <f>VLOOKUP(A32,AgeGroup,2,TRUE)</f>
        <v>36-40 Years</v>
      </c>
    </row>
    <row r="33" spans="1:7" s="16" customFormat="1" ht="17" x14ac:dyDescent="0.2">
      <c r="A33" s="15">
        <v>34.299999999999997</v>
      </c>
      <c r="B33" s="15">
        <v>12.7</v>
      </c>
      <c r="C33" s="14">
        <v>61446</v>
      </c>
      <c r="D33" s="13">
        <v>122619</v>
      </c>
      <c r="E33" s="13">
        <v>161538</v>
      </c>
      <c r="F33" s="13">
        <v>28018</v>
      </c>
      <c r="G33" s="47" t="str">
        <f>VLOOKUP(A33,AgeGroup,2,TRUE)</f>
        <v>31-35 Years</v>
      </c>
    </row>
    <row r="34" spans="1:7" s="16" customFormat="1" ht="17" x14ac:dyDescent="0.2">
      <c r="A34" s="15">
        <v>38.700000000000003</v>
      </c>
      <c r="B34" s="15">
        <v>12.8</v>
      </c>
      <c r="C34" s="14">
        <v>62024</v>
      </c>
      <c r="D34" s="13">
        <v>134430</v>
      </c>
      <c r="E34" s="13">
        <v>149351</v>
      </c>
      <c r="F34" s="13">
        <v>31283</v>
      </c>
      <c r="G34" s="47" t="str">
        <f>VLOOKUP(A34,AgeGroup,2,TRUE)</f>
        <v>36-40 Years</v>
      </c>
    </row>
    <row r="35" spans="1:7" s="16" customFormat="1" ht="17" x14ac:dyDescent="0.2">
      <c r="A35" s="15">
        <v>33.4</v>
      </c>
      <c r="B35" s="15">
        <v>12.6</v>
      </c>
      <c r="C35" s="14">
        <v>54986</v>
      </c>
      <c r="D35" s="13">
        <v>105647</v>
      </c>
      <c r="E35" s="13">
        <v>126929</v>
      </c>
      <c r="F35" s="13">
        <v>24671</v>
      </c>
      <c r="G35" s="47" t="str">
        <f>VLOOKUP(A35,AgeGroup,2,TRUE)</f>
        <v>31-35 Years</v>
      </c>
    </row>
    <row r="36" spans="1:7" s="16" customFormat="1" ht="17" x14ac:dyDescent="0.2">
      <c r="A36" s="15">
        <v>35</v>
      </c>
      <c r="B36" s="15">
        <v>12.7</v>
      </c>
      <c r="C36" s="14">
        <v>48182</v>
      </c>
      <c r="D36" s="13">
        <v>114436</v>
      </c>
      <c r="E36" s="13">
        <v>102732</v>
      </c>
      <c r="F36" s="13">
        <v>25280</v>
      </c>
      <c r="G36" s="47" t="str">
        <f>VLOOKUP(A36,AgeGroup,2,TRUE)</f>
        <v>31-35 Years</v>
      </c>
    </row>
    <row r="37" spans="1:7" s="16" customFormat="1" ht="17" x14ac:dyDescent="0.2">
      <c r="A37" s="15">
        <v>38.1</v>
      </c>
      <c r="B37" s="15">
        <v>12.7</v>
      </c>
      <c r="C37" s="14">
        <v>47388</v>
      </c>
      <c r="D37" s="13">
        <v>92820</v>
      </c>
      <c r="E37" s="13">
        <v>118016</v>
      </c>
      <c r="F37" s="13">
        <v>24890</v>
      </c>
      <c r="G37" s="47" t="str">
        <f>VLOOKUP(A37,AgeGroup,2,TRUE)</f>
        <v>36-40 Years</v>
      </c>
    </row>
    <row r="38" spans="1:7" s="16" customFormat="1" ht="17" x14ac:dyDescent="0.2">
      <c r="A38" s="15">
        <v>34.9</v>
      </c>
      <c r="B38" s="15">
        <v>12.5</v>
      </c>
      <c r="C38" s="14">
        <v>55273</v>
      </c>
      <c r="D38" s="13">
        <v>102468</v>
      </c>
      <c r="E38" s="13">
        <v>126959</v>
      </c>
      <c r="F38" s="13">
        <v>26114</v>
      </c>
      <c r="G38" s="47" t="str">
        <f>VLOOKUP(A38,AgeGroup,2,TRUE)</f>
        <v>31-35 Years</v>
      </c>
    </row>
    <row r="39" spans="1:7" s="16" customFormat="1" ht="17" x14ac:dyDescent="0.2">
      <c r="A39" s="15">
        <v>36.1</v>
      </c>
      <c r="B39" s="15">
        <v>12.9</v>
      </c>
      <c r="C39" s="14">
        <v>53892</v>
      </c>
      <c r="D39" s="13">
        <v>92968</v>
      </c>
      <c r="E39" s="13">
        <v>129176</v>
      </c>
      <c r="F39" s="13">
        <v>27570</v>
      </c>
      <c r="G39" s="47" t="str">
        <f>VLOOKUP(A39,AgeGroup,2,TRUE)</f>
        <v>31-35 Years</v>
      </c>
    </row>
    <row r="40" spans="1:7" s="16" customFormat="1" ht="17" x14ac:dyDescent="0.2">
      <c r="A40" s="15">
        <v>32.700000000000003</v>
      </c>
      <c r="B40" s="15">
        <v>12.6</v>
      </c>
      <c r="C40" s="14">
        <v>47923</v>
      </c>
      <c r="D40" s="13">
        <v>104539</v>
      </c>
      <c r="E40" s="13">
        <v>88384</v>
      </c>
      <c r="F40" s="13">
        <v>20826</v>
      </c>
      <c r="G40" s="47" t="str">
        <f>VLOOKUP(A40,AgeGroup,2,TRUE)</f>
        <v>31-35 Years</v>
      </c>
    </row>
    <row r="41" spans="1:7" s="16" customFormat="1" ht="17" x14ac:dyDescent="0.2">
      <c r="A41" s="17">
        <v>37.1</v>
      </c>
      <c r="B41" s="17">
        <v>12.5</v>
      </c>
      <c r="C41" s="14">
        <v>46176</v>
      </c>
      <c r="D41" s="13">
        <v>92654</v>
      </c>
      <c r="E41" s="13">
        <v>101964</v>
      </c>
      <c r="F41" s="13">
        <v>23858</v>
      </c>
      <c r="G41" s="47" t="str">
        <f>VLOOKUP(A41,AgeGroup,2,TRUE)</f>
        <v>36-40 Years</v>
      </c>
    </row>
    <row r="42" spans="1:7" ht="17" x14ac:dyDescent="0.2">
      <c r="A42" s="15">
        <v>23.5</v>
      </c>
      <c r="B42" s="15">
        <v>13.6</v>
      </c>
      <c r="C42" s="14">
        <v>33088</v>
      </c>
      <c r="D42" s="13">
        <v>105430</v>
      </c>
      <c r="E42" s="13">
        <v>44223</v>
      </c>
      <c r="F42" s="13">
        <v>20834</v>
      </c>
      <c r="G42" s="47" t="str">
        <f>VLOOKUP(A42,AgeGroup,2,TRUE)</f>
        <v>21-25 Years</v>
      </c>
    </row>
    <row r="43" spans="1:7" ht="17" x14ac:dyDescent="0.2">
      <c r="A43" s="15">
        <v>38</v>
      </c>
      <c r="B43" s="15">
        <v>13.6</v>
      </c>
      <c r="C43" s="14">
        <v>53890</v>
      </c>
      <c r="D43" s="13">
        <v>108446</v>
      </c>
      <c r="E43" s="13">
        <v>95013</v>
      </c>
      <c r="F43" s="13">
        <v>26542</v>
      </c>
      <c r="G43" s="47" t="str">
        <f>VLOOKUP(A43,AgeGroup,2,TRUE)</f>
        <v>36-40 Years</v>
      </c>
    </row>
    <row r="44" spans="1:7" ht="17" x14ac:dyDescent="0.2">
      <c r="A44" s="15">
        <v>33.6</v>
      </c>
      <c r="B44" s="15">
        <v>12.7</v>
      </c>
      <c r="C44" s="14">
        <v>57390</v>
      </c>
      <c r="D44" s="13">
        <v>111836</v>
      </c>
      <c r="E44" s="13">
        <v>134434</v>
      </c>
      <c r="F44" s="13">
        <v>27396</v>
      </c>
      <c r="G44" s="47" t="str">
        <f>VLOOKUP(A44,AgeGroup,2,TRUE)</f>
        <v>31-35 Years</v>
      </c>
    </row>
    <row r="45" spans="1:7" ht="17" x14ac:dyDescent="0.2">
      <c r="A45" s="15">
        <v>41.7</v>
      </c>
      <c r="B45" s="15">
        <v>13</v>
      </c>
      <c r="C45" s="14">
        <v>48439</v>
      </c>
      <c r="D45" s="13">
        <v>100788</v>
      </c>
      <c r="E45" s="13">
        <v>124474</v>
      </c>
      <c r="F45" s="13">
        <v>31054</v>
      </c>
      <c r="G45" s="47" t="str">
        <f>VLOOKUP(A45,AgeGroup,2,TRUE)</f>
        <v>More than 40 Years</v>
      </c>
    </row>
    <row r="46" spans="1:7" ht="17" x14ac:dyDescent="0.2">
      <c r="A46" s="15">
        <v>36.6</v>
      </c>
      <c r="B46" s="15">
        <v>14.1</v>
      </c>
      <c r="C46" s="14">
        <v>56803</v>
      </c>
      <c r="D46" s="13">
        <v>149138</v>
      </c>
      <c r="E46" s="13">
        <v>101695</v>
      </c>
      <c r="F46" s="13">
        <v>29198</v>
      </c>
      <c r="G46" s="47" t="str">
        <f>VLOOKUP(A46,AgeGroup,2,TRUE)</f>
        <v>36-40 Years</v>
      </c>
    </row>
    <row r="47" spans="1:7" ht="17" x14ac:dyDescent="0.2">
      <c r="A47" s="15">
        <v>34.9</v>
      </c>
      <c r="B47" s="15">
        <v>12.4</v>
      </c>
      <c r="C47" s="14">
        <v>52392</v>
      </c>
      <c r="D47" s="13">
        <v>93875</v>
      </c>
      <c r="E47" s="13">
        <v>133101</v>
      </c>
      <c r="F47" s="13">
        <v>24650</v>
      </c>
      <c r="G47" s="47" t="str">
        <f>VLOOKUP(A47,AgeGroup,2,TRUE)</f>
        <v>31-35 Years</v>
      </c>
    </row>
    <row r="48" spans="1:7" ht="17" x14ac:dyDescent="0.2">
      <c r="A48" s="15">
        <v>36.700000000000003</v>
      </c>
      <c r="B48" s="15">
        <v>12.8</v>
      </c>
      <c r="C48" s="14">
        <v>48631</v>
      </c>
      <c r="D48" s="13">
        <v>95490</v>
      </c>
      <c r="E48" s="13">
        <v>105202</v>
      </c>
      <c r="F48" s="13">
        <v>23610</v>
      </c>
      <c r="G48" s="47" t="str">
        <f>VLOOKUP(A48,AgeGroup,2,TRUE)</f>
        <v>36-40 Years</v>
      </c>
    </row>
    <row r="49" spans="1:7" ht="17" x14ac:dyDescent="0.2">
      <c r="A49" s="15">
        <v>38.4</v>
      </c>
      <c r="B49" s="15">
        <v>12.5</v>
      </c>
      <c r="C49" s="14">
        <v>52500</v>
      </c>
      <c r="D49" s="13">
        <v>105377</v>
      </c>
      <c r="E49" s="13">
        <v>139199</v>
      </c>
      <c r="F49" s="13">
        <v>29706</v>
      </c>
      <c r="G49" s="47" t="str">
        <f>VLOOKUP(A49,AgeGroup,2,TRUE)</f>
        <v>36-40 Years</v>
      </c>
    </row>
    <row r="50" spans="1:7" ht="17" x14ac:dyDescent="0.2">
      <c r="A50" s="15">
        <v>34.799999999999997</v>
      </c>
      <c r="B50" s="15">
        <v>12.5</v>
      </c>
      <c r="C50" s="14">
        <v>42401</v>
      </c>
      <c r="D50" s="13">
        <v>106478</v>
      </c>
      <c r="E50" s="13">
        <v>94867</v>
      </c>
      <c r="F50" s="13">
        <v>21572</v>
      </c>
      <c r="G50" s="47" t="str">
        <f>VLOOKUP(A50,AgeGroup,2,TRUE)</f>
        <v>31-35 Years</v>
      </c>
    </row>
    <row r="51" spans="1:7" ht="17" x14ac:dyDescent="0.2">
      <c r="A51" s="15">
        <v>33.6</v>
      </c>
      <c r="B51" s="15">
        <v>12.7</v>
      </c>
      <c r="C51" s="14">
        <v>64792</v>
      </c>
      <c r="D51" s="13">
        <v>116071</v>
      </c>
      <c r="E51" s="13">
        <v>185714</v>
      </c>
      <c r="F51" s="13">
        <v>32677</v>
      </c>
      <c r="G51" s="47" t="str">
        <f>VLOOKUP(A51,AgeGroup,2,TRUE)</f>
        <v>31-35 Years</v>
      </c>
    </row>
    <row r="52" spans="1:7" ht="17" x14ac:dyDescent="0.2">
      <c r="A52" s="15">
        <v>37</v>
      </c>
      <c r="B52" s="15">
        <v>14.1</v>
      </c>
      <c r="C52" s="14">
        <v>59842</v>
      </c>
      <c r="D52" s="13">
        <v>106949</v>
      </c>
      <c r="E52" s="13">
        <v>135329</v>
      </c>
      <c r="F52" s="13">
        <v>29347</v>
      </c>
      <c r="G52" s="47" t="str">
        <f>VLOOKUP(A52,AgeGroup,2,TRUE)</f>
        <v>36-40 Years</v>
      </c>
    </row>
    <row r="53" spans="1:7" ht="17" x14ac:dyDescent="0.2">
      <c r="A53" s="15">
        <v>34.4</v>
      </c>
      <c r="B53" s="15">
        <v>12.7</v>
      </c>
      <c r="C53" s="14">
        <v>65625</v>
      </c>
      <c r="D53" s="13">
        <v>129688</v>
      </c>
      <c r="E53" s="13">
        <v>175000</v>
      </c>
      <c r="F53" s="13">
        <v>29127</v>
      </c>
      <c r="G53" s="47" t="str">
        <f>VLOOKUP(A53,AgeGroup,2,TRUE)</f>
        <v>31-35 Years</v>
      </c>
    </row>
    <row r="54" spans="1:7" ht="17" x14ac:dyDescent="0.2">
      <c r="A54" s="15">
        <v>37.200000000000003</v>
      </c>
      <c r="B54" s="15">
        <v>12.5</v>
      </c>
      <c r="C54" s="14">
        <v>54044</v>
      </c>
      <c r="D54" s="13">
        <v>108654</v>
      </c>
      <c r="E54" s="13">
        <v>140726</v>
      </c>
      <c r="F54" s="13">
        <v>27753</v>
      </c>
      <c r="G54" s="47" t="str">
        <f>VLOOKUP(A54,AgeGroup,2,TRUE)</f>
        <v>36-40 Years</v>
      </c>
    </row>
    <row r="55" spans="1:7" ht="17" x14ac:dyDescent="0.2">
      <c r="A55" s="15">
        <v>35.700000000000003</v>
      </c>
      <c r="B55" s="15">
        <v>12.6</v>
      </c>
      <c r="C55" s="14">
        <v>39707</v>
      </c>
      <c r="D55" s="13">
        <v>89552</v>
      </c>
      <c r="E55" s="13">
        <v>80124</v>
      </c>
      <c r="F55" s="13">
        <v>21345</v>
      </c>
      <c r="G55" s="47" t="str">
        <f>VLOOKUP(A55,AgeGroup,2,TRUE)</f>
        <v>31-35 Years</v>
      </c>
    </row>
    <row r="56" spans="1:7" ht="17" x14ac:dyDescent="0.2">
      <c r="A56" s="15">
        <v>37.799999999999997</v>
      </c>
      <c r="B56" s="15">
        <v>12.9</v>
      </c>
      <c r="C56" s="14">
        <v>45286</v>
      </c>
      <c r="D56" s="13">
        <v>108431</v>
      </c>
      <c r="E56" s="13">
        <v>91928</v>
      </c>
      <c r="F56" s="13">
        <v>28174</v>
      </c>
      <c r="G56" s="47" t="str">
        <f>VLOOKUP(A56,AgeGroup,2,TRUE)</f>
        <v>36-40 Years</v>
      </c>
    </row>
    <row r="57" spans="1:7" ht="17" x14ac:dyDescent="0.2">
      <c r="A57" s="15">
        <v>35.6</v>
      </c>
      <c r="B57" s="15">
        <v>12.8</v>
      </c>
      <c r="C57" s="14">
        <v>37784</v>
      </c>
      <c r="D57" s="13">
        <v>92712</v>
      </c>
      <c r="E57" s="13">
        <v>60721</v>
      </c>
      <c r="F57" s="13">
        <v>19125</v>
      </c>
      <c r="G57" s="47" t="str">
        <f>VLOOKUP(A57,AgeGroup,2,TRUE)</f>
        <v>31-35 Years</v>
      </c>
    </row>
    <row r="58" spans="1:7" ht="17" x14ac:dyDescent="0.2">
      <c r="A58" s="15">
        <v>35.700000000000003</v>
      </c>
      <c r="B58" s="15">
        <v>12.4</v>
      </c>
      <c r="C58" s="14">
        <v>52284</v>
      </c>
      <c r="D58" s="13">
        <v>92143</v>
      </c>
      <c r="E58" s="13">
        <v>146028</v>
      </c>
      <c r="F58" s="13">
        <v>29763</v>
      </c>
      <c r="G58" s="47" t="str">
        <f>VLOOKUP(A58,AgeGroup,2,TRUE)</f>
        <v>31-35 Years</v>
      </c>
    </row>
    <row r="59" spans="1:7" ht="17" x14ac:dyDescent="0.2">
      <c r="A59" s="15">
        <v>34.299999999999997</v>
      </c>
      <c r="B59" s="15">
        <v>12.4</v>
      </c>
      <c r="C59" s="14">
        <v>42944</v>
      </c>
      <c r="D59" s="13">
        <v>86192</v>
      </c>
      <c r="E59" s="13">
        <v>98778</v>
      </c>
      <c r="F59" s="13">
        <v>22275</v>
      </c>
      <c r="G59" s="47" t="str">
        <f>VLOOKUP(A59,AgeGroup,2,TRUE)</f>
        <v>31-35 Years</v>
      </c>
    </row>
    <row r="60" spans="1:7" ht="17" x14ac:dyDescent="0.2">
      <c r="A60" s="15">
        <v>39.799999999999997</v>
      </c>
      <c r="B60" s="15">
        <v>13.4</v>
      </c>
      <c r="C60" s="14">
        <v>46036</v>
      </c>
      <c r="D60" s="13">
        <v>99508</v>
      </c>
      <c r="E60" s="13">
        <v>98343</v>
      </c>
      <c r="F60" s="13">
        <v>27005</v>
      </c>
      <c r="G60" s="47" t="str">
        <f>VLOOKUP(A60,AgeGroup,2,TRUE)</f>
        <v>36-40 Years</v>
      </c>
    </row>
    <row r="61" spans="1:7" ht="17" x14ac:dyDescent="0.2">
      <c r="A61" s="15">
        <v>36.200000000000003</v>
      </c>
      <c r="B61" s="15">
        <v>12.3</v>
      </c>
      <c r="C61" s="14">
        <v>50357</v>
      </c>
      <c r="D61" s="13">
        <v>90750</v>
      </c>
      <c r="E61" s="13">
        <v>126613</v>
      </c>
      <c r="F61" s="13">
        <v>24076</v>
      </c>
      <c r="G61" s="47" t="str">
        <f>VLOOKUP(A61,AgeGroup,2,TRUE)</f>
        <v>31-35 Years</v>
      </c>
    </row>
    <row r="62" spans="1:7" ht="17" x14ac:dyDescent="0.2">
      <c r="A62" s="15">
        <v>35.1</v>
      </c>
      <c r="B62" s="15">
        <v>12.3</v>
      </c>
      <c r="C62" s="14">
        <v>45521</v>
      </c>
      <c r="D62" s="13">
        <v>82720</v>
      </c>
      <c r="E62" s="13">
        <v>105346</v>
      </c>
      <c r="F62" s="13">
        <v>23293</v>
      </c>
      <c r="G62" s="47" t="str">
        <f>VLOOKUP(A62,AgeGroup,2,TRUE)</f>
        <v>31-35 Years</v>
      </c>
    </row>
    <row r="63" spans="1:7" ht="17" x14ac:dyDescent="0.2">
      <c r="A63" s="15">
        <v>35.6</v>
      </c>
      <c r="B63" s="15">
        <v>16.100000000000001</v>
      </c>
      <c r="C63" s="14">
        <v>30418</v>
      </c>
      <c r="D63" s="13">
        <v>139739</v>
      </c>
      <c r="E63" s="13">
        <v>24999</v>
      </c>
      <c r="F63" s="13">
        <v>16854</v>
      </c>
      <c r="G63" s="47" t="str">
        <f>VLOOKUP(A63,AgeGroup,2,TRUE)</f>
        <v>31-35 Years</v>
      </c>
    </row>
    <row r="64" spans="1:7" ht="17" x14ac:dyDescent="0.2">
      <c r="A64" s="15">
        <v>40.700000000000003</v>
      </c>
      <c r="B64" s="15">
        <v>12.7</v>
      </c>
      <c r="C64" s="14">
        <v>52500</v>
      </c>
      <c r="D64" s="13">
        <v>94792</v>
      </c>
      <c r="E64" s="13">
        <v>147222</v>
      </c>
      <c r="F64" s="13">
        <v>28867</v>
      </c>
      <c r="G64" s="47" t="str">
        <f>VLOOKUP(A64,AgeGroup,2,TRUE)</f>
        <v>36-40 Years</v>
      </c>
    </row>
    <row r="65" spans="1:7" ht="17" x14ac:dyDescent="0.2">
      <c r="A65" s="15">
        <v>33.5</v>
      </c>
      <c r="B65" s="15">
        <v>12.5</v>
      </c>
      <c r="C65" s="14">
        <v>41795</v>
      </c>
      <c r="D65" s="13">
        <v>94456</v>
      </c>
      <c r="E65" s="13">
        <v>91806</v>
      </c>
      <c r="F65" s="13">
        <v>21556</v>
      </c>
      <c r="G65" s="47" t="str">
        <f>VLOOKUP(A65,AgeGroup,2,TRUE)</f>
        <v>31-35 Years</v>
      </c>
    </row>
    <row r="66" spans="1:7" ht="17" x14ac:dyDescent="0.2">
      <c r="A66" s="15">
        <v>37.5</v>
      </c>
      <c r="B66" s="15">
        <v>12.5</v>
      </c>
      <c r="C66" s="14">
        <v>66667</v>
      </c>
      <c r="D66" s="13">
        <v>78906</v>
      </c>
      <c r="E66" s="13">
        <v>143750</v>
      </c>
      <c r="F66" s="13">
        <v>31758</v>
      </c>
      <c r="G66" s="47" t="str">
        <f>VLOOKUP(A66,AgeGroup,2,TRUE)</f>
        <v>36-40 Years</v>
      </c>
    </row>
    <row r="67" spans="1:7" ht="17" x14ac:dyDescent="0.2">
      <c r="A67" s="15">
        <v>37.6</v>
      </c>
      <c r="B67" s="15">
        <v>12.9</v>
      </c>
      <c r="C67" s="14">
        <v>38596</v>
      </c>
      <c r="D67" s="13">
        <v>95364</v>
      </c>
      <c r="E67" s="13">
        <v>54453</v>
      </c>
      <c r="F67" s="13">
        <v>17939</v>
      </c>
      <c r="G67" s="47" t="str">
        <f>VLOOKUP(A67,AgeGroup,2,TRUE)</f>
        <v>36-40 Years</v>
      </c>
    </row>
    <row r="68" spans="1:7" ht="17" x14ac:dyDescent="0.2">
      <c r="A68" s="15">
        <v>39.1</v>
      </c>
      <c r="B68" s="15">
        <v>12.6</v>
      </c>
      <c r="C68" s="14">
        <v>44286</v>
      </c>
      <c r="D68" s="13">
        <v>93103</v>
      </c>
      <c r="E68" s="13">
        <v>110465</v>
      </c>
      <c r="F68" s="13">
        <v>22579</v>
      </c>
      <c r="G68" s="47" t="str">
        <f>VLOOKUP(A68,AgeGroup,2,TRUE)</f>
        <v>36-40 Years</v>
      </c>
    </row>
    <row r="69" spans="1:7" ht="17" x14ac:dyDescent="0.2">
      <c r="A69" s="15">
        <v>33.1</v>
      </c>
      <c r="B69" s="15">
        <v>12.2</v>
      </c>
      <c r="C69" s="14">
        <v>37287</v>
      </c>
      <c r="D69" s="13">
        <v>75561</v>
      </c>
      <c r="E69" s="13">
        <v>86591</v>
      </c>
      <c r="F69" s="13">
        <v>19343</v>
      </c>
      <c r="G69" s="47" t="str">
        <f>VLOOKUP(A69,AgeGroup,2,TRUE)</f>
        <v>31-35 Years</v>
      </c>
    </row>
    <row r="70" spans="1:7" ht="17" x14ac:dyDescent="0.2">
      <c r="A70" s="15">
        <v>36.4</v>
      </c>
      <c r="B70" s="15">
        <v>12.9</v>
      </c>
      <c r="C70" s="14">
        <v>38184</v>
      </c>
      <c r="D70" s="13">
        <v>80099</v>
      </c>
      <c r="E70" s="13">
        <v>76438</v>
      </c>
      <c r="F70" s="13">
        <v>21534</v>
      </c>
      <c r="G70" s="47" t="str">
        <f>VLOOKUP(A70,AgeGroup,2,TRUE)</f>
        <v>31-35 Years</v>
      </c>
    </row>
    <row r="71" spans="1:7" ht="17" x14ac:dyDescent="0.2">
      <c r="A71" s="15">
        <v>37.299999999999997</v>
      </c>
      <c r="B71" s="15">
        <v>12.5</v>
      </c>
      <c r="C71" s="14">
        <v>47119</v>
      </c>
      <c r="D71" s="13">
        <v>88958</v>
      </c>
      <c r="E71" s="13">
        <v>102993</v>
      </c>
      <c r="F71" s="13">
        <v>22357</v>
      </c>
      <c r="G71" s="47" t="str">
        <f>VLOOKUP(A71,AgeGroup,2,TRUE)</f>
        <v>36-40 Years</v>
      </c>
    </row>
    <row r="72" spans="1:7" ht="17" x14ac:dyDescent="0.2">
      <c r="A72" s="15">
        <v>38.700000000000003</v>
      </c>
      <c r="B72" s="15">
        <v>13.6</v>
      </c>
      <c r="C72" s="14">
        <v>44520</v>
      </c>
      <c r="D72" s="13">
        <v>96112</v>
      </c>
      <c r="E72" s="13">
        <v>93915</v>
      </c>
      <c r="F72" s="13">
        <v>25276</v>
      </c>
      <c r="G72" s="47" t="str">
        <f>VLOOKUP(A72,AgeGroup,2,TRUE)</f>
        <v>36-40 Years</v>
      </c>
    </row>
    <row r="73" spans="1:7" ht="17" x14ac:dyDescent="0.2">
      <c r="A73" s="15">
        <v>36.9</v>
      </c>
      <c r="B73" s="15">
        <v>12.7</v>
      </c>
      <c r="C73" s="14">
        <v>52838</v>
      </c>
      <c r="D73" s="13">
        <v>101705</v>
      </c>
      <c r="E73" s="13">
        <v>75040</v>
      </c>
      <c r="F73" s="13">
        <v>23077</v>
      </c>
      <c r="G73" s="47" t="str">
        <f>VLOOKUP(A73,AgeGroup,2,TRUE)</f>
        <v>36-40 Years</v>
      </c>
    </row>
    <row r="74" spans="1:7" ht="17" x14ac:dyDescent="0.2">
      <c r="A74" s="15">
        <v>32.700000000000003</v>
      </c>
      <c r="B74" s="15">
        <v>12.3</v>
      </c>
      <c r="C74" s="14">
        <v>34688</v>
      </c>
      <c r="D74" s="13">
        <v>82870</v>
      </c>
      <c r="E74" s="13">
        <v>93750</v>
      </c>
      <c r="F74" s="13">
        <v>20082</v>
      </c>
      <c r="G74" s="47" t="str">
        <f>VLOOKUP(A74,AgeGroup,2,TRUE)</f>
        <v>31-35 Years</v>
      </c>
    </row>
    <row r="75" spans="1:7" ht="17" x14ac:dyDescent="0.2">
      <c r="A75" s="15">
        <v>36.1</v>
      </c>
      <c r="B75" s="15">
        <v>12.4</v>
      </c>
      <c r="C75" s="14">
        <v>31770</v>
      </c>
      <c r="D75" s="13">
        <v>74525</v>
      </c>
      <c r="E75" s="13">
        <v>47446</v>
      </c>
      <c r="F75" s="13">
        <v>15912</v>
      </c>
      <c r="G75" s="47" t="str">
        <f>VLOOKUP(A75,AgeGroup,2,TRUE)</f>
        <v>31-35 Years</v>
      </c>
    </row>
    <row r="76" spans="1:7" ht="17" x14ac:dyDescent="0.2">
      <c r="A76" s="15">
        <v>39.5</v>
      </c>
      <c r="B76" s="15">
        <v>12.8</v>
      </c>
      <c r="C76" s="14">
        <v>32994</v>
      </c>
      <c r="D76" s="13">
        <v>89223</v>
      </c>
      <c r="E76" s="13">
        <v>50592</v>
      </c>
      <c r="F76" s="13">
        <v>21145</v>
      </c>
      <c r="G76" s="47" t="str">
        <f>VLOOKUP(A76,AgeGroup,2,TRUE)</f>
        <v>36-40 Years</v>
      </c>
    </row>
    <row r="77" spans="1:7" ht="17" x14ac:dyDescent="0.2">
      <c r="A77" s="15">
        <v>36.5</v>
      </c>
      <c r="B77" s="15">
        <v>12.3</v>
      </c>
      <c r="C77" s="14">
        <v>33891</v>
      </c>
      <c r="D77" s="13">
        <v>72739</v>
      </c>
      <c r="E77" s="13">
        <v>81880</v>
      </c>
      <c r="F77" s="13">
        <v>18340</v>
      </c>
      <c r="G77" s="47" t="str">
        <f>VLOOKUP(A77,AgeGroup,2,TRUE)</f>
        <v>36-40 Years</v>
      </c>
    </row>
    <row r="78" spans="1:7" ht="17" x14ac:dyDescent="0.2">
      <c r="A78" s="15">
        <v>32.9</v>
      </c>
      <c r="B78" s="15">
        <v>12.4</v>
      </c>
      <c r="C78" s="14">
        <v>37813</v>
      </c>
      <c r="D78" s="13">
        <v>86667</v>
      </c>
      <c r="E78" s="13">
        <v>69643</v>
      </c>
      <c r="F78" s="13">
        <v>19196</v>
      </c>
      <c r="G78" s="47" t="str">
        <f>VLOOKUP(A78,AgeGroup,2,TRUE)</f>
        <v>31-35 Years</v>
      </c>
    </row>
    <row r="79" spans="1:7" ht="17" x14ac:dyDescent="0.2">
      <c r="A79" s="15">
        <v>29.9</v>
      </c>
      <c r="B79" s="15">
        <v>12.3</v>
      </c>
      <c r="C79" s="14">
        <v>46528</v>
      </c>
      <c r="D79" s="13">
        <v>88889</v>
      </c>
      <c r="E79" s="13">
        <v>96591</v>
      </c>
      <c r="F79" s="13">
        <v>21798</v>
      </c>
      <c r="G79" s="47" t="str">
        <f>VLOOKUP(A79,AgeGroup,2,TRUE)</f>
        <v>26-30 Years</v>
      </c>
    </row>
    <row r="80" spans="1:7" ht="17" x14ac:dyDescent="0.2">
      <c r="A80" s="15">
        <v>32.1</v>
      </c>
      <c r="B80" s="15">
        <v>12.3</v>
      </c>
      <c r="C80" s="14">
        <v>30319</v>
      </c>
      <c r="D80" s="13">
        <v>67083</v>
      </c>
      <c r="E80" s="13">
        <v>34367</v>
      </c>
      <c r="F80" s="13">
        <v>13677</v>
      </c>
      <c r="G80" s="47" t="str">
        <f>VLOOKUP(A80,AgeGroup,2,TRUE)</f>
        <v>31-35 Years</v>
      </c>
    </row>
    <row r="81" spans="1:7" ht="17" x14ac:dyDescent="0.2">
      <c r="A81" s="15">
        <v>36.1</v>
      </c>
      <c r="B81" s="15">
        <v>13.3</v>
      </c>
      <c r="C81" s="14">
        <v>36492</v>
      </c>
      <c r="D81" s="13">
        <v>172768</v>
      </c>
      <c r="E81" s="13">
        <v>24999</v>
      </c>
      <c r="F81" s="13">
        <v>20572</v>
      </c>
      <c r="G81" s="47" t="str">
        <f>VLOOKUP(A81,AgeGroup,2,TRUE)</f>
        <v>31-35 Years</v>
      </c>
    </row>
    <row r="82" spans="1:7" ht="17" x14ac:dyDescent="0.2">
      <c r="A82" s="15">
        <v>35.9</v>
      </c>
      <c r="B82" s="15">
        <v>12.4</v>
      </c>
      <c r="C82" s="14">
        <v>51818</v>
      </c>
      <c r="D82" s="13">
        <v>80357</v>
      </c>
      <c r="E82" s="13">
        <v>135185</v>
      </c>
      <c r="F82" s="13">
        <v>26242</v>
      </c>
      <c r="G82" s="47" t="str">
        <f>VLOOKUP(A82,AgeGroup,2,TRUE)</f>
        <v>31-35 Years</v>
      </c>
    </row>
    <row r="83" spans="1:7" ht="17" x14ac:dyDescent="0.2">
      <c r="A83" s="15">
        <v>32.700000000000003</v>
      </c>
      <c r="B83" s="15">
        <v>12.2</v>
      </c>
      <c r="C83" s="14">
        <v>35625</v>
      </c>
      <c r="D83" s="13">
        <v>64737</v>
      </c>
      <c r="E83" s="13">
        <v>76321</v>
      </c>
      <c r="F83" s="13">
        <v>17077</v>
      </c>
      <c r="G83" s="47" t="str">
        <f>VLOOKUP(A83,AgeGroup,2,TRUE)</f>
        <v>31-35 Years</v>
      </c>
    </row>
    <row r="84" spans="1:7" ht="17" x14ac:dyDescent="0.2">
      <c r="A84" s="15">
        <v>37.200000000000003</v>
      </c>
      <c r="B84" s="15">
        <v>12.6</v>
      </c>
      <c r="C84" s="14">
        <v>36789</v>
      </c>
      <c r="D84" s="13">
        <v>86563</v>
      </c>
      <c r="E84" s="13">
        <v>69764</v>
      </c>
      <c r="F84" s="13">
        <v>20020</v>
      </c>
      <c r="G84" s="47" t="str">
        <f>VLOOKUP(A84,AgeGroup,2,TRUE)</f>
        <v>36-40 Years</v>
      </c>
    </row>
    <row r="85" spans="1:7" ht="17" x14ac:dyDescent="0.2">
      <c r="A85" s="15">
        <v>38.799999999999997</v>
      </c>
      <c r="B85" s="15">
        <v>12.3</v>
      </c>
      <c r="C85" s="14">
        <v>42750</v>
      </c>
      <c r="D85" s="13">
        <v>77717</v>
      </c>
      <c r="E85" s="13">
        <v>95192</v>
      </c>
      <c r="F85" s="13">
        <v>25385</v>
      </c>
      <c r="G85" s="47" t="str">
        <f>VLOOKUP(A85,AgeGroup,2,TRUE)</f>
        <v>36-40 Years</v>
      </c>
    </row>
    <row r="86" spans="1:7" ht="17" x14ac:dyDescent="0.2">
      <c r="A86" s="15">
        <v>37.5</v>
      </c>
      <c r="B86" s="15">
        <v>13</v>
      </c>
      <c r="C86" s="14">
        <v>30412</v>
      </c>
      <c r="D86" s="13">
        <v>138911</v>
      </c>
      <c r="E86" s="13">
        <v>24999</v>
      </c>
      <c r="F86" s="13">
        <v>20463</v>
      </c>
      <c r="G86" s="47" t="str">
        <f>VLOOKUP(A86,AgeGroup,2,TRUE)</f>
        <v>36-40 Years</v>
      </c>
    </row>
    <row r="87" spans="1:7" ht="17" x14ac:dyDescent="0.2">
      <c r="A87" s="15">
        <v>36.4</v>
      </c>
      <c r="B87" s="15">
        <v>12.5</v>
      </c>
      <c r="C87" s="14">
        <v>37083</v>
      </c>
      <c r="D87" s="13">
        <v>70909</v>
      </c>
      <c r="E87" s="13">
        <v>95833</v>
      </c>
      <c r="F87" s="13">
        <v>21670</v>
      </c>
      <c r="G87" s="47" t="str">
        <f>VLOOKUP(A87,AgeGroup,2,TRUE)</f>
        <v>31-35 Years</v>
      </c>
    </row>
    <row r="88" spans="1:7" ht="17" x14ac:dyDescent="0.2">
      <c r="A88" s="15">
        <v>42.4</v>
      </c>
      <c r="B88" s="15">
        <v>12.6</v>
      </c>
      <c r="C88" s="14">
        <v>31563</v>
      </c>
      <c r="D88" s="13">
        <v>81597</v>
      </c>
      <c r="E88" s="13">
        <v>71759</v>
      </c>
      <c r="F88" s="13">
        <v>15961</v>
      </c>
      <c r="G88" s="47" t="str">
        <f>VLOOKUP(A88,AgeGroup,2,TRUE)</f>
        <v>More than 40 Years</v>
      </c>
    </row>
    <row r="89" spans="1:7" ht="17" x14ac:dyDescent="0.2">
      <c r="A89" s="15">
        <v>19.5</v>
      </c>
      <c r="B89" s="15">
        <v>16.100000000000001</v>
      </c>
      <c r="C89" s="14">
        <v>15395</v>
      </c>
      <c r="D89" s="13">
        <v>67500</v>
      </c>
      <c r="E89" s="13">
        <v>24999</v>
      </c>
      <c r="F89" s="13">
        <v>5956</v>
      </c>
      <c r="G89" s="47" t="str">
        <f>VLOOKUP(A89,AgeGroup,2,TRUE)</f>
        <v>Less than 21 Years</v>
      </c>
    </row>
    <row r="90" spans="1:7" ht="17" x14ac:dyDescent="0.2">
      <c r="A90" s="15">
        <v>30.5</v>
      </c>
      <c r="B90" s="15">
        <v>12.8</v>
      </c>
      <c r="C90" s="14">
        <v>21433</v>
      </c>
      <c r="D90" s="13">
        <v>83456</v>
      </c>
      <c r="E90" s="13">
        <v>24999</v>
      </c>
      <c r="F90" s="13">
        <v>11380</v>
      </c>
      <c r="G90" s="47" t="str">
        <f>VLOOKUP(A90,AgeGroup,2,TRUE)</f>
        <v>26-30 Years</v>
      </c>
    </row>
    <row r="91" spans="1:7" ht="17" x14ac:dyDescent="0.2">
      <c r="A91" s="15">
        <v>33.200000000000003</v>
      </c>
      <c r="B91" s="15">
        <v>12.3</v>
      </c>
      <c r="C91" s="14">
        <v>31250</v>
      </c>
      <c r="D91" s="13">
        <v>91049</v>
      </c>
      <c r="E91" s="13">
        <v>52976</v>
      </c>
      <c r="F91" s="13">
        <v>18959</v>
      </c>
      <c r="G91" s="47" t="str">
        <f>VLOOKUP(A91,AgeGroup,2,TRUE)</f>
        <v>31-35 Years</v>
      </c>
    </row>
    <row r="92" spans="1:7" ht="17" x14ac:dyDescent="0.2">
      <c r="A92" s="15">
        <v>36.700000000000003</v>
      </c>
      <c r="B92" s="15">
        <v>12.5</v>
      </c>
      <c r="C92" s="14">
        <v>31344</v>
      </c>
      <c r="D92" s="13">
        <v>77541</v>
      </c>
      <c r="E92" s="13">
        <v>36510</v>
      </c>
      <c r="F92" s="13">
        <v>16100</v>
      </c>
      <c r="G92" s="47" t="str">
        <f>VLOOKUP(A92,AgeGroup,2,TRUE)</f>
        <v>36-40 Years</v>
      </c>
    </row>
    <row r="93" spans="1:7" ht="17" x14ac:dyDescent="0.2">
      <c r="A93" s="15">
        <v>32.4</v>
      </c>
      <c r="B93" s="15">
        <v>12.6</v>
      </c>
      <c r="C93" s="14">
        <v>29733</v>
      </c>
      <c r="D93" s="13">
        <v>60252</v>
      </c>
      <c r="E93" s="13">
        <v>27531</v>
      </c>
      <c r="F93" s="13">
        <v>14620</v>
      </c>
      <c r="G93" s="47" t="str">
        <f>VLOOKUP(A93,AgeGroup,2,TRUE)</f>
        <v>31-35 Years</v>
      </c>
    </row>
    <row r="94" spans="1:7" ht="17" x14ac:dyDescent="0.2">
      <c r="A94" s="15">
        <v>36.5</v>
      </c>
      <c r="B94" s="15">
        <v>12.4</v>
      </c>
      <c r="C94" s="14">
        <v>41607</v>
      </c>
      <c r="D94" s="13">
        <v>76270</v>
      </c>
      <c r="E94" s="13">
        <v>98455</v>
      </c>
      <c r="F94" s="13">
        <v>22340</v>
      </c>
      <c r="G94" s="47" t="str">
        <f>VLOOKUP(A94,AgeGroup,2,TRUE)</f>
        <v>36-40 Years</v>
      </c>
    </row>
    <row r="95" spans="1:7" ht="17" x14ac:dyDescent="0.2">
      <c r="A95" s="15">
        <v>33.9</v>
      </c>
      <c r="B95" s="15">
        <v>12.1</v>
      </c>
      <c r="C95" s="14">
        <v>32813</v>
      </c>
      <c r="D95" s="13">
        <v>40313</v>
      </c>
      <c r="E95" s="13">
        <v>79167</v>
      </c>
      <c r="F95" s="13">
        <v>26405</v>
      </c>
      <c r="G95" s="47" t="str">
        <f>VLOOKUP(A95,AgeGroup,2,TRUE)</f>
        <v>31-35 Years</v>
      </c>
    </row>
    <row r="96" spans="1:7" ht="17" x14ac:dyDescent="0.2">
      <c r="A96" s="15">
        <v>29.6</v>
      </c>
      <c r="B96" s="15">
        <v>12.1</v>
      </c>
      <c r="C96" s="14">
        <v>29375</v>
      </c>
      <c r="D96" s="13">
        <v>52096</v>
      </c>
      <c r="E96" s="13">
        <v>24999</v>
      </c>
      <c r="F96" s="13">
        <v>13693</v>
      </c>
      <c r="G96" s="47" t="str">
        <f>VLOOKUP(A96,AgeGroup,2,TRUE)</f>
        <v>26-30 Years</v>
      </c>
    </row>
    <row r="97" spans="1:7" ht="17" x14ac:dyDescent="0.2">
      <c r="A97" s="15">
        <v>37.5</v>
      </c>
      <c r="B97" s="15">
        <v>11.1</v>
      </c>
      <c r="C97" s="14">
        <v>34896</v>
      </c>
      <c r="D97" s="13">
        <v>65357</v>
      </c>
      <c r="E97" s="13">
        <v>81818</v>
      </c>
      <c r="F97" s="13">
        <v>20586</v>
      </c>
      <c r="G97" s="47" t="str">
        <f>VLOOKUP(A97,AgeGroup,2,TRUE)</f>
        <v>36-40 Years</v>
      </c>
    </row>
    <row r="98" spans="1:7" ht="17" x14ac:dyDescent="0.2">
      <c r="A98" s="15">
        <v>34</v>
      </c>
      <c r="B98" s="15">
        <v>12.6</v>
      </c>
      <c r="C98" s="14">
        <v>20578</v>
      </c>
      <c r="D98" s="13">
        <v>113239</v>
      </c>
      <c r="E98" s="13">
        <v>24999</v>
      </c>
      <c r="F98" s="13">
        <v>14095</v>
      </c>
      <c r="G98" s="47" t="str">
        <f>VLOOKUP(A98,AgeGroup,2,TRUE)</f>
        <v>31-35 Years</v>
      </c>
    </row>
    <row r="99" spans="1:7" ht="17" x14ac:dyDescent="0.2">
      <c r="A99" s="15">
        <v>28.7</v>
      </c>
      <c r="B99" s="15">
        <v>12.1</v>
      </c>
      <c r="C99" s="14">
        <v>32574</v>
      </c>
      <c r="D99" s="13">
        <v>50244</v>
      </c>
      <c r="E99" s="13">
        <v>49662</v>
      </c>
      <c r="F99" s="13">
        <v>14393</v>
      </c>
      <c r="G99" s="47" t="str">
        <f>VLOOKUP(A99,AgeGroup,2,TRUE)</f>
        <v>26-30 Years</v>
      </c>
    </row>
    <row r="100" spans="1:7" ht="17" x14ac:dyDescent="0.2">
      <c r="A100" s="15">
        <v>36.1</v>
      </c>
      <c r="B100" s="15">
        <v>12.2</v>
      </c>
      <c r="C100" s="14">
        <v>30589</v>
      </c>
      <c r="D100" s="13">
        <v>69375</v>
      </c>
      <c r="E100" s="13">
        <v>48890</v>
      </c>
      <c r="F100" s="13">
        <v>16352</v>
      </c>
      <c r="G100" s="47" t="str">
        <f>VLOOKUP(A100,AgeGroup,2,TRUE)</f>
        <v>31-35 Years</v>
      </c>
    </row>
    <row r="101" spans="1:7" ht="17" x14ac:dyDescent="0.2">
      <c r="A101" s="15">
        <v>30.6</v>
      </c>
      <c r="B101" s="15">
        <v>12.3</v>
      </c>
      <c r="C101" s="14">
        <v>26565</v>
      </c>
      <c r="D101" s="13">
        <v>64038</v>
      </c>
      <c r="E101" s="13">
        <v>42543</v>
      </c>
      <c r="F101" s="13">
        <v>17410</v>
      </c>
      <c r="G101" s="47" t="str">
        <f>VLOOKUP(A101,AgeGroup,2,TRUE)</f>
        <v>26-30 Years</v>
      </c>
    </row>
    <row r="102" spans="1:7" ht="17" x14ac:dyDescent="0.2">
      <c r="A102" s="15">
        <v>22.8</v>
      </c>
      <c r="B102" s="15">
        <v>12.3</v>
      </c>
      <c r="C102" s="14">
        <v>16590</v>
      </c>
      <c r="D102" s="13">
        <v>67850</v>
      </c>
      <c r="E102" s="13">
        <v>24999</v>
      </c>
      <c r="F102" s="13">
        <v>10436</v>
      </c>
      <c r="G102" s="47" t="str">
        <f>VLOOKUP(A102,AgeGroup,2,TRUE)</f>
        <v>21-25 Years</v>
      </c>
    </row>
    <row r="103" spans="1:7" ht="17" x14ac:dyDescent="0.2">
      <c r="A103" s="15">
        <v>30.3</v>
      </c>
      <c r="B103" s="15">
        <v>12.2</v>
      </c>
      <c r="C103" s="14">
        <v>9354</v>
      </c>
      <c r="D103" s="13">
        <v>91708</v>
      </c>
      <c r="E103" s="13">
        <v>24999</v>
      </c>
      <c r="F103" s="13">
        <v>9904</v>
      </c>
      <c r="G103" s="47" t="str">
        <f>VLOOKUP(A103,AgeGroup,2,TRUE)</f>
        <v>26-30 Years</v>
      </c>
    </row>
    <row r="104" spans="1:7" ht="17" x14ac:dyDescent="0.2">
      <c r="A104" s="15">
        <v>22</v>
      </c>
      <c r="B104" s="15">
        <v>12</v>
      </c>
      <c r="C104" s="14">
        <v>14115</v>
      </c>
      <c r="D104" s="13">
        <v>53923</v>
      </c>
      <c r="E104" s="13">
        <v>24999</v>
      </c>
      <c r="F104" s="13">
        <v>9071</v>
      </c>
      <c r="G104" s="47" t="str">
        <f>VLOOKUP(A104,AgeGroup,2,TRUE)</f>
        <v>21-25 Years</v>
      </c>
    </row>
    <row r="105" spans="1:7" ht="17" x14ac:dyDescent="0.2">
      <c r="A105" s="15">
        <v>30.8</v>
      </c>
      <c r="B105" s="15">
        <v>11.9</v>
      </c>
      <c r="C105" s="14">
        <v>17992</v>
      </c>
      <c r="D105" s="13">
        <v>46885</v>
      </c>
      <c r="E105" s="13">
        <v>24999</v>
      </c>
      <c r="F105" s="13">
        <v>10679</v>
      </c>
      <c r="G105" s="47" t="str">
        <f>VLOOKUP(A105,AgeGroup,2,TRUE)</f>
        <v>26-30 Years</v>
      </c>
    </row>
    <row r="106" spans="1:7" ht="17" x14ac:dyDescent="0.2">
      <c r="A106" s="15">
        <v>35.1</v>
      </c>
      <c r="B106" s="15">
        <v>11</v>
      </c>
      <c r="C106" s="14">
        <v>7741</v>
      </c>
      <c r="D106" s="13">
        <v>99375</v>
      </c>
      <c r="E106" s="13">
        <v>24999</v>
      </c>
      <c r="F106" s="13">
        <v>6207</v>
      </c>
      <c r="G106" s="47" t="str">
        <f>VLOOKUP(A106,AgeGroup,2,TRUE)</f>
        <v>31-35 Years</v>
      </c>
    </row>
    <row r="107" spans="1:7" x14ac:dyDescent="0.2">
      <c r="G107" s="48" t="str">
        <f ca="1">_xlfn.FORMULATEXT(G5)</f>
        <v>=VLOOKUP(A5,AgeGroup,2,TRUE)</v>
      </c>
    </row>
  </sheetData>
  <phoneticPr fontId="11" type="noConversion"/>
  <conditionalFormatting sqref="D5:D106">
    <cfRule type="dataBar" priority="5">
      <dataBar>
        <cfvo type="min"/>
        <cfvo type="max"/>
        <color rgb="FF638EC6"/>
      </dataBar>
      <extLst>
        <ext xmlns:x14="http://schemas.microsoft.com/office/spreadsheetml/2009/9/main" uri="{B025F937-C7B1-47D3-B67F-A62EFF666E3E}">
          <x14:id>{4B711013-A520-D340-9542-583D0B5ED036}</x14:id>
        </ext>
      </extLst>
    </cfRule>
  </conditionalFormatting>
  <conditionalFormatting sqref="E5:E106">
    <cfRule type="colorScale" priority="1">
      <colorScale>
        <cfvo type="min"/>
        <cfvo type="max"/>
        <color theme="0"/>
        <color theme="5"/>
      </colorScale>
    </cfRule>
    <cfRule type="colorScale" priority="4">
      <colorScale>
        <cfvo type="min"/>
        <cfvo type="max"/>
        <color rgb="FFFCFCFF"/>
        <color rgb="FF63BE7B"/>
      </colorScale>
    </cfRule>
  </conditionalFormatting>
  <conditionalFormatting sqref="F5:F106">
    <cfRule type="iconSet" priority="2">
      <iconSet>
        <cfvo type="percent" val="0"/>
        <cfvo type="num" val="10000"/>
        <cfvo type="num" val="30000" gte="0"/>
      </iconSet>
    </cfRule>
    <cfRule type="iconSet" priority="3">
      <iconSet>
        <cfvo type="percent" val="0"/>
        <cfvo type="percent" val="33"/>
        <cfvo type="percent" val="67"/>
      </iconSet>
    </cfRule>
  </conditionalFormatting>
  <pageMargins left="1.25" right="1.25" top="1" bottom="1" header="0.25" footer="0.25"/>
  <headerFooter alignWithMargins="0"/>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B711013-A520-D340-9542-583D0B5ED036}">
            <x14:dataBar minLength="0" maxLength="100" gradient="0">
              <x14:cfvo type="autoMin"/>
              <x14:cfvo type="autoMax"/>
              <x14:negativeFillColor rgb="FFFF0000"/>
              <x14:axisColor rgb="FF000000"/>
            </x14:dataBar>
          </x14:cfRule>
          <xm:sqref>D5:D106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4ADF-D118-4842-9354-E60586C4A75D}">
  <dimension ref="A1:U82"/>
  <sheetViews>
    <sheetView zoomScale="114" zoomScaleNormal="223" workbookViewId="0">
      <pane ySplit="3" topLeftCell="A4" activePane="bottomLeft" state="frozenSplit"/>
      <selection pane="bottomLeft"/>
    </sheetView>
  </sheetViews>
  <sheetFormatPr baseColWidth="10" defaultRowHeight="16" x14ac:dyDescent="0.2"/>
  <cols>
    <col min="1" max="1" width="10.83203125" style="25"/>
    <col min="2" max="2" width="17.6640625" style="25" customWidth="1"/>
    <col min="3" max="3" width="17.5" style="25" customWidth="1"/>
    <col min="4" max="4" width="11" style="25" bestFit="1" customWidth="1"/>
    <col min="5" max="5" width="12.83203125" style="25" customWidth="1"/>
    <col min="6" max="6" width="13.1640625" style="25" customWidth="1"/>
    <col min="7" max="7" width="16.5" style="25" customWidth="1"/>
    <col min="8" max="8" width="14.1640625" style="25" customWidth="1"/>
    <col min="9" max="9" width="11.6640625" style="25" customWidth="1"/>
    <col min="10" max="10" width="12.1640625" style="25" customWidth="1"/>
    <col min="11" max="11" width="10.83203125" style="25"/>
    <col min="12" max="12" width="12.6640625" style="25" customWidth="1"/>
    <col min="13" max="13" width="14" style="25" customWidth="1"/>
    <col min="14" max="14" width="18.33203125" style="25" bestFit="1" customWidth="1"/>
    <col min="15" max="15" width="11.6640625" style="25" customWidth="1"/>
    <col min="16" max="16" width="17.33203125" style="25" customWidth="1"/>
    <col min="17" max="17" width="10.83203125" style="25" customWidth="1"/>
    <col min="18" max="18" width="10.83203125" style="25"/>
    <col min="19" max="19" width="13.5" style="25" customWidth="1"/>
    <col min="20" max="16384" width="10.83203125" style="25"/>
  </cols>
  <sheetData>
    <row r="1" spans="1:20" x14ac:dyDescent="0.2">
      <c r="A1" s="71" t="s">
        <v>51</v>
      </c>
    </row>
    <row r="3" spans="1:20" s="27" customFormat="1" x14ac:dyDescent="0.2">
      <c r="A3" s="72" t="s">
        <v>52</v>
      </c>
      <c r="B3" s="26" t="s">
        <v>53</v>
      </c>
      <c r="C3" s="26" t="s">
        <v>54</v>
      </c>
      <c r="D3" s="26" t="s">
        <v>55</v>
      </c>
      <c r="E3" s="26" t="s">
        <v>56</v>
      </c>
      <c r="F3" s="26" t="s">
        <v>57</v>
      </c>
      <c r="G3" s="26" t="s">
        <v>58</v>
      </c>
      <c r="H3" s="26" t="s">
        <v>59</v>
      </c>
      <c r="I3" s="26" t="s">
        <v>60</v>
      </c>
      <c r="J3" s="53" t="s">
        <v>61</v>
      </c>
      <c r="K3" s="54" t="s">
        <v>62</v>
      </c>
      <c r="L3" s="54" t="s">
        <v>63</v>
      </c>
      <c r="M3" s="54" t="s">
        <v>64</v>
      </c>
      <c r="N3" s="54" t="s">
        <v>65</v>
      </c>
      <c r="O3" s="55" t="s">
        <v>66</v>
      </c>
      <c r="P3" s="53" t="s">
        <v>226</v>
      </c>
      <c r="Q3" s="54" t="s">
        <v>67</v>
      </c>
      <c r="S3" s="53" t="s">
        <v>225</v>
      </c>
      <c r="T3" s="55" t="s">
        <v>67</v>
      </c>
    </row>
    <row r="4" spans="1:20" x14ac:dyDescent="0.2">
      <c r="A4" s="73">
        <v>1</v>
      </c>
      <c r="B4" s="28" t="s">
        <v>68</v>
      </c>
      <c r="C4" s="28" t="s">
        <v>69</v>
      </c>
      <c r="D4" s="28" t="s">
        <v>70</v>
      </c>
      <c r="E4" s="28" t="s">
        <v>71</v>
      </c>
      <c r="F4" s="29">
        <v>41976</v>
      </c>
      <c r="G4" s="29">
        <v>41979</v>
      </c>
      <c r="H4" s="28">
        <v>6</v>
      </c>
      <c r="I4" s="30">
        <v>150</v>
      </c>
      <c r="J4" s="56">
        <f>G4-F4</f>
        <v>3</v>
      </c>
      <c r="K4" s="57">
        <f>IF(H4&lt;=NumGuesstFreeBrekkie,0,(H4-NumGuesstFreeBrekkie)*ExtraCost)</f>
        <v>80</v>
      </c>
      <c r="L4" s="58">
        <f>I4+K4</f>
        <v>230</v>
      </c>
      <c r="M4" s="58">
        <f>L4*J4</f>
        <v>690</v>
      </c>
      <c r="N4" s="58">
        <f t="shared" ref="N4:N35" si="0">IF(J4&gt;=DiscountThreshold,DiscountRate*M4,0)</f>
        <v>0</v>
      </c>
      <c r="O4" s="59">
        <f>M4-N4</f>
        <v>690</v>
      </c>
      <c r="P4" s="68">
        <f>IF(E4=$D$63,I4*J4,0)</f>
        <v>0</v>
      </c>
      <c r="Q4" s="58">
        <f t="shared" ref="Q4:Q35" si="1">P4*LevyRate</f>
        <v>0</v>
      </c>
      <c r="S4" s="68">
        <f>IF(E4=$D$63,I4*J4,0)*IF(J4&gt;=DiscountThreshold,(1-DiscountRate),1)</f>
        <v>0</v>
      </c>
      <c r="T4" s="59">
        <f t="shared" ref="T4:T35" si="2">S4*LevyRate</f>
        <v>0</v>
      </c>
    </row>
    <row r="5" spans="1:20" x14ac:dyDescent="0.2">
      <c r="A5" s="73">
        <v>2</v>
      </c>
      <c r="B5" s="28" t="s">
        <v>72</v>
      </c>
      <c r="C5" s="28" t="s">
        <v>73</v>
      </c>
      <c r="D5" s="28" t="s">
        <v>74</v>
      </c>
      <c r="E5" s="28" t="s">
        <v>71</v>
      </c>
      <c r="F5" s="29">
        <v>41997</v>
      </c>
      <c r="G5" s="29">
        <v>42004</v>
      </c>
      <c r="H5" s="28">
        <v>2</v>
      </c>
      <c r="I5" s="30">
        <v>150</v>
      </c>
      <c r="J5" s="60">
        <f>G5-F5</f>
        <v>7</v>
      </c>
      <c r="K5" s="61">
        <f>IF(H5&lt;=NumGuesstFreeBrekkie,0,(H5-NumGuesstFreeBrekkie)*ExtraCost)</f>
        <v>0</v>
      </c>
      <c r="L5" s="62">
        <f>I5+K5</f>
        <v>150</v>
      </c>
      <c r="M5" s="62">
        <f t="shared" ref="M5:M53" si="3">L5*J5</f>
        <v>1050</v>
      </c>
      <c r="N5" s="62">
        <f t="shared" si="0"/>
        <v>105</v>
      </c>
      <c r="O5" s="63">
        <f t="shared" ref="O5:O53" si="4">M5-N5</f>
        <v>945</v>
      </c>
      <c r="P5" s="69">
        <f>IF(E5=$D$63,I5*J5,0)</f>
        <v>0</v>
      </c>
      <c r="Q5" s="62">
        <f t="shared" si="1"/>
        <v>0</v>
      </c>
      <c r="S5" s="69">
        <f>IF(E5=$D$63,I5*J5,0)*IF(J5&gt;=DiscountThreshold,(1-DiscountRate),1)</f>
        <v>0</v>
      </c>
      <c r="T5" s="63">
        <f t="shared" si="2"/>
        <v>0</v>
      </c>
    </row>
    <row r="6" spans="1:20" x14ac:dyDescent="0.2">
      <c r="A6" s="73">
        <v>3</v>
      </c>
      <c r="B6" s="28" t="s">
        <v>75</v>
      </c>
      <c r="C6" s="28" t="s">
        <v>76</v>
      </c>
      <c r="D6" s="28" t="s">
        <v>77</v>
      </c>
      <c r="E6" s="28" t="s">
        <v>78</v>
      </c>
      <c r="F6" s="29">
        <v>41974</v>
      </c>
      <c r="G6" s="29">
        <v>41982</v>
      </c>
      <c r="H6" s="28">
        <v>5</v>
      </c>
      <c r="I6" s="30">
        <v>325</v>
      </c>
      <c r="J6" s="56">
        <f>G6-F6</f>
        <v>8</v>
      </c>
      <c r="K6" s="57">
        <f>IF(H6&lt;=NumGuesstFreeBrekkie,0,(H6-NumGuesstFreeBrekkie)*ExtraCost)</f>
        <v>60</v>
      </c>
      <c r="L6" s="58">
        <f>I6+K6</f>
        <v>385</v>
      </c>
      <c r="M6" s="58">
        <f t="shared" si="3"/>
        <v>3080</v>
      </c>
      <c r="N6" s="58">
        <f t="shared" si="0"/>
        <v>308</v>
      </c>
      <c r="O6" s="59">
        <f t="shared" si="4"/>
        <v>2772</v>
      </c>
      <c r="P6" s="68">
        <f>IF(E6=$D$63,I6*J6,0)</f>
        <v>2600</v>
      </c>
      <c r="Q6" s="58">
        <f t="shared" si="1"/>
        <v>19.5</v>
      </c>
      <c r="S6" s="68">
        <f>IF(E6=$D$63,I6*J6,0)*IF(J6&gt;=DiscountThreshold,(1-DiscountRate),1)</f>
        <v>2340</v>
      </c>
      <c r="T6" s="59">
        <f t="shared" si="2"/>
        <v>17.55</v>
      </c>
    </row>
    <row r="7" spans="1:20" x14ac:dyDescent="0.2">
      <c r="A7" s="73">
        <v>4</v>
      </c>
      <c r="B7" s="28" t="s">
        <v>79</v>
      </c>
      <c r="C7" s="28" t="s">
        <v>80</v>
      </c>
      <c r="D7" s="28" t="s">
        <v>81</v>
      </c>
      <c r="E7" s="28" t="s">
        <v>82</v>
      </c>
      <c r="F7" s="29">
        <v>41977</v>
      </c>
      <c r="G7" s="29">
        <v>41980</v>
      </c>
      <c r="H7" s="28">
        <v>1</v>
      </c>
      <c r="I7" s="30">
        <v>125</v>
      </c>
      <c r="J7" s="60">
        <f>G7-F7</f>
        <v>3</v>
      </c>
      <c r="K7" s="61">
        <f>IF(H7&lt;=NumGuesstFreeBrekkie,0,(H7-NumGuesstFreeBrekkie)*ExtraCost)</f>
        <v>0</v>
      </c>
      <c r="L7" s="62">
        <f>I7+K7</f>
        <v>125</v>
      </c>
      <c r="M7" s="62">
        <f t="shared" si="3"/>
        <v>375</v>
      </c>
      <c r="N7" s="62">
        <f t="shared" si="0"/>
        <v>0</v>
      </c>
      <c r="O7" s="63">
        <f t="shared" si="4"/>
        <v>375</v>
      </c>
      <c r="P7" s="69">
        <f>IF(E7=$D$63,I7*J7,0)</f>
        <v>0</v>
      </c>
      <c r="Q7" s="62">
        <f t="shared" si="1"/>
        <v>0</v>
      </c>
      <c r="S7" s="69">
        <f>IF(E7=$D$63,I7*J7,0)*IF(J7&gt;=DiscountThreshold,(1-DiscountRate),1)</f>
        <v>0</v>
      </c>
      <c r="T7" s="63">
        <f t="shared" si="2"/>
        <v>0</v>
      </c>
    </row>
    <row r="8" spans="1:20" x14ac:dyDescent="0.2">
      <c r="A8" s="73">
        <v>5</v>
      </c>
      <c r="B8" s="28" t="s">
        <v>83</v>
      </c>
      <c r="C8" s="28" t="s">
        <v>84</v>
      </c>
      <c r="D8" s="28" t="s">
        <v>85</v>
      </c>
      <c r="E8" s="28" t="s">
        <v>78</v>
      </c>
      <c r="F8" s="29">
        <v>41974</v>
      </c>
      <c r="G8" s="29">
        <v>41976</v>
      </c>
      <c r="H8" s="28">
        <v>1</v>
      </c>
      <c r="I8" s="30">
        <v>250</v>
      </c>
      <c r="J8" s="56">
        <f>G8-F8</f>
        <v>2</v>
      </c>
      <c r="K8" s="57">
        <f>IF(H8&lt;=NumGuesstFreeBrekkie,0,(H8-NumGuesstFreeBrekkie)*ExtraCost)</f>
        <v>0</v>
      </c>
      <c r="L8" s="58">
        <f>I8+K8</f>
        <v>250</v>
      </c>
      <c r="M8" s="58">
        <f t="shared" si="3"/>
        <v>500</v>
      </c>
      <c r="N8" s="58">
        <f t="shared" si="0"/>
        <v>0</v>
      </c>
      <c r="O8" s="59">
        <f t="shared" si="4"/>
        <v>500</v>
      </c>
      <c r="P8" s="68">
        <f>IF(E8=$D$63,I8*J8,0)</f>
        <v>500</v>
      </c>
      <c r="Q8" s="58">
        <f t="shared" si="1"/>
        <v>3.75</v>
      </c>
      <c r="S8" s="68">
        <f>IF(E8=$D$63,I8*J8,0)*IF(J8&gt;=DiscountThreshold,(1-DiscountRate),1)</f>
        <v>500</v>
      </c>
      <c r="T8" s="59">
        <f t="shared" si="2"/>
        <v>3.75</v>
      </c>
    </row>
    <row r="9" spans="1:20" x14ac:dyDescent="0.2">
      <c r="A9" s="73">
        <v>6</v>
      </c>
      <c r="B9" s="28" t="s">
        <v>86</v>
      </c>
      <c r="C9" s="28" t="s">
        <v>87</v>
      </c>
      <c r="D9" s="28" t="s">
        <v>88</v>
      </c>
      <c r="E9" s="28" t="s">
        <v>82</v>
      </c>
      <c r="F9" s="29">
        <v>41987</v>
      </c>
      <c r="G9" s="29">
        <v>41989</v>
      </c>
      <c r="H9" s="28">
        <v>2</v>
      </c>
      <c r="I9" s="30">
        <v>112.5</v>
      </c>
      <c r="J9" s="60">
        <f>G9-F9</f>
        <v>2</v>
      </c>
      <c r="K9" s="61">
        <f>IF(H9&lt;=NumGuesstFreeBrekkie,0,(H9-NumGuesstFreeBrekkie)*ExtraCost)</f>
        <v>0</v>
      </c>
      <c r="L9" s="62">
        <f>I9+K9</f>
        <v>112.5</v>
      </c>
      <c r="M9" s="62">
        <f t="shared" si="3"/>
        <v>225</v>
      </c>
      <c r="N9" s="62">
        <f t="shared" si="0"/>
        <v>0</v>
      </c>
      <c r="O9" s="63">
        <f t="shared" si="4"/>
        <v>225</v>
      </c>
      <c r="P9" s="69">
        <f>IF(E9=$D$63,I9*J9,0)</f>
        <v>0</v>
      </c>
      <c r="Q9" s="62">
        <f t="shared" si="1"/>
        <v>0</v>
      </c>
      <c r="S9" s="69">
        <f>IF(E9=$D$63,I9*J9,0)*IF(J9&gt;=DiscountThreshold,(1-DiscountRate),1)</f>
        <v>0</v>
      </c>
      <c r="T9" s="63">
        <f t="shared" si="2"/>
        <v>0</v>
      </c>
    </row>
    <row r="10" spans="1:20" x14ac:dyDescent="0.2">
      <c r="A10" s="73">
        <v>7</v>
      </c>
      <c r="B10" s="28" t="s">
        <v>89</v>
      </c>
      <c r="C10" s="28" t="s">
        <v>90</v>
      </c>
      <c r="D10" s="28" t="s">
        <v>91</v>
      </c>
      <c r="E10" s="28" t="s">
        <v>71</v>
      </c>
      <c r="F10" s="29">
        <v>41990</v>
      </c>
      <c r="G10" s="29">
        <v>41993</v>
      </c>
      <c r="H10" s="28">
        <v>1</v>
      </c>
      <c r="I10" s="30">
        <v>175</v>
      </c>
      <c r="J10" s="56">
        <f>G10-F10</f>
        <v>3</v>
      </c>
      <c r="K10" s="57">
        <f>IF(H10&lt;=NumGuesstFreeBrekkie,0,(H10-NumGuesstFreeBrekkie)*ExtraCost)</f>
        <v>0</v>
      </c>
      <c r="L10" s="58">
        <f>I10+K10</f>
        <v>175</v>
      </c>
      <c r="M10" s="58">
        <f t="shared" si="3"/>
        <v>525</v>
      </c>
      <c r="N10" s="58">
        <f t="shared" si="0"/>
        <v>0</v>
      </c>
      <c r="O10" s="59">
        <f t="shared" si="4"/>
        <v>525</v>
      </c>
      <c r="P10" s="68">
        <f>IF(E10=$D$63,I10*J10,0)</f>
        <v>0</v>
      </c>
      <c r="Q10" s="58">
        <f t="shared" si="1"/>
        <v>0</v>
      </c>
      <c r="S10" s="68">
        <f>IF(E10=$D$63,I10*J10,0)*IF(J10&gt;=DiscountThreshold,(1-DiscountRate),1)</f>
        <v>0</v>
      </c>
      <c r="T10" s="59">
        <f t="shared" si="2"/>
        <v>0</v>
      </c>
    </row>
    <row r="11" spans="1:20" x14ac:dyDescent="0.2">
      <c r="A11" s="73">
        <v>8</v>
      </c>
      <c r="B11" s="28" t="s">
        <v>92</v>
      </c>
      <c r="C11" s="28" t="s">
        <v>93</v>
      </c>
      <c r="D11" s="28" t="s">
        <v>94</v>
      </c>
      <c r="E11" s="28" t="s">
        <v>71</v>
      </c>
      <c r="F11" s="29">
        <v>41986</v>
      </c>
      <c r="G11" s="29">
        <v>41988</v>
      </c>
      <c r="H11" s="28">
        <v>2</v>
      </c>
      <c r="I11" s="30">
        <v>150</v>
      </c>
      <c r="J11" s="60">
        <f>G11-F11</f>
        <v>2</v>
      </c>
      <c r="K11" s="61">
        <f>IF(H11&lt;=NumGuesstFreeBrekkie,0,(H11-NumGuesstFreeBrekkie)*ExtraCost)</f>
        <v>0</v>
      </c>
      <c r="L11" s="62">
        <f>I11+K11</f>
        <v>150</v>
      </c>
      <c r="M11" s="62">
        <f t="shared" si="3"/>
        <v>300</v>
      </c>
      <c r="N11" s="62">
        <f t="shared" si="0"/>
        <v>0</v>
      </c>
      <c r="O11" s="63">
        <f t="shared" si="4"/>
        <v>300</v>
      </c>
      <c r="P11" s="69">
        <f>IF(E11=$D$63,I11*J11,0)</f>
        <v>0</v>
      </c>
      <c r="Q11" s="62">
        <f t="shared" si="1"/>
        <v>0</v>
      </c>
      <c r="S11" s="69">
        <f>IF(E11=$D$63,I11*J11,0)*IF(J11&gt;=DiscountThreshold,(1-DiscountRate),1)</f>
        <v>0</v>
      </c>
      <c r="T11" s="63">
        <f t="shared" si="2"/>
        <v>0</v>
      </c>
    </row>
    <row r="12" spans="1:20" x14ac:dyDescent="0.2">
      <c r="A12" s="73">
        <v>9</v>
      </c>
      <c r="B12" s="28" t="s">
        <v>95</v>
      </c>
      <c r="C12" s="28" t="s">
        <v>96</v>
      </c>
      <c r="D12" s="28" t="s">
        <v>97</v>
      </c>
      <c r="E12" s="28" t="s">
        <v>78</v>
      </c>
      <c r="F12" s="29">
        <v>41992</v>
      </c>
      <c r="G12" s="29">
        <v>41994</v>
      </c>
      <c r="H12" s="28">
        <v>2</v>
      </c>
      <c r="I12" s="30">
        <v>250</v>
      </c>
      <c r="J12" s="56">
        <f>G12-F12</f>
        <v>2</v>
      </c>
      <c r="K12" s="57">
        <f>IF(H12&lt;=NumGuesstFreeBrekkie,0,(H12-NumGuesstFreeBrekkie)*ExtraCost)</f>
        <v>0</v>
      </c>
      <c r="L12" s="58">
        <f>I12+K12</f>
        <v>250</v>
      </c>
      <c r="M12" s="58">
        <f t="shared" si="3"/>
        <v>500</v>
      </c>
      <c r="N12" s="58">
        <f t="shared" si="0"/>
        <v>0</v>
      </c>
      <c r="O12" s="59">
        <f t="shared" si="4"/>
        <v>500</v>
      </c>
      <c r="P12" s="68">
        <f>IF(E12=$D$63,I12*J12,0)</f>
        <v>500</v>
      </c>
      <c r="Q12" s="58">
        <f t="shared" si="1"/>
        <v>3.75</v>
      </c>
      <c r="S12" s="68">
        <f>IF(E12=$D$63,I12*J12,0)*IF(J12&gt;=DiscountThreshold,(1-DiscountRate),1)</f>
        <v>500</v>
      </c>
      <c r="T12" s="59">
        <f t="shared" si="2"/>
        <v>3.75</v>
      </c>
    </row>
    <row r="13" spans="1:20" x14ac:dyDescent="0.2">
      <c r="A13" s="73">
        <v>10</v>
      </c>
      <c r="B13" s="28" t="s">
        <v>98</v>
      </c>
      <c r="C13" s="28" t="s">
        <v>99</v>
      </c>
      <c r="D13" s="28" t="s">
        <v>100</v>
      </c>
      <c r="E13" s="28" t="s">
        <v>78</v>
      </c>
      <c r="F13" s="29">
        <v>41974</v>
      </c>
      <c r="G13" s="29">
        <v>41977</v>
      </c>
      <c r="H13" s="28">
        <v>2</v>
      </c>
      <c r="I13" s="30">
        <v>300</v>
      </c>
      <c r="J13" s="60">
        <f>G13-F13</f>
        <v>3</v>
      </c>
      <c r="K13" s="61">
        <f>IF(H13&lt;=NumGuesstFreeBrekkie,0,(H13-NumGuesstFreeBrekkie)*ExtraCost)</f>
        <v>0</v>
      </c>
      <c r="L13" s="62">
        <f>I13+K13</f>
        <v>300</v>
      </c>
      <c r="M13" s="62">
        <f t="shared" si="3"/>
        <v>900</v>
      </c>
      <c r="N13" s="62">
        <f t="shared" si="0"/>
        <v>0</v>
      </c>
      <c r="O13" s="63">
        <f t="shared" si="4"/>
        <v>900</v>
      </c>
      <c r="P13" s="69">
        <f>IF(E13=$D$63,I13*J13,0)</f>
        <v>900</v>
      </c>
      <c r="Q13" s="62">
        <f t="shared" si="1"/>
        <v>6.75</v>
      </c>
      <c r="S13" s="69">
        <f>IF(E13=$D$63,I13*J13,0)*IF(J13&gt;=DiscountThreshold,(1-DiscountRate),1)</f>
        <v>900</v>
      </c>
      <c r="T13" s="63">
        <f t="shared" si="2"/>
        <v>6.75</v>
      </c>
    </row>
    <row r="14" spans="1:20" x14ac:dyDescent="0.2">
      <c r="A14" s="73">
        <v>11</v>
      </c>
      <c r="B14" s="28" t="s">
        <v>101</v>
      </c>
      <c r="C14" s="28" t="s">
        <v>102</v>
      </c>
      <c r="D14" s="28" t="s">
        <v>103</v>
      </c>
      <c r="E14" s="28" t="s">
        <v>78</v>
      </c>
      <c r="F14" s="29">
        <v>41978</v>
      </c>
      <c r="G14" s="29">
        <v>41981</v>
      </c>
      <c r="H14" s="28">
        <v>3</v>
      </c>
      <c r="I14" s="30">
        <v>198</v>
      </c>
      <c r="J14" s="56">
        <f>G14-F14</f>
        <v>3</v>
      </c>
      <c r="K14" s="57">
        <f>IF(H14&lt;=NumGuesstFreeBrekkie,0,(H14-NumGuesstFreeBrekkie)*ExtraCost)</f>
        <v>20</v>
      </c>
      <c r="L14" s="58">
        <f>I14+K14</f>
        <v>218</v>
      </c>
      <c r="M14" s="58">
        <f t="shared" si="3"/>
        <v>654</v>
      </c>
      <c r="N14" s="58">
        <f t="shared" si="0"/>
        <v>0</v>
      </c>
      <c r="O14" s="59">
        <f t="shared" si="4"/>
        <v>654</v>
      </c>
      <c r="P14" s="68">
        <f>IF(E14=$D$63,I14*J14,0)</f>
        <v>594</v>
      </c>
      <c r="Q14" s="58">
        <f t="shared" si="1"/>
        <v>4.4550000000000001</v>
      </c>
      <c r="S14" s="68">
        <f>IF(E14=$D$63,I14*J14,0)*IF(J14&gt;=DiscountThreshold,(1-DiscountRate),1)</f>
        <v>594</v>
      </c>
      <c r="T14" s="59">
        <f t="shared" si="2"/>
        <v>4.4550000000000001</v>
      </c>
    </row>
    <row r="15" spans="1:20" x14ac:dyDescent="0.2">
      <c r="A15" s="73">
        <v>12</v>
      </c>
      <c r="B15" s="28" t="s">
        <v>68</v>
      </c>
      <c r="C15" s="28" t="s">
        <v>104</v>
      </c>
      <c r="D15" s="28" t="s">
        <v>105</v>
      </c>
      <c r="E15" s="28" t="s">
        <v>78</v>
      </c>
      <c r="F15" s="29">
        <v>41983</v>
      </c>
      <c r="G15" s="29">
        <v>41987</v>
      </c>
      <c r="H15" s="28">
        <v>5</v>
      </c>
      <c r="I15" s="30">
        <v>200</v>
      </c>
      <c r="J15" s="60">
        <f>G15-F15</f>
        <v>4</v>
      </c>
      <c r="K15" s="61">
        <f>IF(H15&lt;=NumGuesstFreeBrekkie,0,(H15-NumGuesstFreeBrekkie)*ExtraCost)</f>
        <v>60</v>
      </c>
      <c r="L15" s="62">
        <f>I15+K15</f>
        <v>260</v>
      </c>
      <c r="M15" s="62">
        <f t="shared" si="3"/>
        <v>1040</v>
      </c>
      <c r="N15" s="62">
        <f t="shared" si="0"/>
        <v>0</v>
      </c>
      <c r="O15" s="63">
        <f t="shared" si="4"/>
        <v>1040</v>
      </c>
      <c r="P15" s="69">
        <f>IF(E15=$D$63,I15*J15,0)</f>
        <v>800</v>
      </c>
      <c r="Q15" s="62">
        <f t="shared" si="1"/>
        <v>6</v>
      </c>
      <c r="S15" s="69">
        <f>IF(E15=$D$63,I15*J15,0)*IF(J15&gt;=DiscountThreshold,(1-DiscountRate),1)</f>
        <v>800</v>
      </c>
      <c r="T15" s="63">
        <f t="shared" si="2"/>
        <v>6</v>
      </c>
    </row>
    <row r="16" spans="1:20" x14ac:dyDescent="0.2">
      <c r="A16" s="73">
        <v>13</v>
      </c>
      <c r="B16" s="28" t="s">
        <v>106</v>
      </c>
      <c r="C16" s="28" t="s">
        <v>107</v>
      </c>
      <c r="D16" s="28" t="s">
        <v>108</v>
      </c>
      <c r="E16" s="28" t="s">
        <v>82</v>
      </c>
      <c r="F16" s="29">
        <v>41978</v>
      </c>
      <c r="G16" s="29">
        <v>41980</v>
      </c>
      <c r="H16" s="28">
        <v>4</v>
      </c>
      <c r="I16" s="30">
        <v>148.5</v>
      </c>
      <c r="J16" s="56">
        <f>G16-F16</f>
        <v>2</v>
      </c>
      <c r="K16" s="57">
        <f>IF(H16&lt;=NumGuesstFreeBrekkie,0,(H16-NumGuesstFreeBrekkie)*ExtraCost)</f>
        <v>40</v>
      </c>
      <c r="L16" s="58">
        <f>I16+K16</f>
        <v>188.5</v>
      </c>
      <c r="M16" s="58">
        <f t="shared" si="3"/>
        <v>377</v>
      </c>
      <c r="N16" s="58">
        <f t="shared" si="0"/>
        <v>0</v>
      </c>
      <c r="O16" s="59">
        <f t="shared" si="4"/>
        <v>377</v>
      </c>
      <c r="P16" s="68">
        <f>IF(E16=$D$63,I16*J16,0)</f>
        <v>0</v>
      </c>
      <c r="Q16" s="58">
        <f t="shared" si="1"/>
        <v>0</v>
      </c>
      <c r="S16" s="68">
        <f>IF(E16=$D$63,I16*J16,0)*IF(J16&gt;=DiscountThreshold,(1-DiscountRate),1)</f>
        <v>0</v>
      </c>
      <c r="T16" s="59">
        <f t="shared" si="2"/>
        <v>0</v>
      </c>
    </row>
    <row r="17" spans="1:20" x14ac:dyDescent="0.2">
      <c r="A17" s="73">
        <v>14</v>
      </c>
      <c r="B17" s="28" t="s">
        <v>109</v>
      </c>
      <c r="C17" s="28" t="s">
        <v>110</v>
      </c>
      <c r="D17" s="28" t="s">
        <v>85</v>
      </c>
      <c r="E17" s="28" t="s">
        <v>78</v>
      </c>
      <c r="F17" s="29">
        <v>41997</v>
      </c>
      <c r="G17" s="29">
        <v>42001</v>
      </c>
      <c r="H17" s="28">
        <v>5</v>
      </c>
      <c r="I17" s="30">
        <v>250</v>
      </c>
      <c r="J17" s="60">
        <f>G17-F17</f>
        <v>4</v>
      </c>
      <c r="K17" s="61">
        <f>IF(H17&lt;=NumGuesstFreeBrekkie,0,(H17-NumGuesstFreeBrekkie)*ExtraCost)</f>
        <v>60</v>
      </c>
      <c r="L17" s="62">
        <f>I17+K17</f>
        <v>310</v>
      </c>
      <c r="M17" s="62">
        <f t="shared" si="3"/>
        <v>1240</v>
      </c>
      <c r="N17" s="62">
        <f t="shared" si="0"/>
        <v>0</v>
      </c>
      <c r="O17" s="63">
        <f t="shared" si="4"/>
        <v>1240</v>
      </c>
      <c r="P17" s="69">
        <f>IF(E17=$D$63,I17*J17,0)</f>
        <v>1000</v>
      </c>
      <c r="Q17" s="62">
        <f t="shared" si="1"/>
        <v>7.5</v>
      </c>
      <c r="S17" s="69">
        <f>IF(E17=$D$63,I17*J17,0)*IF(J17&gt;=DiscountThreshold,(1-DiscountRate),1)</f>
        <v>1000</v>
      </c>
      <c r="T17" s="63">
        <f t="shared" si="2"/>
        <v>7.5</v>
      </c>
    </row>
    <row r="18" spans="1:20" x14ac:dyDescent="0.2">
      <c r="A18" s="73">
        <v>15</v>
      </c>
      <c r="B18" s="28" t="s">
        <v>111</v>
      </c>
      <c r="C18" s="28" t="s">
        <v>112</v>
      </c>
      <c r="D18" s="28" t="s">
        <v>88</v>
      </c>
      <c r="E18" s="28" t="s">
        <v>82</v>
      </c>
      <c r="F18" s="29">
        <v>41978</v>
      </c>
      <c r="G18" s="29">
        <v>41980</v>
      </c>
      <c r="H18" s="28">
        <v>6</v>
      </c>
      <c r="I18" s="30">
        <v>112.5</v>
      </c>
      <c r="J18" s="56">
        <f>G18-F18</f>
        <v>2</v>
      </c>
      <c r="K18" s="57">
        <f>IF(H18&lt;=NumGuesstFreeBrekkie,0,(H18-NumGuesstFreeBrekkie)*ExtraCost)</f>
        <v>80</v>
      </c>
      <c r="L18" s="58">
        <f>I18+K18</f>
        <v>192.5</v>
      </c>
      <c r="M18" s="58">
        <f t="shared" si="3"/>
        <v>385</v>
      </c>
      <c r="N18" s="58">
        <f t="shared" si="0"/>
        <v>0</v>
      </c>
      <c r="O18" s="59">
        <f t="shared" si="4"/>
        <v>385</v>
      </c>
      <c r="P18" s="68">
        <f>IF(E18=$D$63,I18*J18,0)</f>
        <v>0</v>
      </c>
      <c r="Q18" s="58">
        <f t="shared" si="1"/>
        <v>0</v>
      </c>
      <c r="S18" s="68">
        <f>IF(E18=$D$63,I18*J18,0)*IF(J18&gt;=DiscountThreshold,(1-DiscountRate),1)</f>
        <v>0</v>
      </c>
      <c r="T18" s="59">
        <f t="shared" si="2"/>
        <v>0</v>
      </c>
    </row>
    <row r="19" spans="1:20" x14ac:dyDescent="0.2">
      <c r="A19" s="73">
        <v>16</v>
      </c>
      <c r="B19" s="28" t="s">
        <v>113</v>
      </c>
      <c r="C19" s="28" t="s">
        <v>114</v>
      </c>
      <c r="D19" s="28" t="s">
        <v>100</v>
      </c>
      <c r="E19" s="28" t="s">
        <v>78</v>
      </c>
      <c r="F19" s="29">
        <v>41982</v>
      </c>
      <c r="G19" s="29">
        <v>41986</v>
      </c>
      <c r="H19" s="28">
        <v>2</v>
      </c>
      <c r="I19" s="30">
        <v>320</v>
      </c>
      <c r="J19" s="60">
        <f>G19-F19</f>
        <v>4</v>
      </c>
      <c r="K19" s="61">
        <f>IF(H19&lt;=NumGuesstFreeBrekkie,0,(H19-NumGuesstFreeBrekkie)*ExtraCost)</f>
        <v>0</v>
      </c>
      <c r="L19" s="62">
        <f>I19+K19</f>
        <v>320</v>
      </c>
      <c r="M19" s="62">
        <f t="shared" si="3"/>
        <v>1280</v>
      </c>
      <c r="N19" s="62">
        <f t="shared" si="0"/>
        <v>0</v>
      </c>
      <c r="O19" s="63">
        <f t="shared" si="4"/>
        <v>1280</v>
      </c>
      <c r="P19" s="69">
        <f>IF(E19=$D$63,I19*J19,0)</f>
        <v>1280</v>
      </c>
      <c r="Q19" s="62">
        <f t="shared" si="1"/>
        <v>9.6</v>
      </c>
      <c r="S19" s="69">
        <f>IF(E19=$D$63,I19*J19,0)*IF(J19&gt;=DiscountThreshold,(1-DiscountRate),1)</f>
        <v>1280</v>
      </c>
      <c r="T19" s="63">
        <f t="shared" si="2"/>
        <v>9.6</v>
      </c>
    </row>
    <row r="20" spans="1:20" x14ac:dyDescent="0.2">
      <c r="A20" s="73">
        <v>17</v>
      </c>
      <c r="B20" s="28" t="s">
        <v>115</v>
      </c>
      <c r="C20" s="28" t="s">
        <v>116</v>
      </c>
      <c r="D20" s="28" t="s">
        <v>97</v>
      </c>
      <c r="E20" s="28" t="s">
        <v>78</v>
      </c>
      <c r="F20" s="29">
        <v>41975</v>
      </c>
      <c r="G20" s="29">
        <v>41977</v>
      </c>
      <c r="H20" s="28">
        <v>2</v>
      </c>
      <c r="I20" s="30">
        <v>250</v>
      </c>
      <c r="J20" s="56">
        <f>G20-F20</f>
        <v>2</v>
      </c>
      <c r="K20" s="57">
        <f>IF(H20&lt;=NumGuesstFreeBrekkie,0,(H20-NumGuesstFreeBrekkie)*ExtraCost)</f>
        <v>0</v>
      </c>
      <c r="L20" s="58">
        <f>I20+K20</f>
        <v>250</v>
      </c>
      <c r="M20" s="58">
        <f t="shared" si="3"/>
        <v>500</v>
      </c>
      <c r="N20" s="58">
        <f t="shared" si="0"/>
        <v>0</v>
      </c>
      <c r="O20" s="59">
        <f t="shared" si="4"/>
        <v>500</v>
      </c>
      <c r="P20" s="68">
        <f>IF(E20=$D$63,I20*J20,0)</f>
        <v>500</v>
      </c>
      <c r="Q20" s="58">
        <f t="shared" si="1"/>
        <v>3.75</v>
      </c>
      <c r="S20" s="68">
        <f>IF(E20=$D$63,I20*J20,0)*IF(J20&gt;=DiscountThreshold,(1-DiscountRate),1)</f>
        <v>500</v>
      </c>
      <c r="T20" s="59">
        <f t="shared" si="2"/>
        <v>3.75</v>
      </c>
    </row>
    <row r="21" spans="1:20" x14ac:dyDescent="0.2">
      <c r="A21" s="73">
        <v>18</v>
      </c>
      <c r="B21" s="28" t="s">
        <v>117</v>
      </c>
      <c r="C21" s="28" t="s">
        <v>118</v>
      </c>
      <c r="D21" s="28" t="s">
        <v>70</v>
      </c>
      <c r="E21" s="28" t="s">
        <v>71</v>
      </c>
      <c r="F21" s="29">
        <v>41978</v>
      </c>
      <c r="G21" s="29">
        <v>41980</v>
      </c>
      <c r="H21" s="28">
        <v>2</v>
      </c>
      <c r="I21" s="30">
        <v>150</v>
      </c>
      <c r="J21" s="60">
        <f>G21-F21</f>
        <v>2</v>
      </c>
      <c r="K21" s="61">
        <f>IF(H21&lt;=NumGuesstFreeBrekkie,0,(H21-NumGuesstFreeBrekkie)*ExtraCost)</f>
        <v>0</v>
      </c>
      <c r="L21" s="62">
        <f>I21+K21</f>
        <v>150</v>
      </c>
      <c r="M21" s="62">
        <f t="shared" si="3"/>
        <v>300</v>
      </c>
      <c r="N21" s="62">
        <f t="shared" si="0"/>
        <v>0</v>
      </c>
      <c r="O21" s="63">
        <f t="shared" si="4"/>
        <v>300</v>
      </c>
      <c r="P21" s="69">
        <f>IF(E21=$D$63,I21*J21,0)</f>
        <v>0</v>
      </c>
      <c r="Q21" s="62">
        <f t="shared" si="1"/>
        <v>0</v>
      </c>
      <c r="S21" s="69">
        <f>IF(E21=$D$63,I21*J21,0)*IF(J21&gt;=DiscountThreshold,(1-DiscountRate),1)</f>
        <v>0</v>
      </c>
      <c r="T21" s="63">
        <f t="shared" si="2"/>
        <v>0</v>
      </c>
    </row>
    <row r="22" spans="1:20" x14ac:dyDescent="0.2">
      <c r="A22" s="73">
        <v>19</v>
      </c>
      <c r="B22" s="28" t="s">
        <v>119</v>
      </c>
      <c r="C22" s="28" t="s">
        <v>120</v>
      </c>
      <c r="D22" s="28" t="s">
        <v>94</v>
      </c>
      <c r="E22" s="28" t="s">
        <v>71</v>
      </c>
      <c r="F22" s="29">
        <v>41983</v>
      </c>
      <c r="G22" s="29">
        <v>41987</v>
      </c>
      <c r="H22" s="28">
        <v>2</v>
      </c>
      <c r="I22" s="30">
        <v>150</v>
      </c>
      <c r="J22" s="56">
        <f>G22-F22</f>
        <v>4</v>
      </c>
      <c r="K22" s="57">
        <f>IF(H22&lt;=NumGuesstFreeBrekkie,0,(H22-NumGuesstFreeBrekkie)*ExtraCost)</f>
        <v>0</v>
      </c>
      <c r="L22" s="58">
        <f>I22+K22</f>
        <v>150</v>
      </c>
      <c r="M22" s="58">
        <f t="shared" si="3"/>
        <v>600</v>
      </c>
      <c r="N22" s="58">
        <f t="shared" si="0"/>
        <v>0</v>
      </c>
      <c r="O22" s="59">
        <f t="shared" si="4"/>
        <v>600</v>
      </c>
      <c r="P22" s="68">
        <f>IF(E22=$D$63,I22*J22,0)</f>
        <v>0</v>
      </c>
      <c r="Q22" s="58">
        <f t="shared" si="1"/>
        <v>0</v>
      </c>
      <c r="S22" s="68">
        <f>IF(E22=$D$63,I22*J22,0)*IF(J22&gt;=DiscountThreshold,(1-DiscountRate),1)</f>
        <v>0</v>
      </c>
      <c r="T22" s="59">
        <f t="shared" si="2"/>
        <v>0</v>
      </c>
    </row>
    <row r="23" spans="1:20" x14ac:dyDescent="0.2">
      <c r="A23" s="73">
        <v>20</v>
      </c>
      <c r="B23" s="28" t="s">
        <v>121</v>
      </c>
      <c r="C23" s="28" t="s">
        <v>122</v>
      </c>
      <c r="D23" s="28" t="s">
        <v>74</v>
      </c>
      <c r="E23" s="28" t="s">
        <v>71</v>
      </c>
      <c r="F23" s="29">
        <v>41987</v>
      </c>
      <c r="G23" s="29">
        <v>41990</v>
      </c>
      <c r="H23" s="28">
        <v>2</v>
      </c>
      <c r="I23" s="30">
        <v>150</v>
      </c>
      <c r="J23" s="60">
        <f>G23-F23</f>
        <v>3</v>
      </c>
      <c r="K23" s="61">
        <f>IF(H23&lt;=NumGuesstFreeBrekkie,0,(H23-NumGuesstFreeBrekkie)*ExtraCost)</f>
        <v>0</v>
      </c>
      <c r="L23" s="62">
        <f>I23+K23</f>
        <v>150</v>
      </c>
      <c r="M23" s="62">
        <f t="shared" si="3"/>
        <v>450</v>
      </c>
      <c r="N23" s="62">
        <f t="shared" si="0"/>
        <v>0</v>
      </c>
      <c r="O23" s="63">
        <f t="shared" si="4"/>
        <v>450</v>
      </c>
      <c r="P23" s="69">
        <f>IF(E23=$D$63,I23*J23,0)</f>
        <v>0</v>
      </c>
      <c r="Q23" s="62">
        <f t="shared" si="1"/>
        <v>0</v>
      </c>
      <c r="S23" s="69">
        <f>IF(E23=$D$63,I23*J23,0)*IF(J23&gt;=DiscountThreshold,(1-DiscountRate),1)</f>
        <v>0</v>
      </c>
      <c r="T23" s="63">
        <f t="shared" si="2"/>
        <v>0</v>
      </c>
    </row>
    <row r="24" spans="1:20" x14ac:dyDescent="0.2">
      <c r="A24" s="73">
        <v>21</v>
      </c>
      <c r="B24" s="28" t="s">
        <v>123</v>
      </c>
      <c r="C24" s="28" t="s">
        <v>124</v>
      </c>
      <c r="D24" s="28" t="s">
        <v>70</v>
      </c>
      <c r="E24" s="28" t="s">
        <v>71</v>
      </c>
      <c r="F24" s="29">
        <v>41997</v>
      </c>
      <c r="G24" s="29">
        <v>42004</v>
      </c>
      <c r="H24" s="28">
        <v>2</v>
      </c>
      <c r="I24" s="30">
        <v>150</v>
      </c>
      <c r="J24" s="56">
        <f>G24-F24</f>
        <v>7</v>
      </c>
      <c r="K24" s="57">
        <f>IF(H24&lt;=NumGuesstFreeBrekkie,0,(H24-NumGuesstFreeBrekkie)*ExtraCost)</f>
        <v>0</v>
      </c>
      <c r="L24" s="58">
        <f>I24+K24</f>
        <v>150</v>
      </c>
      <c r="M24" s="58">
        <f t="shared" si="3"/>
        <v>1050</v>
      </c>
      <c r="N24" s="58">
        <f t="shared" si="0"/>
        <v>105</v>
      </c>
      <c r="O24" s="59">
        <f t="shared" si="4"/>
        <v>945</v>
      </c>
      <c r="P24" s="68">
        <f>IF(E24=$D$63,I24*J24,0)</f>
        <v>0</v>
      </c>
      <c r="Q24" s="58">
        <f t="shared" si="1"/>
        <v>0</v>
      </c>
      <c r="S24" s="68">
        <f>IF(E24=$D$63,I24*J24,0)*IF(J24&gt;=DiscountThreshold,(1-DiscountRate),1)</f>
        <v>0</v>
      </c>
      <c r="T24" s="59">
        <f t="shared" si="2"/>
        <v>0</v>
      </c>
    </row>
    <row r="25" spans="1:20" x14ac:dyDescent="0.2">
      <c r="A25" s="73">
        <v>22</v>
      </c>
      <c r="B25" s="28" t="s">
        <v>125</v>
      </c>
      <c r="C25" s="28" t="s">
        <v>126</v>
      </c>
      <c r="D25" s="28" t="s">
        <v>88</v>
      </c>
      <c r="E25" s="28" t="s">
        <v>82</v>
      </c>
      <c r="F25" s="29">
        <v>41976</v>
      </c>
      <c r="G25" s="29">
        <v>41979</v>
      </c>
      <c r="H25" s="28">
        <v>1</v>
      </c>
      <c r="I25" s="30">
        <v>112.5</v>
      </c>
      <c r="J25" s="60">
        <f>G25-F25</f>
        <v>3</v>
      </c>
      <c r="K25" s="61">
        <f>IF(H25&lt;=NumGuesstFreeBrekkie,0,(H25-NumGuesstFreeBrekkie)*ExtraCost)</f>
        <v>0</v>
      </c>
      <c r="L25" s="62">
        <f>I25+K25</f>
        <v>112.5</v>
      </c>
      <c r="M25" s="62">
        <f t="shared" si="3"/>
        <v>337.5</v>
      </c>
      <c r="N25" s="62">
        <f t="shared" si="0"/>
        <v>0</v>
      </c>
      <c r="O25" s="63">
        <f t="shared" si="4"/>
        <v>337.5</v>
      </c>
      <c r="P25" s="69">
        <f>IF(E25=$D$63,I25*J25,0)</f>
        <v>0</v>
      </c>
      <c r="Q25" s="62">
        <f t="shared" si="1"/>
        <v>0</v>
      </c>
      <c r="S25" s="69">
        <f>IF(E25=$D$63,I25*J25,0)*IF(J25&gt;=DiscountThreshold,(1-DiscountRate),1)</f>
        <v>0</v>
      </c>
      <c r="T25" s="63">
        <f t="shared" si="2"/>
        <v>0</v>
      </c>
    </row>
    <row r="26" spans="1:20" x14ac:dyDescent="0.2">
      <c r="A26" s="73">
        <v>23</v>
      </c>
      <c r="B26" s="28" t="s">
        <v>127</v>
      </c>
      <c r="C26" s="28" t="s">
        <v>128</v>
      </c>
      <c r="D26" s="28" t="s">
        <v>129</v>
      </c>
      <c r="E26" s="28" t="s">
        <v>78</v>
      </c>
      <c r="F26" s="29">
        <v>41983</v>
      </c>
      <c r="G26" s="29">
        <v>41988</v>
      </c>
      <c r="H26" s="28">
        <v>2</v>
      </c>
      <c r="I26" s="30">
        <v>112.5</v>
      </c>
      <c r="J26" s="56">
        <f>G26-F26</f>
        <v>5</v>
      </c>
      <c r="K26" s="57">
        <f>IF(H26&lt;=NumGuesstFreeBrekkie,0,(H26-NumGuesstFreeBrekkie)*ExtraCost)</f>
        <v>0</v>
      </c>
      <c r="L26" s="58">
        <f>I26+K26</f>
        <v>112.5</v>
      </c>
      <c r="M26" s="58">
        <f t="shared" si="3"/>
        <v>562.5</v>
      </c>
      <c r="N26" s="58">
        <f t="shared" si="0"/>
        <v>0</v>
      </c>
      <c r="O26" s="59">
        <f t="shared" si="4"/>
        <v>562.5</v>
      </c>
      <c r="P26" s="68">
        <f>IF(E26=$D$63,I26*J26,0)</f>
        <v>562.5</v>
      </c>
      <c r="Q26" s="58">
        <f t="shared" si="1"/>
        <v>4.21875</v>
      </c>
      <c r="S26" s="68">
        <f>IF(E26=$D$63,I26*J26,0)*IF(J26&gt;=DiscountThreshold,(1-DiscountRate),1)</f>
        <v>562.5</v>
      </c>
      <c r="T26" s="59">
        <f t="shared" si="2"/>
        <v>4.21875</v>
      </c>
    </row>
    <row r="27" spans="1:20" x14ac:dyDescent="0.2">
      <c r="A27" s="73">
        <v>24</v>
      </c>
      <c r="B27" s="28" t="s">
        <v>130</v>
      </c>
      <c r="C27" s="28" t="s">
        <v>131</v>
      </c>
      <c r="D27" s="28" t="s">
        <v>103</v>
      </c>
      <c r="E27" s="28" t="s">
        <v>78</v>
      </c>
      <c r="F27" s="29">
        <v>41978</v>
      </c>
      <c r="G27" s="29">
        <v>41980</v>
      </c>
      <c r="H27" s="28">
        <v>1</v>
      </c>
      <c r="I27" s="30">
        <v>198</v>
      </c>
      <c r="J27" s="60">
        <f>G27-F27</f>
        <v>2</v>
      </c>
      <c r="K27" s="61">
        <f>IF(H27&lt;=NumGuesstFreeBrekkie,0,(H27-NumGuesstFreeBrekkie)*ExtraCost)</f>
        <v>0</v>
      </c>
      <c r="L27" s="62">
        <f>I27+K27</f>
        <v>198</v>
      </c>
      <c r="M27" s="62">
        <f t="shared" si="3"/>
        <v>396</v>
      </c>
      <c r="N27" s="62">
        <f t="shared" si="0"/>
        <v>0</v>
      </c>
      <c r="O27" s="63">
        <f t="shared" si="4"/>
        <v>396</v>
      </c>
      <c r="P27" s="69">
        <f>IF(E27=$D$63,I27*J27,0)</f>
        <v>396</v>
      </c>
      <c r="Q27" s="62">
        <f t="shared" si="1"/>
        <v>2.9699999999999998</v>
      </c>
      <c r="S27" s="69">
        <f>IF(E27=$D$63,I27*J27,0)*IF(J27&gt;=DiscountThreshold,(1-DiscountRate),1)</f>
        <v>396</v>
      </c>
      <c r="T27" s="63">
        <f t="shared" si="2"/>
        <v>2.9699999999999998</v>
      </c>
    </row>
    <row r="28" spans="1:20" x14ac:dyDescent="0.2">
      <c r="A28" s="73">
        <v>25</v>
      </c>
      <c r="B28" s="28" t="s">
        <v>132</v>
      </c>
      <c r="C28" s="28" t="s">
        <v>133</v>
      </c>
      <c r="D28" s="28" t="s">
        <v>129</v>
      </c>
      <c r="E28" s="28" t="s">
        <v>78</v>
      </c>
      <c r="F28" s="29">
        <v>41993</v>
      </c>
      <c r="G28" s="29">
        <v>42003</v>
      </c>
      <c r="H28" s="28">
        <v>3</v>
      </c>
      <c r="I28" s="30">
        <v>112.5</v>
      </c>
      <c r="J28" s="56">
        <f>G28-F28</f>
        <v>10</v>
      </c>
      <c r="K28" s="57">
        <f>IF(H28&lt;=NumGuesstFreeBrekkie,0,(H28-NumGuesstFreeBrekkie)*ExtraCost)</f>
        <v>20</v>
      </c>
      <c r="L28" s="58">
        <f>I28+K28</f>
        <v>132.5</v>
      </c>
      <c r="M28" s="58">
        <f t="shared" si="3"/>
        <v>1325</v>
      </c>
      <c r="N28" s="58">
        <f t="shared" si="0"/>
        <v>132.5</v>
      </c>
      <c r="O28" s="59">
        <f t="shared" si="4"/>
        <v>1192.5</v>
      </c>
      <c r="P28" s="68">
        <f>IF(E28=$D$63,I28*J28,0)</f>
        <v>1125</v>
      </c>
      <c r="Q28" s="58">
        <f t="shared" si="1"/>
        <v>8.4375</v>
      </c>
      <c r="S28" s="68">
        <f>IF(E28=$D$63,I28*J28,0)*IF(J28&gt;=DiscountThreshold,(1-DiscountRate),1)</f>
        <v>1012.5</v>
      </c>
      <c r="T28" s="59">
        <f t="shared" si="2"/>
        <v>7.59375</v>
      </c>
    </row>
    <row r="29" spans="1:20" x14ac:dyDescent="0.2">
      <c r="A29" s="73">
        <v>26</v>
      </c>
      <c r="B29" s="28" t="s">
        <v>134</v>
      </c>
      <c r="C29" s="28" t="s">
        <v>135</v>
      </c>
      <c r="D29" s="28" t="s">
        <v>94</v>
      </c>
      <c r="E29" s="28" t="s">
        <v>71</v>
      </c>
      <c r="F29" s="29">
        <v>41993</v>
      </c>
      <c r="G29" s="29">
        <v>41996</v>
      </c>
      <c r="H29" s="28">
        <v>2</v>
      </c>
      <c r="I29" s="30">
        <v>150</v>
      </c>
      <c r="J29" s="60">
        <f>G29-F29</f>
        <v>3</v>
      </c>
      <c r="K29" s="61">
        <f>IF(H29&lt;=NumGuesstFreeBrekkie,0,(H29-NumGuesstFreeBrekkie)*ExtraCost)</f>
        <v>0</v>
      </c>
      <c r="L29" s="62">
        <f>I29+K29</f>
        <v>150</v>
      </c>
      <c r="M29" s="62">
        <f t="shared" si="3"/>
        <v>450</v>
      </c>
      <c r="N29" s="62">
        <f t="shared" si="0"/>
        <v>0</v>
      </c>
      <c r="O29" s="63">
        <f t="shared" si="4"/>
        <v>450</v>
      </c>
      <c r="P29" s="69">
        <f>IF(E29=$D$63,I29*J29,0)</f>
        <v>0</v>
      </c>
      <c r="Q29" s="62">
        <f t="shared" si="1"/>
        <v>0</v>
      </c>
      <c r="S29" s="69">
        <f>IF(E29=$D$63,I29*J29,0)*IF(J29&gt;=DiscountThreshold,(1-DiscountRate),1)</f>
        <v>0</v>
      </c>
      <c r="T29" s="63">
        <f t="shared" si="2"/>
        <v>0</v>
      </c>
    </row>
    <row r="30" spans="1:20" x14ac:dyDescent="0.2">
      <c r="A30" s="73">
        <v>27</v>
      </c>
      <c r="B30" s="28" t="s">
        <v>136</v>
      </c>
      <c r="C30" s="28" t="s">
        <v>137</v>
      </c>
      <c r="D30" s="28" t="s">
        <v>74</v>
      </c>
      <c r="E30" s="28" t="s">
        <v>71</v>
      </c>
      <c r="F30" s="29">
        <v>41978</v>
      </c>
      <c r="G30" s="29">
        <v>41980</v>
      </c>
      <c r="H30" s="28">
        <v>2</v>
      </c>
      <c r="I30" s="30">
        <v>150</v>
      </c>
      <c r="J30" s="56">
        <f>G30-F30</f>
        <v>2</v>
      </c>
      <c r="K30" s="57">
        <f>IF(H30&lt;=NumGuesstFreeBrekkie,0,(H30-NumGuesstFreeBrekkie)*ExtraCost)</f>
        <v>0</v>
      </c>
      <c r="L30" s="58">
        <f>I30+K30</f>
        <v>150</v>
      </c>
      <c r="M30" s="58">
        <f t="shared" si="3"/>
        <v>300</v>
      </c>
      <c r="N30" s="58">
        <f t="shared" si="0"/>
        <v>0</v>
      </c>
      <c r="O30" s="59">
        <f t="shared" si="4"/>
        <v>300</v>
      </c>
      <c r="P30" s="68">
        <f>IF(E30=$D$63,I30*J30,0)</f>
        <v>0</v>
      </c>
      <c r="Q30" s="58">
        <f t="shared" si="1"/>
        <v>0</v>
      </c>
      <c r="S30" s="68">
        <f>IF(E30=$D$63,I30*J30,0)*IF(J30&gt;=DiscountThreshold,(1-DiscountRate),1)</f>
        <v>0</v>
      </c>
      <c r="T30" s="59">
        <f t="shared" si="2"/>
        <v>0</v>
      </c>
    </row>
    <row r="31" spans="1:20" x14ac:dyDescent="0.2">
      <c r="A31" s="73">
        <v>28</v>
      </c>
      <c r="B31" s="28" t="s">
        <v>138</v>
      </c>
      <c r="C31" s="28" t="s">
        <v>139</v>
      </c>
      <c r="D31" s="28" t="s">
        <v>140</v>
      </c>
      <c r="E31" s="28" t="s">
        <v>71</v>
      </c>
      <c r="F31" s="29">
        <v>41974</v>
      </c>
      <c r="G31" s="29">
        <v>41976</v>
      </c>
      <c r="H31" s="28">
        <v>5</v>
      </c>
      <c r="I31" s="30">
        <v>150</v>
      </c>
      <c r="J31" s="60">
        <f>G31-F31</f>
        <v>2</v>
      </c>
      <c r="K31" s="61">
        <f>IF(H31&lt;=NumGuesstFreeBrekkie,0,(H31-NumGuesstFreeBrekkie)*ExtraCost)</f>
        <v>60</v>
      </c>
      <c r="L31" s="62">
        <f>I31+K31</f>
        <v>210</v>
      </c>
      <c r="M31" s="62">
        <f t="shared" si="3"/>
        <v>420</v>
      </c>
      <c r="N31" s="62">
        <f t="shared" si="0"/>
        <v>0</v>
      </c>
      <c r="O31" s="63">
        <f t="shared" si="4"/>
        <v>420</v>
      </c>
      <c r="P31" s="69">
        <f>IF(E31=$D$63,I31*J31,0)</f>
        <v>0</v>
      </c>
      <c r="Q31" s="62">
        <f t="shared" si="1"/>
        <v>0</v>
      </c>
      <c r="S31" s="69">
        <f>IF(E31=$D$63,I31*J31,0)*IF(J31&gt;=DiscountThreshold,(1-DiscountRate),1)</f>
        <v>0</v>
      </c>
      <c r="T31" s="63">
        <f t="shared" si="2"/>
        <v>0</v>
      </c>
    </row>
    <row r="32" spans="1:20" x14ac:dyDescent="0.2">
      <c r="A32" s="73">
        <v>29</v>
      </c>
      <c r="B32" s="28" t="s">
        <v>141</v>
      </c>
      <c r="C32" s="28" t="s">
        <v>142</v>
      </c>
      <c r="D32" s="28" t="s">
        <v>94</v>
      </c>
      <c r="E32" s="28" t="s">
        <v>71</v>
      </c>
      <c r="F32" s="29">
        <v>41977</v>
      </c>
      <c r="G32" s="29">
        <v>41985</v>
      </c>
      <c r="H32" s="28">
        <v>1</v>
      </c>
      <c r="I32" s="30">
        <v>150</v>
      </c>
      <c r="J32" s="56">
        <f>G32-F32</f>
        <v>8</v>
      </c>
      <c r="K32" s="57">
        <f>IF(H32&lt;=NumGuesstFreeBrekkie,0,(H32-NumGuesstFreeBrekkie)*ExtraCost)</f>
        <v>0</v>
      </c>
      <c r="L32" s="58">
        <f>I32+K32</f>
        <v>150</v>
      </c>
      <c r="M32" s="58">
        <f t="shared" si="3"/>
        <v>1200</v>
      </c>
      <c r="N32" s="58">
        <f t="shared" si="0"/>
        <v>120</v>
      </c>
      <c r="O32" s="59">
        <f t="shared" si="4"/>
        <v>1080</v>
      </c>
      <c r="P32" s="68">
        <f>IF(E32=$D$63,I32*J32,0)</f>
        <v>0</v>
      </c>
      <c r="Q32" s="58">
        <f t="shared" si="1"/>
        <v>0</v>
      </c>
      <c r="S32" s="68">
        <f>IF(E32=$D$63,I32*J32,0)*IF(J32&gt;=DiscountThreshold,(1-DiscountRate),1)</f>
        <v>0</v>
      </c>
      <c r="T32" s="59">
        <f t="shared" si="2"/>
        <v>0</v>
      </c>
    </row>
    <row r="33" spans="1:20" x14ac:dyDescent="0.2">
      <c r="A33" s="73">
        <v>30</v>
      </c>
      <c r="B33" s="28" t="s">
        <v>143</v>
      </c>
      <c r="C33" s="28" t="s">
        <v>144</v>
      </c>
      <c r="D33" s="28" t="s">
        <v>70</v>
      </c>
      <c r="E33" s="28" t="s">
        <v>71</v>
      </c>
      <c r="F33" s="29">
        <v>41986</v>
      </c>
      <c r="G33" s="29">
        <v>41989</v>
      </c>
      <c r="H33" s="28">
        <v>1</v>
      </c>
      <c r="I33" s="30">
        <v>150</v>
      </c>
      <c r="J33" s="60">
        <f>G33-F33</f>
        <v>3</v>
      </c>
      <c r="K33" s="61">
        <f>IF(H33&lt;=NumGuesstFreeBrekkie,0,(H33-NumGuesstFreeBrekkie)*ExtraCost)</f>
        <v>0</v>
      </c>
      <c r="L33" s="62">
        <f>I33+K33</f>
        <v>150</v>
      </c>
      <c r="M33" s="62">
        <f t="shared" si="3"/>
        <v>450</v>
      </c>
      <c r="N33" s="62">
        <f t="shared" si="0"/>
        <v>0</v>
      </c>
      <c r="O33" s="63">
        <f t="shared" si="4"/>
        <v>450</v>
      </c>
      <c r="P33" s="69">
        <f>IF(E33=$D$63,I33*J33,0)</f>
        <v>0</v>
      </c>
      <c r="Q33" s="62">
        <f t="shared" si="1"/>
        <v>0</v>
      </c>
      <c r="S33" s="69">
        <f>IF(E33=$D$63,I33*J33,0)*IF(J33&gt;=DiscountThreshold,(1-DiscountRate),1)</f>
        <v>0</v>
      </c>
      <c r="T33" s="63">
        <f t="shared" si="2"/>
        <v>0</v>
      </c>
    </row>
    <row r="34" spans="1:20" x14ac:dyDescent="0.2">
      <c r="A34" s="73">
        <v>31</v>
      </c>
      <c r="B34" s="28" t="s">
        <v>130</v>
      </c>
      <c r="C34" s="28" t="s">
        <v>145</v>
      </c>
      <c r="D34" s="28" t="s">
        <v>100</v>
      </c>
      <c r="E34" s="28" t="s">
        <v>78</v>
      </c>
      <c r="F34" s="29">
        <v>41997</v>
      </c>
      <c r="G34" s="29">
        <v>42004</v>
      </c>
      <c r="H34" s="28">
        <v>2</v>
      </c>
      <c r="I34" s="30">
        <v>320</v>
      </c>
      <c r="J34" s="56">
        <f>G34-F34</f>
        <v>7</v>
      </c>
      <c r="K34" s="57">
        <f>IF(H34&lt;=NumGuesstFreeBrekkie,0,(H34-NumGuesstFreeBrekkie)*ExtraCost)</f>
        <v>0</v>
      </c>
      <c r="L34" s="58">
        <f>I34+K34</f>
        <v>320</v>
      </c>
      <c r="M34" s="58">
        <f t="shared" si="3"/>
        <v>2240</v>
      </c>
      <c r="N34" s="58">
        <f t="shared" si="0"/>
        <v>224</v>
      </c>
      <c r="O34" s="59">
        <f t="shared" si="4"/>
        <v>2016</v>
      </c>
      <c r="P34" s="68">
        <f>IF(E34=$D$63,I34*J34,0)</f>
        <v>2240</v>
      </c>
      <c r="Q34" s="58">
        <f t="shared" si="1"/>
        <v>16.8</v>
      </c>
      <c r="S34" s="68">
        <f>IF(E34=$D$63,I34*J34,0)*IF(J34&gt;=DiscountThreshold,(1-DiscountRate),1)</f>
        <v>2016</v>
      </c>
      <c r="T34" s="59">
        <f t="shared" si="2"/>
        <v>15.12</v>
      </c>
    </row>
    <row r="35" spans="1:20" x14ac:dyDescent="0.2">
      <c r="A35" s="73">
        <v>32</v>
      </c>
      <c r="B35" s="28" t="s">
        <v>68</v>
      </c>
      <c r="C35" s="28" t="s">
        <v>146</v>
      </c>
      <c r="D35" s="28" t="s">
        <v>100</v>
      </c>
      <c r="E35" s="28" t="s">
        <v>78</v>
      </c>
      <c r="F35" s="29">
        <v>41976</v>
      </c>
      <c r="G35" s="29">
        <v>41979</v>
      </c>
      <c r="H35" s="28">
        <v>2</v>
      </c>
      <c r="I35" s="30">
        <v>320</v>
      </c>
      <c r="J35" s="60">
        <f>G35-F35</f>
        <v>3</v>
      </c>
      <c r="K35" s="61">
        <f>IF(H35&lt;=NumGuesstFreeBrekkie,0,(H35-NumGuesstFreeBrekkie)*ExtraCost)</f>
        <v>0</v>
      </c>
      <c r="L35" s="62">
        <f>I35+K35</f>
        <v>320</v>
      </c>
      <c r="M35" s="62">
        <f t="shared" si="3"/>
        <v>960</v>
      </c>
      <c r="N35" s="62">
        <f t="shared" si="0"/>
        <v>0</v>
      </c>
      <c r="O35" s="63">
        <f t="shared" si="4"/>
        <v>960</v>
      </c>
      <c r="P35" s="69">
        <f>IF(E35=$D$63,I35*J35,0)</f>
        <v>960</v>
      </c>
      <c r="Q35" s="62">
        <f t="shared" si="1"/>
        <v>7.1999999999999993</v>
      </c>
      <c r="S35" s="69">
        <f>IF(E35=$D$63,I35*J35,0)*IF(J35&gt;=DiscountThreshold,(1-DiscountRate),1)</f>
        <v>960</v>
      </c>
      <c r="T35" s="63">
        <f t="shared" si="2"/>
        <v>7.1999999999999993</v>
      </c>
    </row>
    <row r="36" spans="1:20" x14ac:dyDescent="0.2">
      <c r="A36" s="73">
        <v>33</v>
      </c>
      <c r="B36" s="28" t="s">
        <v>147</v>
      </c>
      <c r="C36" s="28" t="s">
        <v>148</v>
      </c>
      <c r="D36" s="28" t="s">
        <v>85</v>
      </c>
      <c r="E36" s="28" t="s">
        <v>78</v>
      </c>
      <c r="F36" s="29">
        <v>41983</v>
      </c>
      <c r="G36" s="29">
        <v>41988</v>
      </c>
      <c r="H36" s="28">
        <v>3</v>
      </c>
      <c r="I36" s="30">
        <v>250</v>
      </c>
      <c r="J36" s="56">
        <f>G36-F36</f>
        <v>5</v>
      </c>
      <c r="K36" s="57">
        <f>IF(H36&lt;=NumGuesstFreeBrekkie,0,(H36-NumGuesstFreeBrekkie)*ExtraCost)</f>
        <v>20</v>
      </c>
      <c r="L36" s="58">
        <f>I36+K36</f>
        <v>270</v>
      </c>
      <c r="M36" s="58">
        <f t="shared" si="3"/>
        <v>1350</v>
      </c>
      <c r="N36" s="58">
        <f t="shared" ref="N36:N53" si="5">IF(J36&gt;=DiscountThreshold,DiscountRate*M36,0)</f>
        <v>0</v>
      </c>
      <c r="O36" s="59">
        <f t="shared" si="4"/>
        <v>1350</v>
      </c>
      <c r="P36" s="68">
        <f>IF(E36=$D$63,I36*J36,0)</f>
        <v>1250</v>
      </c>
      <c r="Q36" s="58">
        <f t="shared" ref="Q36:Q53" si="6">P36*LevyRate</f>
        <v>9.375</v>
      </c>
      <c r="S36" s="68">
        <f>IF(E36=$D$63,I36*J36,0)*IF(J36&gt;=DiscountThreshold,(1-DiscountRate),1)</f>
        <v>1250</v>
      </c>
      <c r="T36" s="59">
        <f t="shared" ref="T36:T53" si="7">S36*LevyRate</f>
        <v>9.375</v>
      </c>
    </row>
    <row r="37" spans="1:20" x14ac:dyDescent="0.2">
      <c r="A37" s="73">
        <v>34</v>
      </c>
      <c r="B37" s="28" t="s">
        <v>136</v>
      </c>
      <c r="C37" s="28" t="s">
        <v>149</v>
      </c>
      <c r="D37" s="28" t="s">
        <v>100</v>
      </c>
      <c r="E37" s="28" t="s">
        <v>78</v>
      </c>
      <c r="F37" s="29">
        <v>41978</v>
      </c>
      <c r="G37" s="29">
        <v>41980</v>
      </c>
      <c r="H37" s="28">
        <v>2</v>
      </c>
      <c r="I37" s="30">
        <v>300</v>
      </c>
      <c r="J37" s="60">
        <f>G37-F37</f>
        <v>2</v>
      </c>
      <c r="K37" s="61">
        <f>IF(H37&lt;=NumGuesstFreeBrekkie,0,(H37-NumGuesstFreeBrekkie)*ExtraCost)</f>
        <v>0</v>
      </c>
      <c r="L37" s="62">
        <f>I37+K37</f>
        <v>300</v>
      </c>
      <c r="M37" s="62">
        <f t="shared" si="3"/>
        <v>600</v>
      </c>
      <c r="N37" s="62">
        <f t="shared" si="5"/>
        <v>0</v>
      </c>
      <c r="O37" s="63">
        <f t="shared" si="4"/>
        <v>600</v>
      </c>
      <c r="P37" s="69">
        <f>IF(E37=$D$63,I37*J37,0)</f>
        <v>600</v>
      </c>
      <c r="Q37" s="62">
        <f t="shared" si="6"/>
        <v>4.5</v>
      </c>
      <c r="S37" s="69">
        <f>IF(E37=$D$63,I37*J37,0)*IF(J37&gt;=DiscountThreshold,(1-DiscountRate),1)</f>
        <v>600</v>
      </c>
      <c r="T37" s="63">
        <f t="shared" si="7"/>
        <v>4.5</v>
      </c>
    </row>
    <row r="38" spans="1:20" x14ac:dyDescent="0.2">
      <c r="A38" s="73">
        <v>35</v>
      </c>
      <c r="B38" s="28" t="s">
        <v>150</v>
      </c>
      <c r="C38" s="28" t="s">
        <v>151</v>
      </c>
      <c r="D38" s="28" t="s">
        <v>91</v>
      </c>
      <c r="E38" s="28" t="s">
        <v>71</v>
      </c>
      <c r="F38" s="29">
        <v>41993</v>
      </c>
      <c r="G38" s="29">
        <v>42003</v>
      </c>
      <c r="H38" s="28">
        <v>2</v>
      </c>
      <c r="I38" s="30">
        <v>175</v>
      </c>
      <c r="J38" s="56">
        <f>G38-F38</f>
        <v>10</v>
      </c>
      <c r="K38" s="57">
        <f>IF(H38&lt;=NumGuesstFreeBrekkie,0,(H38-NumGuesstFreeBrekkie)*ExtraCost)</f>
        <v>0</v>
      </c>
      <c r="L38" s="58">
        <f>I38+K38</f>
        <v>175</v>
      </c>
      <c r="M38" s="58">
        <f t="shared" si="3"/>
        <v>1750</v>
      </c>
      <c r="N38" s="58">
        <f t="shared" si="5"/>
        <v>175</v>
      </c>
      <c r="O38" s="59">
        <f t="shared" si="4"/>
        <v>1575</v>
      </c>
      <c r="P38" s="68">
        <f>IF(E38=$D$63,I38*J38,0)</f>
        <v>0</v>
      </c>
      <c r="Q38" s="58">
        <f t="shared" si="6"/>
        <v>0</v>
      </c>
      <c r="S38" s="68">
        <f>IF(E38=$D$63,I38*J38,0)*IF(J38&gt;=DiscountThreshold,(1-DiscountRate),1)</f>
        <v>0</v>
      </c>
      <c r="T38" s="59">
        <f t="shared" si="7"/>
        <v>0</v>
      </c>
    </row>
    <row r="39" spans="1:20" x14ac:dyDescent="0.2">
      <c r="A39" s="73">
        <v>36</v>
      </c>
      <c r="B39" s="28" t="s">
        <v>152</v>
      </c>
      <c r="C39" s="28" t="s">
        <v>153</v>
      </c>
      <c r="D39" s="28" t="s">
        <v>85</v>
      </c>
      <c r="E39" s="28" t="s">
        <v>78</v>
      </c>
      <c r="F39" s="29">
        <v>41993</v>
      </c>
      <c r="G39" s="29">
        <v>41996</v>
      </c>
      <c r="H39" s="28">
        <v>1</v>
      </c>
      <c r="I39" s="30">
        <v>250</v>
      </c>
      <c r="J39" s="60">
        <f>G39-F39</f>
        <v>3</v>
      </c>
      <c r="K39" s="61">
        <f>IF(H39&lt;=NumGuesstFreeBrekkie,0,(H39-NumGuesstFreeBrekkie)*ExtraCost)</f>
        <v>0</v>
      </c>
      <c r="L39" s="62">
        <f>I39+K39</f>
        <v>250</v>
      </c>
      <c r="M39" s="62">
        <f t="shared" si="3"/>
        <v>750</v>
      </c>
      <c r="N39" s="62">
        <f t="shared" si="5"/>
        <v>0</v>
      </c>
      <c r="O39" s="63">
        <f t="shared" si="4"/>
        <v>750</v>
      </c>
      <c r="P39" s="69">
        <f>IF(E39=$D$63,I39*J39,0)</f>
        <v>750</v>
      </c>
      <c r="Q39" s="62">
        <f t="shared" si="6"/>
        <v>5.625</v>
      </c>
      <c r="S39" s="69">
        <f>IF(E39=$D$63,I39*J39,0)*IF(J39&gt;=DiscountThreshold,(1-DiscountRate),1)</f>
        <v>750</v>
      </c>
      <c r="T39" s="63">
        <f t="shared" si="7"/>
        <v>5.625</v>
      </c>
    </row>
    <row r="40" spans="1:20" x14ac:dyDescent="0.2">
      <c r="A40" s="73">
        <v>37</v>
      </c>
      <c r="B40" s="28" t="s">
        <v>154</v>
      </c>
      <c r="C40" s="28" t="s">
        <v>155</v>
      </c>
      <c r="D40" s="28" t="s">
        <v>81</v>
      </c>
      <c r="E40" s="28" t="s">
        <v>82</v>
      </c>
      <c r="F40" s="29">
        <v>41978</v>
      </c>
      <c r="G40" s="29">
        <v>41980</v>
      </c>
      <c r="H40" s="28">
        <v>1</v>
      </c>
      <c r="I40" s="30">
        <v>125</v>
      </c>
      <c r="J40" s="56">
        <f>G40-F40</f>
        <v>2</v>
      </c>
      <c r="K40" s="57">
        <f>IF(H40&lt;=NumGuesstFreeBrekkie,0,(H40-NumGuesstFreeBrekkie)*ExtraCost)</f>
        <v>0</v>
      </c>
      <c r="L40" s="58">
        <f>I40+K40</f>
        <v>125</v>
      </c>
      <c r="M40" s="58">
        <f t="shared" si="3"/>
        <v>250</v>
      </c>
      <c r="N40" s="58">
        <f t="shared" si="5"/>
        <v>0</v>
      </c>
      <c r="O40" s="59">
        <f t="shared" si="4"/>
        <v>250</v>
      </c>
      <c r="P40" s="68">
        <f>IF(E40=$D$63,I40*J40,0)</f>
        <v>0</v>
      </c>
      <c r="Q40" s="58">
        <f t="shared" si="6"/>
        <v>0</v>
      </c>
      <c r="S40" s="68">
        <f>IF(E40=$D$63,I40*J40,0)*IF(J40&gt;=DiscountThreshold,(1-DiscountRate),1)</f>
        <v>0</v>
      </c>
      <c r="T40" s="59">
        <f t="shared" si="7"/>
        <v>0</v>
      </c>
    </row>
    <row r="41" spans="1:20" x14ac:dyDescent="0.2">
      <c r="A41" s="73">
        <v>38</v>
      </c>
      <c r="B41" s="28" t="s">
        <v>156</v>
      </c>
      <c r="C41" s="28" t="s">
        <v>157</v>
      </c>
      <c r="D41" s="28" t="s">
        <v>158</v>
      </c>
      <c r="E41" s="28" t="s">
        <v>82</v>
      </c>
      <c r="F41" s="29">
        <v>41974</v>
      </c>
      <c r="G41" s="29">
        <v>41976</v>
      </c>
      <c r="H41" s="28">
        <v>2</v>
      </c>
      <c r="I41" s="30">
        <v>125</v>
      </c>
      <c r="J41" s="60">
        <f>G41-F41</f>
        <v>2</v>
      </c>
      <c r="K41" s="61">
        <f>IF(H41&lt;=NumGuesstFreeBrekkie,0,(H41-NumGuesstFreeBrekkie)*ExtraCost)</f>
        <v>0</v>
      </c>
      <c r="L41" s="62">
        <f>I41+K41</f>
        <v>125</v>
      </c>
      <c r="M41" s="62">
        <f t="shared" si="3"/>
        <v>250</v>
      </c>
      <c r="N41" s="62">
        <f t="shared" si="5"/>
        <v>0</v>
      </c>
      <c r="O41" s="63">
        <f t="shared" si="4"/>
        <v>250</v>
      </c>
      <c r="P41" s="69">
        <f>IF(E41=$D$63,I41*J41,0)</f>
        <v>0</v>
      </c>
      <c r="Q41" s="62">
        <f t="shared" si="6"/>
        <v>0</v>
      </c>
      <c r="S41" s="69">
        <f>IF(E41=$D$63,I41*J41,0)*IF(J41&gt;=DiscountThreshold,(1-DiscountRate),1)</f>
        <v>0</v>
      </c>
      <c r="T41" s="63">
        <f t="shared" si="7"/>
        <v>0</v>
      </c>
    </row>
    <row r="42" spans="1:20" x14ac:dyDescent="0.2">
      <c r="A42" s="73">
        <v>39</v>
      </c>
      <c r="B42" s="28" t="s">
        <v>159</v>
      </c>
      <c r="C42" s="28" t="s">
        <v>160</v>
      </c>
      <c r="D42" s="28" t="s">
        <v>74</v>
      </c>
      <c r="E42" s="28" t="s">
        <v>71</v>
      </c>
      <c r="F42" s="29">
        <v>41977</v>
      </c>
      <c r="G42" s="29">
        <v>41985</v>
      </c>
      <c r="H42" s="28">
        <v>1</v>
      </c>
      <c r="I42" s="30">
        <v>150</v>
      </c>
      <c r="J42" s="56">
        <f>G42-F42</f>
        <v>8</v>
      </c>
      <c r="K42" s="57">
        <f>IF(H42&lt;=NumGuesstFreeBrekkie,0,(H42-NumGuesstFreeBrekkie)*ExtraCost)</f>
        <v>0</v>
      </c>
      <c r="L42" s="58">
        <f>I42+K42</f>
        <v>150</v>
      </c>
      <c r="M42" s="58">
        <f t="shared" si="3"/>
        <v>1200</v>
      </c>
      <c r="N42" s="58">
        <f t="shared" si="5"/>
        <v>120</v>
      </c>
      <c r="O42" s="59">
        <f t="shared" si="4"/>
        <v>1080</v>
      </c>
      <c r="P42" s="68">
        <f>IF(E42=$D$63,I42*J42,0)</f>
        <v>0</v>
      </c>
      <c r="Q42" s="58">
        <f t="shared" si="6"/>
        <v>0</v>
      </c>
      <c r="S42" s="68">
        <f>IF(E42=$D$63,I42*J42,0)*IF(J42&gt;=DiscountThreshold,(1-DiscountRate),1)</f>
        <v>0</v>
      </c>
      <c r="T42" s="59">
        <f t="shared" si="7"/>
        <v>0</v>
      </c>
    </row>
    <row r="43" spans="1:20" x14ac:dyDescent="0.2">
      <c r="A43" s="73">
        <v>40</v>
      </c>
      <c r="B43" s="28" t="s">
        <v>161</v>
      </c>
      <c r="C43" s="28" t="s">
        <v>162</v>
      </c>
      <c r="D43" s="28" t="s">
        <v>77</v>
      </c>
      <c r="E43" s="28" t="s">
        <v>78</v>
      </c>
      <c r="F43" s="29">
        <v>41986</v>
      </c>
      <c r="G43" s="29">
        <v>41989</v>
      </c>
      <c r="H43" s="28">
        <v>1</v>
      </c>
      <c r="I43" s="30">
        <v>325</v>
      </c>
      <c r="J43" s="60">
        <f>G43-F43</f>
        <v>3</v>
      </c>
      <c r="K43" s="61">
        <f>IF(H43&lt;=NumGuesstFreeBrekkie,0,(H43-NumGuesstFreeBrekkie)*ExtraCost)</f>
        <v>0</v>
      </c>
      <c r="L43" s="62">
        <f>I43+K43</f>
        <v>325</v>
      </c>
      <c r="M43" s="62">
        <f t="shared" si="3"/>
        <v>975</v>
      </c>
      <c r="N43" s="62">
        <f t="shared" si="5"/>
        <v>0</v>
      </c>
      <c r="O43" s="63">
        <f t="shared" si="4"/>
        <v>975</v>
      </c>
      <c r="P43" s="69">
        <f>IF(E43=$D$63,I43*J43,0)</f>
        <v>975</v>
      </c>
      <c r="Q43" s="62">
        <f t="shared" si="6"/>
        <v>7.3125</v>
      </c>
      <c r="S43" s="69">
        <f>IF(E43=$D$63,I43*J43,0)*IF(J43&gt;=DiscountThreshold,(1-DiscountRate),1)</f>
        <v>975</v>
      </c>
      <c r="T43" s="63">
        <f t="shared" si="7"/>
        <v>7.3125</v>
      </c>
    </row>
    <row r="44" spans="1:20" x14ac:dyDescent="0.2">
      <c r="A44" s="73">
        <v>41</v>
      </c>
      <c r="B44" s="28" t="s">
        <v>163</v>
      </c>
      <c r="C44" s="28" t="s">
        <v>164</v>
      </c>
      <c r="D44" s="28" t="s">
        <v>165</v>
      </c>
      <c r="E44" s="28" t="s">
        <v>78</v>
      </c>
      <c r="F44" s="29">
        <v>41997</v>
      </c>
      <c r="G44" s="29">
        <v>42004</v>
      </c>
      <c r="H44" s="28">
        <v>1</v>
      </c>
      <c r="I44" s="30">
        <v>275</v>
      </c>
      <c r="J44" s="56">
        <f>G44-F44</f>
        <v>7</v>
      </c>
      <c r="K44" s="57">
        <f>IF(H44&lt;=NumGuesstFreeBrekkie,0,(H44-NumGuesstFreeBrekkie)*ExtraCost)</f>
        <v>0</v>
      </c>
      <c r="L44" s="58">
        <f>I44+K44</f>
        <v>275</v>
      </c>
      <c r="M44" s="58">
        <f t="shared" si="3"/>
        <v>1925</v>
      </c>
      <c r="N44" s="58">
        <f t="shared" si="5"/>
        <v>192.5</v>
      </c>
      <c r="O44" s="59">
        <f t="shared" si="4"/>
        <v>1732.5</v>
      </c>
      <c r="P44" s="68">
        <f>IF(E44=$D$63,I44*J44,0)</f>
        <v>1925</v>
      </c>
      <c r="Q44" s="58">
        <f t="shared" si="6"/>
        <v>14.4375</v>
      </c>
      <c r="S44" s="68">
        <f>IF(E44=$D$63,I44*J44,0)*IF(J44&gt;=DiscountThreshold,(1-DiscountRate),1)</f>
        <v>1732.5</v>
      </c>
      <c r="T44" s="59">
        <f t="shared" si="7"/>
        <v>12.99375</v>
      </c>
    </row>
    <row r="45" spans="1:20" x14ac:dyDescent="0.2">
      <c r="A45" s="73">
        <v>42</v>
      </c>
      <c r="B45" s="28" t="s">
        <v>166</v>
      </c>
      <c r="C45" s="28" t="s">
        <v>167</v>
      </c>
      <c r="D45" s="28" t="s">
        <v>97</v>
      </c>
      <c r="E45" s="28" t="s">
        <v>78</v>
      </c>
      <c r="F45" s="29">
        <v>41976</v>
      </c>
      <c r="G45" s="29">
        <v>41979</v>
      </c>
      <c r="H45" s="28">
        <v>2</v>
      </c>
      <c r="I45" s="30">
        <v>250</v>
      </c>
      <c r="J45" s="60">
        <f>G45-F45</f>
        <v>3</v>
      </c>
      <c r="K45" s="61">
        <f>IF(H45&lt;=NumGuesstFreeBrekkie,0,(H45-NumGuesstFreeBrekkie)*ExtraCost)</f>
        <v>0</v>
      </c>
      <c r="L45" s="62">
        <f>I45+K45</f>
        <v>250</v>
      </c>
      <c r="M45" s="62">
        <f t="shared" si="3"/>
        <v>750</v>
      </c>
      <c r="N45" s="62">
        <f t="shared" si="5"/>
        <v>0</v>
      </c>
      <c r="O45" s="63">
        <f t="shared" si="4"/>
        <v>750</v>
      </c>
      <c r="P45" s="69">
        <f>IF(E45=$D$63,I45*J45,0)</f>
        <v>750</v>
      </c>
      <c r="Q45" s="62">
        <f t="shared" si="6"/>
        <v>5.625</v>
      </c>
      <c r="S45" s="69">
        <f>IF(E45=$D$63,I45*J45,0)*IF(J45&gt;=DiscountThreshold,(1-DiscountRate),1)</f>
        <v>750</v>
      </c>
      <c r="T45" s="63">
        <f t="shared" si="7"/>
        <v>5.625</v>
      </c>
    </row>
    <row r="46" spans="1:20" x14ac:dyDescent="0.2">
      <c r="A46" s="73">
        <v>43</v>
      </c>
      <c r="B46" s="28" t="s">
        <v>98</v>
      </c>
      <c r="C46" s="28" t="s">
        <v>168</v>
      </c>
      <c r="D46" s="28" t="s">
        <v>129</v>
      </c>
      <c r="E46" s="28" t="s">
        <v>78</v>
      </c>
      <c r="F46" s="29">
        <v>41983</v>
      </c>
      <c r="G46" s="29">
        <v>41988</v>
      </c>
      <c r="H46" s="28">
        <v>4</v>
      </c>
      <c r="I46" s="30">
        <v>112.5</v>
      </c>
      <c r="J46" s="56">
        <f>G46-F46</f>
        <v>5</v>
      </c>
      <c r="K46" s="57">
        <f>IF(H46&lt;=NumGuesstFreeBrekkie,0,(H46-NumGuesstFreeBrekkie)*ExtraCost)</f>
        <v>40</v>
      </c>
      <c r="L46" s="58">
        <f>I46+K46</f>
        <v>152.5</v>
      </c>
      <c r="M46" s="58">
        <f t="shared" si="3"/>
        <v>762.5</v>
      </c>
      <c r="N46" s="58">
        <f t="shared" si="5"/>
        <v>0</v>
      </c>
      <c r="O46" s="59">
        <f t="shared" si="4"/>
        <v>762.5</v>
      </c>
      <c r="P46" s="68">
        <f>IF(E46=$D$63,I46*J46,0)</f>
        <v>562.5</v>
      </c>
      <c r="Q46" s="58">
        <f t="shared" si="6"/>
        <v>4.21875</v>
      </c>
      <c r="S46" s="68">
        <f>IF(E46=$D$63,I46*J46,0)*IF(J46&gt;=DiscountThreshold,(1-DiscountRate),1)</f>
        <v>562.5</v>
      </c>
      <c r="T46" s="59">
        <f t="shared" si="7"/>
        <v>4.21875</v>
      </c>
    </row>
    <row r="47" spans="1:20" x14ac:dyDescent="0.2">
      <c r="A47" s="73">
        <v>44</v>
      </c>
      <c r="B47" s="28" t="s">
        <v>169</v>
      </c>
      <c r="C47" s="28" t="s">
        <v>96</v>
      </c>
      <c r="D47" s="28" t="s">
        <v>70</v>
      </c>
      <c r="E47" s="28" t="s">
        <v>71</v>
      </c>
      <c r="F47" s="29">
        <v>41978</v>
      </c>
      <c r="G47" s="29">
        <v>41980</v>
      </c>
      <c r="H47" s="28">
        <v>1</v>
      </c>
      <c r="I47" s="30">
        <v>150</v>
      </c>
      <c r="J47" s="60">
        <f>G47-F47</f>
        <v>2</v>
      </c>
      <c r="K47" s="61">
        <f>IF(H47&lt;=NumGuesstFreeBrekkie,0,(H47-NumGuesstFreeBrekkie)*ExtraCost)</f>
        <v>0</v>
      </c>
      <c r="L47" s="62">
        <f>I47+K47</f>
        <v>150</v>
      </c>
      <c r="M47" s="62">
        <f t="shared" si="3"/>
        <v>300</v>
      </c>
      <c r="N47" s="62">
        <f t="shared" si="5"/>
        <v>0</v>
      </c>
      <c r="O47" s="63">
        <f t="shared" si="4"/>
        <v>300</v>
      </c>
      <c r="P47" s="69">
        <f>IF(E47=$D$63,I47*J47,0)</f>
        <v>0</v>
      </c>
      <c r="Q47" s="62">
        <f t="shared" si="6"/>
        <v>0</v>
      </c>
      <c r="S47" s="69">
        <f>IF(E47=$D$63,I47*J47,0)*IF(J47&gt;=DiscountThreshold,(1-DiscountRate),1)</f>
        <v>0</v>
      </c>
      <c r="T47" s="63">
        <f t="shared" si="7"/>
        <v>0</v>
      </c>
    </row>
    <row r="48" spans="1:20" x14ac:dyDescent="0.2">
      <c r="A48" s="73">
        <v>45</v>
      </c>
      <c r="B48" s="28" t="s">
        <v>170</v>
      </c>
      <c r="C48" s="28" t="s">
        <v>171</v>
      </c>
      <c r="D48" s="28" t="s">
        <v>100</v>
      </c>
      <c r="E48" s="28" t="s">
        <v>78</v>
      </c>
      <c r="F48" s="29">
        <v>41993</v>
      </c>
      <c r="G48" s="29">
        <v>42003</v>
      </c>
      <c r="H48" s="28">
        <v>2</v>
      </c>
      <c r="I48" s="30">
        <v>300</v>
      </c>
      <c r="J48" s="56">
        <f>G48-F48</f>
        <v>10</v>
      </c>
      <c r="K48" s="57">
        <f>IF(H48&lt;=NumGuesstFreeBrekkie,0,(H48-NumGuesstFreeBrekkie)*ExtraCost)</f>
        <v>0</v>
      </c>
      <c r="L48" s="58">
        <f>I48+K48</f>
        <v>300</v>
      </c>
      <c r="M48" s="58">
        <f t="shared" si="3"/>
        <v>3000</v>
      </c>
      <c r="N48" s="58">
        <f t="shared" si="5"/>
        <v>300</v>
      </c>
      <c r="O48" s="59">
        <f t="shared" si="4"/>
        <v>2700</v>
      </c>
      <c r="P48" s="68">
        <f>IF(E48=$D$63,I48*J48,0)</f>
        <v>3000</v>
      </c>
      <c r="Q48" s="58">
        <f t="shared" si="6"/>
        <v>22.5</v>
      </c>
      <c r="S48" s="68">
        <f>IF(E48=$D$63,I48*J48,0)*IF(J48&gt;=DiscountThreshold,(1-DiscountRate),1)</f>
        <v>2700</v>
      </c>
      <c r="T48" s="59">
        <f t="shared" si="7"/>
        <v>20.25</v>
      </c>
    </row>
    <row r="49" spans="1:21" x14ac:dyDescent="0.2">
      <c r="A49" s="73">
        <v>46</v>
      </c>
      <c r="B49" s="28" t="s">
        <v>172</v>
      </c>
      <c r="C49" s="28" t="s">
        <v>173</v>
      </c>
      <c r="D49" s="28" t="s">
        <v>140</v>
      </c>
      <c r="E49" s="28" t="s">
        <v>71</v>
      </c>
      <c r="F49" s="29">
        <v>41993</v>
      </c>
      <c r="G49" s="29">
        <v>41996</v>
      </c>
      <c r="H49" s="28">
        <v>5</v>
      </c>
      <c r="I49" s="30">
        <v>150</v>
      </c>
      <c r="J49" s="60">
        <f>G49-F49</f>
        <v>3</v>
      </c>
      <c r="K49" s="61">
        <f>IF(H49&lt;=NumGuesstFreeBrekkie,0,(H49-NumGuesstFreeBrekkie)*ExtraCost)</f>
        <v>60</v>
      </c>
      <c r="L49" s="62">
        <f>I49+K49</f>
        <v>210</v>
      </c>
      <c r="M49" s="62">
        <f t="shared" si="3"/>
        <v>630</v>
      </c>
      <c r="N49" s="62">
        <f t="shared" si="5"/>
        <v>0</v>
      </c>
      <c r="O49" s="63">
        <f t="shared" si="4"/>
        <v>630</v>
      </c>
      <c r="P49" s="69">
        <f>IF(E49=$D$63,I49*J49,0)</f>
        <v>0</v>
      </c>
      <c r="Q49" s="62">
        <f t="shared" si="6"/>
        <v>0</v>
      </c>
      <c r="S49" s="69">
        <f>IF(E49=$D$63,I49*J49,0)*IF(J49&gt;=DiscountThreshold,(1-DiscountRate),1)</f>
        <v>0</v>
      </c>
      <c r="T49" s="63">
        <f t="shared" si="7"/>
        <v>0</v>
      </c>
    </row>
    <row r="50" spans="1:21" x14ac:dyDescent="0.2">
      <c r="A50" s="73">
        <v>47</v>
      </c>
      <c r="B50" s="28" t="s">
        <v>174</v>
      </c>
      <c r="C50" s="28" t="s">
        <v>175</v>
      </c>
      <c r="D50" s="28" t="s">
        <v>88</v>
      </c>
      <c r="E50" s="28" t="s">
        <v>82</v>
      </c>
      <c r="F50" s="29">
        <v>41978</v>
      </c>
      <c r="G50" s="29">
        <v>41980</v>
      </c>
      <c r="H50" s="28">
        <v>2</v>
      </c>
      <c r="I50" s="30">
        <v>112.5</v>
      </c>
      <c r="J50" s="56">
        <f>G50-F50</f>
        <v>2</v>
      </c>
      <c r="K50" s="57">
        <f>IF(H50&lt;=NumGuesstFreeBrekkie,0,(H50-NumGuesstFreeBrekkie)*ExtraCost)</f>
        <v>0</v>
      </c>
      <c r="L50" s="58">
        <f>I50+K50</f>
        <v>112.5</v>
      </c>
      <c r="M50" s="58">
        <f t="shared" si="3"/>
        <v>225</v>
      </c>
      <c r="N50" s="58">
        <f t="shared" si="5"/>
        <v>0</v>
      </c>
      <c r="O50" s="59">
        <f t="shared" si="4"/>
        <v>225</v>
      </c>
      <c r="P50" s="68">
        <f>IF(E50=$D$63,I50*J50,0)</f>
        <v>0</v>
      </c>
      <c r="Q50" s="58">
        <f t="shared" si="6"/>
        <v>0</v>
      </c>
      <c r="S50" s="68">
        <f>IF(E50=$D$63,I50*J50,0)*IF(J50&gt;=DiscountThreshold,(1-DiscountRate),1)</f>
        <v>0</v>
      </c>
      <c r="T50" s="59">
        <f t="shared" si="7"/>
        <v>0</v>
      </c>
    </row>
    <row r="51" spans="1:21" x14ac:dyDescent="0.2">
      <c r="A51" s="73">
        <v>48</v>
      </c>
      <c r="B51" s="28" t="s">
        <v>176</v>
      </c>
      <c r="C51" s="28" t="s">
        <v>177</v>
      </c>
      <c r="D51" s="28" t="s">
        <v>178</v>
      </c>
      <c r="E51" s="28" t="s">
        <v>71</v>
      </c>
      <c r="F51" s="29">
        <v>41974</v>
      </c>
      <c r="G51" s="29">
        <v>41976</v>
      </c>
      <c r="H51" s="28">
        <v>2</v>
      </c>
      <c r="I51" s="30">
        <v>150</v>
      </c>
      <c r="J51" s="60">
        <f>G51-F51</f>
        <v>2</v>
      </c>
      <c r="K51" s="61">
        <f>IF(H51&lt;=NumGuesstFreeBrekkie,0,(H51-NumGuesstFreeBrekkie)*ExtraCost)</f>
        <v>0</v>
      </c>
      <c r="L51" s="62">
        <f>I51+K51</f>
        <v>150</v>
      </c>
      <c r="M51" s="62">
        <f t="shared" si="3"/>
        <v>300</v>
      </c>
      <c r="N51" s="62">
        <f t="shared" si="5"/>
        <v>0</v>
      </c>
      <c r="O51" s="63">
        <f t="shared" si="4"/>
        <v>300</v>
      </c>
      <c r="P51" s="69">
        <f>IF(E51=$D$63,I51*J51,0)</f>
        <v>0</v>
      </c>
      <c r="Q51" s="62">
        <f t="shared" si="6"/>
        <v>0</v>
      </c>
      <c r="S51" s="69">
        <f>IF(E51=$D$63,I51*J51,0)*IF(J51&gt;=DiscountThreshold,(1-DiscountRate),1)</f>
        <v>0</v>
      </c>
      <c r="T51" s="63">
        <f t="shared" si="7"/>
        <v>0</v>
      </c>
    </row>
    <row r="52" spans="1:21" x14ac:dyDescent="0.2">
      <c r="A52" s="73">
        <v>49</v>
      </c>
      <c r="B52" s="28" t="s">
        <v>179</v>
      </c>
      <c r="C52" s="28" t="s">
        <v>180</v>
      </c>
      <c r="D52" s="28" t="s">
        <v>77</v>
      </c>
      <c r="E52" s="28" t="s">
        <v>78</v>
      </c>
      <c r="F52" s="29">
        <v>41977</v>
      </c>
      <c r="G52" s="29">
        <v>41985</v>
      </c>
      <c r="H52" s="28">
        <v>2</v>
      </c>
      <c r="I52" s="30">
        <v>325</v>
      </c>
      <c r="J52" s="56">
        <f>G52-F52</f>
        <v>8</v>
      </c>
      <c r="K52" s="57">
        <f>IF(H52&lt;=NumGuesstFreeBrekkie,0,(H52-NumGuesstFreeBrekkie)*ExtraCost)</f>
        <v>0</v>
      </c>
      <c r="L52" s="58">
        <f>I52+K52</f>
        <v>325</v>
      </c>
      <c r="M52" s="58">
        <f t="shared" si="3"/>
        <v>2600</v>
      </c>
      <c r="N52" s="58">
        <f t="shared" si="5"/>
        <v>260</v>
      </c>
      <c r="O52" s="59">
        <f t="shared" si="4"/>
        <v>2340</v>
      </c>
      <c r="P52" s="68">
        <f>IF(E52=$D$63,I52*J52,0)</f>
        <v>2600</v>
      </c>
      <c r="Q52" s="58">
        <f t="shared" si="6"/>
        <v>19.5</v>
      </c>
      <c r="S52" s="68">
        <f>IF(E52=$D$63,I52*J52,0)*IF(J52&gt;=DiscountThreshold,(1-DiscountRate),1)</f>
        <v>2340</v>
      </c>
      <c r="T52" s="59">
        <f t="shared" si="7"/>
        <v>17.55</v>
      </c>
    </row>
    <row r="53" spans="1:21" x14ac:dyDescent="0.2">
      <c r="A53" s="73">
        <v>50</v>
      </c>
      <c r="B53" s="28" t="s">
        <v>181</v>
      </c>
      <c r="C53" s="28" t="s">
        <v>182</v>
      </c>
      <c r="D53" s="28" t="s">
        <v>100</v>
      </c>
      <c r="E53" s="28" t="s">
        <v>78</v>
      </c>
      <c r="F53" s="29">
        <v>41986</v>
      </c>
      <c r="G53" s="29">
        <v>41989</v>
      </c>
      <c r="H53" s="28">
        <v>2</v>
      </c>
      <c r="I53" s="30">
        <v>320</v>
      </c>
      <c r="J53" s="64">
        <f>G53-F53</f>
        <v>3</v>
      </c>
      <c r="K53" s="65">
        <f>IF(H53&lt;=NumGuesstFreeBrekkie,0,(H53-NumGuesstFreeBrekkie)*ExtraCost)</f>
        <v>0</v>
      </c>
      <c r="L53" s="66">
        <f>I53+K53</f>
        <v>320</v>
      </c>
      <c r="M53" s="66">
        <f t="shared" si="3"/>
        <v>960</v>
      </c>
      <c r="N53" s="66">
        <f t="shared" si="5"/>
        <v>0</v>
      </c>
      <c r="O53" s="67">
        <f t="shared" si="4"/>
        <v>960</v>
      </c>
      <c r="P53" s="70">
        <f>IF(E53=$D$63,I53*J53,0)</f>
        <v>960</v>
      </c>
      <c r="Q53" s="66">
        <f t="shared" si="6"/>
        <v>7.1999999999999993</v>
      </c>
      <c r="S53" s="70">
        <f>IF(E53=$D$63,I53*J53,0)*IF(J53&gt;=DiscountThreshold,(1-DiscountRate),1)</f>
        <v>960</v>
      </c>
      <c r="T53" s="67">
        <f t="shared" si="7"/>
        <v>7.1999999999999993</v>
      </c>
    </row>
    <row r="55" spans="1:21" x14ac:dyDescent="0.2">
      <c r="A55" s="33" t="s">
        <v>183</v>
      </c>
      <c r="B55" s="34"/>
      <c r="C55" s="34"/>
      <c r="D55" s="34"/>
      <c r="E55" s="34"/>
      <c r="M55" s="35"/>
      <c r="N55" s="35"/>
      <c r="O55" s="36" t="s">
        <v>184</v>
      </c>
      <c r="P55" s="37" t="s">
        <v>185</v>
      </c>
      <c r="Q55" s="38">
        <f>SUM(Q4:Q53)</f>
        <v>204.97499999999999</v>
      </c>
      <c r="R55" s="71" t="s">
        <v>186</v>
      </c>
    </row>
    <row r="56" spans="1:21" x14ac:dyDescent="0.2">
      <c r="Q56" s="71"/>
    </row>
    <row r="57" spans="1:21" x14ac:dyDescent="0.2">
      <c r="A57" s="25" t="s">
        <v>187</v>
      </c>
      <c r="D57" s="25">
        <v>2</v>
      </c>
      <c r="E57" s="25" t="s">
        <v>188</v>
      </c>
      <c r="N57" s="37" t="s">
        <v>189</v>
      </c>
      <c r="O57" s="38">
        <f>SUM(O4:O53)</f>
        <v>41197.5</v>
      </c>
      <c r="S57" s="37" t="s">
        <v>185</v>
      </c>
      <c r="T57" s="38">
        <f>SUM(T4:T53)</f>
        <v>194.85750000000002</v>
      </c>
      <c r="U57" s="25" t="s">
        <v>190</v>
      </c>
    </row>
    <row r="58" spans="1:21" x14ac:dyDescent="0.2">
      <c r="A58" s="25" t="s">
        <v>191</v>
      </c>
      <c r="D58" s="25">
        <v>20</v>
      </c>
      <c r="E58" s="25" t="s">
        <v>192</v>
      </c>
    </row>
    <row r="59" spans="1:21" x14ac:dyDescent="0.2">
      <c r="A59" s="25" t="s">
        <v>193</v>
      </c>
      <c r="D59" s="25">
        <v>7</v>
      </c>
      <c r="E59" s="25" t="s">
        <v>194</v>
      </c>
      <c r="N59" s="37" t="s">
        <v>195</v>
      </c>
      <c r="O59" s="31">
        <f>SUMPRODUCT(H4:H53,J4:J53)</f>
        <v>466</v>
      </c>
    </row>
    <row r="60" spans="1:21" x14ac:dyDescent="0.2">
      <c r="A60" s="25" t="s">
        <v>196</v>
      </c>
      <c r="D60" s="39">
        <v>0.1</v>
      </c>
    </row>
    <row r="61" spans="1:21" x14ac:dyDescent="0.2">
      <c r="N61" s="37" t="s">
        <v>197</v>
      </c>
      <c r="O61" s="32">
        <f>O57/O59</f>
        <v>88.406652360515025</v>
      </c>
    </row>
    <row r="62" spans="1:21" x14ac:dyDescent="0.2">
      <c r="A62" s="25" t="s">
        <v>198</v>
      </c>
      <c r="D62" s="40">
        <v>7.4999999999999997E-3</v>
      </c>
    </row>
    <row r="63" spans="1:21" x14ac:dyDescent="0.2">
      <c r="A63" s="25" t="s">
        <v>199</v>
      </c>
      <c r="D63" s="37" t="s">
        <v>78</v>
      </c>
    </row>
    <row r="64" spans="1:21" x14ac:dyDescent="0.2">
      <c r="M64" s="41" t="s">
        <v>200</v>
      </c>
      <c r="N64" s="41"/>
      <c r="O64" s="41"/>
    </row>
    <row r="65" spans="13:15" x14ac:dyDescent="0.2">
      <c r="M65" s="25" t="s">
        <v>201</v>
      </c>
      <c r="N65" s="25" t="s">
        <v>202</v>
      </c>
    </row>
    <row r="66" spans="13:15" x14ac:dyDescent="0.2">
      <c r="M66" s="42" t="s">
        <v>100</v>
      </c>
      <c r="N66" s="25">
        <v>7</v>
      </c>
    </row>
    <row r="67" spans="13:15" x14ac:dyDescent="0.2">
      <c r="M67" s="42" t="s">
        <v>70</v>
      </c>
      <c r="N67" s="25">
        <v>5</v>
      </c>
    </row>
    <row r="68" spans="13:15" x14ac:dyDescent="0.2">
      <c r="M68" s="42" t="s">
        <v>203</v>
      </c>
      <c r="N68" s="25">
        <v>12</v>
      </c>
    </row>
    <row r="69" spans="13:15" x14ac:dyDescent="0.2">
      <c r="M69" s="42" t="s">
        <v>204</v>
      </c>
    </row>
    <row r="71" spans="13:15" x14ac:dyDescent="0.2">
      <c r="M71" s="41" t="s">
        <v>205</v>
      </c>
      <c r="N71" s="41"/>
      <c r="O71" s="41"/>
    </row>
    <row r="72" spans="13:15" x14ac:dyDescent="0.2">
      <c r="M72" s="25" t="s">
        <v>201</v>
      </c>
      <c r="N72" s="25" t="s">
        <v>206</v>
      </c>
    </row>
    <row r="73" spans="13:15" x14ac:dyDescent="0.2">
      <c r="M73" s="42" t="s">
        <v>100</v>
      </c>
      <c r="N73" s="25">
        <v>14</v>
      </c>
    </row>
    <row r="74" spans="13:15" x14ac:dyDescent="0.2">
      <c r="M74" s="42" t="s">
        <v>70</v>
      </c>
      <c r="N74" s="25">
        <v>12</v>
      </c>
    </row>
    <row r="75" spans="13:15" x14ac:dyDescent="0.2">
      <c r="M75" s="42" t="s">
        <v>203</v>
      </c>
      <c r="N75" s="25">
        <v>26</v>
      </c>
    </row>
    <row r="76" spans="13:15" x14ac:dyDescent="0.2">
      <c r="M76" s="42" t="s">
        <v>207</v>
      </c>
    </row>
    <row r="78" spans="13:15" x14ac:dyDescent="0.2">
      <c r="M78" s="41" t="s">
        <v>208</v>
      </c>
      <c r="N78" s="41"/>
      <c r="O78" s="41"/>
    </row>
    <row r="79" spans="13:15" x14ac:dyDescent="0.2">
      <c r="M79" s="25" t="s">
        <v>201</v>
      </c>
      <c r="N79" s="25" t="s">
        <v>209</v>
      </c>
    </row>
    <row r="80" spans="13:15" x14ac:dyDescent="0.2">
      <c r="M80" s="42" t="s">
        <v>82</v>
      </c>
      <c r="N80" s="25">
        <v>8</v>
      </c>
    </row>
    <row r="81" spans="13:14" x14ac:dyDescent="0.2">
      <c r="M81" s="42" t="s">
        <v>203</v>
      </c>
      <c r="N81" s="25">
        <v>8</v>
      </c>
    </row>
    <row r="82" spans="13:14" x14ac:dyDescent="0.2">
      <c r="M82" s="25" t="s">
        <v>210</v>
      </c>
    </row>
  </sheetData>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805-9A19-1E4F-9B7A-D408D8352524}">
  <dimension ref="U39"/>
  <sheetViews>
    <sheetView showGridLines="0" showRowColHeaders="0" tabSelected="1" zoomScale="50" zoomScaleNormal="50" workbookViewId="0">
      <selection activeCell="S95" sqref="S95"/>
    </sheetView>
  </sheetViews>
  <sheetFormatPr baseColWidth="10" defaultRowHeight="13" x14ac:dyDescent="0.15"/>
  <sheetData>
    <row r="39" spans="21:21" ht="18" x14ac:dyDescent="0.2">
      <c r="U39" s="7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D98F-A7A9-094D-BE82-FB587B8B801D}">
  <dimension ref="A3:F12"/>
  <sheetViews>
    <sheetView zoomScale="75" workbookViewId="0">
      <selection activeCell="W35" sqref="W35"/>
    </sheetView>
  </sheetViews>
  <sheetFormatPr baseColWidth="10" defaultRowHeight="13" x14ac:dyDescent="0.15"/>
  <cols>
    <col min="1" max="1" width="14" bestFit="1" customWidth="1"/>
    <col min="2" max="2" width="14.6640625" bestFit="1" customWidth="1"/>
    <col min="3" max="3" width="15.33203125" bestFit="1" customWidth="1"/>
    <col min="4" max="4" width="14" bestFit="1" customWidth="1"/>
    <col min="5" max="5" width="16" bestFit="1" customWidth="1"/>
    <col min="6" max="6" width="16.1640625" bestFit="1" customWidth="1"/>
    <col min="7" max="11" width="7.6640625" bestFit="1" customWidth="1"/>
    <col min="12" max="12" width="10.6640625" bestFit="1" customWidth="1"/>
  </cols>
  <sheetData>
    <row r="3" spans="1:6" x14ac:dyDescent="0.15">
      <c r="A3" s="49" t="s">
        <v>201</v>
      </c>
      <c r="B3" t="s">
        <v>227</v>
      </c>
      <c r="C3" t="s">
        <v>228</v>
      </c>
      <c r="D3" s="49" t="s">
        <v>201</v>
      </c>
      <c r="E3" t="s">
        <v>230</v>
      </c>
      <c r="F3" t="s">
        <v>229</v>
      </c>
    </row>
    <row r="4" spans="1:6" x14ac:dyDescent="0.15">
      <c r="A4" s="50" t="s">
        <v>158</v>
      </c>
      <c r="B4" s="74">
        <v>250</v>
      </c>
      <c r="C4" s="74">
        <v>0</v>
      </c>
      <c r="D4" s="50" t="s">
        <v>158</v>
      </c>
      <c r="E4" s="51">
        <v>125</v>
      </c>
      <c r="F4" s="51">
        <v>2</v>
      </c>
    </row>
    <row r="5" spans="1:6" x14ac:dyDescent="0.15">
      <c r="A5" s="50" t="s">
        <v>108</v>
      </c>
      <c r="B5" s="74">
        <v>377</v>
      </c>
      <c r="C5" s="74">
        <v>0</v>
      </c>
      <c r="D5" s="50" t="s">
        <v>108</v>
      </c>
      <c r="E5" s="51">
        <v>148.5</v>
      </c>
      <c r="F5" s="51">
        <v>2</v>
      </c>
    </row>
    <row r="6" spans="1:6" x14ac:dyDescent="0.15">
      <c r="A6" s="50" t="s">
        <v>81</v>
      </c>
      <c r="B6" s="74">
        <v>625</v>
      </c>
      <c r="C6" s="74">
        <v>0</v>
      </c>
      <c r="D6" s="50" t="s">
        <v>81</v>
      </c>
      <c r="E6" s="51">
        <v>250</v>
      </c>
      <c r="F6" s="51">
        <v>5</v>
      </c>
    </row>
    <row r="7" spans="1:6" x14ac:dyDescent="0.15">
      <c r="A7" s="50" t="s">
        <v>97</v>
      </c>
      <c r="B7" s="74">
        <v>1750</v>
      </c>
      <c r="C7" s="74">
        <v>0</v>
      </c>
      <c r="D7" s="50" t="s">
        <v>91</v>
      </c>
      <c r="E7" s="51">
        <v>350</v>
      </c>
      <c r="F7" s="51">
        <v>13</v>
      </c>
    </row>
    <row r="8" spans="1:6" x14ac:dyDescent="0.15">
      <c r="A8" s="50" t="s">
        <v>91</v>
      </c>
      <c r="B8" s="74">
        <v>2100</v>
      </c>
      <c r="C8" s="74">
        <v>175</v>
      </c>
      <c r="D8" s="50" t="s">
        <v>97</v>
      </c>
      <c r="E8" s="51">
        <v>750</v>
      </c>
      <c r="F8" s="51">
        <v>7</v>
      </c>
    </row>
    <row r="9" spans="1:6" x14ac:dyDescent="0.15">
      <c r="A9" s="50" t="s">
        <v>70</v>
      </c>
      <c r="B9" s="74">
        <v>2685</v>
      </c>
      <c r="C9" s="74">
        <v>105</v>
      </c>
      <c r="D9" s="50" t="s">
        <v>70</v>
      </c>
      <c r="E9" s="51">
        <v>750</v>
      </c>
      <c r="F9" s="51">
        <v>17</v>
      </c>
    </row>
    <row r="10" spans="1:6" x14ac:dyDescent="0.15">
      <c r="A10" s="50" t="s">
        <v>85</v>
      </c>
      <c r="B10" s="74">
        <v>3840</v>
      </c>
      <c r="C10" s="74">
        <v>0</v>
      </c>
      <c r="D10" s="50" t="s">
        <v>85</v>
      </c>
      <c r="E10" s="51">
        <v>1000</v>
      </c>
      <c r="F10" s="51">
        <v>14</v>
      </c>
    </row>
    <row r="11" spans="1:6" x14ac:dyDescent="0.15">
      <c r="A11" s="50" t="s">
        <v>100</v>
      </c>
      <c r="B11" s="74">
        <v>9416</v>
      </c>
      <c r="C11" s="74">
        <v>524</v>
      </c>
      <c r="D11" s="50" t="s">
        <v>100</v>
      </c>
      <c r="E11" s="51">
        <v>2180</v>
      </c>
      <c r="F11" s="51">
        <v>32</v>
      </c>
    </row>
    <row r="12" spans="1:6" x14ac:dyDescent="0.15">
      <c r="A12" s="50" t="s">
        <v>203</v>
      </c>
      <c r="B12" s="74">
        <v>21043</v>
      </c>
      <c r="C12" s="74">
        <v>804</v>
      </c>
      <c r="D12" s="50" t="s">
        <v>203</v>
      </c>
      <c r="E12" s="51">
        <v>5553.5</v>
      </c>
      <c r="F12" s="51">
        <v>92</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ECB5C-90E0-4F41-87D2-DF218B48166A}">
  <dimension ref="A3:F7"/>
  <sheetViews>
    <sheetView zoomScale="75" workbookViewId="0">
      <selection activeCell="P23" sqref="P23"/>
    </sheetView>
  </sheetViews>
  <sheetFormatPr baseColWidth="10" defaultRowHeight="13" x14ac:dyDescent="0.15"/>
  <cols>
    <col min="1" max="1" width="14" bestFit="1" customWidth="1"/>
    <col min="2" max="2" width="14.6640625" bestFit="1" customWidth="1"/>
    <col min="3" max="3" width="15.33203125" bestFit="1" customWidth="1"/>
    <col min="4" max="4" width="14" bestFit="1" customWidth="1"/>
    <col min="5" max="5" width="16" bestFit="1" customWidth="1"/>
    <col min="6" max="6" width="16.1640625" bestFit="1" customWidth="1"/>
  </cols>
  <sheetData>
    <row r="3" spans="1:6" x14ac:dyDescent="0.15">
      <c r="A3" s="49" t="s">
        <v>201</v>
      </c>
      <c r="B3" t="s">
        <v>227</v>
      </c>
      <c r="C3" t="s">
        <v>228</v>
      </c>
      <c r="D3" s="49" t="s">
        <v>201</v>
      </c>
      <c r="E3" t="s">
        <v>230</v>
      </c>
      <c r="F3" t="s">
        <v>229</v>
      </c>
    </row>
    <row r="4" spans="1:6" x14ac:dyDescent="0.15">
      <c r="A4" s="50" t="s">
        <v>71</v>
      </c>
      <c r="B4" s="51">
        <v>11340</v>
      </c>
      <c r="C4" s="51">
        <v>625</v>
      </c>
      <c r="D4" s="50" t="s">
        <v>71</v>
      </c>
      <c r="E4" s="51">
        <v>2750</v>
      </c>
      <c r="F4" s="51">
        <v>74</v>
      </c>
    </row>
    <row r="5" spans="1:6" x14ac:dyDescent="0.15">
      <c r="A5" s="50" t="s">
        <v>78</v>
      </c>
      <c r="B5" s="51">
        <v>27433</v>
      </c>
      <c r="C5" s="51">
        <v>1417</v>
      </c>
      <c r="D5" s="50" t="s">
        <v>78</v>
      </c>
      <c r="E5" s="51">
        <v>6113.5</v>
      </c>
      <c r="F5" s="51">
        <v>108</v>
      </c>
    </row>
    <row r="6" spans="1:6" x14ac:dyDescent="0.15">
      <c r="A6" s="50" t="s">
        <v>82</v>
      </c>
      <c r="B6" s="51">
        <v>2424.5</v>
      </c>
      <c r="C6" s="51">
        <v>0</v>
      </c>
      <c r="D6" s="50" t="s">
        <v>82</v>
      </c>
      <c r="E6" s="51">
        <v>973.5</v>
      </c>
      <c r="F6" s="51">
        <v>18</v>
      </c>
    </row>
    <row r="7" spans="1:6" x14ac:dyDescent="0.15">
      <c r="A7" s="50" t="s">
        <v>203</v>
      </c>
      <c r="B7" s="51">
        <v>41197.5</v>
      </c>
      <c r="C7" s="51">
        <v>2042</v>
      </c>
      <c r="D7" s="50" t="s">
        <v>203</v>
      </c>
      <c r="E7" s="51">
        <v>9837</v>
      </c>
      <c r="F7" s="51">
        <v>200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Q3.11</vt:lpstr>
      <vt:lpstr>Q3.12</vt:lpstr>
      <vt:lpstr>Q3.14</vt:lpstr>
      <vt:lpstr>Q3.18</vt:lpstr>
      <vt:lpstr>Dashboard Q3.18</vt:lpstr>
      <vt:lpstr>Info By Room</vt:lpstr>
      <vt:lpstr>Info By Room Type</vt:lpstr>
      <vt:lpstr>AgeGroup</vt:lpstr>
      <vt:lpstr>DiscountRate</vt:lpstr>
      <vt:lpstr>DiscountThreshold</vt:lpstr>
      <vt:lpstr>ExtraCost</vt:lpstr>
      <vt:lpstr>LevyRate</vt:lpstr>
      <vt:lpstr>NumGuesstFreeBrekkie</vt:lpstr>
      <vt:lpstr>SevenDays</vt:lpstr>
      <vt:lpstr>TenPercent</vt:lpstr>
      <vt:lpstr>TwoGuests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Trent Tucker</dc:creator>
  <cp:lastModifiedBy>Mengyang Zhang</cp:lastModifiedBy>
  <dcterms:created xsi:type="dcterms:W3CDTF">2023-09-22T22:01:24Z</dcterms:created>
  <dcterms:modified xsi:type="dcterms:W3CDTF">2023-10-01T07:27:01Z</dcterms:modified>
</cp:coreProperties>
</file>