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/Users/miszmo/Desktop/"/>
    </mc:Choice>
  </mc:AlternateContent>
  <xr:revisionPtr revIDLastSave="0" documentId="8_{D2CCEB22-56FA-7344-BB4C-7289D5800AB4}" xr6:coauthVersionLast="47" xr6:coauthVersionMax="47" xr10:uidLastSave="{00000000-0000-0000-0000-000000000000}"/>
  <bookViews>
    <workbookView xWindow="0" yWindow="500" windowWidth="28800" windowHeight="16020" activeTab="3" xr2:uid="{7BA4C671-054F-7249-A83F-8E9BE2EABE2E}"/>
  </bookViews>
  <sheets>
    <sheet name="Lab1" sheetId="1" r:id="rId1"/>
    <sheet name="Lab1Zad2" sheetId="2" r:id="rId2"/>
    <sheet name="Lab2Zad1" sheetId="3" r:id="rId3"/>
    <sheet name="Lab2Zad2" sheetId="4" r:id="rId4"/>
  </sheets>
  <definedNames>
    <definedName name="_xlchart.v1.1" hidden="1">Lab2Zad2!$E$6:$E$11</definedName>
    <definedName name="_xlchart.v2.0" hidden="1">Lab2Zad2!$E$6:$E$11</definedName>
    <definedName name="solver_adj" localSheetId="2" hidden="1">Lab2Zad1!$F$28:$F$30</definedName>
    <definedName name="solver_adj" localSheetId="3" hidden="1">Lab2Zad2!$E$6:$E$11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itr" localSheetId="2" hidden="1">2147483647</definedName>
    <definedName name="solver_itr" localSheetId="3" hidden="1">2147483647</definedName>
    <definedName name="solver_lhs1" localSheetId="3" hidden="1">Lab2Zad2!$H$15</definedName>
    <definedName name="solver_lhs2" localSheetId="3" hidden="1">Lab2Zad2!$H$15</definedName>
    <definedName name="solver_lin" localSheetId="2" hidden="1">2</definedName>
    <definedName name="solver_lin" localSheetId="3" hidden="1">2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0</definedName>
    <definedName name="solver_num" localSheetId="3" hidden="1">0</definedName>
    <definedName name="solver_opt" localSheetId="2" hidden="1">Lab2Zad1!$F$26</definedName>
    <definedName name="solver_opt" localSheetId="3" hidden="1">Lab2Zad2!$H$15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hs1" localSheetId="3" hidden="1">Lab2Zad2!$K$10</definedName>
    <definedName name="solver_rhs2" localSheetId="3" hidden="1">Lab2Zad2!$K$6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4" l="1"/>
  <c r="K6" i="4"/>
  <c r="J6" i="4"/>
  <c r="J8" i="4"/>
  <c r="F24" i="3"/>
  <c r="I6" i="4"/>
  <c r="I10" i="4"/>
  <c r="J10" i="4" s="1"/>
  <c r="I9" i="4"/>
  <c r="J9" i="4" s="1"/>
  <c r="I8" i="4"/>
  <c r="I7" i="4"/>
  <c r="J7" i="4" s="1"/>
  <c r="F10" i="4"/>
  <c r="F9" i="4"/>
  <c r="F8" i="4"/>
  <c r="F7" i="4"/>
  <c r="F6" i="4"/>
  <c r="H15" i="4" l="1"/>
  <c r="F25" i="3"/>
  <c r="F14" i="3" l="1"/>
  <c r="F23" i="3" s="1"/>
  <c r="F13" i="3"/>
  <c r="F22" i="3" s="1"/>
  <c r="D24" i="2"/>
  <c r="D26" i="2" s="1"/>
  <c r="F21" i="2"/>
  <c r="E21" i="2"/>
  <c r="D21" i="2"/>
  <c r="F20" i="2"/>
  <c r="E20" i="2"/>
  <c r="D20" i="2"/>
  <c r="F19" i="2"/>
  <c r="E19" i="2"/>
  <c r="D19" i="2"/>
  <c r="F18" i="1"/>
  <c r="F16" i="1" s="1"/>
  <c r="F26" i="3" l="1"/>
  <c r="D27" i="2"/>
  <c r="D33" i="2" s="1"/>
  <c r="D28" i="2"/>
  <c r="F17" i="1"/>
  <c r="F22" i="1" s="1"/>
  <c r="D31" i="2"/>
  <c r="F20" i="1" l="1"/>
</calcChain>
</file>

<file path=xl/sharedStrings.xml><?xml version="1.0" encoding="utf-8"?>
<sst xmlns="http://schemas.openxmlformats.org/spreadsheetml/2006/main" count="103" uniqueCount="78">
  <si>
    <t>Dane:</t>
  </si>
  <si>
    <t>Xi</t>
  </si>
  <si>
    <t>Xj</t>
  </si>
  <si>
    <t>Xa</t>
  </si>
  <si>
    <t>ti</t>
  </si>
  <si>
    <t>tj</t>
  </si>
  <si>
    <t>Nia</t>
  </si>
  <si>
    <t>Nja</t>
  </si>
  <si>
    <t>L</t>
  </si>
  <si>
    <t>Ni+Nj</t>
  </si>
  <si>
    <t>tA</t>
  </si>
  <si>
    <t>Obliczenia:</t>
  </si>
  <si>
    <t>* Dla tych samych temperatur wartość temperatury w punkcie będzie wynosić tyle samo w punkcie A</t>
  </si>
  <si>
    <t>* Suma Ni + Nj musi wynosić 1</t>
  </si>
  <si>
    <t>q</t>
  </si>
  <si>
    <t>X</t>
  </si>
  <si>
    <t>Y</t>
  </si>
  <si>
    <t>i</t>
  </si>
  <si>
    <t>j</t>
  </si>
  <si>
    <t>k</t>
  </si>
  <si>
    <t>Xb</t>
  </si>
  <si>
    <t>Yb</t>
  </si>
  <si>
    <t>Wyniki:</t>
  </si>
  <si>
    <t>a</t>
  </si>
  <si>
    <t>b</t>
  </si>
  <si>
    <t>c</t>
  </si>
  <si>
    <t>2A</t>
  </si>
  <si>
    <t>Ni</t>
  </si>
  <si>
    <t>Nj</t>
  </si>
  <si>
    <t>Nk</t>
  </si>
  <si>
    <t>Ni+Nj+Nk</t>
  </si>
  <si>
    <t>qB</t>
  </si>
  <si>
    <t>* Dowolna funkcja kształtu jest równa 1 w odpowiednim jej węźle (czyli Ni w i), w każdym innym jest równa 0</t>
  </si>
  <si>
    <t>*Suma Ni+Nj+Nk musi wynosić 1</t>
  </si>
  <si>
    <t>*Tensor temperatury/naprężeń wynosi sumę iloczynów temperatury na podanych punktach</t>
  </si>
  <si>
    <t>*A to pole elementu skończonego</t>
  </si>
  <si>
    <t>Wnioski,uwagi,notatki:</t>
  </si>
  <si>
    <t>Wniosk,uwagi,notatki:</t>
  </si>
  <si>
    <t>* Podane obliczenia są najprostszą formą funkcji kształtu, wyznaczamy je za pomocą funkcji liniowej</t>
  </si>
  <si>
    <t>*Podana metoda jest stosowana do wielu obliczeń inzynierskich, i jest taka sama niezależnie czy chcemy obliczyć naprężenia jak w przykładzie czy np. temperature</t>
  </si>
  <si>
    <t>Szymon Michoń</t>
  </si>
  <si>
    <t>totoczenia</t>
  </si>
  <si>
    <t>alpha</t>
  </si>
  <si>
    <t>S</t>
  </si>
  <si>
    <t>L1</t>
  </si>
  <si>
    <t>L2</t>
  </si>
  <si>
    <t>Nazwa</t>
  </si>
  <si>
    <t>Wartość</t>
  </si>
  <si>
    <t>Jednostka</t>
  </si>
  <si>
    <t>W/m2</t>
  </si>
  <si>
    <t>W/mK</t>
  </si>
  <si>
    <t>m2</t>
  </si>
  <si>
    <t>C</t>
  </si>
  <si>
    <t>W/m2K</t>
  </si>
  <si>
    <t>m</t>
  </si>
  <si>
    <t>C1</t>
  </si>
  <si>
    <t>C2</t>
  </si>
  <si>
    <t>J1</t>
  </si>
  <si>
    <t>J2</t>
  </si>
  <si>
    <t>J3</t>
  </si>
  <si>
    <t>J4</t>
  </si>
  <si>
    <t>J</t>
  </si>
  <si>
    <t>t1</t>
  </si>
  <si>
    <t>t2</t>
  </si>
  <si>
    <t>t3</t>
  </si>
  <si>
    <t>lp</t>
  </si>
  <si>
    <t>Jgranica</t>
  </si>
  <si>
    <t>X [m]</t>
  </si>
  <si>
    <t>t [C]</t>
  </si>
  <si>
    <t>L [m]</t>
  </si>
  <si>
    <t>S [m2]</t>
  </si>
  <si>
    <t>K [W/mK]</t>
  </si>
  <si>
    <t>Jsum</t>
  </si>
  <si>
    <t>Szymon Michon</t>
  </si>
  <si>
    <t>Wnioski:</t>
  </si>
  <si>
    <t>Temperatura pręta jest funkcją malejącą gdyż q jest ujemne</t>
  </si>
  <si>
    <t>Temperatura pręta w punktach 1 i 2 jest zdecydowanie niższa niż w punkcie 3 co oznacza że pręt wychładza się najbardziej na początku i coraz mniej</t>
  </si>
  <si>
    <t>Temperatura spada nieliniowo w przypadku pręta o przekroju malejącym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</si>
</sst>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0" fillId="2" borderId="1" xfId="0" applyNumberFormat="1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7" xfId="0" applyFill="1" applyBorder="1"/>
    <xf numFmtId="0" fontId="0" fillId="3" borderId="8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10" xfId="0" applyFill="1" applyBorder="1"/>
    <xf numFmtId="0" fontId="0" fillId="5" borderId="7" xfId="0" applyFill="1" applyBorder="1"/>
    <xf numFmtId="0" fontId="0" fillId="5" borderId="11" xfId="0" applyFill="1" applyBorder="1"/>
    <xf numFmtId="0" fontId="0" fillId="5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0" borderId="1" xfId="0" applyBorder="1"/>
    <xf numFmtId="2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Rozkład temperatury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Lab2Zad1!$F$28:$F$30</c:f>
              <c:numCache>
                <c:formatCode>General</c:formatCode>
                <c:ptCount val="3"/>
                <c:pt idx="0">
                  <c:v>17.215121547717619</c:v>
                </c:pt>
                <c:pt idx="1">
                  <c:v>44.301415407022738</c:v>
                </c:pt>
                <c:pt idx="2">
                  <c:v>913.11814085901472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C-8C42-BE96-788D5178A9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76561456"/>
        <c:axId val="1676563104"/>
      </c:lineChart>
      <c:catAx>
        <c:axId val="16765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563104"/>
        <c:crosses val="autoZero"/>
        <c:auto val="1"/>
        <c:lblAlgn val="ctr"/>
        <c:lblOffset val="100"/>
        <c:noMultiLvlLbl val="0"/>
      </c:catAx>
      <c:valAx>
        <c:axId val="16765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5614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Lab2Zad2!$E$6:$E$11</c:f>
              <c:numCache>
                <c:formatCode>General</c:formatCode>
                <c:ptCount val="6"/>
                <c:pt idx="0">
                  <c:v>125303801.58155714</c:v>
                </c:pt>
                <c:pt idx="1">
                  <c:v>125303793.10508247</c:v>
                </c:pt>
                <c:pt idx="2">
                  <c:v>125303786.86034255</c:v>
                </c:pt>
                <c:pt idx="3">
                  <c:v>125303782.30731231</c:v>
                </c:pt>
                <c:pt idx="4">
                  <c:v>125303779.1808302</c:v>
                </c:pt>
                <c:pt idx="5">
                  <c:v>125303777.377514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2-B34D-838B-8B0C4D4CB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39552"/>
        <c:axId val="213361407"/>
      </c:scatterChart>
      <c:valAx>
        <c:axId val="46123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361407"/>
        <c:crosses val="autoZero"/>
        <c:crossBetween val="midCat"/>
      </c:valAx>
      <c:valAx>
        <c:axId val="21336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23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584200</xdr:colOff>
      <xdr:row>1</xdr:row>
      <xdr:rowOff>0</xdr:rowOff>
    </xdr:from>
    <xdr:to>
      <xdr:col>18</xdr:col>
      <xdr:colOff>584200</xdr:colOff>
      <xdr:row>24</xdr:row>
      <xdr:rowOff>190500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95C4E2F1-2359-6E47-A373-8575C37AF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9200" y="203200"/>
          <a:ext cx="6604000" cy="4902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812800</xdr:colOff>
      <xdr:row>0</xdr:row>
      <xdr:rowOff>139700</xdr:rowOff>
    </xdr:from>
    <xdr:to>
      <xdr:col>14</xdr:col>
      <xdr:colOff>101600</xdr:colOff>
      <xdr:row>19</xdr:row>
      <xdr:rowOff>20076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F88014DF-0C07-DA48-B5E7-C2E91EB22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1300" y="139700"/>
          <a:ext cx="5067300" cy="3761496"/>
        </a:xfrm>
        <a:prstGeom prst="rect">
          <a:avLst/>
        </a:prstGeom>
      </xdr:spPr>
    </xdr:pic>
    <xdr:clientData/>
  </xdr:twoCellAnchor>
  <xdr:twoCellAnchor editAs="oneCell">
    <xdr:from>
      <xdr:col>7</xdr:col>
      <xdr:colOff>774700</xdr:colOff>
      <xdr:row>19</xdr:row>
      <xdr:rowOff>76200</xdr:rowOff>
    </xdr:from>
    <xdr:to>
      <xdr:col>14</xdr:col>
      <xdr:colOff>77516</xdr:colOff>
      <xdr:row>37</xdr:row>
      <xdr:rowOff>180340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D805A07C-DA7D-A340-8290-7D880A652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3200" y="3937000"/>
          <a:ext cx="5081316" cy="3771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20</xdr:row>
      <xdr:rowOff>76200</xdr:rowOff>
    </xdr:from>
    <xdr:to>
      <xdr:col>12</xdr:col>
      <xdr:colOff>463550</xdr:colOff>
      <xdr:row>33</xdr:row>
      <xdr:rowOff>177800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4113881-ADA3-F948-B8AD-530649605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641350</xdr:colOff>
      <xdr:row>13</xdr:row>
      <xdr:rowOff>101600</xdr:rowOff>
    </xdr:from>
    <xdr:to>
      <xdr:col>14</xdr:col>
      <xdr:colOff>260350</xdr:colOff>
      <xdr:row>27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CEE2BEA-924F-004B-93C2-D6BCE9064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FA0B-A8DE-2047-A2E5-0F7A52D004A0}">
  <sheetPr codeName="Arkusz1"/>
  <dimension ref="B3:F30"/>
  <sheetViews>
    <sheetView workbookViewId="0">
      <selection activeCell="I11" sqref="I11"/>
    </sheetView>
  </sheetViews>
  <sheetFormatPr baseColWidth="10" defaultRowHeight="16" x14ac:dyDescent="0.2"/>
  <sheetData>
    <row r="3" spans="2:6" x14ac:dyDescent="0.2">
      <c r="B3" t="s">
        <v>40</v>
      </c>
    </row>
    <row r="8" spans="2:6" ht="17" thickBot="1" x14ac:dyDescent="0.25"/>
    <row r="9" spans="2:6" x14ac:dyDescent="0.2">
      <c r="D9" s="24" t="s">
        <v>0</v>
      </c>
      <c r="E9" s="25"/>
      <c r="F9" s="26"/>
    </row>
    <row r="10" spans="2:6" x14ac:dyDescent="0.2">
      <c r="D10" s="27"/>
      <c r="E10" s="23" t="s">
        <v>1</v>
      </c>
      <c r="F10" s="28">
        <v>5</v>
      </c>
    </row>
    <row r="11" spans="2:6" x14ac:dyDescent="0.2">
      <c r="D11" s="27"/>
      <c r="E11" s="23" t="s">
        <v>2</v>
      </c>
      <c r="F11" s="28">
        <v>10</v>
      </c>
    </row>
    <row r="12" spans="2:6" x14ac:dyDescent="0.2">
      <c r="D12" s="27"/>
      <c r="E12" s="23" t="s">
        <v>3</v>
      </c>
      <c r="F12" s="28">
        <v>7</v>
      </c>
    </row>
    <row r="13" spans="2:6" x14ac:dyDescent="0.2">
      <c r="D13" s="27"/>
      <c r="E13" s="23" t="s">
        <v>4</v>
      </c>
      <c r="F13" s="28">
        <v>60</v>
      </c>
    </row>
    <row r="14" spans="2:6" ht="17" thickBot="1" x14ac:dyDescent="0.25">
      <c r="D14" s="29"/>
      <c r="E14" s="30" t="s">
        <v>5</v>
      </c>
      <c r="F14" s="31">
        <v>40</v>
      </c>
    </row>
    <row r="15" spans="2:6" x14ac:dyDescent="0.2">
      <c r="D15" s="13" t="s">
        <v>11</v>
      </c>
      <c r="E15" s="14"/>
      <c r="F15" s="15"/>
    </row>
    <row r="16" spans="2:6" x14ac:dyDescent="0.2">
      <c r="D16" s="16"/>
      <c r="E16" s="3" t="s">
        <v>6</v>
      </c>
      <c r="F16" s="32">
        <f>(F11-F12)/F18</f>
        <v>0.6</v>
      </c>
    </row>
    <row r="17" spans="4:6" x14ac:dyDescent="0.2">
      <c r="D17" s="16"/>
      <c r="E17" s="3" t="s">
        <v>7</v>
      </c>
      <c r="F17" s="32">
        <f>(F12-F10)/F18</f>
        <v>0.4</v>
      </c>
    </row>
    <row r="18" spans="4:6" x14ac:dyDescent="0.2">
      <c r="D18" s="16"/>
      <c r="E18" s="3" t="s">
        <v>8</v>
      </c>
      <c r="F18" s="32">
        <f>F11-F10</f>
        <v>5</v>
      </c>
    </row>
    <row r="19" spans="4:6" x14ac:dyDescent="0.2">
      <c r="D19" s="16"/>
      <c r="E19" s="18"/>
      <c r="F19" s="17"/>
    </row>
    <row r="20" spans="4:6" x14ac:dyDescent="0.2">
      <c r="D20" s="16"/>
      <c r="E20" s="3" t="s">
        <v>9</v>
      </c>
      <c r="F20" s="32">
        <f>F16+F17</f>
        <v>1</v>
      </c>
    </row>
    <row r="21" spans="4:6" x14ac:dyDescent="0.2">
      <c r="D21" s="16"/>
      <c r="E21" s="18"/>
      <c r="F21" s="17"/>
    </row>
    <row r="22" spans="4:6" ht="17" thickBot="1" x14ac:dyDescent="0.25">
      <c r="D22" s="19"/>
      <c r="E22" s="33" t="s">
        <v>10</v>
      </c>
      <c r="F22" s="34">
        <f>(F16*F14)+(F17*F13)</f>
        <v>48</v>
      </c>
    </row>
    <row r="26" spans="4:6" x14ac:dyDescent="0.2">
      <c r="D26" t="s">
        <v>37</v>
      </c>
    </row>
    <row r="27" spans="4:6" x14ac:dyDescent="0.2">
      <c r="E27" t="s">
        <v>12</v>
      </c>
    </row>
    <row r="28" spans="4:6" x14ac:dyDescent="0.2">
      <c r="E28" t="s">
        <v>13</v>
      </c>
    </row>
    <row r="29" spans="4:6" x14ac:dyDescent="0.2">
      <c r="E29" t="s">
        <v>32</v>
      </c>
    </row>
    <row r="30" spans="4:6" x14ac:dyDescent="0.2">
      <c r="E30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01028-787E-AD4E-8824-80A0AEA79C31}">
  <dimension ref="A2:G44"/>
  <sheetViews>
    <sheetView zoomScale="125" workbookViewId="0">
      <selection activeCell="E3" sqref="E3"/>
    </sheetView>
  </sheetViews>
  <sheetFormatPr baseColWidth="10" defaultRowHeight="16" x14ac:dyDescent="0.2"/>
  <sheetData>
    <row r="2" spans="2:7" x14ac:dyDescent="0.2">
      <c r="B2" t="s">
        <v>40</v>
      </c>
    </row>
    <row r="6" spans="2:7" ht="17" thickBot="1" x14ac:dyDescent="0.25"/>
    <row r="7" spans="2:7" x14ac:dyDescent="0.2">
      <c r="B7" s="4" t="s">
        <v>0</v>
      </c>
      <c r="C7" s="5"/>
      <c r="D7" s="5"/>
      <c r="E7" s="5"/>
      <c r="F7" s="5"/>
      <c r="G7" s="6"/>
    </row>
    <row r="8" spans="2:7" x14ac:dyDescent="0.2">
      <c r="B8" s="7"/>
      <c r="C8" s="1"/>
      <c r="D8" s="1" t="s">
        <v>14</v>
      </c>
      <c r="E8" s="1" t="s">
        <v>15</v>
      </c>
      <c r="F8" s="1" t="s">
        <v>16</v>
      </c>
      <c r="G8" s="8"/>
    </row>
    <row r="9" spans="2:7" x14ac:dyDescent="0.2">
      <c r="B9" s="7"/>
      <c r="C9" s="1" t="s">
        <v>17</v>
      </c>
      <c r="D9" s="1">
        <v>40</v>
      </c>
      <c r="E9" s="1">
        <v>0</v>
      </c>
      <c r="F9" s="1">
        <v>0</v>
      </c>
      <c r="G9" s="8"/>
    </row>
    <row r="10" spans="2:7" x14ac:dyDescent="0.2">
      <c r="B10" s="7"/>
      <c r="C10" s="1" t="s">
        <v>18</v>
      </c>
      <c r="D10" s="1">
        <v>34</v>
      </c>
      <c r="E10" s="1">
        <v>4</v>
      </c>
      <c r="F10" s="1">
        <v>0.5</v>
      </c>
      <c r="G10" s="8"/>
    </row>
    <row r="11" spans="2:7" x14ac:dyDescent="0.2">
      <c r="B11" s="7"/>
      <c r="C11" s="1" t="s">
        <v>19</v>
      </c>
      <c r="D11" s="1">
        <v>46</v>
      </c>
      <c r="E11" s="1">
        <v>2</v>
      </c>
      <c r="F11" s="1">
        <v>5</v>
      </c>
      <c r="G11" s="8"/>
    </row>
    <row r="12" spans="2:7" x14ac:dyDescent="0.2">
      <c r="B12" s="7"/>
      <c r="C12" s="9"/>
      <c r="D12" s="9"/>
      <c r="E12" s="9"/>
      <c r="F12" s="9"/>
      <c r="G12" s="8"/>
    </row>
    <row r="13" spans="2:7" x14ac:dyDescent="0.2">
      <c r="B13" s="7"/>
      <c r="C13" s="9"/>
      <c r="D13" s="9"/>
      <c r="E13" s="9"/>
      <c r="F13" s="9"/>
      <c r="G13" s="8"/>
    </row>
    <row r="14" spans="2:7" x14ac:dyDescent="0.2">
      <c r="B14" s="7"/>
      <c r="C14" s="1" t="s">
        <v>20</v>
      </c>
      <c r="D14" s="1">
        <v>2</v>
      </c>
      <c r="E14" s="9"/>
      <c r="F14" s="9"/>
      <c r="G14" s="8"/>
    </row>
    <row r="15" spans="2:7" x14ac:dyDescent="0.2">
      <c r="B15" s="7"/>
      <c r="C15" s="1" t="s">
        <v>21</v>
      </c>
      <c r="D15" s="2">
        <v>1.5</v>
      </c>
      <c r="E15" s="9"/>
      <c r="F15" s="9"/>
      <c r="G15" s="8"/>
    </row>
    <row r="16" spans="2:7" ht="17" thickBot="1" x14ac:dyDescent="0.25">
      <c r="B16" s="10"/>
      <c r="C16" s="11"/>
      <c r="D16" s="11"/>
      <c r="E16" s="11"/>
      <c r="F16" s="11"/>
      <c r="G16" s="12"/>
    </row>
    <row r="17" spans="2:7" x14ac:dyDescent="0.2">
      <c r="B17" s="13" t="s">
        <v>22</v>
      </c>
      <c r="C17" s="14"/>
      <c r="D17" s="14"/>
      <c r="E17" s="14"/>
      <c r="F17" s="14"/>
      <c r="G17" s="15"/>
    </row>
    <row r="18" spans="2:7" x14ac:dyDescent="0.2">
      <c r="B18" s="16"/>
      <c r="C18" s="3"/>
      <c r="D18" s="3" t="s">
        <v>23</v>
      </c>
      <c r="E18" s="3" t="s">
        <v>24</v>
      </c>
      <c r="F18" s="3" t="s">
        <v>25</v>
      </c>
      <c r="G18" s="17"/>
    </row>
    <row r="19" spans="2:7" x14ac:dyDescent="0.2">
      <c r="B19" s="16"/>
      <c r="C19" s="3" t="s">
        <v>17</v>
      </c>
      <c r="D19" s="3">
        <f>E10*F11-E11*F10</f>
        <v>19</v>
      </c>
      <c r="E19" s="3">
        <f>F10-F11</f>
        <v>-4.5</v>
      </c>
      <c r="F19" s="3">
        <f>E11-E10</f>
        <v>-2</v>
      </c>
      <c r="G19" s="17"/>
    </row>
    <row r="20" spans="2:7" x14ac:dyDescent="0.2">
      <c r="B20" s="16"/>
      <c r="C20" s="3" t="s">
        <v>18</v>
      </c>
      <c r="D20" s="3">
        <f>E11*F9-E9*F11</f>
        <v>0</v>
      </c>
      <c r="E20" s="3">
        <f>F11-F9</f>
        <v>5</v>
      </c>
      <c r="F20" s="3">
        <f>E9-E11</f>
        <v>-2</v>
      </c>
      <c r="G20" s="17"/>
    </row>
    <row r="21" spans="2:7" x14ac:dyDescent="0.2">
      <c r="B21" s="16"/>
      <c r="C21" s="3" t="s">
        <v>19</v>
      </c>
      <c r="D21" s="3">
        <f>E9*F10-E10*F9</f>
        <v>0</v>
      </c>
      <c r="E21" s="3">
        <f>F9-F10</f>
        <v>-0.5</v>
      </c>
      <c r="F21" s="3">
        <f>E10-E9</f>
        <v>4</v>
      </c>
      <c r="G21" s="17"/>
    </row>
    <row r="22" spans="2:7" x14ac:dyDescent="0.2">
      <c r="B22" s="16"/>
      <c r="C22" s="18"/>
      <c r="D22" s="18"/>
      <c r="E22" s="18"/>
      <c r="F22" s="18"/>
      <c r="G22" s="17"/>
    </row>
    <row r="23" spans="2:7" x14ac:dyDescent="0.2">
      <c r="B23" s="16"/>
      <c r="C23" s="18"/>
      <c r="D23" s="18"/>
      <c r="E23" s="18"/>
      <c r="F23" s="18"/>
      <c r="G23" s="17"/>
    </row>
    <row r="24" spans="2:7" x14ac:dyDescent="0.2">
      <c r="B24" s="16"/>
      <c r="C24" s="3" t="s">
        <v>26</v>
      </c>
      <c r="D24" s="3">
        <f>E10*F11+E9*F10+E11*F9-E10*F9-E11*F10-E9*F11</f>
        <v>19</v>
      </c>
      <c r="E24" s="18"/>
      <c r="F24" s="18"/>
      <c r="G24" s="17"/>
    </row>
    <row r="25" spans="2:7" x14ac:dyDescent="0.2">
      <c r="B25" s="16"/>
      <c r="C25" s="18"/>
      <c r="D25" s="18"/>
      <c r="E25" s="18"/>
      <c r="F25" s="18"/>
      <c r="G25" s="17"/>
    </row>
    <row r="26" spans="2:7" x14ac:dyDescent="0.2">
      <c r="B26" s="16"/>
      <c r="C26" s="3" t="s">
        <v>27</v>
      </c>
      <c r="D26" s="3">
        <f>(1/D24)*(D19+E19*D14+F19*D15)</f>
        <v>0.36842105263157893</v>
      </c>
      <c r="E26" s="18"/>
      <c r="F26" s="18"/>
      <c r="G26" s="17"/>
    </row>
    <row r="27" spans="2:7" x14ac:dyDescent="0.2">
      <c r="B27" s="16"/>
      <c r="C27" s="3" t="s">
        <v>28</v>
      </c>
      <c r="D27" s="3">
        <f>(1/D24)*(D20+E20*D14+F20*D15)</f>
        <v>0.36842105263157893</v>
      </c>
      <c r="E27" s="18"/>
      <c r="F27" s="18"/>
      <c r="G27" s="17"/>
    </row>
    <row r="28" spans="2:7" x14ac:dyDescent="0.2">
      <c r="B28" s="16"/>
      <c r="C28" s="3" t="s">
        <v>29</v>
      </c>
      <c r="D28" s="3">
        <f>(1/D24)*(D21+E21*D14+F21*D15)</f>
        <v>0.26315789473684209</v>
      </c>
      <c r="E28" s="18"/>
      <c r="F28" s="18"/>
      <c r="G28" s="17"/>
    </row>
    <row r="29" spans="2:7" x14ac:dyDescent="0.2">
      <c r="B29" s="16"/>
      <c r="C29" s="18"/>
      <c r="D29" s="18"/>
      <c r="E29" s="18"/>
      <c r="F29" s="18"/>
      <c r="G29" s="17"/>
    </row>
    <row r="30" spans="2:7" x14ac:dyDescent="0.2">
      <c r="B30" s="16"/>
      <c r="C30" s="18"/>
      <c r="D30" s="18"/>
      <c r="E30" s="18"/>
      <c r="F30" s="18"/>
      <c r="G30" s="17"/>
    </row>
    <row r="31" spans="2:7" x14ac:dyDescent="0.2">
      <c r="B31" s="16"/>
      <c r="C31" s="3" t="s">
        <v>30</v>
      </c>
      <c r="D31" s="3">
        <f>D26+D27+D28</f>
        <v>1</v>
      </c>
      <c r="E31" s="18"/>
      <c r="F31" s="18"/>
      <c r="G31" s="17"/>
    </row>
    <row r="32" spans="2:7" x14ac:dyDescent="0.2">
      <c r="B32" s="16"/>
      <c r="C32" s="18"/>
      <c r="D32" s="18"/>
      <c r="E32" s="18"/>
      <c r="F32" s="18"/>
      <c r="G32" s="17"/>
    </row>
    <row r="33" spans="1:7" ht="17" thickBot="1" x14ac:dyDescent="0.25">
      <c r="B33" s="19"/>
      <c r="C33" s="20" t="s">
        <v>31</v>
      </c>
      <c r="D33" s="20">
        <f>D9*D26+D10*D27+D11*D28</f>
        <v>39.368421052631575</v>
      </c>
      <c r="E33" s="21"/>
      <c r="F33" s="21"/>
      <c r="G33" s="22"/>
    </row>
    <row r="40" spans="1:7" x14ac:dyDescent="0.2">
      <c r="A40" t="s">
        <v>36</v>
      </c>
    </row>
    <row r="41" spans="1:7" x14ac:dyDescent="0.2">
      <c r="C41" t="s">
        <v>33</v>
      </c>
    </row>
    <row r="42" spans="1:7" x14ac:dyDescent="0.2">
      <c r="C42" t="s">
        <v>34</v>
      </c>
    </row>
    <row r="43" spans="1:7" x14ac:dyDescent="0.2">
      <c r="C43" t="s">
        <v>35</v>
      </c>
    </row>
    <row r="44" spans="1:7" x14ac:dyDescent="0.2">
      <c r="C44" t="s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BE511-A540-4A47-8134-EC55BD115121}">
  <dimension ref="B6:J37"/>
  <sheetViews>
    <sheetView zoomScale="75" workbookViewId="0">
      <selection activeCell="E38" sqref="E38"/>
    </sheetView>
  </sheetViews>
  <sheetFormatPr baseColWidth="10" defaultRowHeight="16" x14ac:dyDescent="0.2"/>
  <sheetData>
    <row r="6" spans="2:10" x14ac:dyDescent="0.2">
      <c r="B6" t="s">
        <v>40</v>
      </c>
    </row>
    <row r="11" spans="2:10" x14ac:dyDescent="0.2">
      <c r="H11" s="37" t="s">
        <v>46</v>
      </c>
      <c r="I11" s="37" t="s">
        <v>47</v>
      </c>
      <c r="J11" s="37" t="s">
        <v>48</v>
      </c>
    </row>
    <row r="12" spans="2:10" x14ac:dyDescent="0.2">
      <c r="H12" s="35" t="s">
        <v>41</v>
      </c>
      <c r="I12" s="35">
        <v>1000</v>
      </c>
      <c r="J12" s="35" t="s">
        <v>52</v>
      </c>
    </row>
    <row r="13" spans="2:10" x14ac:dyDescent="0.2">
      <c r="E13" s="35" t="s">
        <v>55</v>
      </c>
      <c r="F13" s="35">
        <f>(I16*I14)/I18</f>
        <v>40</v>
      </c>
      <c r="H13" s="35" t="s">
        <v>14</v>
      </c>
      <c r="I13" s="35">
        <v>-300</v>
      </c>
      <c r="J13" s="35" t="s">
        <v>49</v>
      </c>
    </row>
    <row r="14" spans="2:10" x14ac:dyDescent="0.2">
      <c r="E14" s="35" t="s">
        <v>56</v>
      </c>
      <c r="F14" s="35">
        <f>(I16*I14)/I19</f>
        <v>40</v>
      </c>
      <c r="H14" s="35" t="s">
        <v>19</v>
      </c>
      <c r="I14" s="35">
        <v>50</v>
      </c>
      <c r="J14" s="35" t="s">
        <v>50</v>
      </c>
    </row>
    <row r="15" spans="2:10" x14ac:dyDescent="0.2">
      <c r="H15" s="35" t="s">
        <v>42</v>
      </c>
      <c r="I15" s="35">
        <v>10</v>
      </c>
      <c r="J15" s="35" t="s">
        <v>53</v>
      </c>
    </row>
    <row r="16" spans="2:10" x14ac:dyDescent="0.2">
      <c r="H16" s="35" t="s">
        <v>43</v>
      </c>
      <c r="I16" s="35">
        <v>2</v>
      </c>
      <c r="J16" s="35" t="s">
        <v>51</v>
      </c>
    </row>
    <row r="17" spans="5:10" x14ac:dyDescent="0.2">
      <c r="H17" s="35" t="s">
        <v>8</v>
      </c>
      <c r="I17" s="35">
        <v>5</v>
      </c>
      <c r="J17" s="35" t="s">
        <v>54</v>
      </c>
    </row>
    <row r="18" spans="5:10" x14ac:dyDescent="0.2">
      <c r="H18" s="35" t="s">
        <v>44</v>
      </c>
      <c r="I18" s="36">
        <v>2.5</v>
      </c>
      <c r="J18" s="35" t="s">
        <v>54</v>
      </c>
    </row>
    <row r="19" spans="5:10" x14ac:dyDescent="0.2">
      <c r="H19" s="35" t="s">
        <v>45</v>
      </c>
      <c r="I19" s="35">
        <v>2.5</v>
      </c>
      <c r="J19" s="35" t="s">
        <v>54</v>
      </c>
    </row>
    <row r="22" spans="5:10" x14ac:dyDescent="0.2">
      <c r="E22" s="35" t="s">
        <v>57</v>
      </c>
      <c r="F22" s="35">
        <f>(F13/2)*(F28^2)-2*F28*F29+(F29^2)</f>
        <v>6364.5151031837686</v>
      </c>
    </row>
    <row r="23" spans="5:10" x14ac:dyDescent="0.2">
      <c r="E23" s="35" t="s">
        <v>58</v>
      </c>
      <c r="F23" s="35">
        <f>(F14/2)*(F29^2)-2*F29*F30+(F30^2)</f>
        <v>792132.19515936822</v>
      </c>
    </row>
    <row r="24" spans="5:10" x14ac:dyDescent="0.2">
      <c r="E24" s="35" t="s">
        <v>59</v>
      </c>
      <c r="F24" s="35">
        <f>I13*I16*F28</f>
        <v>-10329.07292863057</v>
      </c>
    </row>
    <row r="25" spans="5:10" x14ac:dyDescent="0.2">
      <c r="E25" s="35" t="s">
        <v>60</v>
      </c>
      <c r="F25" s="35">
        <f>(I15*I16/2)*(F30^2-2*F30*I12+I12^2)</f>
        <v>75484.574477940332</v>
      </c>
    </row>
    <row r="26" spans="5:10" x14ac:dyDescent="0.2">
      <c r="E26" s="37" t="s">
        <v>61</v>
      </c>
      <c r="F26" s="37">
        <f>F22+F23+F24+F25</f>
        <v>863652.21181186184</v>
      </c>
    </row>
    <row r="28" spans="5:10" x14ac:dyDescent="0.2">
      <c r="E28" s="35" t="s">
        <v>62</v>
      </c>
      <c r="F28" s="35">
        <v>17.215121547717619</v>
      </c>
    </row>
    <row r="29" spans="5:10" x14ac:dyDescent="0.2">
      <c r="E29" s="35" t="s">
        <v>63</v>
      </c>
      <c r="F29" s="35">
        <v>44.301415407022738</v>
      </c>
    </row>
    <row r="30" spans="5:10" x14ac:dyDescent="0.2">
      <c r="E30" s="35" t="s">
        <v>64</v>
      </c>
      <c r="F30" s="35">
        <v>913.11814085901472</v>
      </c>
    </row>
    <row r="31" spans="5:10" x14ac:dyDescent="0.2">
      <c r="E31" s="35"/>
      <c r="F31" s="35"/>
    </row>
    <row r="36" spans="4:5" x14ac:dyDescent="0.2">
      <c r="D36" t="s">
        <v>74</v>
      </c>
    </row>
    <row r="37" spans="4:5" x14ac:dyDescent="0.2">
      <c r="E37" t="s">
        <v>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9A7C0-64AB-684C-82BD-621418BE4200}">
  <dimension ref="B2:K30"/>
  <sheetViews>
    <sheetView tabSelected="1" zoomScale="83" workbookViewId="0">
      <selection activeCell="F32" sqref="F32"/>
    </sheetView>
  </sheetViews>
  <sheetFormatPr baseColWidth="10" defaultRowHeight="16" x14ac:dyDescent="0.2"/>
  <cols>
    <col min="3" max="4" width="11" bestFit="1" customWidth="1"/>
    <col min="5" max="5" width="12.1640625" bestFit="1" customWidth="1"/>
    <col min="6" max="7" width="11" bestFit="1" customWidth="1"/>
    <col min="8" max="8" width="12.83203125" bestFit="1" customWidth="1"/>
    <col min="9" max="10" width="11" bestFit="1" customWidth="1"/>
    <col min="11" max="11" width="12.83203125" bestFit="1" customWidth="1"/>
  </cols>
  <sheetData>
    <row r="2" spans="2:11" x14ac:dyDescent="0.2">
      <c r="B2" t="s">
        <v>73</v>
      </c>
    </row>
    <row r="5" spans="2:11" x14ac:dyDescent="0.2">
      <c r="C5" s="39" t="s">
        <v>65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52</v>
      </c>
      <c r="J5" s="39" t="s">
        <v>61</v>
      </c>
      <c r="K5" s="39" t="s">
        <v>66</v>
      </c>
    </row>
    <row r="6" spans="2:11" x14ac:dyDescent="0.2">
      <c r="C6" s="35">
        <v>1</v>
      </c>
      <c r="D6" s="35">
        <v>0</v>
      </c>
      <c r="E6" s="38">
        <v>125303801.58155714</v>
      </c>
      <c r="F6" s="35">
        <f>D7-D6</f>
        <v>2</v>
      </c>
      <c r="G6" s="35">
        <v>0.5</v>
      </c>
      <c r="H6" s="35">
        <v>50</v>
      </c>
      <c r="I6" s="35">
        <f>G6*D19/F6</f>
        <v>12.5</v>
      </c>
      <c r="J6" s="35">
        <f>(I6/2)*((E6^2)-(2*E6*E7)+(E7^2))</f>
        <v>437.5</v>
      </c>
      <c r="K6" s="35">
        <f>D17*G6*E6</f>
        <v>-18795570237.23357</v>
      </c>
    </row>
    <row r="7" spans="2:11" x14ac:dyDescent="0.2">
      <c r="C7" s="35">
        <v>2</v>
      </c>
      <c r="D7" s="35">
        <v>2</v>
      </c>
      <c r="E7" s="38">
        <v>125303793.10508247</v>
      </c>
      <c r="F7" s="35">
        <f>D8-D7</f>
        <v>2</v>
      </c>
      <c r="G7" s="35">
        <v>0.45</v>
      </c>
      <c r="H7" s="35">
        <v>50</v>
      </c>
      <c r="I7" s="35">
        <f>G7*D19/F7</f>
        <v>11.25</v>
      </c>
      <c r="J7" s="35">
        <f t="shared" ref="J7:J10" si="0">(I7/2)*((E7^2)-(2*E7*E8)+(E8^2))</f>
        <v>213.75</v>
      </c>
      <c r="K7" s="35"/>
    </row>
    <row r="8" spans="2:11" x14ac:dyDescent="0.2">
      <c r="C8" s="35">
        <v>3</v>
      </c>
      <c r="D8" s="35">
        <v>4</v>
      </c>
      <c r="E8" s="38">
        <v>125303786.86034255</v>
      </c>
      <c r="F8" s="35">
        <f>D9-D8</f>
        <v>2</v>
      </c>
      <c r="G8" s="35">
        <v>0.4</v>
      </c>
      <c r="H8" s="35">
        <v>50</v>
      </c>
      <c r="I8" s="35">
        <f>G8*D19/F8</f>
        <v>10</v>
      </c>
      <c r="J8" s="35">
        <f t="shared" si="0"/>
        <v>100</v>
      </c>
      <c r="K8" s="35"/>
    </row>
    <row r="9" spans="2:11" x14ac:dyDescent="0.2">
      <c r="C9" s="35">
        <v>4</v>
      </c>
      <c r="D9" s="35">
        <v>6</v>
      </c>
      <c r="E9" s="38">
        <v>125303782.30731231</v>
      </c>
      <c r="F9" s="35">
        <f>D10-D9</f>
        <v>2</v>
      </c>
      <c r="G9" s="35">
        <v>0.35</v>
      </c>
      <c r="H9" s="35">
        <v>50</v>
      </c>
      <c r="I9" s="35">
        <f>G9*D19/F9</f>
        <v>8.75</v>
      </c>
      <c r="J9" s="35">
        <f t="shared" si="0"/>
        <v>35</v>
      </c>
      <c r="K9" s="35"/>
    </row>
    <row r="10" spans="2:11" x14ac:dyDescent="0.2">
      <c r="C10" s="35">
        <v>5</v>
      </c>
      <c r="D10" s="35">
        <v>8</v>
      </c>
      <c r="E10" s="38">
        <v>125303779.1808302</v>
      </c>
      <c r="F10" s="35">
        <f>D11-D10</f>
        <v>2</v>
      </c>
      <c r="G10" s="35">
        <v>0.3</v>
      </c>
      <c r="H10" s="35">
        <v>50</v>
      </c>
      <c r="I10" s="35">
        <f>G10*D19/F10</f>
        <v>7.5</v>
      </c>
      <c r="J10" s="35">
        <f t="shared" si="0"/>
        <v>15</v>
      </c>
      <c r="K10" s="35">
        <f>(D18*G8/2)*(G8^2-2*G8*D16+D16^2)</f>
        <v>1998400.32</v>
      </c>
    </row>
    <row r="11" spans="2:11" x14ac:dyDescent="0.2">
      <c r="C11" s="35">
        <v>6</v>
      </c>
      <c r="D11" s="35">
        <v>10</v>
      </c>
      <c r="E11" s="38">
        <v>125303777.377514</v>
      </c>
      <c r="F11" s="35"/>
      <c r="G11" s="35"/>
      <c r="H11" s="35"/>
      <c r="I11" s="35"/>
      <c r="J11" s="35"/>
      <c r="K11" s="35"/>
    </row>
    <row r="15" spans="2:11" x14ac:dyDescent="0.2">
      <c r="C15" s="39" t="s">
        <v>46</v>
      </c>
      <c r="D15" s="39" t="s">
        <v>47</v>
      </c>
      <c r="E15" s="39" t="s">
        <v>48</v>
      </c>
      <c r="G15" s="39" t="s">
        <v>72</v>
      </c>
      <c r="H15" s="35">
        <f>J6+J7+J8+J9+J10+K6+K10</f>
        <v>-18793571035.66357</v>
      </c>
    </row>
    <row r="16" spans="2:11" x14ac:dyDescent="0.2">
      <c r="C16" s="35" t="s">
        <v>41</v>
      </c>
      <c r="D16" s="35">
        <v>1000</v>
      </c>
      <c r="E16" s="35" t="s">
        <v>52</v>
      </c>
    </row>
    <row r="17" spans="3:5" x14ac:dyDescent="0.2">
      <c r="C17" s="35" t="s">
        <v>14</v>
      </c>
      <c r="D17" s="35">
        <v>-300</v>
      </c>
      <c r="E17" s="35" t="s">
        <v>49</v>
      </c>
    </row>
    <row r="18" spans="3:5" x14ac:dyDescent="0.2">
      <c r="C18" s="35" t="s">
        <v>42</v>
      </c>
      <c r="D18" s="35">
        <v>10</v>
      </c>
      <c r="E18" s="35" t="s">
        <v>53</v>
      </c>
    </row>
    <row r="19" spans="3:5" x14ac:dyDescent="0.2">
      <c r="C19" s="35" t="s">
        <v>19</v>
      </c>
      <c r="D19" s="35">
        <v>50</v>
      </c>
      <c r="E19" s="35" t="s">
        <v>50</v>
      </c>
    </row>
    <row r="28" spans="3:5" x14ac:dyDescent="0.2">
      <c r="C28" t="s">
        <v>74</v>
      </c>
    </row>
    <row r="29" spans="3:5" x14ac:dyDescent="0.2">
      <c r="D29" t="s">
        <v>75</v>
      </c>
    </row>
    <row r="30" spans="3:5" x14ac:dyDescent="0.2">
      <c r="D30" t="s">
        <v>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Lab1</vt:lpstr>
      <vt:lpstr>Lab1Zad2</vt:lpstr>
      <vt:lpstr>Lab2Zad1</vt:lpstr>
      <vt:lpstr>Lab2Zad2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Michoń</dc:creator>
  <cp:lastModifiedBy>Szymon Michoń</cp:lastModifiedBy>
  <dcterms:created xsi:type="dcterms:W3CDTF">2022-04-10T11:10:22Z</dcterms:created>
  <dcterms:modified xsi:type="dcterms:W3CDTF">2022-05-07T16:10:02Z</dcterms:modified>
</cp:coreProperties>
</file>