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\Documents\pmcsn-shared\Progetto\"/>
    </mc:Choice>
  </mc:AlternateContent>
  <xr:revisionPtr revIDLastSave="0" documentId="13_ncr:1_{2818DE39-AB1F-41FC-B54A-81935E37CFA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Dati" sheetId="1" r:id="rId1"/>
    <sheet name="Erlang-C" sheetId="2" r:id="rId2"/>
    <sheet name="Erlang-B" sheetId="3" r:id="rId3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0" i="1" l="1"/>
  <c r="B23" i="1"/>
  <c r="B22" i="1"/>
  <c r="B21" i="1"/>
  <c r="E22" i="1"/>
  <c r="E21" i="1"/>
  <c r="D20" i="1"/>
  <c r="J6" i="1"/>
  <c r="B29" i="3" l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30" i="2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29" i="2"/>
  <c r="Y27" i="2"/>
  <c r="AE27" i="2" s="1"/>
  <c r="Q33" i="1" s="1"/>
  <c r="W27" i="2"/>
  <c r="U27" i="2" s="1"/>
  <c r="Y26" i="2"/>
  <c r="AE26" i="2" s="1"/>
  <c r="Q32" i="1" s="1"/>
  <c r="W26" i="2"/>
  <c r="U26" i="2" s="1"/>
  <c r="Y25" i="2"/>
  <c r="AE25" i="2" s="1"/>
  <c r="Q31" i="1" s="1"/>
  <c r="W25" i="2"/>
  <c r="U25" i="2" s="1"/>
  <c r="Y22" i="2"/>
  <c r="W22" i="2"/>
  <c r="U22" i="2" s="1"/>
  <c r="Y21" i="2"/>
  <c r="W21" i="2"/>
  <c r="U21" i="2" s="1"/>
  <c r="Y20" i="2"/>
  <c r="W20" i="2"/>
  <c r="Y17" i="2"/>
  <c r="W17" i="2"/>
  <c r="U17" i="2" s="1"/>
  <c r="Y16" i="2"/>
  <c r="W16" i="2"/>
  <c r="Y15" i="2"/>
  <c r="W15" i="2"/>
  <c r="U15" i="2" s="1"/>
  <c r="Y12" i="2"/>
  <c r="W12" i="2"/>
  <c r="Y11" i="2"/>
  <c r="W11" i="2"/>
  <c r="U11" i="2" s="1"/>
  <c r="Y10" i="2"/>
  <c r="W10" i="2"/>
  <c r="U10" i="2" s="1"/>
  <c r="Y7" i="2"/>
  <c r="W7" i="2"/>
  <c r="Y6" i="2"/>
  <c r="W6" i="2"/>
  <c r="U6" i="2" s="1"/>
  <c r="Y5" i="2"/>
  <c r="W5" i="2"/>
  <c r="U5" i="2" s="1"/>
  <c r="A37" i="1"/>
  <c r="A36" i="1"/>
  <c r="A35" i="1"/>
  <c r="P33" i="1"/>
  <c r="I33" i="1"/>
  <c r="P32" i="1"/>
  <c r="I32" i="1"/>
  <c r="D32" i="1"/>
  <c r="C32" i="1"/>
  <c r="P31" i="1"/>
  <c r="I31" i="1"/>
  <c r="D31" i="1"/>
  <c r="C31" i="1"/>
  <c r="D30" i="1"/>
  <c r="C30" i="1"/>
  <c r="D29" i="1"/>
  <c r="C29" i="1"/>
  <c r="D28" i="1"/>
  <c r="C28" i="1"/>
  <c r="I26" i="1"/>
  <c r="I25" i="1"/>
  <c r="I24" i="1"/>
  <c r="I19" i="1"/>
  <c r="I18" i="1"/>
  <c r="I17" i="1"/>
  <c r="C17" i="1"/>
  <c r="T31" i="1" s="1"/>
  <c r="C16" i="1"/>
  <c r="C15" i="1"/>
  <c r="C14" i="1"/>
  <c r="C13" i="1"/>
  <c r="I12" i="1"/>
  <c r="I11" i="1"/>
  <c r="I10" i="1"/>
  <c r="E9" i="1"/>
  <c r="D9" i="1"/>
  <c r="J5" i="1" s="1"/>
  <c r="O5" i="1" s="1"/>
  <c r="E14" i="2" s="1"/>
  <c r="E8" i="1"/>
  <c r="D8" i="1"/>
  <c r="E7" i="1"/>
  <c r="D7" i="1"/>
  <c r="K3" i="1" s="1"/>
  <c r="I5" i="1"/>
  <c r="I4" i="1"/>
  <c r="I3" i="1"/>
  <c r="C2" i="1"/>
  <c r="I5" i="3"/>
  <c r="I4" i="3"/>
  <c r="I6" i="3"/>
  <c r="C24" i="1" l="1"/>
  <c r="T33" i="1"/>
  <c r="P34" i="1"/>
  <c r="X7" i="2"/>
  <c r="X12" i="2"/>
  <c r="X17" i="2"/>
  <c r="F9" i="1"/>
  <c r="B36" i="1"/>
  <c r="Q34" i="1"/>
  <c r="E5" i="2"/>
  <c r="E6" i="2"/>
  <c r="U12" i="2"/>
  <c r="V7" i="2"/>
  <c r="U7" i="2"/>
  <c r="X15" i="2"/>
  <c r="X10" i="2"/>
  <c r="X5" i="2"/>
  <c r="F7" i="1"/>
  <c r="B35" i="1"/>
  <c r="E9" i="2"/>
  <c r="E31" i="2"/>
  <c r="X16" i="2"/>
  <c r="U16" i="2"/>
  <c r="X27" i="2"/>
  <c r="X26" i="2"/>
  <c r="X25" i="2"/>
  <c r="K5" i="3"/>
  <c r="K6" i="3"/>
  <c r="K4" i="3"/>
  <c r="T32" i="1"/>
  <c r="L3" i="1"/>
  <c r="M3" i="1" s="1"/>
  <c r="K4" i="1" s="1"/>
  <c r="B37" i="1"/>
  <c r="E3" i="2"/>
  <c r="J4" i="1"/>
  <c r="O4" i="1" s="1"/>
  <c r="F8" i="1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28" i="2"/>
  <c r="E27" i="2"/>
  <c r="E26" i="2"/>
  <c r="E25" i="2"/>
  <c r="E21" i="2"/>
  <c r="E29" i="2"/>
  <c r="E20" i="2"/>
  <c r="E16" i="2"/>
  <c r="E17" i="2"/>
  <c r="E19" i="2"/>
  <c r="E23" i="2"/>
  <c r="E13" i="2"/>
  <c r="E7" i="2"/>
  <c r="E32" i="2"/>
  <c r="E24" i="2"/>
  <c r="E18" i="2"/>
  <c r="E10" i="2"/>
  <c r="E4" i="2"/>
  <c r="E30" i="2"/>
  <c r="E15" i="2"/>
  <c r="E8" i="2"/>
  <c r="E12" i="2"/>
  <c r="E11" i="2"/>
  <c r="E22" i="2"/>
  <c r="X11" i="2"/>
  <c r="J3" i="1"/>
  <c r="O3" i="1" s="1"/>
  <c r="X6" i="2"/>
  <c r="X20" i="2"/>
  <c r="U20" i="2"/>
  <c r="X21" i="2"/>
  <c r="X22" i="2"/>
  <c r="AA7" i="2"/>
  <c r="O6" i="1" l="1"/>
  <c r="AB7" i="2"/>
  <c r="AC7" i="2" s="1"/>
  <c r="L4" i="1"/>
  <c r="M4" i="1" s="1"/>
  <c r="K5" i="1" s="1"/>
  <c r="K17" i="1"/>
  <c r="N3" i="1"/>
  <c r="S3" i="1" s="1"/>
  <c r="K10" i="1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24" i="2"/>
  <c r="D22" i="2"/>
  <c r="D28" i="2"/>
  <c r="D27" i="2"/>
  <c r="D26" i="2"/>
  <c r="D25" i="2"/>
  <c r="D21" i="2"/>
  <c r="D19" i="2"/>
  <c r="D17" i="2"/>
  <c r="D30" i="2"/>
  <c r="D29" i="2"/>
  <c r="D11" i="2"/>
  <c r="D6" i="2"/>
  <c r="D3" i="2"/>
  <c r="D16" i="2"/>
  <c r="D23" i="2"/>
  <c r="D20" i="2"/>
  <c r="D13" i="2"/>
  <c r="D7" i="2"/>
  <c r="D18" i="2"/>
  <c r="D10" i="2"/>
  <c r="V6" i="2"/>
  <c r="D4" i="2"/>
  <c r="D15" i="2"/>
  <c r="D8" i="2"/>
  <c r="D14" i="2"/>
  <c r="D5" i="2"/>
  <c r="D12" i="2"/>
  <c r="D31" i="2"/>
  <c r="D9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3" i="2"/>
  <c r="C24" i="2"/>
  <c r="C22" i="2"/>
  <c r="C18" i="2"/>
  <c r="C10" i="2"/>
  <c r="C28" i="2"/>
  <c r="C27" i="2"/>
  <c r="C26" i="2"/>
  <c r="C25" i="2"/>
  <c r="C17" i="2"/>
  <c r="V5" i="2"/>
  <c r="C5" i="2"/>
  <c r="C14" i="2"/>
  <c r="C9" i="2"/>
  <c r="C11" i="2"/>
  <c r="C6" i="2"/>
  <c r="C3" i="2"/>
  <c r="C19" i="2"/>
  <c r="C16" i="2"/>
  <c r="C15" i="2"/>
  <c r="C20" i="2"/>
  <c r="C13" i="2"/>
  <c r="C7" i="2"/>
  <c r="C4" i="2"/>
  <c r="C21" i="2"/>
  <c r="C8" i="2"/>
  <c r="C12" i="2"/>
  <c r="AA6" i="2"/>
  <c r="AA5" i="2"/>
  <c r="AF7" i="2" l="1"/>
  <c r="R5" i="1" s="1"/>
  <c r="AD7" i="2"/>
  <c r="P5" i="1" s="1"/>
  <c r="AB5" i="2"/>
  <c r="AC5" i="2" s="1"/>
  <c r="AB6" i="2"/>
  <c r="AC6" i="2" s="1"/>
  <c r="AF6" i="2" s="1"/>
  <c r="R4" i="1" s="1"/>
  <c r="L5" i="1"/>
  <c r="M5" i="1" s="1"/>
  <c r="K6" i="1"/>
  <c r="L10" i="1"/>
  <c r="N10" i="1" s="1"/>
  <c r="J17" i="1"/>
  <c r="J10" i="1"/>
  <c r="L17" i="1"/>
  <c r="N17" i="1" s="1"/>
  <c r="N4" i="1"/>
  <c r="S4" i="1" s="1"/>
  <c r="S10" i="1" l="1"/>
  <c r="O10" i="1"/>
  <c r="F50" i="2" s="1"/>
  <c r="O17" i="1"/>
  <c r="I60" i="2" s="1"/>
  <c r="S17" i="1"/>
  <c r="AF5" i="2"/>
  <c r="R3" i="1" s="1"/>
  <c r="R6" i="1" s="1"/>
  <c r="AD5" i="2"/>
  <c r="P3" i="1" s="1"/>
  <c r="AE7" i="2"/>
  <c r="Q5" i="1" s="1"/>
  <c r="AD6" i="2"/>
  <c r="P4" i="1" s="1"/>
  <c r="N5" i="1"/>
  <c r="K24" i="1"/>
  <c r="M10" i="1"/>
  <c r="K11" i="1" s="1"/>
  <c r="M17" i="1"/>
  <c r="K18" i="1" s="1"/>
  <c r="J18" i="1"/>
  <c r="J11" i="1"/>
  <c r="I12" i="2" l="1"/>
  <c r="F8" i="2"/>
  <c r="F10" i="2"/>
  <c r="I47" i="2"/>
  <c r="F49" i="2"/>
  <c r="I54" i="2"/>
  <c r="I21" i="2"/>
  <c r="V15" i="2"/>
  <c r="I31" i="2"/>
  <c r="N6" i="1"/>
  <c r="S5" i="1"/>
  <c r="F40" i="2"/>
  <c r="F43" i="2"/>
  <c r="F32" i="2"/>
  <c r="F38" i="2"/>
  <c r="F21" i="2"/>
  <c r="F55" i="2"/>
  <c r="F11" i="2"/>
  <c r="F15" i="2"/>
  <c r="F13" i="2"/>
  <c r="F57" i="2"/>
  <c r="F42" i="2"/>
  <c r="F33" i="2"/>
  <c r="F4" i="2"/>
  <c r="F37" i="2"/>
  <c r="F28" i="2"/>
  <c r="F3" i="2"/>
  <c r="F39" i="2"/>
  <c r="F30" i="2"/>
  <c r="F18" i="2"/>
  <c r="F16" i="2"/>
  <c r="F41" i="2"/>
  <c r="F19" i="2"/>
  <c r="F44" i="2"/>
  <c r="F54" i="2"/>
  <c r="F9" i="2"/>
  <c r="F14" i="2"/>
  <c r="F59" i="2"/>
  <c r="F53" i="2"/>
  <c r="F20" i="2"/>
  <c r="F23" i="2"/>
  <c r="F45" i="2"/>
  <c r="F25" i="2"/>
  <c r="F56" i="2"/>
  <c r="I9" i="2"/>
  <c r="F6" i="2"/>
  <c r="F22" i="2"/>
  <c r="F5" i="2"/>
  <c r="F12" i="2"/>
  <c r="F47" i="2"/>
  <c r="F17" i="2"/>
  <c r="F7" i="2"/>
  <c r="F51" i="2"/>
  <c r="F24" i="2"/>
  <c r="V10" i="2"/>
  <c r="F35" i="2"/>
  <c r="F60" i="2"/>
  <c r="F58" i="2"/>
  <c r="F26" i="2"/>
  <c r="F31" i="2"/>
  <c r="F48" i="2"/>
  <c r="F29" i="2"/>
  <c r="F46" i="2"/>
  <c r="F27" i="2"/>
  <c r="F36" i="2"/>
  <c r="F52" i="2"/>
  <c r="F34" i="2"/>
  <c r="I24" i="2"/>
  <c r="I32" i="2"/>
  <c r="I14" i="2"/>
  <c r="I25" i="2"/>
  <c r="I43" i="2"/>
  <c r="I53" i="2"/>
  <c r="I50" i="2"/>
  <c r="I18" i="2"/>
  <c r="I49" i="2"/>
  <c r="I28" i="2"/>
  <c r="I48" i="2"/>
  <c r="I10" i="2"/>
  <c r="I6" i="2"/>
  <c r="I8" i="2"/>
  <c r="I58" i="2"/>
  <c r="I22" i="2"/>
  <c r="I57" i="2"/>
  <c r="I51" i="2"/>
  <c r="I52" i="2"/>
  <c r="I20" i="2"/>
  <c r="I11" i="2"/>
  <c r="I36" i="2"/>
  <c r="O18" i="1"/>
  <c r="J52" i="2" s="1"/>
  <c r="S18" i="1"/>
  <c r="O11" i="1"/>
  <c r="G53" i="2" s="1"/>
  <c r="S11" i="1"/>
  <c r="I13" i="2"/>
  <c r="I35" i="2"/>
  <c r="I39" i="2"/>
  <c r="I30" i="2"/>
  <c r="I33" i="2"/>
  <c r="I37" i="2"/>
  <c r="I3" i="2"/>
  <c r="I15" i="2"/>
  <c r="I41" i="2"/>
  <c r="I23" i="2"/>
  <c r="I17" i="2"/>
  <c r="I26" i="2"/>
  <c r="I55" i="2"/>
  <c r="I40" i="2"/>
  <c r="I56" i="2"/>
  <c r="I4" i="2"/>
  <c r="I29" i="2"/>
  <c r="I5" i="2"/>
  <c r="I34" i="2"/>
  <c r="I38" i="2"/>
  <c r="I42" i="2"/>
  <c r="I7" i="2"/>
  <c r="I16" i="2"/>
  <c r="I46" i="2"/>
  <c r="I45" i="2"/>
  <c r="I19" i="2"/>
  <c r="I27" i="2"/>
  <c r="I59" i="2"/>
  <c r="I44" i="2"/>
  <c r="AE5" i="2"/>
  <c r="Q3" i="1" s="1"/>
  <c r="P6" i="1"/>
  <c r="J24" i="1"/>
  <c r="AE6" i="2"/>
  <c r="Q4" i="1" s="1"/>
  <c r="J19" i="1"/>
  <c r="J20" i="1" s="1"/>
  <c r="J12" i="1"/>
  <c r="J13" i="1" s="1"/>
  <c r="L18" i="1"/>
  <c r="N18" i="1" s="1"/>
  <c r="L11" i="1"/>
  <c r="M11" i="1" s="1"/>
  <c r="K12" i="1" s="1"/>
  <c r="L24" i="1"/>
  <c r="M24" i="1" s="1"/>
  <c r="AA15" i="2"/>
  <c r="AA10" i="2"/>
  <c r="G48" i="2" l="1"/>
  <c r="G13" i="2"/>
  <c r="G21" i="2"/>
  <c r="G60" i="2"/>
  <c r="G8" i="2"/>
  <c r="G57" i="2"/>
  <c r="G6" i="2"/>
  <c r="G17" i="2"/>
  <c r="J19" i="2"/>
  <c r="V11" i="2"/>
  <c r="G16" i="2"/>
  <c r="G25" i="2"/>
  <c r="G15" i="2"/>
  <c r="G18" i="2"/>
  <c r="G36" i="2"/>
  <c r="G30" i="2"/>
  <c r="G43" i="2"/>
  <c r="G9" i="2"/>
  <c r="G59" i="2"/>
  <c r="G47" i="2"/>
  <c r="G35" i="2"/>
  <c r="G54" i="2"/>
  <c r="G41" i="2"/>
  <c r="G3" i="2"/>
  <c r="G14" i="2"/>
  <c r="G28" i="2"/>
  <c r="G50" i="2"/>
  <c r="G32" i="2"/>
  <c r="G23" i="2"/>
  <c r="G45" i="2"/>
  <c r="J21" i="2"/>
  <c r="J56" i="2"/>
  <c r="S24" i="1"/>
  <c r="G27" i="2"/>
  <c r="G44" i="2"/>
  <c r="G19" i="2"/>
  <c r="G33" i="2"/>
  <c r="G38" i="2"/>
  <c r="G29" i="2"/>
  <c r="G22" i="2"/>
  <c r="G34" i="2"/>
  <c r="G31" i="2"/>
  <c r="G4" i="2"/>
  <c r="G20" i="2"/>
  <c r="G46" i="2"/>
  <c r="G24" i="2"/>
  <c r="G52" i="2"/>
  <c r="G49" i="2"/>
  <c r="G51" i="2"/>
  <c r="G7" i="2"/>
  <c r="G11" i="2"/>
  <c r="G58" i="2"/>
  <c r="G5" i="2"/>
  <c r="G39" i="2"/>
  <c r="G12" i="2"/>
  <c r="G42" i="2"/>
  <c r="G10" i="2"/>
  <c r="G26" i="2"/>
  <c r="G55" i="2"/>
  <c r="G40" i="2"/>
  <c r="G56" i="2"/>
  <c r="G37" i="2"/>
  <c r="AB10" i="2"/>
  <c r="AC10" i="2" s="1"/>
  <c r="AF10" i="2" s="1"/>
  <c r="R10" i="1" s="1"/>
  <c r="J12" i="2"/>
  <c r="J35" i="2"/>
  <c r="J57" i="2"/>
  <c r="J15" i="2"/>
  <c r="J49" i="2"/>
  <c r="J30" i="2"/>
  <c r="J29" i="2"/>
  <c r="J59" i="2"/>
  <c r="J4" i="2"/>
  <c r="J58" i="2"/>
  <c r="V16" i="2"/>
  <c r="J34" i="2"/>
  <c r="J31" i="2"/>
  <c r="J60" i="2"/>
  <c r="J51" i="2"/>
  <c r="J3" i="2"/>
  <c r="J39" i="2"/>
  <c r="J33" i="2"/>
  <c r="J32" i="2"/>
  <c r="J18" i="2"/>
  <c r="J46" i="2"/>
  <c r="J40" i="2"/>
  <c r="J8" i="2"/>
  <c r="J14" i="2"/>
  <c r="J24" i="2"/>
  <c r="J47" i="2"/>
  <c r="J55" i="2"/>
  <c r="J20" i="2"/>
  <c r="J50" i="2"/>
  <c r="J44" i="2"/>
  <c r="J17" i="2"/>
  <c r="J7" i="2"/>
  <c r="J9" i="2"/>
  <c r="J5" i="2"/>
  <c r="J43" i="2"/>
  <c r="J10" i="2"/>
  <c r="J11" i="2"/>
  <c r="J22" i="2"/>
  <c r="J42" i="2"/>
  <c r="J23" i="2"/>
  <c r="J48" i="2"/>
  <c r="O12" i="1"/>
  <c r="O13" i="1" s="1"/>
  <c r="S12" i="1"/>
  <c r="J13" i="2"/>
  <c r="J26" i="2"/>
  <c r="J27" i="2"/>
  <c r="J28" i="2"/>
  <c r="J25" i="2"/>
  <c r="J45" i="2"/>
  <c r="J53" i="2"/>
  <c r="J6" i="2"/>
  <c r="J37" i="2"/>
  <c r="J16" i="2"/>
  <c r="J41" i="2"/>
  <c r="J38" i="2"/>
  <c r="J54" i="2"/>
  <c r="J36" i="2"/>
  <c r="O19" i="1"/>
  <c r="O20" i="1" s="1"/>
  <c r="S19" i="1"/>
  <c r="AB15" i="2"/>
  <c r="AC15" i="2" s="1"/>
  <c r="AF15" i="2" s="1"/>
  <c r="R17" i="1" s="1"/>
  <c r="O24" i="1"/>
  <c r="L18" i="2" s="1"/>
  <c r="Q6" i="1"/>
  <c r="L12" i="1"/>
  <c r="K13" i="1"/>
  <c r="M18" i="1"/>
  <c r="K19" i="1" s="1"/>
  <c r="K31" i="1"/>
  <c r="N24" i="1"/>
  <c r="N11" i="1"/>
  <c r="K25" i="1"/>
  <c r="AA11" i="2"/>
  <c r="AA16" i="2"/>
  <c r="H29" i="2" l="1"/>
  <c r="H21" i="2"/>
  <c r="H23" i="2"/>
  <c r="AB11" i="2"/>
  <c r="AC11" i="2" s="1"/>
  <c r="AF11" i="2" s="1"/>
  <c r="R11" i="1" s="1"/>
  <c r="H30" i="2"/>
  <c r="AD10" i="2"/>
  <c r="AE10" i="2" s="1"/>
  <c r="Q10" i="1" s="1"/>
  <c r="H20" i="2"/>
  <c r="H34" i="2"/>
  <c r="H60" i="2"/>
  <c r="H37" i="2"/>
  <c r="K3" i="2"/>
  <c r="H3" i="2"/>
  <c r="H17" i="2"/>
  <c r="H11" i="2"/>
  <c r="H50" i="2"/>
  <c r="H39" i="2"/>
  <c r="H31" i="2"/>
  <c r="H32" i="2"/>
  <c r="K45" i="2"/>
  <c r="K5" i="2"/>
  <c r="K53" i="2"/>
  <c r="H9" i="2"/>
  <c r="H46" i="2"/>
  <c r="H47" i="2"/>
  <c r="H45" i="2"/>
  <c r="L36" i="2"/>
  <c r="H4" i="2"/>
  <c r="H7" i="2"/>
  <c r="H15" i="2"/>
  <c r="H36" i="2"/>
  <c r="K29" i="2"/>
  <c r="H26" i="2"/>
  <c r="H27" i="2"/>
  <c r="H5" i="2"/>
  <c r="H40" i="2"/>
  <c r="H12" i="2"/>
  <c r="H22" i="2"/>
  <c r="H55" i="2"/>
  <c r="H53" i="2"/>
  <c r="K4" i="2"/>
  <c r="K37" i="2"/>
  <c r="L27" i="2"/>
  <c r="AB16" i="2"/>
  <c r="AC16" i="2" s="1"/>
  <c r="AF16" i="2" s="1"/>
  <c r="R18" i="1" s="1"/>
  <c r="H48" i="2"/>
  <c r="H10" i="2"/>
  <c r="H16" i="2"/>
  <c r="H6" i="2"/>
  <c r="H44" i="2"/>
  <c r="H25" i="2"/>
  <c r="H19" i="2"/>
  <c r="H42" i="2"/>
  <c r="H8" i="2"/>
  <c r="H52" i="2"/>
  <c r="H18" i="2"/>
  <c r="H35" i="2"/>
  <c r="H51" i="2"/>
  <c r="H33" i="2"/>
  <c r="H49" i="2"/>
  <c r="K15" i="2"/>
  <c r="K6" i="2"/>
  <c r="K20" i="2"/>
  <c r="K30" i="2"/>
  <c r="K38" i="2"/>
  <c r="K46" i="2"/>
  <c r="K54" i="2"/>
  <c r="K27" i="2"/>
  <c r="K9" i="2"/>
  <c r="K18" i="2"/>
  <c r="K33" i="2"/>
  <c r="K41" i="2"/>
  <c r="K49" i="2"/>
  <c r="K57" i="2"/>
  <c r="H38" i="2"/>
  <c r="H28" i="2"/>
  <c r="V12" i="2"/>
  <c r="H56" i="2"/>
  <c r="H54" i="2"/>
  <c r="H58" i="2"/>
  <c r="H14" i="2"/>
  <c r="H13" i="2"/>
  <c r="H24" i="2"/>
  <c r="H43" i="2"/>
  <c r="H59" i="2"/>
  <c r="H41" i="2"/>
  <c r="H57" i="2"/>
  <c r="K13" i="2"/>
  <c r="K16" i="2"/>
  <c r="V17" i="2"/>
  <c r="K22" i="2"/>
  <c r="K34" i="2"/>
  <c r="K42" i="2"/>
  <c r="K50" i="2"/>
  <c r="K58" i="2"/>
  <c r="K19" i="2"/>
  <c r="K7" i="2"/>
  <c r="K17" i="2"/>
  <c r="K14" i="2"/>
  <c r="K12" i="2"/>
  <c r="K10" i="2"/>
  <c r="K24" i="2"/>
  <c r="K31" i="2"/>
  <c r="K35" i="2"/>
  <c r="K39" i="2"/>
  <c r="K43" i="2"/>
  <c r="K47" i="2"/>
  <c r="K51" i="2"/>
  <c r="K55" i="2"/>
  <c r="K59" i="2"/>
  <c r="K8" i="2"/>
  <c r="K11" i="2"/>
  <c r="K26" i="2"/>
  <c r="K28" i="2"/>
  <c r="K25" i="2"/>
  <c r="K21" i="2"/>
  <c r="K23" i="2"/>
  <c r="K32" i="2"/>
  <c r="K36" i="2"/>
  <c r="K40" i="2"/>
  <c r="K44" i="2"/>
  <c r="K48" i="2"/>
  <c r="K52" i="2"/>
  <c r="K56" i="2"/>
  <c r="K60" i="2"/>
  <c r="L30" i="2"/>
  <c r="L34" i="2"/>
  <c r="L15" i="2"/>
  <c r="L20" i="2"/>
  <c r="L17" i="2"/>
  <c r="L44" i="2"/>
  <c r="V20" i="2"/>
  <c r="L48" i="2"/>
  <c r="L49" i="2"/>
  <c r="L5" i="2"/>
  <c r="L54" i="2"/>
  <c r="L47" i="2"/>
  <c r="L26" i="2"/>
  <c r="L19" i="2"/>
  <c r="L46" i="2"/>
  <c r="L8" i="2"/>
  <c r="L10" i="2"/>
  <c r="L51" i="2"/>
  <c r="L45" i="2"/>
  <c r="L59" i="2"/>
  <c r="AD15" i="2"/>
  <c r="P17" i="1" s="1"/>
  <c r="L50" i="2"/>
  <c r="L32" i="2"/>
  <c r="L23" i="2"/>
  <c r="L41" i="2"/>
  <c r="L3" i="2"/>
  <c r="L33" i="2"/>
  <c r="L56" i="2"/>
  <c r="L11" i="2"/>
  <c r="L60" i="2"/>
  <c r="L6" i="2"/>
  <c r="L28" i="2"/>
  <c r="L38" i="2"/>
  <c r="L9" i="2"/>
  <c r="L57" i="2"/>
  <c r="L21" i="2"/>
  <c r="L55" i="2"/>
  <c r="L29" i="2"/>
  <c r="L24" i="2"/>
  <c r="L37" i="2"/>
  <c r="L53" i="2"/>
  <c r="L35" i="2"/>
  <c r="L58" i="2"/>
  <c r="L42" i="2"/>
  <c r="L25" i="2"/>
  <c r="L13" i="2"/>
  <c r="L52" i="2"/>
  <c r="L22" i="2"/>
  <c r="L4" i="2"/>
  <c r="L40" i="2"/>
  <c r="L7" i="2"/>
  <c r="L43" i="2"/>
  <c r="L12" i="2"/>
  <c r="L16" i="2"/>
  <c r="L39" i="2"/>
  <c r="L14" i="2"/>
  <c r="L31" i="2"/>
  <c r="J25" i="1"/>
  <c r="N12" i="1"/>
  <c r="J26" i="1" s="1"/>
  <c r="S26" i="1" s="1"/>
  <c r="M12" i="1"/>
  <c r="L25" i="1"/>
  <c r="M25" i="1" s="1"/>
  <c r="K26" i="1" s="1"/>
  <c r="J31" i="1"/>
  <c r="L19" i="1"/>
  <c r="N19" i="1" s="1"/>
  <c r="N20" i="1" s="1"/>
  <c r="K20" i="1"/>
  <c r="AA12" i="2"/>
  <c r="AA17" i="2"/>
  <c r="AA20" i="2"/>
  <c r="P10" i="1" l="1"/>
  <c r="S25" i="1"/>
  <c r="J27" i="1"/>
  <c r="V31" i="1"/>
  <c r="AD11" i="2"/>
  <c r="P11" i="1" s="1"/>
  <c r="AB17" i="2"/>
  <c r="AC17" i="2" s="1"/>
  <c r="AF17" i="2" s="1"/>
  <c r="R19" i="1" s="1"/>
  <c r="R20" i="1" s="1"/>
  <c r="AD16" i="2"/>
  <c r="AE16" i="2" s="1"/>
  <c r="Q18" i="1" s="1"/>
  <c r="AB12" i="2"/>
  <c r="AC12" i="2" s="1"/>
  <c r="AF12" i="2" s="1"/>
  <c r="R12" i="1" s="1"/>
  <c r="R13" i="1" s="1"/>
  <c r="O25" i="1"/>
  <c r="M59" i="2" s="1"/>
  <c r="O26" i="1"/>
  <c r="N51" i="2" s="1"/>
  <c r="AE15" i="2"/>
  <c r="Q17" i="1" s="1"/>
  <c r="AB20" i="2"/>
  <c r="AC20" i="2" s="1"/>
  <c r="AF20" i="2" s="1"/>
  <c r="R24" i="1" s="1"/>
  <c r="N13" i="1"/>
  <c r="L26" i="1"/>
  <c r="K27" i="1"/>
  <c r="N25" i="1"/>
  <c r="K32" i="1"/>
  <c r="J4" i="3"/>
  <c r="M19" i="1"/>
  <c r="AE11" i="2" l="1"/>
  <c r="Q11" i="1" s="1"/>
  <c r="M13" i="2"/>
  <c r="M30" i="2"/>
  <c r="N52" i="2"/>
  <c r="M57" i="2"/>
  <c r="N39" i="2"/>
  <c r="M31" i="2"/>
  <c r="N48" i="2"/>
  <c r="N22" i="2"/>
  <c r="AD17" i="2"/>
  <c r="P19" i="1" s="1"/>
  <c r="M8" i="2"/>
  <c r="M43" i="2"/>
  <c r="M23" i="2"/>
  <c r="M24" i="2"/>
  <c r="M40" i="2"/>
  <c r="M10" i="2"/>
  <c r="M28" i="2"/>
  <c r="M32" i="2"/>
  <c r="M41" i="2"/>
  <c r="M37" i="2"/>
  <c r="M50" i="2"/>
  <c r="M42" i="2"/>
  <c r="M29" i="2"/>
  <c r="M16" i="2"/>
  <c r="M25" i="2"/>
  <c r="M35" i="2"/>
  <c r="M17" i="2"/>
  <c r="M15" i="2"/>
  <c r="N11" i="2"/>
  <c r="N3" i="2"/>
  <c r="N17" i="2"/>
  <c r="M53" i="2"/>
  <c r="M14" i="2"/>
  <c r="M44" i="2"/>
  <c r="M18" i="2"/>
  <c r="M9" i="2"/>
  <c r="M12" i="2"/>
  <c r="V21" i="2"/>
  <c r="M5" i="2"/>
  <c r="P18" i="1"/>
  <c r="AD12" i="2"/>
  <c r="AE12" i="2" s="1"/>
  <c r="Q12" i="1" s="1"/>
  <c r="Q13" i="1" s="1"/>
  <c r="N49" i="2"/>
  <c r="N43" i="2"/>
  <c r="N6" i="2"/>
  <c r="N30" i="2"/>
  <c r="N40" i="2"/>
  <c r="N45" i="2"/>
  <c r="N41" i="2"/>
  <c r="N44" i="2"/>
  <c r="N28" i="2"/>
  <c r="N31" i="2"/>
  <c r="N58" i="2"/>
  <c r="N55" i="2"/>
  <c r="N15" i="2"/>
  <c r="N25" i="2"/>
  <c r="N60" i="2"/>
  <c r="N5" i="2"/>
  <c r="N57" i="2"/>
  <c r="N8" i="2"/>
  <c r="N7" i="2"/>
  <c r="N34" i="2"/>
  <c r="N32" i="2"/>
  <c r="V22" i="2"/>
  <c r="N59" i="2"/>
  <c r="M49" i="2"/>
  <c r="M33" i="2"/>
  <c r="M7" i="2"/>
  <c r="M54" i="2"/>
  <c r="M39" i="2"/>
  <c r="M11" i="2"/>
  <c r="M58" i="2"/>
  <c r="M21" i="2"/>
  <c r="M55" i="2"/>
  <c r="M20" i="2"/>
  <c r="M52" i="2"/>
  <c r="M51" i="2"/>
  <c r="M46" i="2"/>
  <c r="M27" i="2"/>
  <c r="M45" i="2"/>
  <c r="M26" i="2"/>
  <c r="M4" i="2"/>
  <c r="M56" i="2"/>
  <c r="M34" i="2"/>
  <c r="M22" i="2"/>
  <c r="M48" i="2"/>
  <c r="M6" i="2"/>
  <c r="M47" i="2"/>
  <c r="M3" i="2"/>
  <c r="M38" i="2"/>
  <c r="M36" i="2"/>
  <c r="M19" i="2"/>
  <c r="M60" i="2"/>
  <c r="O27" i="1"/>
  <c r="N12" i="2"/>
  <c r="N9" i="2"/>
  <c r="N18" i="2"/>
  <c r="N19" i="2"/>
  <c r="N10" i="2"/>
  <c r="N21" i="2"/>
  <c r="N26" i="2"/>
  <c r="N38" i="2"/>
  <c r="N33" i="2"/>
  <c r="N37" i="2"/>
  <c r="N50" i="2"/>
  <c r="N29" i="2"/>
  <c r="N47" i="2"/>
  <c r="N20" i="2"/>
  <c r="N4" i="2"/>
  <c r="N14" i="2"/>
  <c r="N24" i="2"/>
  <c r="N23" i="2"/>
  <c r="N36" i="2"/>
  <c r="N16" i="2"/>
  <c r="N13" i="2"/>
  <c r="N56" i="2"/>
  <c r="N27" i="2"/>
  <c r="N53" i="2"/>
  <c r="N42" i="2"/>
  <c r="N46" i="2"/>
  <c r="N54" i="2"/>
  <c r="N35" i="2"/>
  <c r="AD20" i="2"/>
  <c r="C23" i="3"/>
  <c r="C15" i="3"/>
  <c r="C7" i="3"/>
  <c r="C6" i="3"/>
  <c r="C5" i="3"/>
  <c r="C4" i="3"/>
  <c r="C46" i="3"/>
  <c r="C44" i="3"/>
  <c r="C42" i="3"/>
  <c r="C40" i="3"/>
  <c r="C38" i="3"/>
  <c r="C36" i="3"/>
  <c r="C34" i="3"/>
  <c r="C32" i="3"/>
  <c r="C30" i="3"/>
  <c r="C28" i="3"/>
  <c r="C20" i="3"/>
  <c r="C12" i="3"/>
  <c r="C25" i="3"/>
  <c r="C17" i="3"/>
  <c r="C9" i="3"/>
  <c r="C26" i="3"/>
  <c r="C13" i="3"/>
  <c r="C21" i="3"/>
  <c r="C8" i="3"/>
  <c r="C24" i="3"/>
  <c r="C11" i="3"/>
  <c r="C3" i="3"/>
  <c r="C19" i="3"/>
  <c r="C45" i="3"/>
  <c r="C37" i="3"/>
  <c r="C29" i="3"/>
  <c r="C43" i="3"/>
  <c r="C35" i="3"/>
  <c r="C27" i="3"/>
  <c r="C10" i="3"/>
  <c r="C41" i="3"/>
  <c r="C39" i="3"/>
  <c r="C18" i="3"/>
  <c r="C33" i="3"/>
  <c r="C22" i="3"/>
  <c r="C31" i="3"/>
  <c r="C16" i="3"/>
  <c r="C14" i="3"/>
  <c r="N26" i="1"/>
  <c r="N27" i="1" s="1"/>
  <c r="K33" i="1"/>
  <c r="K34" i="1" s="1"/>
  <c r="J32" i="1"/>
  <c r="M26" i="1"/>
  <c r="AA22" i="2"/>
  <c r="AA21" i="2"/>
  <c r="M4" i="3"/>
  <c r="AE20" i="2" l="1"/>
  <c r="Q24" i="1" s="1"/>
  <c r="P24" i="1"/>
  <c r="V32" i="1"/>
  <c r="AE17" i="2"/>
  <c r="Q19" i="1" s="1"/>
  <c r="Q20" i="1" s="1"/>
  <c r="P20" i="1"/>
  <c r="P12" i="1"/>
  <c r="P13" i="1" s="1"/>
  <c r="AB21" i="2"/>
  <c r="AC21" i="2" s="1"/>
  <c r="AF21" i="2" s="1"/>
  <c r="R25" i="1" s="1"/>
  <c r="AB22" i="2"/>
  <c r="AC22" i="2" s="1"/>
  <c r="AF22" i="2" s="1"/>
  <c r="R26" i="1" s="1"/>
  <c r="N4" i="3"/>
  <c r="R31" i="1" s="1"/>
  <c r="S36" i="1" s="1"/>
  <c r="J5" i="3"/>
  <c r="J33" i="1"/>
  <c r="V33" i="1" s="1"/>
  <c r="J34" i="1" l="1"/>
  <c r="R27" i="1"/>
  <c r="AD21" i="2"/>
  <c r="P25" i="1" s="1"/>
  <c r="AD22" i="2"/>
  <c r="P26" i="1" s="1"/>
  <c r="S31" i="1"/>
  <c r="O31" i="1" s="1"/>
  <c r="D46" i="3"/>
  <c r="D44" i="3"/>
  <c r="D42" i="3"/>
  <c r="D40" i="3"/>
  <c r="D38" i="3"/>
  <c r="D36" i="3"/>
  <c r="D34" i="3"/>
  <c r="D32" i="3"/>
  <c r="D30" i="3"/>
  <c r="D28" i="3"/>
  <c r="D20" i="3"/>
  <c r="D12" i="3"/>
  <c r="D25" i="3"/>
  <c r="D17" i="3"/>
  <c r="D9" i="3"/>
  <c r="D22" i="3"/>
  <c r="D14" i="3"/>
  <c r="D3" i="3"/>
  <c r="D21" i="3"/>
  <c r="D8" i="3"/>
  <c r="D6" i="3"/>
  <c r="D45" i="3"/>
  <c r="D41" i="3"/>
  <c r="D37" i="3"/>
  <c r="D33" i="3"/>
  <c r="D29" i="3"/>
  <c r="D16" i="3"/>
  <c r="D19" i="3"/>
  <c r="D7" i="3"/>
  <c r="D27" i="3"/>
  <c r="D15" i="3"/>
  <c r="D13" i="3"/>
  <c r="D43" i="3"/>
  <c r="D35" i="3"/>
  <c r="D11" i="3"/>
  <c r="D10" i="3"/>
  <c r="D5" i="3"/>
  <c r="D18" i="3"/>
  <c r="D39" i="3"/>
  <c r="D26" i="3"/>
  <c r="D24" i="3"/>
  <c r="D23" i="3"/>
  <c r="D31" i="3"/>
  <c r="D4" i="3"/>
  <c r="J6" i="3"/>
  <c r="M5" i="3"/>
  <c r="AE22" i="2" l="1"/>
  <c r="Q26" i="1" s="1"/>
  <c r="AE21" i="2"/>
  <c r="Q25" i="1" s="1"/>
  <c r="P27" i="1"/>
  <c r="L31" i="1"/>
  <c r="N5" i="3"/>
  <c r="R32" i="1" s="1"/>
  <c r="E46" i="3"/>
  <c r="E44" i="3"/>
  <c r="E42" i="3"/>
  <c r="E40" i="3"/>
  <c r="E38" i="3"/>
  <c r="E36" i="3"/>
  <c r="E34" i="3"/>
  <c r="E32" i="3"/>
  <c r="E30" i="3"/>
  <c r="E28" i="3"/>
  <c r="E25" i="3"/>
  <c r="E17" i="3"/>
  <c r="E9" i="3"/>
  <c r="E22" i="3"/>
  <c r="E14" i="3"/>
  <c r="E3" i="3"/>
  <c r="E27" i="3"/>
  <c r="E19" i="3"/>
  <c r="E11" i="3"/>
  <c r="E45" i="3"/>
  <c r="E41" i="3"/>
  <c r="E37" i="3"/>
  <c r="E33" i="3"/>
  <c r="E29" i="3"/>
  <c r="E16" i="3"/>
  <c r="E24" i="3"/>
  <c r="E12" i="3"/>
  <c r="E4" i="3"/>
  <c r="E15" i="3"/>
  <c r="E43" i="3"/>
  <c r="E39" i="3"/>
  <c r="E35" i="3"/>
  <c r="E31" i="3"/>
  <c r="E23" i="3"/>
  <c r="E10" i="3"/>
  <c r="E5" i="3"/>
  <c r="E21" i="3"/>
  <c r="E6" i="3"/>
  <c r="E20" i="3"/>
  <c r="E18" i="3"/>
  <c r="E26" i="3"/>
  <c r="E13" i="3"/>
  <c r="E8" i="3"/>
  <c r="E7" i="3"/>
  <c r="O59" i="2"/>
  <c r="O55" i="2"/>
  <c r="O51" i="2"/>
  <c r="O47" i="2"/>
  <c r="O43" i="2"/>
  <c r="O39" i="2"/>
  <c r="O35" i="2"/>
  <c r="O29" i="2"/>
  <c r="O57" i="2"/>
  <c r="O53" i="2"/>
  <c r="O49" i="2"/>
  <c r="O45" i="2"/>
  <c r="O41" i="2"/>
  <c r="O37" i="2"/>
  <c r="O33" i="2"/>
  <c r="O31" i="2"/>
  <c r="O23" i="2"/>
  <c r="O42" i="2"/>
  <c r="O30" i="2"/>
  <c r="O17" i="2"/>
  <c r="O58" i="2"/>
  <c r="O50" i="2"/>
  <c r="O38" i="2"/>
  <c r="O19" i="2"/>
  <c r="O13" i="2"/>
  <c r="O34" i="2"/>
  <c r="O28" i="2"/>
  <c r="O27" i="2"/>
  <c r="O56" i="2"/>
  <c r="O48" i="2"/>
  <c r="O60" i="2"/>
  <c r="O32" i="2"/>
  <c r="O21" i="2"/>
  <c r="O7" i="2"/>
  <c r="O44" i="2"/>
  <c r="O4" i="2"/>
  <c r="O22" i="2"/>
  <c r="O16" i="2"/>
  <c r="O10" i="2"/>
  <c r="O8" i="2"/>
  <c r="O24" i="2"/>
  <c r="O36" i="2"/>
  <c r="O15" i="2"/>
  <c r="O52" i="2"/>
  <c r="O46" i="2"/>
  <c r="O26" i="2"/>
  <c r="O18" i="2"/>
  <c r="O12" i="2"/>
  <c r="O5" i="2"/>
  <c r="V25" i="2"/>
  <c r="O20" i="2"/>
  <c r="O11" i="2"/>
  <c r="O3" i="2"/>
  <c r="O25" i="2"/>
  <c r="O9" i="2"/>
  <c r="O54" i="2"/>
  <c r="O6" i="2"/>
  <c r="O14" i="2"/>
  <c r="O40" i="2"/>
  <c r="AA25" i="2"/>
  <c r="M6" i="3"/>
  <c r="Q27" i="1" l="1"/>
  <c r="N31" i="1"/>
  <c r="M31" i="1"/>
  <c r="U31" i="1" s="1"/>
  <c r="C35" i="1" s="1"/>
  <c r="S32" i="1"/>
  <c r="O32" i="1" s="1"/>
  <c r="AB25" i="2"/>
  <c r="AC25" i="2" s="1"/>
  <c r="N6" i="3"/>
  <c r="R33" i="1" s="1"/>
  <c r="S33" i="1" s="1"/>
  <c r="R34" i="1" l="1"/>
  <c r="L32" i="1"/>
  <c r="O33" i="1"/>
  <c r="O34" i="1" s="1"/>
  <c r="L33" i="1"/>
  <c r="P58" i="2"/>
  <c r="P54" i="2"/>
  <c r="P50" i="2"/>
  <c r="P46" i="2"/>
  <c r="P42" i="2"/>
  <c r="P38" i="2"/>
  <c r="P34" i="2"/>
  <c r="P30" i="2"/>
  <c r="P57" i="2"/>
  <c r="P53" i="2"/>
  <c r="P49" i="2"/>
  <c r="P24" i="2"/>
  <c r="P22" i="2"/>
  <c r="P18" i="2"/>
  <c r="P55" i="2"/>
  <c r="P33" i="2"/>
  <c r="P19" i="2"/>
  <c r="P13" i="2"/>
  <c r="P47" i="2"/>
  <c r="P29" i="2"/>
  <c r="P28" i="2"/>
  <c r="P27" i="2"/>
  <c r="P26" i="2"/>
  <c r="P25" i="2"/>
  <c r="P14" i="2"/>
  <c r="P12" i="2"/>
  <c r="P8" i="2"/>
  <c r="P56" i="2"/>
  <c r="P48" i="2"/>
  <c r="P43" i="2"/>
  <c r="P44" i="2"/>
  <c r="P39" i="2"/>
  <c r="P37" i="2"/>
  <c r="P4" i="2"/>
  <c r="P59" i="2"/>
  <c r="P16" i="2"/>
  <c r="P10" i="2"/>
  <c r="P36" i="2"/>
  <c r="V26" i="2"/>
  <c r="P15" i="2"/>
  <c r="P40" i="2"/>
  <c r="P35" i="2"/>
  <c r="P52" i="2"/>
  <c r="P41" i="2"/>
  <c r="P17" i="2"/>
  <c r="P5" i="2"/>
  <c r="P31" i="2"/>
  <c r="P23" i="2"/>
  <c r="P20" i="2"/>
  <c r="P9" i="2"/>
  <c r="P51" i="2"/>
  <c r="P6" i="2"/>
  <c r="P45" i="2"/>
  <c r="P7" i="2"/>
  <c r="P32" i="2"/>
  <c r="P60" i="2"/>
  <c r="P21" i="2"/>
  <c r="P11" i="2"/>
  <c r="P3" i="2"/>
  <c r="AA26" i="2"/>
  <c r="N32" i="1" l="1"/>
  <c r="M32" i="1"/>
  <c r="U32" i="1" s="1"/>
  <c r="C36" i="1" s="1"/>
  <c r="AB26" i="2"/>
  <c r="AC26" i="2" s="1"/>
  <c r="N33" i="1"/>
  <c r="M33" i="1"/>
  <c r="U33" i="1" s="1"/>
  <c r="C37" i="1" s="1"/>
  <c r="Q58" i="2"/>
  <c r="Q54" i="2"/>
  <c r="Q50" i="2"/>
  <c r="Q46" i="2"/>
  <c r="Q42" i="2"/>
  <c r="Q38" i="2"/>
  <c r="Q34" i="2"/>
  <c r="Q30" i="2"/>
  <c r="Q60" i="2"/>
  <c r="Q56" i="2"/>
  <c r="Q52" i="2"/>
  <c r="Q48" i="2"/>
  <c r="Q44" i="2"/>
  <c r="Q40" i="2"/>
  <c r="Q36" i="2"/>
  <c r="Q32" i="2"/>
  <c r="Q28" i="2"/>
  <c r="Q27" i="2"/>
  <c r="Q26" i="2"/>
  <c r="Q25" i="2"/>
  <c r="Q21" i="2"/>
  <c r="Q19" i="2"/>
  <c r="Q17" i="2"/>
  <c r="Q47" i="2"/>
  <c r="Q29" i="2"/>
  <c r="Q14" i="2"/>
  <c r="Q12" i="2"/>
  <c r="Q53" i="2"/>
  <c r="Q43" i="2"/>
  <c r="Q15" i="2"/>
  <c r="Q11" i="2"/>
  <c r="Q9" i="2"/>
  <c r="Q7" i="2"/>
  <c r="Q3" i="2"/>
  <c r="Q39" i="2"/>
  <c r="Q59" i="2"/>
  <c r="Q51" i="2"/>
  <c r="Q35" i="2"/>
  <c r="Q16" i="2"/>
  <c r="Q10" i="2"/>
  <c r="V27" i="2"/>
  <c r="Q22" i="2"/>
  <c r="Q13" i="2"/>
  <c r="Q8" i="2"/>
  <c r="Q49" i="2"/>
  <c r="Q41" i="2"/>
  <c r="Q5" i="2"/>
  <c r="Q45" i="2"/>
  <c r="Q31" i="2"/>
  <c r="Q23" i="2"/>
  <c r="Q20" i="2"/>
  <c r="Q18" i="2"/>
  <c r="Q55" i="2"/>
  <c r="Q33" i="2"/>
  <c r="Q24" i="2"/>
  <c r="Q6" i="2"/>
  <c r="Q4" i="2"/>
  <c r="Q37" i="2"/>
  <c r="Q57" i="2"/>
  <c r="AA27" i="2"/>
  <c r="N34" i="1" l="1"/>
  <c r="M34" i="1"/>
  <c r="AB27" i="2"/>
  <c r="AC27" i="2" s="1"/>
</calcChain>
</file>

<file path=xl/sharedStrings.xml><?xml version="1.0" encoding="utf-8"?>
<sst xmlns="http://schemas.openxmlformats.org/spreadsheetml/2006/main" count="223" uniqueCount="95">
  <si>
    <t>Input</t>
  </si>
  <si>
    <t>Ingresso Stazione / Controllo Temperatura</t>
  </si>
  <si>
    <t>Passeggeri Giornalieri</t>
  </si>
  <si>
    <t># Serventi</t>
  </si>
  <si>
    <t>Fascia</t>
  </si>
  <si>
    <t>Tasso di Ingresso</t>
  </si>
  <si>
    <t>Job In Ingresso</t>
  </si>
  <si>
    <t>Job Smaltiti</t>
  </si>
  <si>
    <t>Job in Eccesso</t>
  </si>
  <si>
    <t>Utilizzazione</t>
  </si>
  <si>
    <t>E(Tq)</t>
  </si>
  <si>
    <t>E(Ts)</t>
  </si>
  <si>
    <t>Ore Lavorative</t>
  </si>
  <si>
    <t>Dati Fasce Orarie</t>
  </si>
  <si>
    <t>Ore Fascia</t>
  </si>
  <si>
    <t>Peso</t>
  </si>
  <si>
    <t>Num Pass Fascia</t>
  </si>
  <si>
    <t>Secondi Fascia</t>
  </si>
  <si>
    <t>LAMBDA</t>
  </si>
  <si>
    <t>05:00 - 08:00</t>
  </si>
  <si>
    <t>08:00 - 19:00</t>
  </si>
  <si>
    <t>Sportello Acquisto Biglietti</t>
  </si>
  <si>
    <t>19:00 - 00:00</t>
  </si>
  <si>
    <t>Servizi</t>
  </si>
  <si>
    <t>Tempi di Servizio</t>
  </si>
  <si>
    <t>Tasso di Servizio</t>
  </si>
  <si>
    <t>Controllo Temperatura</t>
  </si>
  <si>
    <t>Acquisto Biglietto</t>
  </si>
  <si>
    <t>Verifica Abbonamento</t>
  </si>
  <si>
    <t>Gate Abbonamenti</t>
  </si>
  <si>
    <t>Verifica Biglietto</t>
  </si>
  <si>
    <t>Controllo Green Pass</t>
  </si>
  <si>
    <t>Probabilità</t>
  </si>
  <si>
    <t>Febbre</t>
  </si>
  <si>
    <t>Senza Biglietto</t>
  </si>
  <si>
    <t>Con Biglietto Online</t>
  </si>
  <si>
    <t>Gate Biglietti</t>
  </si>
  <si>
    <t>Con Abbonamento</t>
  </si>
  <si>
    <t>Green Pass Non Valido</t>
  </si>
  <si>
    <t>Costo Manutenimento Giornaliero</t>
  </si>
  <si>
    <t>Oggetto</t>
  </si>
  <si>
    <t>Costo Singolo Mensile</t>
  </si>
  <si>
    <t>Costo Singolo al Sec.</t>
  </si>
  <si>
    <t>Costo Giornaliero</t>
  </si>
  <si>
    <t>Scanner Temperatura</t>
  </si>
  <si>
    <t>Macchina Stampa Biglietto</t>
  </si>
  <si>
    <t>Macchina Verifica Abbonamento</t>
  </si>
  <si>
    <t>Job Bypassed</t>
  </si>
  <si>
    <t>PLOSS</t>
  </si>
  <si>
    <t>LAMBDA REAL</t>
  </si>
  <si>
    <t>Workload Max</t>
  </si>
  <si>
    <t>Dipendente Verifica Biglietto</t>
  </si>
  <si>
    <t>Dipendente Controllo Green Pass</t>
  </si>
  <si>
    <t>Blocco TEMPERATURA</t>
  </si>
  <si>
    <t>Blocco TICKET BUY</t>
  </si>
  <si>
    <t>Blocco SEASON GATE</t>
  </si>
  <si>
    <t>Blocco TICKET GATE</t>
  </si>
  <si>
    <t>Blocco GREEN PASS</t>
  </si>
  <si>
    <t>x</t>
  </si>
  <si>
    <t>valori fascia 1</t>
  </si>
  <si>
    <t>valori fascia 2</t>
  </si>
  <si>
    <t>valori fascia 3</t>
  </si>
  <si>
    <t>Temp</t>
  </si>
  <si>
    <t>start</t>
  </si>
  <si>
    <t>end</t>
  </si>
  <si>
    <t>ro</t>
  </si>
  <si>
    <t>m</t>
  </si>
  <si>
    <t>E(S)</t>
  </si>
  <si>
    <t>E(Si)</t>
  </si>
  <si>
    <t>sommatoria</t>
  </si>
  <si>
    <t>P(0)</t>
  </si>
  <si>
    <t>PQ</t>
  </si>
  <si>
    <t>E(TQ)</t>
  </si>
  <si>
    <t>E(TS)</t>
  </si>
  <si>
    <t>end fascia 1</t>
  </si>
  <si>
    <t>end fascia 2</t>
  </si>
  <si>
    <t>end fascia 3</t>
  </si>
  <si>
    <t>ticket buy</t>
  </si>
  <si>
    <t>seas gate</t>
  </si>
  <si>
    <t>tick gate</t>
  </si>
  <si>
    <t>green pass</t>
  </si>
  <si>
    <t>Erlang-B</t>
  </si>
  <si>
    <t>lambda</t>
  </si>
  <si>
    <t>mu</t>
  </si>
  <si>
    <t>ploss</t>
  </si>
  <si>
    <t>E(Nq)</t>
  </si>
  <si>
    <t>E(NQ)</t>
  </si>
  <si>
    <t>Real Serv</t>
  </si>
  <si>
    <t>Visite</t>
  </si>
  <si>
    <t>Throughput</t>
  </si>
  <si>
    <t>Tempi Risposta</t>
  </si>
  <si>
    <t>Perc in salute</t>
  </si>
  <si>
    <t>Abbonati / Biglietto</t>
  </si>
  <si>
    <t>Online / Buy</t>
  </si>
  <si>
    <t>Costi (indicativi)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</si>
</sst>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3" borderId="2" xfId="0" applyFont="1" applyFill="1" applyBorder="1"/>
    <xf numFmtId="0" fontId="0" fillId="3" borderId="3" xfId="0" applyFill="1" applyBorder="1" applyAlignment="1">
      <alignment horizontal="center"/>
    </xf>
    <xf numFmtId="0" fontId="1" fillId="0" borderId="4" xfId="0" applyFont="1" applyBorder="1"/>
    <xf numFmtId="0" fontId="0" fillId="0" borderId="7" xfId="0" applyBorder="1" applyAlignment="1">
      <alignment horizontal="center"/>
    </xf>
    <xf numFmtId="0" fontId="0" fillId="0" borderId="12" xfId="0" applyBorder="1"/>
    <xf numFmtId="0" fontId="0" fillId="0" borderId="16" xfId="0" applyBorder="1"/>
    <xf numFmtId="0" fontId="1" fillId="0" borderId="5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" fillId="0" borderId="10" xfId="0" applyFont="1" applyBorder="1"/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4" xfId="0" applyFont="1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/>
    <xf numFmtId="0" fontId="0" fillId="0" borderId="4" xfId="0" applyBorder="1" applyAlignment="1">
      <alignment horizontal="center"/>
    </xf>
    <xf numFmtId="0" fontId="1" fillId="0" borderId="0" xfId="0" applyFont="1" applyBorder="1" applyAlignment="1"/>
    <xf numFmtId="0" fontId="0" fillId="0" borderId="5" xfId="0" applyBorder="1" applyAlignment="1"/>
    <xf numFmtId="0" fontId="1" fillId="3" borderId="8" xfId="0" applyFont="1" applyFill="1" applyBorder="1"/>
    <xf numFmtId="0" fontId="0" fillId="3" borderId="8" xfId="0" applyFill="1" applyBorder="1" applyAlignment="1">
      <alignment horizontal="center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3" borderId="4" xfId="0" applyFont="1" applyFill="1" applyBorder="1"/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3" borderId="10" xfId="0" applyFont="1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2" fillId="0" borderId="0" xfId="0" applyFont="1"/>
    <xf numFmtId="0" fontId="0" fillId="0" borderId="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10" xfId="0" applyBorder="1"/>
    <xf numFmtId="0" fontId="0" fillId="0" borderId="20" xfId="0" applyBorder="1"/>
    <xf numFmtId="0" fontId="0" fillId="0" borderId="11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7" xfId="0" applyBorder="1"/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6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8" xfId="0" applyBorder="1"/>
    <xf numFmtId="0" fontId="0" fillId="0" borderId="4" xfId="0" applyBorder="1"/>
    <xf numFmtId="0" fontId="0" fillId="0" borderId="1" xfId="0" applyBorder="1"/>
    <xf numFmtId="0" fontId="0" fillId="0" borderId="13" xfId="0" applyBorder="1"/>
    <xf numFmtId="0" fontId="0" fillId="0" borderId="5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"/>
  <sheetViews>
    <sheetView tabSelected="1" zoomScale="95" zoomScaleNormal="95" workbookViewId="0">
      <selection activeCell="E13" sqref="E13"/>
    </sheetView>
  </sheetViews>
  <sheetFormatPr defaultColWidth="8.7109375" defaultRowHeight="15" x14ac:dyDescent="0.25"/>
  <cols>
    <col min="1" max="1" width="30.5703125" customWidth="1"/>
    <col min="2" max="2" width="19.42578125" customWidth="1"/>
    <col min="3" max="3" width="20.42578125" customWidth="1"/>
    <col min="4" max="4" width="15.7109375" customWidth="1"/>
    <col min="5" max="5" width="13.85546875" customWidth="1"/>
    <col min="6" max="6" width="9.42578125" customWidth="1"/>
    <col min="7" max="7" width="4.140625" customWidth="1"/>
    <col min="8" max="8" width="14.140625" customWidth="1"/>
    <col min="9" max="9" width="13.42578125" customWidth="1"/>
    <col min="10" max="10" width="18.5703125" customWidth="1"/>
    <col min="11" max="11" width="24.5703125" customWidth="1"/>
    <col min="12" max="12" width="20.7109375" customWidth="1"/>
    <col min="13" max="13" width="17.7109375" customWidth="1"/>
    <col min="14" max="14" width="16" customWidth="1"/>
    <col min="15" max="15" width="16.7109375" customWidth="1"/>
    <col min="16" max="16" width="15.5703125" customWidth="1"/>
    <col min="17" max="17" width="14.85546875" customWidth="1"/>
    <col min="18" max="18" width="10.140625" customWidth="1"/>
    <col min="19" max="19" width="13" customWidth="1"/>
    <col min="20" max="21" width="14.42578125" customWidth="1"/>
    <col min="22" max="22" width="18.42578125" customWidth="1"/>
  </cols>
  <sheetData>
    <row r="1" spans="1:21" ht="15.75" thickBot="1" x14ac:dyDescent="0.3">
      <c r="A1" s="64" t="s">
        <v>0</v>
      </c>
      <c r="B1" s="64"/>
      <c r="H1" s="65" t="s">
        <v>1</v>
      </c>
      <c r="I1" s="66"/>
      <c r="J1" s="66"/>
      <c r="K1" s="66"/>
      <c r="L1" s="66"/>
      <c r="M1" s="66"/>
      <c r="N1" s="66"/>
      <c r="O1" s="66"/>
      <c r="P1" s="66"/>
      <c r="Q1" s="66"/>
      <c r="R1" s="67"/>
      <c r="S1" s="12"/>
      <c r="T1" s="12"/>
      <c r="U1" s="12"/>
    </row>
    <row r="2" spans="1:21" ht="15.75" thickBot="1" x14ac:dyDescent="0.3">
      <c r="A2" s="1" t="s">
        <v>2</v>
      </c>
      <c r="B2" s="2">
        <v>43800</v>
      </c>
      <c r="C2">
        <f>ROUND(B2/(B3*60*60),6)</f>
        <v>0.640351</v>
      </c>
      <c r="H2" s="9" t="s">
        <v>3</v>
      </c>
      <c r="I2" s="53" t="s">
        <v>4</v>
      </c>
      <c r="J2" s="54" t="s">
        <v>5</v>
      </c>
      <c r="K2" s="55" t="s">
        <v>6</v>
      </c>
      <c r="L2" s="9" t="s">
        <v>7</v>
      </c>
      <c r="M2" s="10" t="s">
        <v>8</v>
      </c>
      <c r="N2" s="9" t="s">
        <v>89</v>
      </c>
      <c r="O2" s="9" t="s">
        <v>9</v>
      </c>
      <c r="P2" s="9" t="s">
        <v>10</v>
      </c>
      <c r="Q2" s="9" t="s">
        <v>11</v>
      </c>
      <c r="R2" s="63" t="s">
        <v>85</v>
      </c>
      <c r="S2" s="63" t="s">
        <v>88</v>
      </c>
      <c r="T2" s="12"/>
      <c r="U2" s="12"/>
    </row>
    <row r="3" spans="1:21" ht="15.75" thickBot="1" x14ac:dyDescent="0.3">
      <c r="A3" s="3" t="s">
        <v>12</v>
      </c>
      <c r="B3" s="4">
        <v>19</v>
      </c>
      <c r="H3" s="25">
        <v>9</v>
      </c>
      <c r="I3" s="14" t="str">
        <f>$A$7</f>
        <v>05:00 - 08:00</v>
      </c>
      <c r="J3" s="16">
        <f>ROUND(D7/E7,6)</f>
        <v>0.40555600000000003</v>
      </c>
      <c r="K3" s="56">
        <f>D7</f>
        <v>4380</v>
      </c>
      <c r="L3" s="14">
        <f>MIN(C13*H3*E7,K3)</f>
        <v>4380</v>
      </c>
      <c r="M3" s="15">
        <f>MAX(0,K3-L3)</f>
        <v>0</v>
      </c>
      <c r="N3" s="14">
        <f>ROUND(L3/E7,6)</f>
        <v>0.40555600000000003</v>
      </c>
      <c r="O3" s="16">
        <f>MIN(J3/(H3*$C$13),1)</f>
        <v>0.67592328705023141</v>
      </c>
      <c r="P3" s="57">
        <f ca="1">'Erlang-C'!AD5</f>
        <v>1.0737061439061488</v>
      </c>
      <c r="Q3" s="16">
        <f ca="1">'Erlang-C'!AE5</f>
        <v>16.073706143906151</v>
      </c>
      <c r="R3" s="16">
        <f ca="1">'Erlang-C'!AF5</f>
        <v>0.43544796889800208</v>
      </c>
      <c r="S3" s="16">
        <f>N3/F7</f>
        <v>1</v>
      </c>
      <c r="T3" s="12"/>
      <c r="U3" s="12"/>
    </row>
    <row r="4" spans="1:21" ht="15.75" thickBot="1" x14ac:dyDescent="0.3">
      <c r="H4" s="27">
        <v>14</v>
      </c>
      <c r="I4" s="18" t="str">
        <f>$A$8</f>
        <v>08:00 - 19:00</v>
      </c>
      <c r="J4" s="18">
        <f>ROUND(D8/E8,6)</f>
        <v>0.82954499999999998</v>
      </c>
      <c r="K4" s="58">
        <f>D8+M3</f>
        <v>32850</v>
      </c>
      <c r="L4" s="18">
        <f>MIN(C13*H4*E8,K4)</f>
        <v>32850</v>
      </c>
      <c r="M4" s="19">
        <f>MAX(0,K4-L4)</f>
        <v>0</v>
      </c>
      <c r="N4" s="18">
        <f>ROUND(L4/E8,6)</f>
        <v>0.82954499999999998</v>
      </c>
      <c r="O4" s="18">
        <f>MIN(J4/(H4*$C$13),1)</f>
        <v>0.88879377031686269</v>
      </c>
      <c r="P4" s="58">
        <f ca="1">'Erlang-C'!AD6</f>
        <v>5.5675585522663944</v>
      </c>
      <c r="Q4" s="18">
        <f ca="1">'Erlang-C'!AE6</f>
        <v>20.567558552266394</v>
      </c>
      <c r="R4" s="18">
        <f ca="1">'Erlang-C'!AF6</f>
        <v>4.6185403592398275</v>
      </c>
      <c r="S4" s="18">
        <f t="shared" ref="S4:S5" si="0">N4/F8</f>
        <v>1</v>
      </c>
      <c r="T4" s="12"/>
      <c r="U4" s="12"/>
    </row>
    <row r="5" spans="1:21" ht="15.75" thickBot="1" x14ac:dyDescent="0.3">
      <c r="A5" s="64" t="s">
        <v>13</v>
      </c>
      <c r="B5" s="64"/>
      <c r="C5" s="64"/>
      <c r="D5" s="64"/>
      <c r="E5" s="64"/>
      <c r="F5" s="64"/>
      <c r="H5" s="29">
        <v>9</v>
      </c>
      <c r="I5" s="21" t="str">
        <f>$A$9</f>
        <v>19:00 - 00:00</v>
      </c>
      <c r="J5" s="21">
        <f>ROUND(D9/E9,6)</f>
        <v>0.36499999999999999</v>
      </c>
      <c r="K5" s="59">
        <f>D9+M4</f>
        <v>6570</v>
      </c>
      <c r="L5" s="21">
        <f>MIN(C13*H5*E9,K5)</f>
        <v>6570</v>
      </c>
      <c r="M5" s="4">
        <f>MAX(0,K5-L5)</f>
        <v>0</v>
      </c>
      <c r="N5" s="21">
        <f>ROUND(L5/E9,6)</f>
        <v>0.36499999999999999</v>
      </c>
      <c r="O5" s="21">
        <f>MIN(J5/(H5*$C$13),1)</f>
        <v>0.6083302916818748</v>
      </c>
      <c r="P5" s="59">
        <f ca="1">'Erlang-C'!AD7</f>
        <v>0.54007061261948264</v>
      </c>
      <c r="Q5" s="21">
        <f ca="1">'Erlang-C'!AE7</f>
        <v>15.540070612619482</v>
      </c>
      <c r="R5" s="62">
        <f ca="1">'Erlang-C'!AF7</f>
        <v>0.19712577360611114</v>
      </c>
      <c r="S5" s="21">
        <f t="shared" si="0"/>
        <v>1</v>
      </c>
      <c r="T5" s="12"/>
      <c r="U5" s="12"/>
    </row>
    <row r="6" spans="1:21" ht="15.75" thickBot="1" x14ac:dyDescent="0.3">
      <c r="A6" s="7" t="s">
        <v>4</v>
      </c>
      <c r="B6" s="8" t="s">
        <v>14</v>
      </c>
      <c r="C6" s="9" t="s">
        <v>15</v>
      </c>
      <c r="D6" s="10" t="s">
        <v>16</v>
      </c>
      <c r="E6" s="9" t="s">
        <v>17</v>
      </c>
      <c r="F6" s="9" t="s">
        <v>18</v>
      </c>
      <c r="G6" s="11"/>
      <c r="H6" s="12"/>
      <c r="I6" s="60"/>
      <c r="J6" s="12">
        <f>(3*J3+11*J4+5*J5)/19</f>
        <v>0.64035068421052632</v>
      </c>
      <c r="K6" s="12">
        <f>SUM(K3:K5)-SUM(M3:M4)</f>
        <v>43800</v>
      </c>
      <c r="L6" s="12"/>
      <c r="M6" s="61"/>
      <c r="N6" s="12">
        <f>(3*N3+11*N4+5*N5)/19</f>
        <v>0.64035068421052632</v>
      </c>
      <c r="O6" s="12">
        <f>(3*O3+11*O4+5*O5)/19</f>
        <v>0.78137646279187134</v>
      </c>
      <c r="P6" s="12">
        <f ca="1">(3*P3+11*P4+5*P5)/19</f>
        <v>3.5349797668287475</v>
      </c>
      <c r="Q6" s="12">
        <f ca="1">(3*Q3+11*Q4+5*Q5)/19</f>
        <v>18.534979766828744</v>
      </c>
      <c r="R6" s="12">
        <f ca="1">(3*R3+11*R4+5*R5)/19</f>
        <v>2.7945219329664557</v>
      </c>
      <c r="S6" s="12"/>
      <c r="T6" s="12"/>
      <c r="U6" s="12"/>
    </row>
    <row r="7" spans="1:21" ht="15.75" thickBot="1" x14ac:dyDescent="0.3">
      <c r="A7" s="13" t="s">
        <v>19</v>
      </c>
      <c r="B7" s="14">
        <v>3</v>
      </c>
      <c r="C7" s="14">
        <v>0.1</v>
      </c>
      <c r="D7" s="15">
        <f>C7*B2</f>
        <v>4380</v>
      </c>
      <c r="E7" s="14">
        <f>(B7*60*60)</f>
        <v>10800</v>
      </c>
      <c r="F7" s="16">
        <f>ROUND(D7/E7,6)</f>
        <v>0.40555600000000003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 ht="15.75" thickBot="1" x14ac:dyDescent="0.3">
      <c r="A8" s="17" t="s">
        <v>20</v>
      </c>
      <c r="B8" s="18">
        <v>11</v>
      </c>
      <c r="C8" s="18">
        <v>0.75</v>
      </c>
      <c r="D8" s="19">
        <f>C8*B2</f>
        <v>32850</v>
      </c>
      <c r="E8" s="18">
        <f>(B8*60*60)</f>
        <v>39600</v>
      </c>
      <c r="F8" s="18">
        <f>ROUND(D8/E8,6)</f>
        <v>0.82954499999999998</v>
      </c>
      <c r="H8" s="65" t="s">
        <v>21</v>
      </c>
      <c r="I8" s="66"/>
      <c r="J8" s="66"/>
      <c r="K8" s="66"/>
      <c r="L8" s="66"/>
      <c r="M8" s="66"/>
      <c r="N8" s="66"/>
      <c r="O8" s="66"/>
      <c r="P8" s="66"/>
      <c r="Q8" s="66"/>
      <c r="R8" s="67"/>
      <c r="S8" s="12"/>
      <c r="T8" s="12"/>
      <c r="U8" s="12"/>
    </row>
    <row r="9" spans="1:21" ht="15.75" thickBot="1" x14ac:dyDescent="0.3">
      <c r="A9" s="20" t="s">
        <v>22</v>
      </c>
      <c r="B9" s="21">
        <v>5</v>
      </c>
      <c r="C9" s="21">
        <v>0.15</v>
      </c>
      <c r="D9" s="4">
        <f>C9*B2</f>
        <v>6570</v>
      </c>
      <c r="E9" s="21">
        <f>(B9*60*60)</f>
        <v>18000</v>
      </c>
      <c r="F9" s="21">
        <f>ROUND(D9/E9,6)</f>
        <v>0.36499999999999999</v>
      </c>
      <c r="H9" s="9" t="s">
        <v>3</v>
      </c>
      <c r="I9" s="9" t="s">
        <v>4</v>
      </c>
      <c r="J9" s="55" t="s">
        <v>5</v>
      </c>
      <c r="K9" s="55" t="s">
        <v>6</v>
      </c>
      <c r="L9" s="9" t="s">
        <v>7</v>
      </c>
      <c r="M9" s="10" t="s">
        <v>8</v>
      </c>
      <c r="N9" s="9" t="s">
        <v>89</v>
      </c>
      <c r="O9" s="9" t="s">
        <v>9</v>
      </c>
      <c r="P9" s="9" t="s">
        <v>10</v>
      </c>
      <c r="Q9" s="9" t="s">
        <v>11</v>
      </c>
      <c r="R9" s="63" t="s">
        <v>85</v>
      </c>
      <c r="S9" s="63" t="s">
        <v>88</v>
      </c>
      <c r="T9" s="12"/>
      <c r="U9" s="12"/>
    </row>
    <row r="10" spans="1:21" ht="15.75" thickBot="1" x14ac:dyDescent="0.3">
      <c r="H10" s="25">
        <v>22</v>
      </c>
      <c r="I10" s="14" t="str">
        <f>$A$7</f>
        <v>05:00 - 08:00</v>
      </c>
      <c r="J10" s="56">
        <f>ROUND(N3*$B$21,6)</f>
        <v>0.19547200000000001</v>
      </c>
      <c r="K10" s="56">
        <f>L3*B21</f>
        <v>2111.0899199999999</v>
      </c>
      <c r="L10" s="14">
        <f>MIN(C14*H10*E7,K10)</f>
        <v>2111.0899199999999</v>
      </c>
      <c r="M10" s="15">
        <f>MAX(0,K10-L10)</f>
        <v>0</v>
      </c>
      <c r="N10" s="14">
        <f>ROUND(L10/E7,6)</f>
        <v>0.19547100000000001</v>
      </c>
      <c r="O10" s="16">
        <f>MIN(J10/(H10*$C$14),1)</f>
        <v>0.79966617847996668</v>
      </c>
      <c r="P10" s="57">
        <f ca="1">'Erlang-C'!AD10</f>
        <v>4.7987091724259754</v>
      </c>
      <c r="Q10" s="16">
        <f ca="1">'Erlang-C'!AE10</f>
        <v>94.798709172425973</v>
      </c>
      <c r="R10" s="16">
        <f ca="1">'Erlang-C'!AF10</f>
        <v>0.93801327935245016</v>
      </c>
      <c r="S10" s="16">
        <f>J10 /F7</f>
        <v>0.48198522522167098</v>
      </c>
      <c r="U10" s="12"/>
    </row>
    <row r="11" spans="1:21" ht="15.75" thickBot="1" x14ac:dyDescent="0.3">
      <c r="A11" s="64" t="s">
        <v>23</v>
      </c>
      <c r="B11" s="64"/>
      <c r="C11" s="64"/>
      <c r="D11" s="22"/>
      <c r="E11" s="22"/>
      <c r="H11" s="27">
        <v>42</v>
      </c>
      <c r="I11" s="18" t="str">
        <f>$A$8</f>
        <v>08:00 - 19:00</v>
      </c>
      <c r="J11" s="58">
        <f>ROUND(N4*$B$21,6)</f>
        <v>0.39982699999999999</v>
      </c>
      <c r="K11" s="58">
        <f>L4*$B$21+M10</f>
        <v>15833.1744</v>
      </c>
      <c r="L11" s="18">
        <f>MIN(C14*H11*E8,K11)</f>
        <v>15833.1744</v>
      </c>
      <c r="M11" s="19">
        <f>MAX(0,K11-L11)</f>
        <v>0</v>
      </c>
      <c r="N11" s="18">
        <f>ROUND(L11/E8,6)</f>
        <v>0.39982800000000002</v>
      </c>
      <c r="O11" s="18">
        <f>MIN(J11/(H11*$C$14),1)</f>
        <v>0.85678071066424955</v>
      </c>
      <c r="P11" s="58">
        <f ca="1">'Erlang-C'!AD11</f>
        <v>3.6595507232451427</v>
      </c>
      <c r="Q11" s="18">
        <f ca="1">'Erlang-C'!AE11</f>
        <v>93.659550723245147</v>
      </c>
      <c r="R11" s="18">
        <f ca="1">'Erlang-C'!AF11</f>
        <v>1.4631871870229358</v>
      </c>
      <c r="S11" s="18">
        <f>J11 /F8</f>
        <v>0.48198349697725862</v>
      </c>
      <c r="U11" s="12"/>
    </row>
    <row r="12" spans="1:21" ht="15.75" thickBot="1" x14ac:dyDescent="0.3">
      <c r="A12" s="23"/>
      <c r="B12" s="9" t="s">
        <v>24</v>
      </c>
      <c r="C12" s="9" t="s">
        <v>25</v>
      </c>
      <c r="D12" s="11"/>
      <c r="E12" s="11"/>
      <c r="H12" s="29">
        <v>20</v>
      </c>
      <c r="I12" s="21" t="str">
        <f>$A$9</f>
        <v>19:00 - 00:00</v>
      </c>
      <c r="J12" s="59">
        <f>ROUND(N5*$B$21,6)</f>
        <v>0.175924</v>
      </c>
      <c r="K12" s="59">
        <f>L5*$B$21+M11</f>
        <v>3166.6348800000001</v>
      </c>
      <c r="L12" s="21">
        <f>MIN(C14*H12*E9,K12)</f>
        <v>3166.6348800000001</v>
      </c>
      <c r="M12" s="4">
        <f>MAX(0,K12-L12)</f>
        <v>0</v>
      </c>
      <c r="N12" s="21">
        <f>ROUND(L12/E9,6)</f>
        <v>0.175924</v>
      </c>
      <c r="O12" s="21">
        <f>MIN(J12/(H12*$C$14),1)</f>
        <v>0.79166591665916664</v>
      </c>
      <c r="P12" s="59">
        <f ca="1">'Erlang-C'!AD12</f>
        <v>5.1393176341507676</v>
      </c>
      <c r="Q12" s="21">
        <f ca="1">'Erlang-C'!AE12</f>
        <v>95.139317634150771</v>
      </c>
      <c r="R12" s="21">
        <f ca="1">'Erlang-C'!AF12</f>
        <v>0.90412931547033959</v>
      </c>
      <c r="S12" s="21">
        <f>J12 /F9</f>
        <v>0.4819835616438356</v>
      </c>
      <c r="U12" s="12"/>
    </row>
    <row r="13" spans="1:21" x14ac:dyDescent="0.25">
      <c r="A13" s="24" t="s">
        <v>26</v>
      </c>
      <c r="B13" s="25">
        <v>15</v>
      </c>
      <c r="C13" s="14">
        <f>ROUND(1/B13,6)</f>
        <v>6.6667000000000004E-2</v>
      </c>
      <c r="D13" s="11"/>
      <c r="E13" s="11"/>
      <c r="H13" s="12"/>
      <c r="I13" s="12"/>
      <c r="J13" s="12">
        <f>(3*J10+11*J11+5*J12)/19</f>
        <v>0.3086385789473684</v>
      </c>
      <c r="K13" s="12">
        <f>SUM(K10:K12)-SUM(M10:M11)</f>
        <v>21110.8992</v>
      </c>
      <c r="L13" s="12"/>
      <c r="M13" s="12"/>
      <c r="N13" s="12">
        <f>(3*N10+11*N11+5*N12)/19</f>
        <v>0.30863900000000005</v>
      </c>
      <c r="O13" s="12">
        <f>(3*O10+11*O11+5*O12)/19</f>
        <v>0.8306271545285514</v>
      </c>
      <c r="P13" s="12">
        <f ca="1">(3*P10+11*P11+5*P12)/19</f>
        <v>4.2288301917751756</v>
      </c>
      <c r="Q13" s="12">
        <f ca="1">(3*Q10+11*Q11+5*Q12)/19</f>
        <v>94.228830191775188</v>
      </c>
      <c r="R13" s="12">
        <f ca="1">(3*R10+11*R11+5*R12)/19</f>
        <v>1.2331444985611233</v>
      </c>
      <c r="S13" s="12"/>
      <c r="T13" s="12"/>
      <c r="U13" s="12"/>
    </row>
    <row r="14" spans="1:21" ht="15.75" thickBot="1" x14ac:dyDescent="0.3">
      <c r="A14" s="26" t="s">
        <v>27</v>
      </c>
      <c r="B14" s="27">
        <v>90</v>
      </c>
      <c r="C14" s="18">
        <f>ROUND(1/B14,6)</f>
        <v>1.1110999999999999E-2</v>
      </c>
      <c r="D14" s="11"/>
      <c r="E14" s="11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ht="15.75" thickBot="1" x14ac:dyDescent="0.3">
      <c r="A15" s="26" t="s">
        <v>28</v>
      </c>
      <c r="B15" s="27">
        <v>10</v>
      </c>
      <c r="C15" s="18">
        <f>ROUND(1/B15,6)</f>
        <v>0.1</v>
      </c>
      <c r="D15" s="11"/>
      <c r="E15" s="11"/>
      <c r="H15" s="65" t="s">
        <v>29</v>
      </c>
      <c r="I15" s="66"/>
      <c r="J15" s="66"/>
      <c r="K15" s="66"/>
      <c r="L15" s="66"/>
      <c r="M15" s="66"/>
      <c r="N15" s="66"/>
      <c r="O15" s="66"/>
      <c r="P15" s="66"/>
      <c r="Q15" s="66"/>
      <c r="R15" s="67"/>
      <c r="S15" s="12"/>
      <c r="T15" s="12"/>
      <c r="U15" s="12"/>
    </row>
    <row r="16" spans="1:21" ht="15.75" thickBot="1" x14ac:dyDescent="0.3">
      <c r="A16" s="26" t="s">
        <v>30</v>
      </c>
      <c r="B16" s="27">
        <v>25</v>
      </c>
      <c r="C16" s="18">
        <f>ROUND(1/B16,6)</f>
        <v>0.04</v>
      </c>
      <c r="D16" s="11"/>
      <c r="E16" s="11"/>
      <c r="H16" s="9" t="s">
        <v>3</v>
      </c>
      <c r="I16" s="9" t="s">
        <v>4</v>
      </c>
      <c r="J16" s="55" t="s">
        <v>5</v>
      </c>
      <c r="K16" s="55" t="s">
        <v>6</v>
      </c>
      <c r="L16" s="9" t="s">
        <v>7</v>
      </c>
      <c r="M16" s="10" t="s">
        <v>8</v>
      </c>
      <c r="N16" s="9" t="s">
        <v>89</v>
      </c>
      <c r="O16" s="9" t="s">
        <v>9</v>
      </c>
      <c r="P16" s="9" t="s">
        <v>10</v>
      </c>
      <c r="Q16" s="9" t="s">
        <v>11</v>
      </c>
      <c r="R16" s="63" t="s">
        <v>85</v>
      </c>
      <c r="S16" s="63" t="s">
        <v>88</v>
      </c>
      <c r="T16" s="12"/>
      <c r="U16" s="12"/>
    </row>
    <row r="17" spans="1:22" ht="15.75" thickBot="1" x14ac:dyDescent="0.3">
      <c r="A17" s="28" t="s">
        <v>31</v>
      </c>
      <c r="B17" s="29">
        <v>30</v>
      </c>
      <c r="C17" s="21">
        <f>ROUND(1/B17,6)</f>
        <v>3.3333000000000002E-2</v>
      </c>
      <c r="D17" s="11"/>
      <c r="E17" s="11"/>
      <c r="H17" s="25">
        <v>3</v>
      </c>
      <c r="I17" s="14" t="str">
        <f>$A$7</f>
        <v>05:00 - 08:00</v>
      </c>
      <c r="J17" s="56">
        <f>ROUND(N3*$B$23,6)</f>
        <v>0.104019</v>
      </c>
      <c r="K17" s="56">
        <f>L3*$B$23</f>
        <v>1123.40868</v>
      </c>
      <c r="L17" s="14">
        <f>MIN($C$15*H17*E7,K17)</f>
        <v>1123.40868</v>
      </c>
      <c r="M17" s="15">
        <f>MAX(0,K17-L17)</f>
        <v>0</v>
      </c>
      <c r="N17" s="14">
        <f>ROUND(L17/E7,6)</f>
        <v>0.104019</v>
      </c>
      <c r="O17" s="16">
        <f>MIN(J17/(H17*$C$15),1)</f>
        <v>0.34672999999999993</v>
      </c>
      <c r="P17" s="57">
        <f ca="1">'Erlang-C'!AD15</f>
        <v>0.51080048126602651</v>
      </c>
      <c r="Q17" s="16">
        <f ca="1">'Erlang-C'!AE15</f>
        <v>10.510800481266026</v>
      </c>
      <c r="R17" s="16">
        <f ca="1">'Erlang-C'!AF15</f>
        <v>5.3132955260810806E-2</v>
      </c>
      <c r="S17" s="16">
        <f>J17 /F7</f>
        <v>0.25648492440008286</v>
      </c>
      <c r="U17" s="12"/>
    </row>
    <row r="18" spans="1:22" ht="15.75" thickBot="1" x14ac:dyDescent="0.3">
      <c r="H18" s="27">
        <v>4</v>
      </c>
      <c r="I18" s="18" t="str">
        <f>$A$8</f>
        <v>08:00 - 19:00</v>
      </c>
      <c r="J18" s="58">
        <f>ROUND(N4*$B$23,6)</f>
        <v>0.21276700000000001</v>
      </c>
      <c r="K18" s="58">
        <f>L4*$B$23+M17</f>
        <v>8425.5650999999998</v>
      </c>
      <c r="L18" s="18">
        <f>MIN($C$15*H18*E8,K18)</f>
        <v>8425.5650999999998</v>
      </c>
      <c r="M18" s="19">
        <f>MAX(0,K18-L18)</f>
        <v>0</v>
      </c>
      <c r="N18" s="18">
        <f>ROUND(L18/E8,6)</f>
        <v>0.21276700000000001</v>
      </c>
      <c r="O18" s="18">
        <f>MIN(J18/(H18*$C$15),1)</f>
        <v>0.53191750000000004</v>
      </c>
      <c r="P18" s="58">
        <f ca="1">'Erlang-C'!AD16</f>
        <v>1.1045788398311609</v>
      </c>
      <c r="Q18" s="18">
        <f ca="1">'Erlang-C'!AE16</f>
        <v>11.104578839831161</v>
      </c>
      <c r="R18" s="18">
        <f ca="1">'Erlang-C'!AF16</f>
        <v>0.23501792601435662</v>
      </c>
      <c r="S18" s="18">
        <f>J18 /F8</f>
        <v>0.25648638711582855</v>
      </c>
      <c r="U18" s="12"/>
    </row>
    <row r="19" spans="1:22" ht="15.75" thickBot="1" x14ac:dyDescent="0.3">
      <c r="A19" s="64" t="s">
        <v>32</v>
      </c>
      <c r="B19" s="64"/>
      <c r="H19" s="29">
        <v>3</v>
      </c>
      <c r="I19" s="21" t="str">
        <f>$A$9</f>
        <v>19:00 - 00:00</v>
      </c>
      <c r="J19" s="59">
        <f>ROUND(N5*$B$23,6)</f>
        <v>9.3617000000000006E-2</v>
      </c>
      <c r="K19" s="59">
        <f>L5*$B$23+M18</f>
        <v>1685.11302</v>
      </c>
      <c r="L19" s="21">
        <f>MIN($C$15*H19*E9,K19)</f>
        <v>1685.11302</v>
      </c>
      <c r="M19" s="4">
        <f>MAX(0,K19-L19)</f>
        <v>0</v>
      </c>
      <c r="N19" s="21">
        <f>ROUND(L19/E9,6)</f>
        <v>9.3617000000000006E-2</v>
      </c>
      <c r="O19" s="21">
        <f>MIN(J19/(H19*$C$15),1)</f>
        <v>0.31205666666666665</v>
      </c>
      <c r="P19" s="59">
        <f ca="1">'Erlang-C'!AD17</f>
        <v>0.37430098926779642</v>
      </c>
      <c r="Q19" s="21">
        <f ca="1">'Erlang-C'!AE17</f>
        <v>10.374300989267796</v>
      </c>
      <c r="R19" s="21">
        <f ca="1">'Erlang-C'!AF17</f>
        <v>3.5040935712283304E-2</v>
      </c>
      <c r="S19" s="21">
        <f>J19 /F9</f>
        <v>0.25648493150684931</v>
      </c>
      <c r="U19" s="12"/>
    </row>
    <row r="20" spans="1:22" ht="15.75" thickBot="1" x14ac:dyDescent="0.3">
      <c r="A20" s="24" t="s">
        <v>33</v>
      </c>
      <c r="B20" s="25">
        <v>2E-3</v>
      </c>
      <c r="C20" s="12" t="s">
        <v>91</v>
      </c>
      <c r="D20" s="30">
        <f>1-B20</f>
        <v>0.998</v>
      </c>
      <c r="E20" s="30">
        <f>B20</f>
        <v>2E-3</v>
      </c>
      <c r="H20" s="12"/>
      <c r="I20" s="12"/>
      <c r="J20" s="12">
        <f>(3*J17+11*J18+5*J19)/19</f>
        <v>0.164241</v>
      </c>
      <c r="K20" s="12">
        <f>SUM(K17:K19)-SUM(M17:M18)</f>
        <v>11234.086800000001</v>
      </c>
      <c r="L20" s="12"/>
      <c r="M20" s="12"/>
      <c r="N20" s="12">
        <f>(3*N17+11*N18+5*N19)/19</f>
        <v>0.164241</v>
      </c>
      <c r="O20" s="12">
        <f>(3*O17+11*O18+5*O19)/19</f>
        <v>0.44481925438596492</v>
      </c>
      <c r="P20" s="12">
        <f ca="1">(3*P17+11*P18+5*P19)/19</f>
        <v>0.81864598043578063</v>
      </c>
      <c r="Q20" s="12">
        <f ca="1">(3*Q17+11*Q18+5*Q19)/19</f>
        <v>10.818645980435781</v>
      </c>
      <c r="R20" s="12">
        <f ca="1">(3*R17+11*R18+5*R19)/19</f>
        <v>0.15367372265798798</v>
      </c>
      <c r="S20" s="12"/>
      <c r="T20" s="12"/>
      <c r="U20" s="12"/>
    </row>
    <row r="21" spans="1:22" ht="15.75" thickBot="1" x14ac:dyDescent="0.3">
      <c r="A21" s="26" t="s">
        <v>34</v>
      </c>
      <c r="B21" s="27">
        <f>ROUND(D20*E21*E22,6)</f>
        <v>0.48198400000000002</v>
      </c>
      <c r="C21" s="12" t="s">
        <v>92</v>
      </c>
      <c r="D21" s="30">
        <v>0.25700000000000001</v>
      </c>
      <c r="E21" s="30">
        <f>1-D21</f>
        <v>0.74299999999999999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2" ht="15.75" thickBot="1" x14ac:dyDescent="0.3">
      <c r="A22" s="24" t="s">
        <v>35</v>
      </c>
      <c r="B22" s="27">
        <f>ROUND(D20*E21*D22,6)</f>
        <v>0.25952999999999998</v>
      </c>
      <c r="C22" s="12" t="s">
        <v>93</v>
      </c>
      <c r="D22" s="30">
        <v>0.35</v>
      </c>
      <c r="E22" s="30">
        <f>1-D22</f>
        <v>0.65</v>
      </c>
      <c r="H22" s="65" t="s">
        <v>36</v>
      </c>
      <c r="I22" s="66"/>
      <c r="J22" s="66"/>
      <c r="K22" s="66"/>
      <c r="L22" s="66"/>
      <c r="M22" s="66"/>
      <c r="N22" s="66"/>
      <c r="O22" s="66"/>
      <c r="P22" s="66"/>
      <c r="Q22" s="66"/>
      <c r="R22" s="67"/>
      <c r="S22" s="12"/>
      <c r="T22" s="12"/>
      <c r="U22" s="12"/>
    </row>
    <row r="23" spans="1:22" ht="15.75" thickBot="1" x14ac:dyDescent="0.3">
      <c r="A23" s="26" t="s">
        <v>37</v>
      </c>
      <c r="B23" s="27">
        <f>ROUND(D20*D21,6)</f>
        <v>0.25648599999999999</v>
      </c>
      <c r="H23" s="9" t="s">
        <v>3</v>
      </c>
      <c r="I23" s="9" t="s">
        <v>4</v>
      </c>
      <c r="J23" s="55" t="s">
        <v>5</v>
      </c>
      <c r="K23" s="55" t="s">
        <v>6</v>
      </c>
      <c r="L23" s="9" t="s">
        <v>7</v>
      </c>
      <c r="M23" s="10" t="s">
        <v>8</v>
      </c>
      <c r="N23" s="9" t="s">
        <v>89</v>
      </c>
      <c r="O23" s="9" t="s">
        <v>9</v>
      </c>
      <c r="P23" s="9" t="s">
        <v>10</v>
      </c>
      <c r="Q23" s="9" t="s">
        <v>11</v>
      </c>
      <c r="R23" s="63" t="s">
        <v>85</v>
      </c>
      <c r="S23" s="63" t="s">
        <v>88</v>
      </c>
      <c r="T23" s="12"/>
      <c r="U23" s="12"/>
    </row>
    <row r="24" spans="1:22" ht="15.75" thickBot="1" x14ac:dyDescent="0.3">
      <c r="A24" s="28" t="s">
        <v>38</v>
      </c>
      <c r="B24" s="29">
        <v>5.0000000000000001E-4</v>
      </c>
      <c r="C24" s="12">
        <f>SUM(B20:B23)</f>
        <v>1</v>
      </c>
      <c r="H24" s="25">
        <v>11</v>
      </c>
      <c r="I24" s="14" t="str">
        <f>$A$7</f>
        <v>05:00 - 08:00</v>
      </c>
      <c r="J24" s="56">
        <f>ROUND(N3*$B$22+N10,6)</f>
        <v>0.30072500000000002</v>
      </c>
      <c r="K24" s="56">
        <f>L10+L3*$B$22</f>
        <v>3247.8313199999998</v>
      </c>
      <c r="L24" s="14">
        <f>MIN($C$16*H24*E7,K24)</f>
        <v>3247.8313199999998</v>
      </c>
      <c r="M24" s="15">
        <f>MAX(0,K24-L24)</f>
        <v>0</v>
      </c>
      <c r="N24" s="14">
        <f>ROUND(L24/E7,6)</f>
        <v>0.30072500000000002</v>
      </c>
      <c r="O24" s="16">
        <f>MIN(J24/(H24*$C$16),1)</f>
        <v>0.6834659090909091</v>
      </c>
      <c r="P24" s="57">
        <f ca="1">'Erlang-C'!AD20</f>
        <v>1.2784337798193071</v>
      </c>
      <c r="Q24" s="16">
        <f ca="1">'Erlang-C'!AE20</f>
        <v>26.278433779819306</v>
      </c>
      <c r="R24" s="16">
        <f ca="1">'Erlang-C'!AF20</f>
        <v>0.38445699843616116</v>
      </c>
      <c r="S24" s="16">
        <f>J24 /F7</f>
        <v>0.74151288601327559</v>
      </c>
      <c r="U24" s="12"/>
    </row>
    <row r="25" spans="1:22" ht="15.75" thickBot="1" x14ac:dyDescent="0.3">
      <c r="H25" s="27">
        <v>20</v>
      </c>
      <c r="I25" s="18" t="str">
        <f>$A$8</f>
        <v>08:00 - 19:00</v>
      </c>
      <c r="J25" s="58">
        <f>ROUND(N11+N4*$B$22,6)</f>
        <v>0.61512</v>
      </c>
      <c r="K25" s="58">
        <f>L11+L4*$B$22+M24</f>
        <v>24358.734899999999</v>
      </c>
      <c r="L25" s="18">
        <f>MIN($C$16*H25*E8,K25)</f>
        <v>24358.734899999999</v>
      </c>
      <c r="M25" s="19">
        <f>MAX(0,K25-L25)</f>
        <v>0</v>
      </c>
      <c r="N25" s="18">
        <f>ROUND(L25/E8,6)</f>
        <v>0.61512</v>
      </c>
      <c r="O25" s="18">
        <f>MIN(J25/(H25*$C$16),1)</f>
        <v>0.76889999999999992</v>
      </c>
      <c r="P25" s="58">
        <f ca="1">'Erlang-C'!AD21</f>
        <v>1.0435556984627146</v>
      </c>
      <c r="Q25" s="18">
        <f ca="1">'Erlang-C'!AE21</f>
        <v>26.043555698462715</v>
      </c>
      <c r="R25" s="18">
        <f ca="1">'Erlang-C'!AF21</f>
        <v>0.64191198123838489</v>
      </c>
      <c r="S25" s="18">
        <f>J25 /F8</f>
        <v>0.74151492685749421</v>
      </c>
      <c r="U25" s="12"/>
    </row>
    <row r="26" spans="1:22" ht="15.75" thickBot="1" x14ac:dyDescent="0.3">
      <c r="A26" s="64" t="s">
        <v>39</v>
      </c>
      <c r="B26" s="64"/>
      <c r="C26" s="64"/>
      <c r="D26" s="64"/>
      <c r="H26" s="29">
        <v>12</v>
      </c>
      <c r="I26" s="21" t="str">
        <f>$A$9</f>
        <v>19:00 - 00:00</v>
      </c>
      <c r="J26" s="59">
        <f>ROUND(N12+N5*$B$22,6)</f>
        <v>0.270652</v>
      </c>
      <c r="K26" s="59">
        <f>L12+L5*$B$22+M25</f>
        <v>4871.7469799999999</v>
      </c>
      <c r="L26" s="21">
        <f>MIN($C$16*H26*E9,K26)</f>
        <v>4871.7469799999999</v>
      </c>
      <c r="M26" s="4">
        <f>MAX(0,K26-L26)</f>
        <v>0</v>
      </c>
      <c r="N26" s="21">
        <f>ROUND(L26/E9,6)</f>
        <v>0.27065299999999998</v>
      </c>
      <c r="O26" s="21">
        <f>MIN(J26/(H26*$C$16),1)</f>
        <v>0.56385833333333335</v>
      </c>
      <c r="P26" s="59">
        <f ca="1">'Erlang-C'!AD22</f>
        <v>0.24080179117696737</v>
      </c>
      <c r="Q26" s="21">
        <f ca="1">'Erlang-C'!AE22</f>
        <v>25.240801791176967</v>
      </c>
      <c r="R26" s="21">
        <f ca="1">'Erlang-C'!AF22</f>
        <v>6.5173486385628573E-2</v>
      </c>
      <c r="S26" s="21">
        <f>J26 /F9</f>
        <v>0.74151232876712336</v>
      </c>
      <c r="U26" s="12"/>
    </row>
    <row r="27" spans="1:22" ht="15.75" thickBot="1" x14ac:dyDescent="0.3">
      <c r="A27" s="20" t="s">
        <v>40</v>
      </c>
      <c r="B27" s="3" t="s">
        <v>41</v>
      </c>
      <c r="C27" s="31" t="s">
        <v>42</v>
      </c>
      <c r="D27" s="32" t="s">
        <v>43</v>
      </c>
      <c r="H27" s="12"/>
      <c r="I27" s="12"/>
      <c r="J27" s="12">
        <f>(3*J24+11*J25+5*J26)/19</f>
        <v>0.47482921052631583</v>
      </c>
      <c r="K27" s="12">
        <f>SUM(K24:K26)-SUM(M24:M25)</f>
        <v>32478.313200000001</v>
      </c>
      <c r="L27" s="12"/>
      <c r="M27" s="12"/>
      <c r="N27" s="12">
        <f>(3*N24+11*N25+5*N26)/19</f>
        <v>0.47482947368421052</v>
      </c>
      <c r="O27" s="12">
        <f>(3*O24+11*O25+5*O26)/19</f>
        <v>0.70145207336523119</v>
      </c>
      <c r="P27" s="12">
        <f ca="1">(3*P24+11*P25+5*P26)/19</f>
        <v>0.86939068307540091</v>
      </c>
      <c r="Q27" s="12">
        <f ca="1">(3*Q24+11*Q25+5*Q26)/19</f>
        <v>25.869390683075402</v>
      </c>
      <c r="R27" s="12">
        <f ca="1">(3*R24+11*R25+5*R26)/19</f>
        <v>0.44948790636099262</v>
      </c>
      <c r="S27" s="12"/>
      <c r="T27" s="12"/>
      <c r="U27" s="12"/>
    </row>
    <row r="28" spans="1:22" x14ac:dyDescent="0.25">
      <c r="A28" s="33" t="s">
        <v>44</v>
      </c>
      <c r="B28" s="25">
        <v>300</v>
      </c>
      <c r="C28" s="16">
        <f>B28/(60*60*19*30)</f>
        <v>1.4619883040935673E-4</v>
      </c>
      <c r="D28" s="15">
        <f>B28*($B$7*H3+$B$8*H4+$B$9*H5)/30</f>
        <v>2260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2" ht="15.75" thickBot="1" x14ac:dyDescent="0.3">
      <c r="A29" s="34" t="s">
        <v>45</v>
      </c>
      <c r="B29" s="27">
        <v>200</v>
      </c>
      <c r="C29" s="18">
        <f>B29/(60*60*19*30)</f>
        <v>9.7465886939571147E-5</v>
      </c>
      <c r="D29" s="19">
        <f>B29*($B$7*H10+$B$8*H11+$B$9*H12)/30</f>
        <v>4186.666666666667</v>
      </c>
      <c r="H29" s="64" t="s">
        <v>31</v>
      </c>
      <c r="I29" s="64"/>
      <c r="J29" s="64"/>
      <c r="K29" s="64"/>
      <c r="L29" s="64"/>
      <c r="M29" s="64"/>
      <c r="N29" s="64"/>
      <c r="O29" s="64"/>
      <c r="P29" s="64"/>
      <c r="Q29" s="64"/>
      <c r="R29" s="12"/>
      <c r="S29" s="12"/>
      <c r="T29" s="12"/>
      <c r="U29" s="12"/>
    </row>
    <row r="30" spans="1:22" ht="15.75" thickBot="1" x14ac:dyDescent="0.3">
      <c r="A30" s="33" t="s">
        <v>46</v>
      </c>
      <c r="B30" s="25">
        <v>50</v>
      </c>
      <c r="C30" s="14">
        <f>B30/(60*60*19*30)</f>
        <v>2.4366471734892787E-5</v>
      </c>
      <c r="D30" s="15">
        <f>B30*($B$7*H17+$B$8*H18+$B$9*H19)/30</f>
        <v>113.33333333333333</v>
      </c>
      <c r="H30" s="9" t="s">
        <v>3</v>
      </c>
      <c r="I30" s="9" t="s">
        <v>4</v>
      </c>
      <c r="J30" s="55" t="s">
        <v>5</v>
      </c>
      <c r="K30" s="55" t="s">
        <v>6</v>
      </c>
      <c r="L30" s="9" t="s">
        <v>7</v>
      </c>
      <c r="M30" s="10" t="s">
        <v>47</v>
      </c>
      <c r="N30" s="9" t="s">
        <v>89</v>
      </c>
      <c r="O30" s="9" t="s">
        <v>9</v>
      </c>
      <c r="P30" s="9" t="s">
        <v>10</v>
      </c>
      <c r="Q30" s="9" t="s">
        <v>11</v>
      </c>
      <c r="R30" s="9" t="s">
        <v>48</v>
      </c>
      <c r="S30" s="9" t="s">
        <v>49</v>
      </c>
      <c r="T30" s="9" t="s">
        <v>50</v>
      </c>
      <c r="U30" s="12" t="s">
        <v>87</v>
      </c>
    </row>
    <row r="31" spans="1:22" x14ac:dyDescent="0.25">
      <c r="A31" s="34" t="s">
        <v>51</v>
      </c>
      <c r="B31" s="27">
        <v>1300</v>
      </c>
      <c r="C31" s="18">
        <f>B31/(60*60*19*30)</f>
        <v>6.3352826510721251E-4</v>
      </c>
      <c r="D31" s="19">
        <f>B31*($B$7*H24+$B$8*H25+$B$9*H26)/30</f>
        <v>13563.333333333334</v>
      </c>
      <c r="H31" s="25">
        <v>10</v>
      </c>
      <c r="I31" s="14" t="str">
        <f>$A$7</f>
        <v>05:00 - 08:00</v>
      </c>
      <c r="J31" s="56">
        <f>ROUND(K31/E7,6)</f>
        <v>0.40474399999999999</v>
      </c>
      <c r="K31" s="56">
        <f>L24+L17</f>
        <v>4371.24</v>
      </c>
      <c r="L31" s="14">
        <f ca="1">MIN(S31*E7,K31)</f>
        <v>3026.1607948872543</v>
      </c>
      <c r="M31" s="15">
        <f ca="1">MAX(0,K31-L31)</f>
        <v>1345.0792051127455</v>
      </c>
      <c r="N31" s="14">
        <f ca="1">ROUND(L31/E7,6)</f>
        <v>0.2802</v>
      </c>
      <c r="O31" s="16">
        <f ca="1">MIN(S31/(H31*$C$17),1)</f>
        <v>0.84060862688828386</v>
      </c>
      <c r="P31" s="57">
        <f>'Erlang-C'!AD25</f>
        <v>0</v>
      </c>
      <c r="Q31" s="16">
        <f>'Erlang-C'!AE25</f>
        <v>30</v>
      </c>
      <c r="R31" s="14">
        <f ca="1">'Erlang-B'!N4</f>
        <v>0.30771037099828119</v>
      </c>
      <c r="S31" s="14">
        <f ca="1">J31*(1-R31)</f>
        <v>0.28020007360067167</v>
      </c>
      <c r="T31" s="14">
        <f>$C$17*H31*E7</f>
        <v>3599.9639999999999</v>
      </c>
      <c r="U31">
        <f ca="1">(L31*Q31+M31*0)/K31</f>
        <v>20.768666064232949</v>
      </c>
      <c r="V31">
        <f>J31/F7</f>
        <v>0.99799781041335833</v>
      </c>
    </row>
    <row r="32" spans="1:22" ht="15.75" thickBot="1" x14ac:dyDescent="0.3">
      <c r="A32" s="35" t="s">
        <v>52</v>
      </c>
      <c r="B32" s="29">
        <v>800</v>
      </c>
      <c r="C32" s="21">
        <f>B32/(60*60*19*30)</f>
        <v>3.8986354775828459E-4</v>
      </c>
      <c r="D32" s="4">
        <f>B32*($B$7*H31+$B$8*H32+$B$9*H33)/30</f>
        <v>8000</v>
      </c>
      <c r="H32" s="27">
        <v>20</v>
      </c>
      <c r="I32" s="18" t="str">
        <f>$A$8</f>
        <v>08:00 - 19:00</v>
      </c>
      <c r="J32" s="58">
        <f>ROUND(K32/E8,6)</f>
        <v>0.82788600000000001</v>
      </c>
      <c r="K32" s="58">
        <f>L25+L18</f>
        <v>32784.300000000003</v>
      </c>
      <c r="L32" s="18">
        <f ca="1">MIN(S32*E8,K32)</f>
        <v>23728.300321150302</v>
      </c>
      <c r="M32" s="19">
        <f ca="1">MAX(0,K32-L32)</f>
        <v>9055.999678849701</v>
      </c>
      <c r="N32" s="18">
        <f ca="1">ROUND(L32/E8,6)</f>
        <v>0.59919999999999995</v>
      </c>
      <c r="O32" s="18">
        <f ca="1">MIN(S32/(H32*$C$17),1)</f>
        <v>0.89880824267145332</v>
      </c>
      <c r="P32" s="58">
        <f>'Erlang-C'!AD26</f>
        <v>0</v>
      </c>
      <c r="Q32" s="18">
        <f>'Erlang-C'!AE26</f>
        <v>30</v>
      </c>
      <c r="R32" s="18">
        <f ca="1">'Erlang-B'!N5</f>
        <v>0.27622945301726198</v>
      </c>
      <c r="S32" s="18">
        <f ca="1">J32*(1-R32)</f>
        <v>0.5991995030593511</v>
      </c>
      <c r="T32" s="18">
        <f>$C$17*H32*E8</f>
        <v>26399.736000000001</v>
      </c>
      <c r="U32">
        <f t="shared" ref="U32:U33" ca="1" si="1">(L32*Q32+M32*0)/K32</f>
        <v>21.713106872329409</v>
      </c>
      <c r="V32">
        <f>J32/F8</f>
        <v>0.99800010849321019</v>
      </c>
    </row>
    <row r="33" spans="1:22" ht="15.75" thickBot="1" x14ac:dyDescent="0.3">
      <c r="B33" s="36"/>
      <c r="H33" s="29">
        <v>10</v>
      </c>
      <c r="I33" s="21" t="str">
        <f>$A$9</f>
        <v>19:00 - 00:00</v>
      </c>
      <c r="J33" s="59">
        <f>ROUND(K33/E9,6)</f>
        <v>0.36426999999999998</v>
      </c>
      <c r="K33" s="59">
        <f>L26+L19</f>
        <v>6556.86</v>
      </c>
      <c r="L33" s="21">
        <f ca="1">MIN(S33*E9,K33)</f>
        <v>4875.4834767686061</v>
      </c>
      <c r="M33" s="4">
        <f ca="1">MAX(0,K33-L33)</f>
        <v>1681.3765232313935</v>
      </c>
      <c r="N33" s="21">
        <f ca="1">ROUND(L33/E9,6)</f>
        <v>0.27085999999999999</v>
      </c>
      <c r="O33" s="21">
        <f ca="1">MIN(S33/(H33*$C$17),1)</f>
        <v>0.81258870534848771</v>
      </c>
      <c r="P33" s="59">
        <f>'Erlang-C'!AD27</f>
        <v>0</v>
      </c>
      <c r="Q33" s="21">
        <f>'Erlang-C'!AE27</f>
        <v>30</v>
      </c>
      <c r="R33" s="21">
        <f ca="1">'Erlang-B'!N6</f>
        <v>0.25643013930927211</v>
      </c>
      <c r="S33" s="21">
        <f ca="1">J33*(1-R33)</f>
        <v>0.27086019315381143</v>
      </c>
      <c r="T33" s="21">
        <f>$C$17*H33*E9</f>
        <v>5999.9400000000005</v>
      </c>
      <c r="U33">
        <f t="shared" ca="1" si="1"/>
        <v>22.307095820721837</v>
      </c>
      <c r="V33">
        <f>J33/F9</f>
        <v>0.998</v>
      </c>
    </row>
    <row r="34" spans="1:22" ht="15.75" thickBot="1" x14ac:dyDescent="0.3">
      <c r="A34" s="71"/>
      <c r="B34" s="73" t="s">
        <v>94</v>
      </c>
      <c r="C34" s="30" t="s">
        <v>90</v>
      </c>
      <c r="J34" s="12">
        <f>(3*J31+11*J32+5*J33)/19</f>
        <v>0.63906989473684206</v>
      </c>
      <c r="K34" s="12">
        <f>SUM(K31:K33)</f>
        <v>43712.4</v>
      </c>
      <c r="M34">
        <f ca="1">SUM(M31:M33)</f>
        <v>12082.45540719384</v>
      </c>
      <c r="N34" s="12">
        <f ca="1">(3*N31+11*N32+5*N33)/19</f>
        <v>0.46242631578947363</v>
      </c>
      <c r="O34" s="12">
        <f ca="1">(3*O31+11*O32+5*O33)/19</f>
        <v>0.86692947772596196</v>
      </c>
      <c r="P34" s="12">
        <f>(3*P31+11*P32+5*P33)/19</f>
        <v>0</v>
      </c>
      <c r="Q34" s="12">
        <f>(3*Q31+11*Q32+5*Q33)/19</f>
        <v>30</v>
      </c>
      <c r="R34" s="12">
        <f ca="1">(3*R31+11*R32+5*R33)/19</f>
        <v>0.27598977856479401</v>
      </c>
    </row>
    <row r="35" spans="1:22" x14ac:dyDescent="0.25">
      <c r="A35" s="69" t="str">
        <f>A7</f>
        <v>05:00 - 08:00</v>
      </c>
      <c r="B35" s="56">
        <f>(C28*H3 + C29*H10 + C30*H17 + C31*H24+C32*H31)*E7</f>
        <v>155.5263157894737</v>
      </c>
      <c r="C35" s="14">
        <f ca="1">Q3+Q10*S10+Q17*S17+Q24*S24+U31*V31</f>
        <v>104.67402573121672</v>
      </c>
      <c r="L35" s="36"/>
      <c r="M35" s="36"/>
      <c r="N35" s="36"/>
    </row>
    <row r="36" spans="1:22" x14ac:dyDescent="0.25">
      <c r="A36" s="72" t="str">
        <f>A8</f>
        <v>08:00 - 19:00</v>
      </c>
      <c r="B36" s="58">
        <f>(C28*H4 + C29*H11 + C30*H18 + C31*H25+C32*H32)*E8</f>
        <v>1057.5438596491229</v>
      </c>
      <c r="C36" s="18">
        <f ca="1">Q4+Q11*S11+Q18*S18+Q25*S25+U32*V32</f>
        <v>109.53945795541027</v>
      </c>
      <c r="S36">
        <f ca="1">30*(1-R31) + 0*R31</f>
        <v>20.768688870051566</v>
      </c>
    </row>
    <row r="37" spans="1:22" ht="15.75" thickBot="1" x14ac:dyDescent="0.3">
      <c r="A37" s="70" t="str">
        <f>A9</f>
        <v>19:00 - 00:00</v>
      </c>
      <c r="B37" s="59">
        <f>(C29*H5 + C30*H12 + C31*H19 + C32*H26+C33*H33)*E9</f>
        <v>142.98245614035088</v>
      </c>
      <c r="C37" s="21">
        <f ca="1">Q5+Q12*S12+Q19*S19+Q26*S26+U33*V33</f>
        <v>105.03535700216084</v>
      </c>
      <c r="M37" s="11"/>
      <c r="N37" s="52"/>
      <c r="O37" s="11"/>
    </row>
  </sheetData>
  <mergeCells count="10">
    <mergeCell ref="A19:B19"/>
    <mergeCell ref="A26:D26"/>
    <mergeCell ref="H29:Q29"/>
    <mergeCell ref="H15:R15"/>
    <mergeCell ref="H22:R22"/>
    <mergeCell ref="A1:B1"/>
    <mergeCell ref="A5:F5"/>
    <mergeCell ref="A11:C11"/>
    <mergeCell ref="H8:R8"/>
    <mergeCell ref="H1:R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60"/>
  <sheetViews>
    <sheetView topLeftCell="S1" zoomScale="95" zoomScaleNormal="95" workbookViewId="0">
      <selection activeCell="AA6" sqref="AA6"/>
    </sheetView>
  </sheetViews>
  <sheetFormatPr defaultColWidth="8.7109375" defaultRowHeight="15" x14ac:dyDescent="0.25"/>
  <cols>
    <col min="2" max="2" width="4.28515625" customWidth="1"/>
    <col min="3" max="17" width="13.7109375" customWidth="1"/>
    <col min="19" max="19" width="13.5703125" customWidth="1"/>
    <col min="25" max="25" width="8.42578125" customWidth="1"/>
    <col min="26" max="26" width="4" customWidth="1"/>
    <col min="27" max="27" width="11.7109375" customWidth="1"/>
    <col min="30" max="30" width="12.28515625" customWidth="1"/>
    <col min="31" max="31" width="11" customWidth="1"/>
  </cols>
  <sheetData>
    <row r="1" spans="2:32" x14ac:dyDescent="0.25">
      <c r="B1">
        <v>30</v>
      </c>
      <c r="C1" s="68" t="s">
        <v>53</v>
      </c>
      <c r="D1" s="68"/>
      <c r="E1" s="68"/>
      <c r="F1" s="68" t="s">
        <v>54</v>
      </c>
      <c r="G1" s="68"/>
      <c r="H1" s="68"/>
      <c r="I1" s="68" t="s">
        <v>55</v>
      </c>
      <c r="J1" s="68"/>
      <c r="K1" s="68"/>
      <c r="L1" s="68" t="s">
        <v>56</v>
      </c>
      <c r="M1" s="68"/>
      <c r="N1" s="68"/>
      <c r="O1" s="68" t="s">
        <v>57</v>
      </c>
      <c r="P1" s="68"/>
      <c r="Q1" s="68"/>
    </row>
    <row r="2" spans="2:32" x14ac:dyDescent="0.25">
      <c r="B2" t="s">
        <v>58</v>
      </c>
      <c r="C2" s="37" t="s">
        <v>59</v>
      </c>
      <c r="D2" s="38" t="s">
        <v>60</v>
      </c>
      <c r="E2" s="39" t="s">
        <v>61</v>
      </c>
      <c r="F2" s="37" t="s">
        <v>59</v>
      </c>
      <c r="G2" s="38" t="s">
        <v>60</v>
      </c>
      <c r="H2" s="39" t="s">
        <v>61</v>
      </c>
      <c r="I2" s="37" t="s">
        <v>59</v>
      </c>
      <c r="J2" s="38" t="s">
        <v>60</v>
      </c>
      <c r="K2" s="39" t="s">
        <v>61</v>
      </c>
      <c r="L2" s="37" t="s">
        <v>59</v>
      </c>
      <c r="M2" s="38" t="s">
        <v>60</v>
      </c>
      <c r="N2" s="39" t="s">
        <v>61</v>
      </c>
      <c r="O2" s="37" t="s">
        <v>59</v>
      </c>
      <c r="P2" s="38" t="s">
        <v>60</v>
      </c>
      <c r="Q2" s="39" t="s">
        <v>61</v>
      </c>
    </row>
    <row r="3" spans="2:32" x14ac:dyDescent="0.25">
      <c r="B3">
        <v>0</v>
      </c>
      <c r="C3" s="5">
        <f>(Dati!$H$3*Dati!$O$3)^$B3 *1/FACT($B3)</f>
        <v>1</v>
      </c>
      <c r="D3" s="40">
        <f>(Dati!$H$4*Dati!$O$4)^$B3 *1/FACT($B3)</f>
        <v>1</v>
      </c>
      <c r="E3" s="41">
        <f>(Dati!$H$5*Dati!$O$5)^$B3 *1/FACT($B3)</f>
        <v>1</v>
      </c>
      <c r="F3" s="5">
        <f>(Dati!$H$10*Dati!$O$10)^$B3 *1/FACT($B3)</f>
        <v>1</v>
      </c>
      <c r="G3" s="40">
        <f>(Dati!$H$11*Dati!$O$11)^$B3 *1/FACT($B3)</f>
        <v>1</v>
      </c>
      <c r="H3" s="41">
        <f>(Dati!$H$12*Dati!$O$12)^$B3 *1/FACT($B3)</f>
        <v>1</v>
      </c>
      <c r="I3" s="5">
        <f>(Dati!$H$17*Dati!$O$17)^$B3 *1/FACT($B3)</f>
        <v>1</v>
      </c>
      <c r="J3" s="40">
        <f>(Dati!$H$18*Dati!$O$18)^$B3 *1/FACT($B3)</f>
        <v>1</v>
      </c>
      <c r="K3" s="41">
        <f>(Dati!$H$19*Dati!$O$19)^$B3 *1/FACT($B3)</f>
        <v>1</v>
      </c>
      <c r="L3" s="5">
        <f>(Dati!$H$24*Dati!$O$24)^$B3 *1/FACT($B3)</f>
        <v>1</v>
      </c>
      <c r="M3" s="40">
        <f>(Dati!$H$25*Dati!$O$25)^$B3 *1/FACT($B3)</f>
        <v>1</v>
      </c>
      <c r="N3" s="41">
        <f>(Dati!$H$26*Dati!$O$26)^$B3 *1/FACT($B3)</f>
        <v>1</v>
      </c>
      <c r="O3" s="5">
        <f ca="1">(Dati!$H$31*Dati!$O$31)^$B3 *1/FACT($B3)</f>
        <v>1</v>
      </c>
      <c r="P3" s="40">
        <f ca="1">(Dati!$H$32*Dati!$O$32)^$B3 *1/FACT($B3)</f>
        <v>1</v>
      </c>
      <c r="Q3" s="41">
        <f ca="1">(Dati!$H$33*Dati!$O$33)^$B3 *1/FACT($B3)</f>
        <v>1</v>
      </c>
    </row>
    <row r="4" spans="2:32" x14ac:dyDescent="0.25">
      <c r="B4">
        <v>1</v>
      </c>
      <c r="C4" s="42">
        <f>(Dati!$H$3*Dati!$O$3)^$B4 *1/FACT($B4)</f>
        <v>6.0833095834520829</v>
      </c>
      <c r="D4" s="43">
        <f>(Dati!$H$4*Dati!$O$4)^$B4 *1/FACT($B4)</f>
        <v>12.443112784436078</v>
      </c>
      <c r="E4" s="44">
        <f>(Dati!$H$5*Dati!$O$5)^$B4 *1/FACT($B4)</f>
        <v>5.4749726251368731</v>
      </c>
      <c r="F4" s="42">
        <f>(Dati!$H$10*Dati!$O$10)^$B4 *1/FACT($B4)</f>
        <v>17.592655926559267</v>
      </c>
      <c r="G4" s="43">
        <f>(Dati!$H$11*Dati!$O$11)^$B4 *1/FACT($B4)</f>
        <v>35.984789847898483</v>
      </c>
      <c r="H4" s="44">
        <f>(Dati!$H$12*Dati!$O$12)^$B4 *1/FACT($B4)</f>
        <v>15.833318333183332</v>
      </c>
      <c r="I4" s="42">
        <f>(Dati!$H$17*Dati!$O$17)^$B4 *1/FACT($B4)</f>
        <v>1.0401899999999997</v>
      </c>
      <c r="J4" s="43">
        <f>(Dati!$H$18*Dati!$O$18)^$B4 *1/FACT($B4)</f>
        <v>2.1276700000000002</v>
      </c>
      <c r="K4" s="44">
        <f>(Dati!$H$19*Dati!$O$19)^$B4 *1/FACT($B4)</f>
        <v>0.93616999999999995</v>
      </c>
      <c r="L4" s="42">
        <f>(Dati!$H$24*Dati!$O$24)^$B4 *1/FACT($B4)</f>
        <v>7.5181250000000004</v>
      </c>
      <c r="M4" s="43">
        <f>(Dati!$H$25*Dati!$O$25)^$B4 *1/FACT($B4)</f>
        <v>15.377999999999998</v>
      </c>
      <c r="N4" s="44">
        <f>(Dati!$H$26*Dati!$O$26)^$B4 *1/FACT($B4)</f>
        <v>6.7663000000000002</v>
      </c>
      <c r="O4" s="42">
        <f ca="1">(Dati!$H$31*Dati!$O$31)^$B4 *1/FACT($B4)</f>
        <v>8.4060862688828379</v>
      </c>
      <c r="P4" s="43">
        <f ca="1">(Dati!$H$32*Dati!$O$32)^$B4 *1/FACT($B4)</f>
        <v>17.976164853429065</v>
      </c>
      <c r="Q4" s="44">
        <f ca="1">(Dati!$H$33*Dati!$O$33)^$B4 *1/FACT($B4)</f>
        <v>8.1258870534848775</v>
      </c>
      <c r="S4" t="s">
        <v>62</v>
      </c>
      <c r="T4" t="s">
        <v>63</v>
      </c>
      <c r="U4" t="s">
        <v>64</v>
      </c>
      <c r="V4" t="s">
        <v>65</v>
      </c>
      <c r="W4" t="s">
        <v>66</v>
      </c>
      <c r="X4" t="s">
        <v>67</v>
      </c>
      <c r="Y4" t="s">
        <v>68</v>
      </c>
      <c r="AA4" s="12" t="s">
        <v>69</v>
      </c>
      <c r="AB4" s="12" t="s">
        <v>70</v>
      </c>
      <c r="AC4" t="s">
        <v>71</v>
      </c>
      <c r="AD4" t="s">
        <v>72</v>
      </c>
      <c r="AE4" t="s">
        <v>73</v>
      </c>
      <c r="AF4" t="s">
        <v>86</v>
      </c>
    </row>
    <row r="5" spans="2:32" x14ac:dyDescent="0.25">
      <c r="B5">
        <v>2</v>
      </c>
      <c r="C5" s="42">
        <f>(Dati!$H$3*Dati!$O$3)^$B5 *1/FACT($B5)</f>
        <v>18.503327744059977</v>
      </c>
      <c r="D5" s="43">
        <f>(Dati!$H$4*Dati!$O$4)^$B5 *1/FACT($B5)</f>
        <v>77.415527883098278</v>
      </c>
      <c r="E5" s="44">
        <f>(Dati!$H$5*Dati!$O$5)^$B5 *1/FACT($B5)</f>
        <v>14.987662622999071</v>
      </c>
      <c r="F5" s="42">
        <f>(Dati!$H$10*Dati!$O$10)^$B5 *1/FACT($B5)</f>
        <v>154.75077127515044</v>
      </c>
      <c r="G5" s="43">
        <f>(Dati!$H$11*Dati!$O$11)^$B5 *1/FACT($B5)</f>
        <v>647.45255019870888</v>
      </c>
      <c r="H5" s="44">
        <f>(Dati!$H$12*Dati!$O$12)^$B5 *1/FACT($B5)</f>
        <v>125.34698471995971</v>
      </c>
      <c r="I5" s="42">
        <f>(Dati!$H$17*Dati!$O$17)^$B5 *1/FACT($B5)</f>
        <v>0.54099761804999968</v>
      </c>
      <c r="J5" s="43">
        <f>(Dati!$H$18*Dati!$O$18)^$B5 *1/FACT($B5)</f>
        <v>2.2634898144500002</v>
      </c>
      <c r="K5" s="44">
        <f>(Dati!$H$19*Dati!$O$19)^$B5 *1/FACT($B5)</f>
        <v>0.43820713444999992</v>
      </c>
      <c r="L5" s="42">
        <f>(Dati!$H$24*Dati!$O$24)^$B5 *1/FACT($B5)</f>
        <v>28.261101757812504</v>
      </c>
      <c r="M5" s="43">
        <f>(Dati!$H$25*Dati!$O$25)^$B5 *1/FACT($B5)</f>
        <v>118.24144199999998</v>
      </c>
      <c r="N5" s="44">
        <f>(Dati!$H$26*Dati!$O$26)^$B5 *1/FACT($B5)</f>
        <v>22.891407845</v>
      </c>
      <c r="O5" s="42">
        <f ca="1">(Dati!$H$31*Dati!$O$31)^$B5 *1/FACT($B5)</f>
        <v>35.331143179950296</v>
      </c>
      <c r="P5" s="43">
        <f ca="1">(Dati!$H$32*Dati!$O$32)^$B5 *1/FACT($B5)</f>
        <v>161.57125141882921</v>
      </c>
      <c r="Q5" s="44">
        <f ca="1">(Dati!$H$33*Dati!$O$33)^$B5 *1/FACT($B5)</f>
        <v>33.015020202996574</v>
      </c>
      <c r="S5" t="s">
        <v>74</v>
      </c>
      <c r="T5">
        <v>0</v>
      </c>
      <c r="U5">
        <f>(W5-1)</f>
        <v>8</v>
      </c>
      <c r="V5">
        <f>Dati!$O$3</f>
        <v>0.67592328705023141</v>
      </c>
      <c r="W5">
        <f>Dati!H3</f>
        <v>9</v>
      </c>
      <c r="X5">
        <f>1/(W5 *Dati!$C$13)</f>
        <v>1.6666583333749996</v>
      </c>
      <c r="Y5">
        <f>Dati!$B$13</f>
        <v>15</v>
      </c>
      <c r="AA5" s="12">
        <f ca="1">SUM($C$3:INDIRECT("C"&amp;U5+3))</f>
        <v>367.67115779341572</v>
      </c>
      <c r="AB5" s="12">
        <f ca="1">1/(AA5+((W5*V5)^W5)/(FACT(W5)*(1-V5)))</f>
        <v>2.1519802265274404E-3</v>
      </c>
      <c r="AC5">
        <f ca="1">AB5*((W5*V5)^W5)/(FACT(W5)*(1-V5))</f>
        <v>0.20877893856411894</v>
      </c>
      <c r="AD5">
        <f ca="1">AC5*(X5/(1-V5))</f>
        <v>1.0737061439061488</v>
      </c>
      <c r="AE5">
        <f ca="1">AD5 + Y5</f>
        <v>16.073706143906151</v>
      </c>
      <c r="AF5">
        <f ca="1">AC5*(V5/(1-V5))</f>
        <v>0.43544796889800208</v>
      </c>
    </row>
    <row r="6" spans="2:32" x14ac:dyDescent="0.25">
      <c r="B6">
        <v>3</v>
      </c>
      <c r="C6" s="42">
        <f>(Dati!$H$3*Dati!$O$3)^$B6 *1/FACT($B6)</f>
        <v>37.520490330398289</v>
      </c>
      <c r="D6" s="43">
        <f>(Dati!$H$4*Dati!$O$4)^$B6 *1/FACT($B6)</f>
        <v>321.0967149053493</v>
      </c>
      <c r="E6" s="44">
        <f>(Dati!$H$5*Dati!$O$5)^$B6 *1/FACT($B6)</f>
        <v>27.352347525235672</v>
      </c>
      <c r="F6" s="42">
        <f>(Dati!$H$10*Dati!$O$10)^$B6 *1/FACT($B6)</f>
        <v>907.4923578044644</v>
      </c>
      <c r="G6" s="43">
        <f>(Dati!$H$11*Dati!$O$11)^$B6 *1/FACT($B6)</f>
        <v>7766.1479851288277</v>
      </c>
      <c r="H6" s="44">
        <f>(Dati!$H$12*Dati!$O$12)^$B6 *1/FACT($B6)</f>
        <v>661.55290372526304</v>
      </c>
      <c r="I6" s="42">
        <f>(Dati!$H$17*Dati!$O$17)^$B6 *1/FACT($B6)</f>
        <v>0.18758010410647633</v>
      </c>
      <c r="J6" s="43">
        <f>(Dati!$H$18*Dati!$O$18)^$B6 *1/FACT($B6)</f>
        <v>1.6053197911702775</v>
      </c>
      <c r="K6" s="44">
        <f>(Dati!$H$19*Dati!$O$19)^$B6 *1/FACT($B6)</f>
        <v>0.13674545768601878</v>
      </c>
      <c r="L6" s="42">
        <f>(Dati!$H$24*Dati!$O$24)^$B6 *1/FACT($B6)</f>
        <v>70.823498550984723</v>
      </c>
      <c r="M6" s="43">
        <f>(Dati!$H$25*Dati!$O$25)^$B6 *1/FACT($B6)</f>
        <v>606.10563169199975</v>
      </c>
      <c r="N6" s="44">
        <f>(Dati!$H$26*Dati!$O$26)^$B6 *1/FACT($B6)</f>
        <v>51.630044300541165</v>
      </c>
      <c r="O6" s="42">
        <f ca="1">(Dati!$H$31*Dati!$O$31)^$B6 *1/FACT($B6)</f>
        <v>98.998879182971237</v>
      </c>
      <c r="P6" s="43">
        <f ca="1">(Dati!$H$32*Dati!$O$32)^$B6 *1/FACT($B6)</f>
        <v>968.14381702656954</v>
      </c>
      <c r="Q6" s="44">
        <f ca="1">(Dati!$H$33*Dati!$O$33)^$B6 *1/FACT($B6)</f>
        <v>89.42544174602385</v>
      </c>
      <c r="S6" t="s">
        <v>75</v>
      </c>
      <c r="T6">
        <v>0</v>
      </c>
      <c r="U6">
        <f>(W6-1)</f>
        <v>13</v>
      </c>
      <c r="V6">
        <f>Dati!$O$4</f>
        <v>0.88879377031686269</v>
      </c>
      <c r="W6">
        <f>Dati!H4</f>
        <v>14</v>
      </c>
      <c r="X6">
        <f>1/(W6 *Dati!$C$13)</f>
        <v>1.0714232143124998</v>
      </c>
      <c r="Y6">
        <f>Dati!$B$13</f>
        <v>15</v>
      </c>
      <c r="AA6" s="12">
        <f ca="1">SUM($D$3:INDIRECT("D"&amp;U6+3))</f>
        <v>160723.25104607438</v>
      </c>
      <c r="AB6" s="12">
        <f ca="1">1/(AA6+((W6*V6)^W6)/(FACT(W6)*(1-V6)))</f>
        <v>2.6264177238650023E-6</v>
      </c>
      <c r="AC6">
        <f ca="1">AB6*((W6*V6)^W6)/(FACT(W6)*(1-V6))</f>
        <v>0.57787360481538608</v>
      </c>
      <c r="AD6">
        <f ca="1">AC6*X6/(1-V6)</f>
        <v>5.5675585522663944</v>
      </c>
      <c r="AE6">
        <f ca="1">AD6 + Y6</f>
        <v>20.567558552266394</v>
      </c>
      <c r="AF6">
        <f t="shared" ref="AF6:AF7" ca="1" si="0">AC6*(V6/(1-V6))</f>
        <v>4.6185403592398275</v>
      </c>
    </row>
    <row r="7" spans="2:32" x14ac:dyDescent="0.25">
      <c r="B7">
        <v>4</v>
      </c>
      <c r="C7" s="42">
        <f>(Dati!$H$3*Dati!$O$3)^$B7 *1/FACT($B7)</f>
        <v>57.062189600683276</v>
      </c>
      <c r="D7" s="43">
        <f>(Dati!$H$4*Dati!$O$4)^$B7 *1/FACT($B7)</f>
        <v>998.86065956979439</v>
      </c>
      <c r="E7" s="44">
        <f>(Dati!$H$5*Dati!$O$5)^$B7 *1/FACT($B7)</f>
        <v>37.438338483473899</v>
      </c>
      <c r="F7" s="42">
        <f>(Dati!$H$10*Dati!$O$10)^$B7 *1/FACT($B7)</f>
        <v>3991.300201708988</v>
      </c>
      <c r="G7" s="43">
        <f>(Dati!$H$11*Dati!$O$11)^$B7 *1/FACT($B7)</f>
        <v>69865.800793135277</v>
      </c>
      <c r="H7" s="44">
        <f>(Dati!$H$12*Dati!$O$12)^$B7 *1/FACT($B7)</f>
        <v>2618.6444297309686</v>
      </c>
      <c r="I7" s="42">
        <f>(Dati!$H$17*Dati!$O$17)^$B7 *1/FACT($B7)</f>
        <v>4.877973712262889E-2</v>
      </c>
      <c r="J7" s="43">
        <f>(Dati!$H$18*Dati!$O$18)^$B7 *1/FACT($B7)</f>
        <v>0.85389769001981597</v>
      </c>
      <c r="K7" s="44">
        <f>(Dati!$H$19*Dati!$O$19)^$B7 *1/FACT($B7)</f>
        <v>3.2004248780480048E-2</v>
      </c>
      <c r="L7" s="42">
        <f>(Dati!$H$24*Dati!$O$24)^$B7 *1/FACT($B7)</f>
        <v>133.1149787609055</v>
      </c>
      <c r="M7" s="43">
        <f>(Dati!$H$25*Dati!$O$25)^$B7 *1/FACT($B7)</f>
        <v>2330.173101039893</v>
      </c>
      <c r="N7" s="44">
        <f>(Dati!$H$26*Dati!$O$26)^$B7 *1/FACT($B7)</f>
        <v>87.336092187687925</v>
      </c>
      <c r="O7" s="42">
        <f ca="1">(Dati!$H$31*Dati!$O$31)^$B7 *1/FACT($B7)</f>
        <v>208.04827973369137</v>
      </c>
      <c r="P7" s="43">
        <f ca="1">(Dati!$H$32*Dati!$O$32)^$B7 *1/FACT($B7)</f>
        <v>4350.8782141744196</v>
      </c>
      <c r="Q7" s="44">
        <f ca="1">(Dati!$H$33*Dati!$O$33)^$B7 *1/FACT($B7)</f>
        <v>181.66525983404532</v>
      </c>
      <c r="S7" t="s">
        <v>76</v>
      </c>
      <c r="T7">
        <v>0</v>
      </c>
      <c r="U7">
        <f>(W7-1)</f>
        <v>8</v>
      </c>
      <c r="V7">
        <f>Dati!$O$5</f>
        <v>0.6083302916818748</v>
      </c>
      <c r="W7">
        <f>Dati!H5</f>
        <v>9</v>
      </c>
      <c r="X7">
        <f>1/(W7 *Dati!$C$13)</f>
        <v>1.6666583333749996</v>
      </c>
      <c r="Y7">
        <f>Dati!$B$13</f>
        <v>15</v>
      </c>
      <c r="AA7" s="12">
        <f ca="1">SUM($E$3:INDIRECT("E"&amp;U7+3))</f>
        <v>213.93681522711907</v>
      </c>
      <c r="AB7" s="12">
        <f ca="1">1/(AA7+((W7*V7)^W7)/(FACT(W7)*(1-V7)))</f>
        <v>4.0810263763892381E-3</v>
      </c>
      <c r="AC7">
        <f ca="1">AB7*((W7*V7)^W7)/(FACT(W7)*(1-V7))</f>
        <v>0.12691821417741633</v>
      </c>
      <c r="AD7">
        <f ca="1">AC7*X7/(1-V7)</f>
        <v>0.54007061261948264</v>
      </c>
      <c r="AE7">
        <f ca="1">AD7 + Y7</f>
        <v>15.540070612619482</v>
      </c>
      <c r="AF7">
        <f t="shared" ca="1" si="0"/>
        <v>0.19712577360611114</v>
      </c>
    </row>
    <row r="8" spans="2:32" x14ac:dyDescent="0.25">
      <c r="B8">
        <v>5</v>
      </c>
      <c r="C8" s="42">
        <f>(Dati!$H$3*Dati!$O$3)^$B8 *1/FACT($B8)</f>
        <v>69.425392970119276</v>
      </c>
      <c r="D8" s="43">
        <f>(Dati!$H$4*Dati!$O$4)^$B8 *1/FACT($B8)</f>
        <v>2485.787168592632</v>
      </c>
      <c r="E8" s="44">
        <f>(Dati!$H$5*Dati!$O$5)^$B8 *1/FACT($B8)</f>
        <v>40.99477566552558</v>
      </c>
      <c r="F8" s="42">
        <f>(Dati!$H$10*Dati!$O$10)^$B8 *1/FACT($B8)</f>
        <v>14043.514229654565</v>
      </c>
      <c r="G8" s="43">
        <f>(Dati!$H$11*Dati!$O$11)^$B8 *1/FACT($B8)</f>
        <v>502821.23181922245</v>
      </c>
      <c r="H8" s="44">
        <f>(Dati!$H$12*Dati!$O$12)^$B8 *1/FACT($B8)</f>
        <v>8292.3661714695518</v>
      </c>
      <c r="I8" s="42">
        <f>(Dati!$H$17*Dati!$O$17)^$B8 *1/FACT($B8)</f>
        <v>1.0148038951517467E-2</v>
      </c>
      <c r="J8" s="43">
        <f>(Dati!$H$18*Dati!$O$18)^$B8 *1/FACT($B8)</f>
        <v>0.36336249962489242</v>
      </c>
      <c r="K8" s="44">
        <f>(Dati!$H$19*Dati!$O$19)^$B8 *1/FACT($B8)</f>
        <v>5.9922835161644013E-3</v>
      </c>
      <c r="L8" s="42">
        <f>(Dati!$H$24*Dati!$O$24)^$B8 *1/FACT($B8)</f>
        <v>200.15500993936655</v>
      </c>
      <c r="M8" s="43">
        <f>(Dati!$H$25*Dati!$O$25)^$B8 *1/FACT($B8)</f>
        <v>7166.6803895582952</v>
      </c>
      <c r="N8" s="44">
        <f>(Dati!$H$26*Dati!$O$26)^$B8 *1/FACT($B8)</f>
        <v>118.18844011391056</v>
      </c>
      <c r="O8" s="42">
        <f ca="1">(Dati!$H$31*Dati!$O$31)^$B8 *1/FACT($B8)</f>
        <v>349.77435750681576</v>
      </c>
      <c r="P8" s="43">
        <f ca="1">(Dati!$H$32*Dati!$O$32)^$B8 *1/FACT($B8)</f>
        <v>15642.420807038485</v>
      </c>
      <c r="Q8" s="44">
        <f ca="1">(Dati!$H$33*Dati!$O$33)^$B8 *1/FACT($B8)</f>
        <v>295.23827659068701</v>
      </c>
    </row>
    <row r="9" spans="2:32" x14ac:dyDescent="0.25">
      <c r="B9">
        <v>6</v>
      </c>
      <c r="C9" s="42">
        <f>(Dati!$H$3*Dati!$O$3)^$B9 *1/FACT($B9)</f>
        <v>70.389359731675569</v>
      </c>
      <c r="D9" s="43">
        <f>(Dati!$H$4*Dati!$O$4)^$B9 *1/FACT($B9)</f>
        <v>5155.1550161503574</v>
      </c>
      <c r="E9" s="44">
        <f>(Dati!$H$5*Dati!$O$5)^$B9 *1/FACT($B9)</f>
        <v>37.407545757063303</v>
      </c>
      <c r="F9" s="42">
        <f>(Dati!$H$10*Dati!$O$10)^$B9 *1/FACT($B9)</f>
        <v>41177.1189736753</v>
      </c>
      <c r="G9" s="43">
        <f>(Dati!$H$11*Dati!$O$11)^$B9 *1/FACT($B9)</f>
        <v>3015652.7263460271</v>
      </c>
      <c r="H9" s="44">
        <f>(Dati!$H$12*Dati!$O$12)^$B9 *1/FACT($B9)</f>
        <v>21882.612221366355</v>
      </c>
      <c r="I9" s="42">
        <f>(Dati!$H$17*Dati!$O$17)^$B9 *1/FACT($B9)</f>
        <v>1.759314772829825E-3</v>
      </c>
      <c r="J9" s="43">
        <f>(Dati!$H$18*Dati!$O$18)^$B9 *1/FACT($B9)</f>
        <v>0.12885258159614915</v>
      </c>
      <c r="K9" s="44">
        <f>(Dati!$H$19*Dati!$O$19)^$B9 *1/FACT($B9)</f>
        <v>9.3496600988793787E-4</v>
      </c>
      <c r="L9" s="42">
        <f>(Dati!$H$24*Dati!$O$24)^$B9 *1/FACT($B9)</f>
        <v>250.79839735006672</v>
      </c>
      <c r="M9" s="43">
        <f>(Dati!$H$25*Dati!$O$25)^$B9 *1/FACT($B9)</f>
        <v>18368.201838437908</v>
      </c>
      <c r="N9" s="44">
        <f>(Dati!$H$26*Dati!$O$26)^$B9 *1/FACT($B9)</f>
        <v>133.28307372379217</v>
      </c>
      <c r="O9" s="42">
        <f ca="1">(Dati!$H$31*Dati!$O$31)^$B9 *1/FACT($B9)</f>
        <v>490.03890397422674</v>
      </c>
      <c r="P9" s="43">
        <f ca="1">(Dati!$H$32*Dati!$O$32)^$B9 *1/FACT($B9)</f>
        <v>46865.122522338781</v>
      </c>
      <c r="Q9" s="44">
        <f ca="1">(Dati!$H$33*Dati!$O$33)^$B9 *1/FACT($B9)</f>
        <v>399.84548157357528</v>
      </c>
      <c r="S9" t="s">
        <v>77</v>
      </c>
      <c r="T9" t="s">
        <v>63</v>
      </c>
      <c r="U9" t="s">
        <v>64</v>
      </c>
      <c r="V9" t="s">
        <v>65</v>
      </c>
      <c r="W9" t="s">
        <v>66</v>
      </c>
      <c r="X9" t="s">
        <v>67</v>
      </c>
      <c r="Y9" t="s">
        <v>67</v>
      </c>
      <c r="AA9" s="12" t="s">
        <v>69</v>
      </c>
      <c r="AB9" s="12" t="s">
        <v>70</v>
      </c>
      <c r="AC9" t="s">
        <v>71</v>
      </c>
      <c r="AD9" t="s">
        <v>72</v>
      </c>
      <c r="AE9" t="s">
        <v>73</v>
      </c>
      <c r="AF9" t="s">
        <v>86</v>
      </c>
    </row>
    <row r="10" spans="2:32" x14ac:dyDescent="0.25">
      <c r="B10">
        <v>7</v>
      </c>
      <c r="C10" s="42">
        <f>(Dati!$H$3*Dati!$O$3)^$B10 *1/FACT($B10)</f>
        <v>61.171466661251166</v>
      </c>
      <c r="D10" s="43">
        <f>(Dati!$H$4*Dati!$O$4)^$B10 *1/FACT($B10)</f>
        <v>9163.7393267443276</v>
      </c>
      <c r="E10" s="44">
        <f>(Dati!$H$5*Dati!$O$5)^$B10 *1/FACT($B10)</f>
        <v>29.25789842763951</v>
      </c>
      <c r="F10" s="42">
        <f>(Dati!$H$10*Dati!$O$10)^$B10 *1/FACT($B10)</f>
        <v>103487.84087869496</v>
      </c>
      <c r="G10" s="43">
        <f>(Dati!$H$11*Dati!$O$11)^$B10 *1/FACT($B10)</f>
        <v>15502518.515971988</v>
      </c>
      <c r="H10" s="44">
        <f>(Dati!$H$12*Dati!$O$12)^$B10 *1/FACT($B10)</f>
        <v>49496.337894643082</v>
      </c>
      <c r="I10" s="42">
        <f>(Dati!$H$17*Dati!$O$17)^$B10 *1/FACT($B10)</f>
        <v>2.6143166193569361E-4</v>
      </c>
      <c r="J10" s="43">
        <f>(Dati!$H$18*Dati!$O$18)^$B10 *1/FACT($B10)</f>
        <v>3.9165110326382667E-2</v>
      </c>
      <c r="K10" s="44">
        <f>(Dati!$H$19*Dati!$O$19)^$B10 *1/FACT($B10)</f>
        <v>1.2504101849668438E-4</v>
      </c>
      <c r="L10" s="42">
        <f>(Dati!$H$24*Dati!$O$24)^$B10 *1/FACT($B10)</f>
        <v>269.3619572967815</v>
      </c>
      <c r="M10" s="43">
        <f>(Dati!$H$25*Dati!$O$25)^$B10 *1/FACT($B10)</f>
        <v>40352.315410214011</v>
      </c>
      <c r="N10" s="44">
        <f>(Dati!$H$26*Dati!$O$26)^$B10 *1/FACT($B10)</f>
        <v>128.83332310532785</v>
      </c>
      <c r="O10" s="42">
        <f ca="1">(Dati!$H$31*Dati!$O$31)^$B10 *1/FACT($B10)</f>
        <v>588.47275741659189</v>
      </c>
      <c r="P10" s="43">
        <f ca="1">(Dati!$H$32*Dati!$O$32)^$B10 *1/FACT($B10)</f>
        <v>120350.73833395905</v>
      </c>
      <c r="Q10" s="44">
        <f ca="1">(Dati!$H$33*Dati!$O$33)^$B10 *1/FACT($B10)</f>
        <v>464.15703173044869</v>
      </c>
      <c r="S10" t="s">
        <v>74</v>
      </c>
      <c r="T10">
        <v>0</v>
      </c>
      <c r="U10">
        <f>(W10-1)</f>
        <v>21</v>
      </c>
      <c r="V10">
        <f>Dati!$O$10</f>
        <v>0.79966617847996668</v>
      </c>
      <c r="W10">
        <f>Dati!H10</f>
        <v>22</v>
      </c>
      <c r="X10">
        <f>1/(W10 *Dati!$C$14)</f>
        <v>4.0909500004090953</v>
      </c>
      <c r="Y10">
        <f>Dati!$B$14</f>
        <v>90</v>
      </c>
      <c r="AA10" s="12">
        <f ca="1">SUM($F$3:INDIRECT("F"&amp;U10+3))</f>
        <v>36089521.48815047</v>
      </c>
      <c r="AB10" s="12">
        <f ca="1">1/(AA10+((W10*V10)^W10)/(FACT(W10)*(1-V10)))</f>
        <v>2.1197488364523767E-8</v>
      </c>
      <c r="AC10">
        <f ca="1">AB10*((W10*V10)^W10)/(FACT(W10)*(1-V10))</f>
        <v>0.2349927881736999</v>
      </c>
      <c r="AD10">
        <f ca="1">AC10*X10/(1-V10)</f>
        <v>4.7987091724259754</v>
      </c>
      <c r="AE10">
        <f ca="1">AD10 + Y10</f>
        <v>94.798709172425973</v>
      </c>
      <c r="AF10">
        <f ca="1">AC10*(V10/(1-V10))</f>
        <v>0.93801327935245016</v>
      </c>
    </row>
    <row r="11" spans="2:32" x14ac:dyDescent="0.25">
      <c r="B11">
        <v>8</v>
      </c>
      <c r="C11" s="42">
        <f>(Dati!$H$3*Dati!$O$3)^$B11 *1/FACT($B11)</f>
        <v>46.515621171776097</v>
      </c>
      <c r="D11" s="43">
        <f>(Dati!$H$4*Dati!$O$4)^$B11 *1/FACT($B11)</f>
        <v>14253.180246231497</v>
      </c>
      <c r="E11" s="44">
        <f>(Dati!$H$5*Dati!$O$5)^$B11 *1/FACT($B11)</f>
        <v>20.023274120045183</v>
      </c>
      <c r="F11" s="42">
        <f>(Dati!$H$10*Dati!$O$10)^$B11 *1/FACT($B11)</f>
        <v>227578.24714517442</v>
      </c>
      <c r="G11" s="43">
        <f>(Dati!$H$11*Dati!$O$11)^$B11 *1/FACT($B11)</f>
        <v>69731858.863800883</v>
      </c>
      <c r="H11" s="44">
        <f>(Dati!$H$12*Dati!$O$12)^$B11 *1/FACT($B11)</f>
        <v>97961.409276586142</v>
      </c>
      <c r="I11" s="42">
        <f>(Dati!$H$17*Dati!$O$17)^$B11 *1/FACT($B11)</f>
        <v>3.3992325053611126E-5</v>
      </c>
      <c r="J11" s="43">
        <f>(Dati!$H$18*Dati!$O$18)^$B11 *1/FACT($B11)</f>
        <v>1.0416303786016826E-2</v>
      </c>
      <c r="K11" s="44">
        <f>(Dati!$H$19*Dati!$O$19)^$B11 *1/FACT($B11)</f>
        <v>1.4632456285755125E-5</v>
      </c>
      <c r="L11" s="42">
        <f>(Dati!$H$24*Dati!$O$24)^$B11 *1/FACT($B11)</f>
        <v>253.13710815023316</v>
      </c>
      <c r="M11" s="43">
        <f>(Dati!$H$25*Dati!$O$25)^$B11 *1/FACT($B11)</f>
        <v>77567.238297283882</v>
      </c>
      <c r="N11" s="44">
        <f>(Dati!$H$26*Dati!$O$26)^$B11 *1/FACT($B11)</f>
        <v>108.96561426594747</v>
      </c>
      <c r="O11" s="42">
        <f ca="1">(Dati!$H$31*Dati!$O$31)^$B11 *1/FACT($B11)</f>
        <v>618.34409571640413</v>
      </c>
      <c r="P11" s="43">
        <f ca="1">(Dati!$H$32*Dati!$O$32)^$B11 *1/FACT($B11)</f>
        <v>270430.58906539407</v>
      </c>
      <c r="Q11" s="44">
        <f ca="1">(Dati!$H$33*Dati!$O$33)^$B11 *1/FACT($B11)</f>
        <v>471.46095186530283</v>
      </c>
      <c r="S11" t="s">
        <v>75</v>
      </c>
      <c r="T11">
        <v>0</v>
      </c>
      <c r="U11">
        <f>(W11-1)</f>
        <v>41</v>
      </c>
      <c r="V11">
        <f>Dati!$O$11</f>
        <v>0.85678071066424955</v>
      </c>
      <c r="W11">
        <f>Dati!H11</f>
        <v>42</v>
      </c>
      <c r="X11">
        <f>1/(W11 *Dati!$C$14)</f>
        <v>2.1428785716428593</v>
      </c>
      <c r="Y11">
        <f>Dati!$B$14</f>
        <v>90</v>
      </c>
      <c r="AA11" s="12">
        <f ca="1">SUM($G$3:INDIRECT("G"&amp;U11+3))</f>
        <v>3491968404263112</v>
      </c>
      <c r="AB11" s="12">
        <f ca="1">1/(AA11+((W11*V11)^W11)/(FACT(W11)*(1-V11)))</f>
        <v>2.163289697838263E-16</v>
      </c>
      <c r="AC11">
        <f ca="1">AB11*((W11*V11)^W11)/(FACT(W11)*(1-V11))</f>
        <v>0.24458607258808904</v>
      </c>
      <c r="AD11">
        <f ca="1">AC11*X11/(1-V11)</f>
        <v>3.6595507232451427</v>
      </c>
      <c r="AE11">
        <f ca="1">AD11 + Y11</f>
        <v>93.659550723245147</v>
      </c>
      <c r="AF11">
        <f t="shared" ref="AF11:AF12" ca="1" si="1">AC11*(V11/(1-V11))</f>
        <v>1.4631871870229358</v>
      </c>
    </row>
    <row r="12" spans="2:32" x14ac:dyDescent="0.25">
      <c r="B12">
        <v>9</v>
      </c>
      <c r="C12" s="42">
        <f>(Dati!$H$3*Dati!$O$3)^$B12 *1/FACT($B12)</f>
        <v>31.44099156161024</v>
      </c>
      <c r="D12" s="43">
        <f>(Dati!$H$4*Dati!$O$4)^$B12 *1/FACT($B12)</f>
        <v>19705.992148972768</v>
      </c>
      <c r="E12" s="44">
        <f>(Dati!$H$5*Dati!$O$5)^$B12 *1/FACT($B12)</f>
        <v>12.180764185873221</v>
      </c>
      <c r="F12" s="42">
        <f>(Dati!$H$10*Dati!$O$10)^$B12 *1/FACT($B12)</f>
        <v>444856.19982161361</v>
      </c>
      <c r="G12" s="43">
        <f>(Dati!$H$11*Dati!$O$11)^$B12 *1/FACT($B12)</f>
        <v>278809587.43524355</v>
      </c>
      <c r="H12" s="44">
        <f>(Dati!$H$12*Dati!$O$12)^$B12 *1/FACT($B12)</f>
        <v>172339.35304927191</v>
      </c>
      <c r="I12" s="42">
        <f>(Dati!$H$17*Dati!$O$17)^$B12 *1/FACT($B12)</f>
        <v>3.9287196219461943E-6</v>
      </c>
      <c r="J12" s="43">
        <f>(Dati!$H$18*Dati!$O$18)^$B12 *1/FACT($B12)</f>
        <v>2.4624952307104914E-3</v>
      </c>
      <c r="K12" s="44">
        <f>(Dati!$H$19*Dati!$O$19)^$B12 *1/FACT($B12)</f>
        <v>1.5220518445594862E-6</v>
      </c>
      <c r="L12" s="42">
        <f>(Dati!$H$24*Dati!$O$24)^$B12 *1/FACT($B12)</f>
        <v>211.45738013466354</v>
      </c>
      <c r="M12" s="43">
        <f>(Dati!$H$25*Dati!$O$25)^$B12 *1/FACT($B12)</f>
        <v>132536.55450395905</v>
      </c>
      <c r="N12" s="44">
        <f>(Dati!$H$26*Dati!$O$26)^$B12 *1/FACT($B12)</f>
        <v>81.921559534186713</v>
      </c>
      <c r="O12" s="42">
        <f ca="1">(Dati!$H$31*Dati!$O$31)^$B12 *1/FACT($B12)</f>
        <v>577.53931249404889</v>
      </c>
      <c r="P12" s="43">
        <f ca="1">(Dati!$H$32*Dati!$O$32)^$B12 *1/FACT($B12)</f>
        <v>540144.98338327277</v>
      </c>
      <c r="Q12" s="44">
        <f ca="1">(Dati!$H$33*Dati!$O$33)^$B12 *1/FACT($B12)</f>
        <v>425.67093833176909</v>
      </c>
      <c r="S12" t="s">
        <v>76</v>
      </c>
      <c r="T12">
        <v>0</v>
      </c>
      <c r="U12">
        <f>(W12-1)</f>
        <v>19</v>
      </c>
      <c r="V12">
        <f>Dati!$O$12</f>
        <v>0.79166591665916664</v>
      </c>
      <c r="W12">
        <f>Dati!H12</f>
        <v>20</v>
      </c>
      <c r="X12">
        <f>1/(W12 *Dati!$C$14)</f>
        <v>4.5000450004500054</v>
      </c>
      <c r="Y12">
        <f>Dati!$B$14</f>
        <v>90</v>
      </c>
      <c r="AA12" s="12">
        <f ca="1">SUM($H$3:INDIRECT("H"&amp;U12+3))</f>
        <v>6195836.4925037101</v>
      </c>
      <c r="AB12" s="12">
        <f ca="1">1/(AA12+((W12*V12)^W12)/(FACT(W12)*(1-V12)))</f>
        <v>1.2299713714707906E-7</v>
      </c>
      <c r="AC12">
        <f ca="1">AB12*((W12*V12)^W12)/(FACT(W12)*(1-V12))</f>
        <v>0.23792984919064386</v>
      </c>
      <c r="AD12">
        <f ca="1">AC12*X12/(1-V12)</f>
        <v>5.1393176341507676</v>
      </c>
      <c r="AE12">
        <f ca="1">AD12 + Y12</f>
        <v>95.139317634150771</v>
      </c>
      <c r="AF12">
        <f t="shared" ca="1" si="1"/>
        <v>0.90412931547033959</v>
      </c>
    </row>
    <row r="13" spans="2:32" x14ac:dyDescent="0.25">
      <c r="B13">
        <v>10</v>
      </c>
      <c r="C13" s="42">
        <f>(Dati!$H$3*Dati!$O$3)^$B13 *1/FACT($B13)</f>
        <v>19.126528527997962</v>
      </c>
      <c r="D13" s="43">
        <f>(Dati!$H$4*Dati!$O$4)^$B13 *1/FACT($B13)</f>
        <v>24520.388283888002</v>
      </c>
      <c r="E13" s="44">
        <f>(Dati!$H$5*Dati!$O$5)^$B13 *1/FACT($B13)</f>
        <v>6.6689350470903515</v>
      </c>
      <c r="F13" s="42">
        <f>(Dati!$H$10*Dati!$O$10)^$B13 *1/FACT($B13)</f>
        <v>782620.20602583443</v>
      </c>
      <c r="G13" s="43">
        <f>(Dati!$H$11*Dati!$O$11)^$B13 *1/FACT($B13)</f>
        <v>1003290441.1436516</v>
      </c>
      <c r="H13" s="44">
        <f>(Dati!$H$12*Dati!$O$12)^$B13 *1/FACT($B13)</f>
        <v>272870.3838163992</v>
      </c>
      <c r="I13" s="42">
        <f>(Dati!$H$17*Dati!$O$17)^$B13 *1/FACT($B13)</f>
        <v>4.0866148635522105E-7</v>
      </c>
      <c r="J13" s="43">
        <f>(Dati!$H$18*Dati!$O$18)^$B13 *1/FACT($B13)</f>
        <v>5.2393772275257918E-4</v>
      </c>
      <c r="K13" s="44">
        <f>(Dati!$H$19*Dati!$O$19)^$B13 *1/FACT($B13)</f>
        <v>1.4248992753212539E-7</v>
      </c>
      <c r="L13" s="42">
        <f>(Dati!$H$24*Dati!$O$24)^$B13 *1/FACT($B13)</f>
        <v>158.97630160249176</v>
      </c>
      <c r="M13" s="43">
        <f>(Dati!$H$25*Dati!$O$25)^$B13 *1/FACT($B13)</f>
        <v>203814.71351618823</v>
      </c>
      <c r="N13" s="44">
        <f>(Dati!$H$26*Dati!$O$26)^$B13 *1/FACT($B13)</f>
        <v>55.430584827616755</v>
      </c>
      <c r="O13" s="42">
        <f ca="1">(Dati!$H$31*Dati!$O$31)^$B13 *1/FACT($B13)</f>
        <v>485.48452844962588</v>
      </c>
      <c r="P13" s="43">
        <f ca="1">(Dati!$H$32*Dati!$O$32)^$B13 *1/FACT($B13)</f>
        <v>970973.52660504158</v>
      </c>
      <c r="Q13" s="44">
        <f ca="1">(Dati!$H$33*Dati!$O$33)^$B13 *1/FACT($B13)</f>
        <v>345.89539668348823</v>
      </c>
    </row>
    <row r="14" spans="2:32" x14ac:dyDescent="0.25">
      <c r="B14">
        <v>11</v>
      </c>
      <c r="C14" s="42">
        <f>(Dati!$H$3*Dati!$O$3)^$B14 *1/FACT($B14)</f>
        <v>10.577508572049062</v>
      </c>
      <c r="D14" s="43">
        <f>(Dati!$H$4*Dati!$O$4)^$B14 *1/FACT($B14)</f>
        <v>27737.268812234855</v>
      </c>
      <c r="E14" s="44">
        <f>(Dati!$H$5*Dati!$O$5)^$B14 *1/FACT($B14)</f>
        <v>3.3192942565123231</v>
      </c>
      <c r="F14" s="42">
        <f>(Dati!$H$10*Dati!$O$10)^$B14 *1/FACT($B14)</f>
        <v>1251669.8187077662</v>
      </c>
      <c r="G14" s="43">
        <f>(Dati!$H$11*Dati!$O$11)^$B14 *1/FACT($B14)</f>
        <v>3282108698.2690606</v>
      </c>
      <c r="H14" s="44">
        <f>(Dati!$H$12*Dati!$O$12)^$B14 *1/FACT($B14)</f>
        <v>392767.6046057241</v>
      </c>
      <c r="I14" s="42">
        <f>(Dati!$H$17*Dati!$O$17)^$B14 *1/FACT($B14)</f>
        <v>3.8644144681076116E-8</v>
      </c>
      <c r="J14" s="43">
        <f>(Dati!$H$18*Dati!$O$18)^$B14 *1/FACT($B14)</f>
        <v>1.0134241586990728E-4</v>
      </c>
      <c r="K14" s="44">
        <f>(Dati!$H$19*Dati!$O$19)^$B14 *1/FACT($B14)</f>
        <v>1.2126799587068165E-8</v>
      </c>
      <c r="L14" s="42">
        <f>(Dati!$H$24*Dati!$O$24)^$B14 *1/FACT($B14)</f>
        <v>108.65488249865759</v>
      </c>
      <c r="M14" s="43">
        <f>(Dati!$H$25*Dati!$O$25)^$B14 *1/FACT($B14)</f>
        <v>284932.96949563111</v>
      </c>
      <c r="N14" s="44">
        <f>(Dati!$H$26*Dati!$O$26)^$B14 *1/FACT($B14)</f>
        <v>34.096360556282114</v>
      </c>
      <c r="O14" s="42">
        <f ca="1">(Dati!$H$31*Dati!$O$31)^$B14 *1/FACT($B14)</f>
        <v>371.00225712322361</v>
      </c>
      <c r="P14" s="43">
        <f ca="1">(Dati!$H$32*Dati!$O$32)^$B14 *1/FACT($B14)</f>
        <v>1586761.8347788746</v>
      </c>
      <c r="Q14" s="44">
        <f ca="1">(Dati!$H$33*Dati!$O$33)^$B14 *1/FACT($B14)</f>
        <v>255.51881143367027</v>
      </c>
      <c r="S14" t="s">
        <v>78</v>
      </c>
      <c r="T14" t="s">
        <v>63</v>
      </c>
      <c r="U14" t="s">
        <v>64</v>
      </c>
      <c r="V14" t="s">
        <v>65</v>
      </c>
      <c r="W14" t="s">
        <v>66</v>
      </c>
      <c r="X14" t="s">
        <v>67</v>
      </c>
      <c r="Y14" t="s">
        <v>67</v>
      </c>
      <c r="AA14" s="12" t="s">
        <v>69</v>
      </c>
      <c r="AB14" s="12" t="s">
        <v>70</v>
      </c>
      <c r="AC14" t="s">
        <v>71</v>
      </c>
      <c r="AD14" t="s">
        <v>72</v>
      </c>
      <c r="AE14" t="s">
        <v>73</v>
      </c>
      <c r="AF14" t="s">
        <v>86</v>
      </c>
    </row>
    <row r="15" spans="2:32" x14ac:dyDescent="0.25">
      <c r="B15">
        <v>12</v>
      </c>
      <c r="C15" s="42">
        <f>(Dati!$H$3*Dati!$O$3)^$B15 *1/FACT($B15)</f>
        <v>5.3621882721160512</v>
      </c>
      <c r="D15" s="43">
        <f>(Dati!$H$4*Dati!$O$4)^$B15 *1/FACT($B15)</f>
        <v>28761.497013571636</v>
      </c>
      <c r="E15" s="44">
        <f>(Dati!$H$5*Dati!$O$5)^$B15 *1/FACT($B15)</f>
        <v>1.5144204324315849</v>
      </c>
      <c r="F15" s="42">
        <f>(Dati!$H$10*Dati!$O$10)^$B15 *1/FACT($B15)</f>
        <v>1835016.3711820457</v>
      </c>
      <c r="G15" s="43">
        <f>(Dati!$H$11*Dati!$O$11)^$B15 *1/FACT($B15)</f>
        <v>9842165980.4309826</v>
      </c>
      <c r="H15" s="44">
        <f>(Dati!$H$12*Dati!$O$12)^$B15 *1/FACT($B15)</f>
        <v>518234.54289035947</v>
      </c>
      <c r="I15" s="42">
        <f>(Dati!$H$17*Dati!$O$17)^$B15 *1/FACT($B15)</f>
        <v>3.3497710713173791E-9</v>
      </c>
      <c r="J15" s="43">
        <f>(Dati!$H$18*Dati!$O$18)^$B15 *1/FACT($B15)</f>
        <v>1.7968601497827134E-5</v>
      </c>
      <c r="K15" s="44">
        <f>(Dati!$H$19*Dati!$O$19)^$B15 *1/FACT($B15)</f>
        <v>9.4606216411880032E-10</v>
      </c>
      <c r="L15" s="42">
        <f>(Dati!$H$24*Dati!$O$24)^$B15 *1/FACT($B15)</f>
        <v>68.073415707101674</v>
      </c>
      <c r="M15" s="43">
        <f>(Dati!$H$25*Dati!$O$25)^$B15 *1/FACT($B15)</f>
        <v>365141.60040865123</v>
      </c>
      <c r="N15" s="44">
        <f>(Dati!$H$26*Dati!$O$26)^$B15 *1/FACT($B15)</f>
        <v>19.225517035997637</v>
      </c>
      <c r="O15" s="42">
        <f ca="1">(Dati!$H$31*Dati!$O$31)^$B15 *1/FACT($B15)</f>
        <v>259.88974827733915</v>
      </c>
      <c r="P15" s="43">
        <f ca="1">(Dati!$H$32*Dati!$O$32)^$B15 *1/FACT($B15)</f>
        <v>2376991.0270928848</v>
      </c>
      <c r="Q15" s="44">
        <f ca="1">(Dati!$H$33*Dati!$O$33)^$B15 *1/FACT($B15)</f>
        <v>173.02641681255875</v>
      </c>
      <c r="S15" t="s">
        <v>74</v>
      </c>
      <c r="T15">
        <v>0</v>
      </c>
      <c r="U15">
        <f>(W15-1)</f>
        <v>2</v>
      </c>
      <c r="V15">
        <f>Dati!$O$17</f>
        <v>0.34672999999999993</v>
      </c>
      <c r="W15">
        <f>Dati!H17</f>
        <v>3</v>
      </c>
      <c r="X15">
        <f>1/(W15 *Dati!$C$15)</f>
        <v>3.333333333333333</v>
      </c>
      <c r="Y15">
        <f>Dati!$B$15</f>
        <v>10</v>
      </c>
      <c r="AA15" s="12">
        <f ca="1">SUM($I$3:INDIRECT("I"&amp;U15+3))</f>
        <v>2.5811876180499995</v>
      </c>
      <c r="AB15" s="12">
        <f ca="1">1/(AA15+((W15*V15)^W15)/(FACT(W15)*(1-V15)))</f>
        <v>0.34863518040615799</v>
      </c>
      <c r="AC15">
        <f ca="1">AB15*((W15*V15)^W15)/(FACT(W15)*(1-V15))</f>
        <v>0.10010718911899716</v>
      </c>
      <c r="AD15">
        <f ca="1">AC15*X15/(1-V15)</f>
        <v>0.51080048126602651</v>
      </c>
      <c r="AE15">
        <f ca="1">AD15 + Y15</f>
        <v>10.510800481266026</v>
      </c>
      <c r="AF15">
        <f t="shared" ref="AF15:AF17" ca="1" si="2">AC15*(V15/(1-V15))</f>
        <v>5.3132955260810806E-2</v>
      </c>
    </row>
    <row r="16" spans="2:32" x14ac:dyDescent="0.25">
      <c r="B16">
        <v>13</v>
      </c>
      <c r="C16" s="42">
        <f>(Dati!$H$3*Dati!$O$3)^$B16 *1/FACT($B16)</f>
        <v>2.5092193310798416</v>
      </c>
      <c r="D16" s="43">
        <f>(Dati!$H$4*Dati!$O$4)^$B16 *1/FACT($B16)</f>
        <v>27529.427014545632</v>
      </c>
      <c r="E16" s="44">
        <f>(Dati!$H$5*Dati!$O$5)^$B16 *1/FACT($B16)</f>
        <v>0.63780080080852863</v>
      </c>
      <c r="F16" s="42">
        <f>(Dati!$H$10*Dati!$O$10)^$B16 *1/FACT($B16)</f>
        <v>2483293.2029083921</v>
      </c>
      <c r="G16" s="43">
        <f>(Dati!$H$11*Dati!$O$11)^$B16 *1/FACT($B16)</f>
        <v>27243713419.534206</v>
      </c>
      <c r="H16" s="44">
        <f>(Dati!$H$12*Dati!$O$12)^$B16 *1/FACT($B16)</f>
        <v>631182.49914113944</v>
      </c>
      <c r="I16" s="42">
        <f>(Dati!$H$17*Dati!$O$17)^$B16 *1/FACT($B16)</f>
        <v>2.6803064389797109E-10</v>
      </c>
      <c r="J16" s="43">
        <f>(Dati!$H$18*Dati!$O$18)^$B16 *1/FACT($B16)</f>
        <v>2.9408657191447587E-6</v>
      </c>
      <c r="K16" s="44">
        <f>(Dati!$H$19*Dati!$O$19)^$B16 *1/FACT($B16)</f>
        <v>6.8128847398699777E-11</v>
      </c>
      <c r="L16" s="42">
        <f>(Dati!$H$24*Dati!$O$24)^$B16 *1/FACT($B16)</f>
        <v>39.368034497150283</v>
      </c>
      <c r="M16" s="43">
        <f>(Dati!$H$25*Dati!$O$25)^$B16 *1/FACT($B16)</f>
        <v>431934.42546801834</v>
      </c>
      <c r="N16" s="44">
        <f>(Dati!$H$26*Dati!$O$26)^$B16 *1/FACT($B16)</f>
        <v>10.006585840051601</v>
      </c>
      <c r="O16" s="42">
        <f ca="1">(Dati!$H$31*Dati!$O$31)^$B16 *1/FACT($B16)</f>
        <v>168.050434185966</v>
      </c>
      <c r="P16" s="43">
        <f ca="1">(Dati!$H$32*Dati!$O$32)^$B16 *1/FACT($B16)</f>
        <v>3286860.1967802602</v>
      </c>
      <c r="Q16" s="44">
        <f ca="1">(Dati!$H$33*Dati!$O$33)^$B16 *1/FACT($B16)</f>
        <v>108.15331694523455</v>
      </c>
      <c r="S16" t="s">
        <v>75</v>
      </c>
      <c r="T16">
        <v>0</v>
      </c>
      <c r="U16">
        <f>(W16-1)</f>
        <v>3</v>
      </c>
      <c r="V16">
        <f>Dati!$O$18</f>
        <v>0.53191750000000004</v>
      </c>
      <c r="W16">
        <f>Dati!H18</f>
        <v>4</v>
      </c>
      <c r="X16">
        <f>1/(W16 *Dati!$C$15)</f>
        <v>2.5</v>
      </c>
      <c r="Y16">
        <f>Dati!$B$15</f>
        <v>10</v>
      </c>
      <c r="AA16" s="12">
        <f ca="1">SUM($J$3:INDIRECT("J"&amp;U16+3))</f>
        <v>6.9964796056202783</v>
      </c>
      <c r="AB16" s="12">
        <f ca="1">1/(AA16+((W16*V16)^W16)/(FACT(W16)*(1-V16)))</f>
        <v>0.11336935641815135</v>
      </c>
      <c r="AC16">
        <f ca="1">AB16*((W16*V16)^W16)/(FACT(W16)*(1-V16))</f>
        <v>0.20681360991810771</v>
      </c>
      <c r="AD16">
        <f ca="1">AC16*X16/(1-V16)</f>
        <v>1.1045788398311609</v>
      </c>
      <c r="AE16">
        <f ca="1">AD16 + Y16</f>
        <v>11.104578839831161</v>
      </c>
      <c r="AF16">
        <f t="shared" ca="1" si="2"/>
        <v>0.23501792601435662</v>
      </c>
    </row>
    <row r="17" spans="2:32" x14ac:dyDescent="0.25">
      <c r="B17">
        <v>14</v>
      </c>
      <c r="C17" s="42">
        <f>(Dati!$H$3*Dati!$O$3)^$B17 *1/FACT($B17)</f>
        <v>1.0903112859815158</v>
      </c>
      <c r="D17" s="43">
        <f>(Dati!$H$4*Dati!$O$4)^$B17 *1/FACT($B17)</f>
        <v>24467.983230920912</v>
      </c>
      <c r="E17" s="44">
        <f>(Dati!$H$5*Dati!$O$5)^$B17 *1/FACT($B17)</f>
        <v>0.24942442319407646</v>
      </c>
      <c r="F17" s="42">
        <f>(Dati!$H$10*Dati!$O$10)^$B17 *1/FACT($B17)</f>
        <v>3120551.634537905</v>
      </c>
      <c r="G17" s="43">
        <f>(Dati!$H$11*Dati!$O$11)^$B17 *1/FACT($B17)</f>
        <v>70025664434.165009</v>
      </c>
      <c r="H17" s="44">
        <f>(Dati!$H$12*Dati!$O$12)^$B17 *1/FACT($B17)</f>
        <v>713836.67394541972</v>
      </c>
      <c r="I17" s="42">
        <f>(Dati!$H$17*Dati!$O$17)^$B17 *1/FACT($B17)</f>
        <v>1.9914485391159317E-11</v>
      </c>
      <c r="J17" s="43">
        <f>(Dati!$H$18*Dati!$O$18)^$B17 *1/FACT($B17)</f>
        <v>4.4694226890376634E-7</v>
      </c>
      <c r="K17" s="44">
        <f>(Dati!$H$19*Dati!$O$19)^$B17 *1/FACT($B17)</f>
        <v>4.5557273620886264E-12</v>
      </c>
      <c r="L17" s="42">
        <f>(Dati!$H$24*Dati!$O$24)^$B17 *1/FACT($B17)</f>
        <v>21.140986025277719</v>
      </c>
      <c r="M17" s="43">
        <f>(Dati!$H$25*Dati!$O$25)^$B17 *1/FACT($B17)</f>
        <v>474449.11391765607</v>
      </c>
      <c r="N17" s="44">
        <f>(Dati!$H$26*Dati!$O$26)^$B17 *1/FACT($B17)</f>
        <v>4.8362544121100823</v>
      </c>
      <c r="O17" s="42">
        <f ca="1">(Dati!$H$31*Dati!$O$31)^$B17 *1/FACT($B17)</f>
        <v>100.90331766360342</v>
      </c>
      <c r="P17" s="43">
        <f ca="1">(Dati!$H$32*Dati!$O$32)^$B17 *1/FACT($B17)</f>
        <v>4220367.1962497309</v>
      </c>
      <c r="Q17" s="44">
        <f ca="1">(Dati!$H$33*Dati!$O$33)^$B17 *1/FACT($B17)</f>
        <v>62.774402711194874</v>
      </c>
      <c r="S17" t="s">
        <v>76</v>
      </c>
      <c r="T17">
        <v>0</v>
      </c>
      <c r="U17">
        <f>(W17-1)</f>
        <v>2</v>
      </c>
      <c r="V17">
        <f>Dati!$O$19</f>
        <v>0.31205666666666665</v>
      </c>
      <c r="W17">
        <f>Dati!H19</f>
        <v>3</v>
      </c>
      <c r="X17">
        <f>1/(W17 *Dati!$C$15)</f>
        <v>3.333333333333333</v>
      </c>
      <c r="Y17">
        <f>Dati!$B$15</f>
        <v>10</v>
      </c>
      <c r="AA17" s="12">
        <f ca="1">SUM($K$3:INDIRECT("K"&amp;U17+3))</f>
        <v>2.37437713445</v>
      </c>
      <c r="AB17" s="12">
        <f ca="1">1/(AA17+((W17*V17)^W17)/(FACT(W17)*(1-V17)))</f>
        <v>0.38862850620640343</v>
      </c>
      <c r="AC17">
        <f ca="1">AB17*((W17*V17)^W17)/(FACT(W17)*(1-V17))</f>
        <v>7.7249361068055647E-2</v>
      </c>
      <c r="AD17">
        <f ca="1">AC17*X17/(1-V17)</f>
        <v>0.37430098926779642</v>
      </c>
      <c r="AE17">
        <f ca="1">AD17 + Y17</f>
        <v>10.374300989267796</v>
      </c>
      <c r="AF17">
        <f t="shared" ca="1" si="2"/>
        <v>3.5040935712283304E-2</v>
      </c>
    </row>
    <row r="18" spans="2:32" x14ac:dyDescent="0.25">
      <c r="B18">
        <v>15</v>
      </c>
      <c r="C18" s="42">
        <f>(Dati!$H$3*Dati!$O$3)^$B18 *1/FACT($B18)</f>
        <v>0.44218007299715473</v>
      </c>
      <c r="D18" s="43">
        <f>(Dati!$H$4*Dati!$O$4)^$B18 *1/FACT($B18)</f>
        <v>20297.191663335969</v>
      </c>
      <c r="E18" s="44">
        <f>(Dati!$H$5*Dati!$O$5)^$B18 *1/FACT($B18)</f>
        <v>9.1039459268541539E-2</v>
      </c>
      <c r="F18" s="42">
        <f>(Dati!$H$10*Dati!$O$10)^$B18 *1/FACT($B18)</f>
        <v>3659919.4138324987</v>
      </c>
      <c r="G18" s="43">
        <f>(Dati!$H$11*Dati!$O$11)^$B18 *1/FACT($B18)</f>
        <v>167990587908.19247</v>
      </c>
      <c r="H18" s="44">
        <f>(Dati!$H$12*Dati!$O$12)^$B18 *1/FACT($B18)</f>
        <v>753493.5530985751</v>
      </c>
      <c r="I18" s="42">
        <f>(Dati!$H$17*Dati!$O$17)^$B18 *1/FACT($B18)</f>
        <v>1.3809899039353335E-12</v>
      </c>
      <c r="J18" s="43">
        <f>(Dati!$H$18*Dati!$O$18)^$B18 *1/FACT($B18)</f>
        <v>6.339637715189843E-8</v>
      </c>
      <c r="K18" s="44">
        <f>(Dati!$H$19*Dati!$O$19)^$B18 *1/FACT($B18)</f>
        <v>2.8432901897110057E-13</v>
      </c>
      <c r="L18" s="42">
        <f>(Dati!$H$24*Dati!$O$24)^$B18 *1/FACT($B18)</f>
        <v>10.596038370752737</v>
      </c>
      <c r="M18" s="43">
        <f>(Dati!$H$25*Dati!$O$25)^$B18 *1/FACT($B18)</f>
        <v>486405.23158838088</v>
      </c>
      <c r="N18" s="44">
        <f>(Dati!$H$26*Dati!$O$26)^$B18 *1/FACT($B18)</f>
        <v>2.1815698819106961</v>
      </c>
      <c r="O18" s="42">
        <f ca="1">(Dati!$H$31*Dati!$O$31)^$B18 *1/FACT($B18)</f>
        <v>56.546799539782654</v>
      </c>
      <c r="P18" s="43">
        <f ca="1">(Dati!$H$32*Dati!$O$32)^$B18 *1/FACT($B18)</f>
        <v>5057734.4307859596</v>
      </c>
      <c r="Q18" s="44">
        <f ca="1">(Dati!$H$33*Dati!$O$33)^$B18 *1/FACT($B18)</f>
        <v>34.006513752076287</v>
      </c>
    </row>
    <row r="19" spans="2:32" x14ac:dyDescent="0.25">
      <c r="B19">
        <v>16</v>
      </c>
      <c r="C19" s="42">
        <f>(Dati!$H$3*Dati!$O$3)^$B19 *1/FACT($B19)</f>
        <v>0.16811989222969578</v>
      </c>
      <c r="D19" s="43">
        <f>(Dati!$H$4*Dati!$O$4)^$B19 *1/FACT($B19)</f>
        <v>15785.015317137824</v>
      </c>
      <c r="E19" s="44">
        <f>(Dati!$H$5*Dati!$O$5)^$B19 *1/FACT($B19)</f>
        <v>3.1152409206408018E-2</v>
      </c>
      <c r="F19" s="42">
        <f>(Dati!$H$10*Dati!$O$10)^$B19 *1/FACT($B19)</f>
        <v>4024231.4354056017</v>
      </c>
      <c r="G19" s="43">
        <f>(Dati!$H$11*Dati!$O$11)^$B19 *1/FACT($B19)</f>
        <v>377819125143.82642</v>
      </c>
      <c r="H19" s="44">
        <f>(Dati!$H$12*Dati!$O$12)^$B19 *1/FACT($B19)</f>
        <v>745643.95551319479</v>
      </c>
      <c r="I19" s="42">
        <f>(Dati!$H$17*Dati!$O$17)^$B19 *1/FACT($B19)</f>
        <v>8.9780743010905878E-14</v>
      </c>
      <c r="J19" s="43">
        <f>(Dati!$H$18*Dati!$O$18)^$B19 *1/FACT($B19)</f>
        <v>8.4304106109237342E-9</v>
      </c>
      <c r="K19" s="44">
        <f>(Dati!$H$19*Dati!$O$19)^$B19 *1/FACT($B19)</f>
        <v>1.6636268605635949E-14</v>
      </c>
      <c r="L19" s="42">
        <f>(Dati!$H$24*Dati!$O$24)^$B19 *1/FACT($B19)</f>
        <v>4.9788963110072135</v>
      </c>
      <c r="M19" s="43">
        <f>(Dati!$H$25*Dati!$O$25)^$B19 *1/FACT($B19)</f>
        <v>467496.22821038263</v>
      </c>
      <c r="N19" s="44">
        <f>(Dati!$H$26*Dati!$O$26)^$B19 *1/FACT($B19)</f>
        <v>0.92257226824827154</v>
      </c>
      <c r="O19" s="42">
        <f ca="1">(Dati!$H$31*Dati!$O$31)^$B19 *1/FACT($B19)</f>
        <v>29.708579697539832</v>
      </c>
      <c r="P19" s="43">
        <f ca="1">(Dati!$H$32*Dati!$O$32)^$B19 *1/FACT($B19)</f>
        <v>5682416.744542039</v>
      </c>
      <c r="Q19" s="44">
        <f ca="1">(Dati!$H$33*Dati!$O$33)^$B19 *1/FACT($B19)</f>
        <v>17.27081811450951</v>
      </c>
      <c r="S19" t="s">
        <v>79</v>
      </c>
      <c r="T19" t="s">
        <v>63</v>
      </c>
      <c r="U19" t="s">
        <v>64</v>
      </c>
      <c r="V19" t="s">
        <v>65</v>
      </c>
      <c r="W19" t="s">
        <v>66</v>
      </c>
      <c r="X19" t="s">
        <v>67</v>
      </c>
      <c r="Y19" t="s">
        <v>67</v>
      </c>
      <c r="AA19" s="12" t="s">
        <v>69</v>
      </c>
      <c r="AB19" s="12" t="s">
        <v>70</v>
      </c>
      <c r="AC19" t="s">
        <v>71</v>
      </c>
      <c r="AD19" t="s">
        <v>72</v>
      </c>
      <c r="AE19" t="s">
        <v>73</v>
      </c>
      <c r="AF19" t="s">
        <v>86</v>
      </c>
    </row>
    <row r="20" spans="2:32" x14ac:dyDescent="0.25">
      <c r="B20">
        <v>17</v>
      </c>
      <c r="C20" s="42">
        <f>(Dati!$H$3*Dati!$O$3)^$B20 *1/FACT($B20)</f>
        <v>6.0160314798225867E-2</v>
      </c>
      <c r="D20" s="43">
        <f>(Dati!$H$4*Dati!$O$4)^$B20 *1/FACT($B20)</f>
        <v>11553.807405599822</v>
      </c>
      <c r="E20" s="44">
        <f>(Dati!$H$5*Dati!$O$5)^$B20 *1/FACT($B20)</f>
        <v>1.0032858094832104E-2</v>
      </c>
      <c r="F20" s="42">
        <f>(Dati!$H$10*Dati!$O$10)^$B20 *1/FACT($B20)</f>
        <v>4164524.6477608508</v>
      </c>
      <c r="G20" s="43">
        <f>(Dati!$H$11*Dati!$O$11)^$B20 *1/FACT($B20)</f>
        <v>799749518753.96765</v>
      </c>
      <c r="H20" s="44">
        <f>(Dati!$H$12*Dati!$O$12)^$B20 *1/FACT($B20)</f>
        <v>694471.65357967082</v>
      </c>
      <c r="I20" s="42">
        <f>(Dati!$H$17*Dati!$O$17)^$B20 *1/FACT($B20)</f>
        <v>5.4934724160302453E-15</v>
      </c>
      <c r="J20" s="43">
        <f>(Dati!$H$18*Dati!$O$18)^$B20 *1/FACT($B20)</f>
        <v>1.0551253967378884E-9</v>
      </c>
      <c r="K20" s="44">
        <f>(Dati!$H$19*Dati!$O$19)^$B20 *1/FACT($B20)</f>
        <v>9.1613974003165914E-16</v>
      </c>
      <c r="L20" s="42">
        <f>(Dati!$H$24*Dati!$O$24)^$B20 *1/FACT($B20)</f>
        <v>2.2018802840112417</v>
      </c>
      <c r="M20" s="43">
        <f>(Dati!$H$25*Dati!$O$25)^$B20 *1/FACT($B20)</f>
        <v>422891.58808348601</v>
      </c>
      <c r="N20" s="44">
        <f>(Dati!$H$26*Dati!$O$26)^$B20 *1/FACT($B20)</f>
        <v>0.36720004344989882</v>
      </c>
      <c r="O20" s="42">
        <f ca="1">(Dati!$H$31*Dati!$O$31)^$B20 *1/FACT($B20)</f>
        <v>14.690169639029474</v>
      </c>
      <c r="P20" s="43">
        <f ca="1">(Dati!$H$32*Dati!$O$32)^$B20 *1/FACT($B20)</f>
        <v>6008709.4215160832</v>
      </c>
      <c r="Q20" s="44">
        <f ca="1">(Dati!$H$33*Dati!$O$33)^$B20 *1/FACT($B20)</f>
        <v>8.2553363129285255</v>
      </c>
      <c r="S20" t="s">
        <v>74</v>
      </c>
      <c r="T20">
        <v>0</v>
      </c>
      <c r="U20">
        <f>(W20-1)</f>
        <v>10</v>
      </c>
      <c r="V20">
        <f>Dati!$O$24</f>
        <v>0.6834659090909091</v>
      </c>
      <c r="W20">
        <f>Dati!H24</f>
        <v>11</v>
      </c>
      <c r="X20">
        <f>1/(W20 *Dati!$C$16)</f>
        <v>2.2727272727272729</v>
      </c>
      <c r="Y20">
        <f>Dati!$B$16</f>
        <v>25</v>
      </c>
      <c r="AA20" s="12">
        <f ca="1">SUM($L$3:INDIRECT("L"&amp;U20+3))</f>
        <v>1584.6038585433059</v>
      </c>
      <c r="AB20" s="12">
        <f ca="1">1/(AA20+((W20*V20)^W20)/(FACT(W20)*(1-V20)))</f>
        <v>5.1870764474299866E-4</v>
      </c>
      <c r="AC20">
        <f ca="1">AB20*((W20*V20)^W20)/(FACT(W20)*(1-V20))</f>
        <v>0.17805386468433398</v>
      </c>
      <c r="AD20">
        <f ca="1">AC20*X20/(1-V20)</f>
        <v>1.2784337798193071</v>
      </c>
      <c r="AE20">
        <f ca="1">AD20 + Y20</f>
        <v>26.278433779819306</v>
      </c>
      <c r="AF20">
        <f t="shared" ref="AF20:AF22" ca="1" si="3">AC20*(V20/(1-V20))</f>
        <v>0.38445699843616116</v>
      </c>
    </row>
    <row r="21" spans="2:32" x14ac:dyDescent="0.25">
      <c r="B21">
        <v>18</v>
      </c>
      <c r="C21" s="42">
        <f>(Dati!$H$3*Dati!$O$3)^$B21 *1/FACT($B21)</f>
        <v>2.0331878864196753E-2</v>
      </c>
      <c r="D21" s="43">
        <f>(Dati!$H$4*Dati!$O$4)^$B21 *1/FACT($B21)</f>
        <v>7986.9627020850758</v>
      </c>
      <c r="E21" s="44">
        <f>(Dati!$H$5*Dati!$O$5)^$B21 *1/FACT($B21)</f>
        <v>3.0516457456160363E-3</v>
      </c>
      <c r="F21" s="42">
        <f>(Dati!$H$10*Dati!$O$10)^$B21 *1/FACT($B21)</f>
        <v>4070280.5125406706</v>
      </c>
      <c r="G21" s="43">
        <f>(Dati!$H$11*Dati!$O$11)^$B21 *1/FACT($B21)</f>
        <v>1598823242406.6375</v>
      </c>
      <c r="H21" s="44">
        <f>(Dati!$H$12*Dati!$O$12)^$B21 *1/FACT($B21)</f>
        <v>610877.26469439699</v>
      </c>
      <c r="I21" s="42">
        <f>(Dati!$H$17*Dati!$O$17)^$B21 *1/FACT($B21)</f>
        <v>3.1745861513502768E-16</v>
      </c>
      <c r="J21" s="43">
        <f>(Dati!$H$18*Dati!$O$18)^$B21 *1/FACT($B21)</f>
        <v>1.2471992515985018E-10</v>
      </c>
      <c r="K21" s="44">
        <f>(Dati!$H$19*Dati!$O$19)^$B21 *1/FACT($B21)</f>
        <v>4.7647918912524347E-17</v>
      </c>
      <c r="L21" s="42">
        <f>(Dati!$H$24*Dati!$O$24)^$B21 *1/FACT($B21)</f>
        <v>0.91966728945733434</v>
      </c>
      <c r="M21" s="43">
        <f>(Dati!$H$25*Dati!$O$25)^$B21 *1/FACT($B21)</f>
        <v>361290.38008599152</v>
      </c>
      <c r="N21" s="44">
        <f>(Dati!$H$26*Dati!$O$26)^$B21 *1/FACT($B21)</f>
        <v>0.13803253633305834</v>
      </c>
      <c r="O21" s="42">
        <f ca="1">(Dati!$H$31*Dati!$O$31)^$B21 *1/FACT($B21)</f>
        <v>6.8603796272336224</v>
      </c>
      <c r="P21" s="43">
        <f ca="1">(Dati!$H$32*Dati!$O$32)^$B21 *1/FACT($B21)</f>
        <v>6000752.8398625273</v>
      </c>
      <c r="Q21" s="44">
        <f ca="1">(Dati!$H$33*Dati!$O$33)^$B21 *1/FACT($B21)</f>
        <v>3.7267739148549719</v>
      </c>
      <c r="S21" t="s">
        <v>75</v>
      </c>
      <c r="T21">
        <v>0</v>
      </c>
      <c r="U21">
        <f>(W21-1)</f>
        <v>19</v>
      </c>
      <c r="V21">
        <f>Dati!$O$25</f>
        <v>0.76889999999999992</v>
      </c>
      <c r="W21">
        <f>Dati!H25</f>
        <v>20</v>
      </c>
      <c r="X21">
        <f>1/(W21 *Dati!$C$16)</f>
        <v>1.25</v>
      </c>
      <c r="Y21">
        <f>Dati!$B$16</f>
        <v>25</v>
      </c>
      <c r="AA21" s="12">
        <f ca="1">SUM($M$3:INDIRECT("M"&amp;U21+3))</f>
        <v>4069835.1638602749</v>
      </c>
      <c r="AB21" s="12">
        <f ca="1">1/(AA21+((W21*V21)^W21)/(FACT(W21)*(1-V21)))</f>
        <v>1.9830469539279883E-7</v>
      </c>
      <c r="AC21">
        <f ca="1">AB21*((W21*V21)^W21)/(FACT(W21)*(1-V21))</f>
        <v>0.19293257753178672</v>
      </c>
      <c r="AD21">
        <f ca="1">AC21*X21/(1-V21)</f>
        <v>1.0435556984627146</v>
      </c>
      <c r="AE21">
        <f ca="1">AD21 + Y21</f>
        <v>26.043555698462715</v>
      </c>
      <c r="AF21">
        <f t="shared" ca="1" si="3"/>
        <v>0.64191198123838489</v>
      </c>
    </row>
    <row r="22" spans="2:32" x14ac:dyDescent="0.25">
      <c r="B22">
        <v>19</v>
      </c>
      <c r="C22" s="42">
        <f>(Dati!$H$3*Dati!$O$3)^$B22 *1/FACT($B22)</f>
        <v>6.5097428181134197E-3</v>
      </c>
      <c r="D22" s="43">
        <f>(Dati!$H$4*Dati!$O$4)^$B22 *1/FACT($B22)</f>
        <v>5230.6672477436286</v>
      </c>
      <c r="E22" s="44">
        <f>(Dati!$H$5*Dati!$O$5)^$B22 *1/FACT($B22)</f>
        <v>8.7935141678227384E-4</v>
      </c>
      <c r="F22" s="42">
        <f>(Dati!$H$10*Dati!$O$10)^$B22 *1/FACT($B22)</f>
        <v>3768791.8200898594</v>
      </c>
      <c r="G22" s="43">
        <f>(Dati!$H$11*Dati!$O$11)^$B22 *1/FACT($B22)</f>
        <v>3028069388523.0796</v>
      </c>
      <c r="H22" s="44">
        <f>(Dati!$H$12*Dati!$O$12)^$B22 *1/FACT($B22)</f>
        <v>509063.90496898332</v>
      </c>
      <c r="I22" s="42">
        <f>(Dati!$H$17*Dati!$O$17)^$B22 *1/FACT($B22)</f>
        <v>1.7379856677752861E-17</v>
      </c>
      <c r="J22" s="43">
        <f>(Dati!$H$18*Dati!$O$18)^$B22 *1/FACT($B22)</f>
        <v>1.3966465429729393E-11</v>
      </c>
      <c r="K22" s="44">
        <f>(Dati!$H$19*Dati!$O$19)^$B22 *1/FACT($B22)</f>
        <v>2.3477132762283112E-18</v>
      </c>
      <c r="L22" s="42">
        <f>(Dati!$H$24*Dati!$O$24)^$B22 *1/FACT($B22)</f>
        <v>0.36390387581849598</v>
      </c>
      <c r="M22" s="43">
        <f>(Dati!$H$25*Dati!$O$25)^$B22 *1/FACT($B22)</f>
        <v>292417.02447170403</v>
      </c>
      <c r="N22" s="44">
        <f>(Dati!$H$26*Dati!$O$26)^$B22 *1/FACT($B22)</f>
        <v>4.9156292136335412E-2</v>
      </c>
      <c r="O22" s="42">
        <f ca="1">(Dati!$H$31*Dati!$O$31)^$B22 *1/FACT($B22)</f>
        <v>3.0352075254637958</v>
      </c>
      <c r="P22" s="43">
        <f ca="1">(Dati!$H$32*Dati!$O$32)^$B22 *1/FACT($B22)</f>
        <v>5677395.910213233</v>
      </c>
      <c r="Q22" s="44">
        <f ca="1">(Dati!$H$33*Dati!$O$33)^$B22 *1/FACT($B22)</f>
        <v>1.593860205578167</v>
      </c>
      <c r="S22" t="s">
        <v>76</v>
      </c>
      <c r="T22">
        <v>0</v>
      </c>
      <c r="U22">
        <f>(W22-1)</f>
        <v>11</v>
      </c>
      <c r="V22">
        <f>Dati!$O$26</f>
        <v>0.56385833333333335</v>
      </c>
      <c r="W22">
        <f>Dati!H26</f>
        <v>12</v>
      </c>
      <c r="X22">
        <f>1/(W22 *Dati!$C$16)</f>
        <v>2.0833333333333335</v>
      </c>
      <c r="Y22">
        <f>Dati!$B$16</f>
        <v>25</v>
      </c>
      <c r="AA22" s="12">
        <f ca="1">SUM($N$3:INDIRECT("N"&amp;U22+3))</f>
        <v>830.34280046029266</v>
      </c>
      <c r="AB22" s="12">
        <f ca="1">1/(AA22+((W22*V22)^W22)/(FACT(W22)*(1-V22)))</f>
        <v>1.1436103571853561E-3</v>
      </c>
      <c r="AC22">
        <f ca="1">AB22*((W22*V22)^W22)/(FACT(W22)*(1-V22))</f>
        <v>5.0411373379315762E-2</v>
      </c>
      <c r="AD22">
        <f ca="1">AC22*X22/(1-V22)</f>
        <v>0.24080179117696737</v>
      </c>
      <c r="AE22">
        <f ca="1">AD22 + Y22</f>
        <v>25.240801791176967</v>
      </c>
      <c r="AF22">
        <f t="shared" ca="1" si="3"/>
        <v>6.5173486385628573E-2</v>
      </c>
    </row>
    <row r="23" spans="2:32" x14ac:dyDescent="0.25">
      <c r="B23">
        <v>20</v>
      </c>
      <c r="C23" s="42">
        <f>(Dati!$H$3*Dati!$O$3)^$B23 *1/FACT($B23)</f>
        <v>1.980039043561887E-3</v>
      </c>
      <c r="D23" s="43">
        <f>(Dati!$H$4*Dati!$O$4)^$B23 *1/FACT($B23)</f>
        <v>3254.2891250764901</v>
      </c>
      <c r="E23" s="44">
        <f>(Dati!$H$5*Dati!$O$5)^$B23 *1/FACT($B23)</f>
        <v>2.4072124673791368E-4</v>
      </c>
      <c r="F23" s="42">
        <f>(Dati!$H$10*Dati!$O$10)^$B23 *1/FACT($B23)</f>
        <v>3315152.8874835973</v>
      </c>
      <c r="G23" s="43">
        <f>(Dati!$H$11*Dati!$O$11)^$B23 *1/FACT($B23)</f>
        <v>5448222029542.874</v>
      </c>
      <c r="H23" s="44">
        <f>(Dati!$H$12*Dati!$O$12)^$B23 *1/FACT($B23)</f>
        <v>403008.54296536505</v>
      </c>
      <c r="I23" s="42">
        <f>(Dati!$H$17*Dati!$O$17)^$B23 *1/FACT($B23)</f>
        <v>9.0391765588158709E-19</v>
      </c>
      <c r="J23" s="43">
        <f>(Dati!$H$18*Dati!$O$18)^$B23 *1/FACT($B23)</f>
        <v>1.4858014750436166E-12</v>
      </c>
      <c r="K23" s="44">
        <f>(Dati!$H$19*Dati!$O$19)^$B23 *1/FACT($B23)</f>
        <v>1.0989293689033291E-19</v>
      </c>
      <c r="L23" s="42">
        <f>(Dati!$H$24*Dati!$O$24)^$B23 *1/FACT($B23)</f>
        <v>0.13679374131939648</v>
      </c>
      <c r="M23" s="43">
        <f>(Dati!$H$25*Dati!$O$25)^$B23 *1/FACT($B23)</f>
        <v>224839.45011629327</v>
      </c>
      <c r="N23" s="44">
        <f>(Dati!$H$26*Dati!$O$26)^$B23 *1/FACT($B23)</f>
        <v>1.6630310974104313E-2</v>
      </c>
      <c r="O23" s="42">
        <f ca="1">(Dati!$H$31*Dati!$O$31)^$B23 *1/FACT($B23)</f>
        <v>1.2757108151505534</v>
      </c>
      <c r="P23" s="43">
        <f ca="1">(Dati!$H$32*Dati!$O$32)^$B23 *1/FACT($B23)</f>
        <v>5102890.2410088517</v>
      </c>
      <c r="Q23" s="44">
        <f ca="1">(Dati!$H$33*Dati!$O$33)^$B23 *1/FACT($B23)</f>
        <v>0.64757640047861853</v>
      </c>
    </row>
    <row r="24" spans="2:32" x14ac:dyDescent="0.25">
      <c r="B24">
        <v>21</v>
      </c>
      <c r="C24" s="42">
        <f>(Dati!$H$3*Dati!$O$3)^$B24 *1/FACT($B24)</f>
        <v>5.7358049949092016E-4</v>
      </c>
      <c r="D24" s="43">
        <f>(Dati!$H$4*Dati!$O$4)^$B24 *1/FACT($B24)</f>
        <v>1928.2612674519319</v>
      </c>
      <c r="E24" s="44">
        <f>(Dati!$H$5*Dati!$O$5)^$B24 *1/FACT($B24)</f>
        <v>6.2759154103756963E-5</v>
      </c>
      <c r="F24" s="42">
        <f>(Dati!$H$10*Dati!$O$10)^$B24 *1/FACT($B24)</f>
        <v>2777254.4806399224</v>
      </c>
      <c r="G24" s="43">
        <f>(Dati!$H$11*Dati!$O$11)^$B24 *1/FACT($B24)</f>
        <v>9335863084656.7266</v>
      </c>
      <c r="H24" s="44">
        <f>(Dati!$H$12*Dati!$O$12)^$B24 *1/FACT($B24)</f>
        <v>303855.35960776272</v>
      </c>
      <c r="I24" s="42">
        <f>(Dati!$H$17*Dati!$O$17)^$B24 *1/FACT($B24)</f>
        <v>4.4773624117688957E-20</v>
      </c>
      <c r="J24" s="43">
        <f>(Dati!$H$18*Dati!$O$18)^$B24 *1/FACT($B24)</f>
        <v>1.5053786782885966E-13</v>
      </c>
      <c r="K24" s="44">
        <f>(Dati!$H$19*Dati!$O$19)^$B24 *1/FACT($B24)</f>
        <v>4.8989747966010924E-21</v>
      </c>
      <c r="L24" s="42">
        <f>(Dati!$H$24*Dati!$O$24)^$B24 *1/FACT($B24)</f>
        <v>4.8972973640804184E-2</v>
      </c>
      <c r="M24" s="43">
        <f>(Dati!$H$25*Dati!$O$25)^$B24 *1/FACT($B24)</f>
        <v>164646.71732801702</v>
      </c>
      <c r="N24" s="44">
        <f>(Dati!$H$26*Dati!$O$26)^$B24 *1/FACT($B24)</f>
        <v>5.3583653878134293E-3</v>
      </c>
      <c r="O24" s="42">
        <f ca="1">(Dati!$H$31*Dati!$O$31)^$B24 *1/FACT($B24)</f>
        <v>0.51065405553820953</v>
      </c>
      <c r="P24" s="43">
        <f ca="1">(Dati!$H$32*Dati!$O$32)^$B24 *1/FACT($B24)</f>
        <v>4368114.1048252136</v>
      </c>
      <c r="Q24" s="44">
        <f ca="1">(Dati!$H$33*Dati!$O$33)^$B24 *1/FACT($B24)</f>
        <v>0.25057774708531166</v>
      </c>
      <c r="S24" t="s">
        <v>80</v>
      </c>
      <c r="T24" t="s">
        <v>63</v>
      </c>
      <c r="U24" t="s">
        <v>64</v>
      </c>
      <c r="V24" t="s">
        <v>65</v>
      </c>
      <c r="W24" t="s">
        <v>66</v>
      </c>
      <c r="X24" t="s">
        <v>67</v>
      </c>
      <c r="Y24" t="s">
        <v>67</v>
      </c>
      <c r="AA24" s="12" t="s">
        <v>69</v>
      </c>
      <c r="AB24" s="12" t="s">
        <v>70</v>
      </c>
      <c r="AC24" t="s">
        <v>71</v>
      </c>
      <c r="AD24" t="s">
        <v>72</v>
      </c>
      <c r="AE24" t="s">
        <v>73</v>
      </c>
    </row>
    <row r="25" spans="2:32" x14ac:dyDescent="0.25">
      <c r="B25">
        <v>22</v>
      </c>
      <c r="C25" s="42">
        <f>(Dati!$H$3*Dati!$O$3)^$B25 *1/FACT($B25)</f>
        <v>1.58603079519743E-4</v>
      </c>
      <c r="D25" s="43">
        <f>(Dati!$H$4*Dati!$O$4)^$B25 *1/FACT($B25)</f>
        <v>1090.6169285801841</v>
      </c>
      <c r="E25" s="44">
        <f>(Dati!$H$5*Dati!$O$5)^$B25 *1/FACT($B25)</f>
        <v>1.5618393213400719E-5</v>
      </c>
      <c r="F25" s="42">
        <f>(Dati!$H$10*Dati!$O$10)^$B25 *1/FACT($B25)</f>
        <v>2220876.4771996918</v>
      </c>
      <c r="G25" s="43">
        <f>(Dati!$H$11*Dati!$O$11)^$B25 *1/FACT($B25)</f>
        <v>15270412325005.707</v>
      </c>
      <c r="H25" s="44">
        <f>(Dati!$H$12*Dati!$O$12)^$B25 *1/FACT($B25)</f>
        <v>218683.57435970928</v>
      </c>
      <c r="I25" s="42">
        <f>(Dati!$H$17*Dati!$O$17)^$B25 *1/FACT($B25)</f>
        <v>2.1169580032263111E-21</v>
      </c>
      <c r="J25" s="43">
        <f>(Dati!$H$18*Dati!$O$18)^$B25 *1/FACT($B25)</f>
        <v>1.4558859329246807E-14</v>
      </c>
      <c r="K25" s="44">
        <f>(Dati!$H$19*Dati!$O$19)^$B25 *1/FACT($B25)</f>
        <v>2.0846696524245656E-22</v>
      </c>
      <c r="L25" s="42">
        <f>(Dati!$H$24*Dati!$O$24)^$B25 *1/FACT($B25)</f>
        <v>1.6735678975148681E-2</v>
      </c>
      <c r="M25" s="43">
        <f>(Dati!$H$25*Dati!$O$25)^$B25 *1/FACT($B25)</f>
        <v>115088.05541228388</v>
      </c>
      <c r="N25" s="44">
        <f>(Dati!$H$26*Dati!$O$26)^$B25 *1/FACT($B25)</f>
        <v>1.6480139874346365E-3</v>
      </c>
      <c r="O25" s="42">
        <f ca="1">(Dati!$H$31*Dati!$O$31)^$B25 *1/FACT($B25)</f>
        <v>0.19511827474586713</v>
      </c>
      <c r="P25" s="43">
        <f ca="1">(Dati!$H$32*Dati!$O$32)^$B25 *1/FACT($B25)</f>
        <v>3569179.0566784893</v>
      </c>
      <c r="Q25" s="44">
        <f ca="1">(Dati!$H$33*Dati!$O$33)^$B25 *1/FACT($B25)</f>
        <v>9.2553021405997388E-2</v>
      </c>
      <c r="S25" t="s">
        <v>74</v>
      </c>
      <c r="T25">
        <v>0</v>
      </c>
      <c r="U25">
        <f>(W25-1)</f>
        <v>9</v>
      </c>
      <c r="V25">
        <f ca="1">Dati!$O$31</f>
        <v>0.84060862688828386</v>
      </c>
      <c r="W25">
        <f>Dati!H31</f>
        <v>10</v>
      </c>
      <c r="X25">
        <f>1/(W25 *Dati!$C$17)</f>
        <v>3.0000300003000029</v>
      </c>
      <c r="Y25">
        <f>Dati!$B$17</f>
        <v>30</v>
      </c>
      <c r="AA25" s="12">
        <f ca="1">SUM($O$3:INDIRECT("O"&amp;U25+3))</f>
        <v>2975.9538154735833</v>
      </c>
      <c r="AB25" s="12">
        <f ca="1">1/(AA25+((W25*V25)^W25)/(FACT(W25)*(1-V25)))</f>
        <v>1.6606279764407047E-4</v>
      </c>
      <c r="AC25">
        <f ca="1">AB25*((W25*V25)^W25)/(FACT(W25)*(1-V25))</f>
        <v>0.50580478374291082</v>
      </c>
      <c r="AD25">
        <v>0</v>
      </c>
      <c r="AE25">
        <f>AD25 + Y25</f>
        <v>30</v>
      </c>
      <c r="AF25">
        <v>0</v>
      </c>
    </row>
    <row r="26" spans="2:32" x14ac:dyDescent="0.25">
      <c r="B26">
        <v>23</v>
      </c>
      <c r="C26" s="42">
        <f>(Dati!$H$3*Dati!$O$3)^$B26 *1/FACT($B26)</f>
        <v>4.194920146119415E-5</v>
      </c>
      <c r="D26" s="43">
        <f>(Dati!$H$4*Dati!$O$4)^$B26 *1/FACT($B26)</f>
        <v>590.02910638863034</v>
      </c>
      <c r="E26" s="44">
        <f>(Dati!$H$5*Dati!$O$5)^$B26 *1/FACT($B26)</f>
        <v>3.7178380561735852E-6</v>
      </c>
      <c r="F26" s="42">
        <f>(Dati!$H$10*Dati!$O$10)^$B26 *1/FACT($B26)</f>
        <v>1698744.1616853571</v>
      </c>
      <c r="G26" s="43">
        <f>(Dati!$H$11*Dati!$O$11)^$B26 *1/FACT($B26)</f>
        <v>23891416452438.668</v>
      </c>
      <c r="H26" s="44">
        <f>(Dati!$H$12*Dati!$O$12)^$B26 *1/FACT($B26)</f>
        <v>150542.89769894109</v>
      </c>
      <c r="I26" s="42">
        <f>(Dati!$H$17*Dati!$O$17)^$B26 *1/FACT($B26)</f>
        <v>9.5740806320694623E-23</v>
      </c>
      <c r="J26" s="43">
        <f>(Dati!$H$18*Dati!$O$18)^$B26 *1/FACT($B26)</f>
        <v>1.3468020969155893E-15</v>
      </c>
      <c r="K26" s="44">
        <f>(Dati!$H$19*Dati!$O$19)^$B26 *1/FACT($B26)</f>
        <v>8.4852399500448053E-24</v>
      </c>
      <c r="L26" s="42">
        <f>(Dati!$H$24*Dati!$O$24)^$B26 *1/FACT($B26)</f>
        <v>5.4704750650017243E-3</v>
      </c>
      <c r="M26" s="43">
        <f>(Dati!$H$25*Dati!$O$25)^$B26 *1/FACT($B26)</f>
        <v>76948.874614352215</v>
      </c>
      <c r="N26" s="44">
        <f>(Dati!$H$26*Dati!$O$26)^$B26 *1/FACT($B26)</f>
        <v>4.8482421926865132E-4</v>
      </c>
      <c r="O26" s="42">
        <f ca="1">(Dati!$H$31*Dati!$O$31)^$B26 *1/FACT($B26)</f>
        <v>7.131221957171055E-2</v>
      </c>
      <c r="P26" s="43">
        <f ca="1">(Dati!$H$32*Dati!$O$32)^$B26 *1/FACT($B26)</f>
        <v>2789571.7875764766</v>
      </c>
      <c r="Q26" s="44">
        <f ca="1">(Dati!$H$33*Dati!$O$33)^$B26 *1/FACT($B26)</f>
        <v>3.2698930365387076E-2</v>
      </c>
      <c r="S26" t="s">
        <v>75</v>
      </c>
      <c r="T26">
        <v>0</v>
      </c>
      <c r="U26">
        <f>(W26-1)</f>
        <v>19</v>
      </c>
      <c r="V26">
        <f ca="1">Dati!$O$32</f>
        <v>0.89880824267145332</v>
      </c>
      <c r="W26">
        <f>Dati!H32</f>
        <v>20</v>
      </c>
      <c r="X26">
        <f>1/(W26 *Dati!$C$17)</f>
        <v>1.5000150001500014</v>
      </c>
      <c r="Y26">
        <f>Dati!$B$17</f>
        <v>30</v>
      </c>
      <c r="AA26" s="12">
        <f ca="1">SUM($P$3:INDIRECT("P"&amp;U26+3))</f>
        <v>41867896.551986113</v>
      </c>
      <c r="AB26" s="12">
        <f ca="1">1/(AA26+((W26*V26)^W26)/(FACT(W26)*(1-V26)))</f>
        <v>1.0834726803087114E-8</v>
      </c>
      <c r="AC26">
        <f ca="1">AB26*((W26*V26)^W26)/(FACT(W26)*(1-V26))</f>
        <v>0.54637277903931747</v>
      </c>
      <c r="AD26">
        <v>0</v>
      </c>
      <c r="AE26">
        <f>AD26 + Y26</f>
        <v>30</v>
      </c>
      <c r="AF26">
        <v>0</v>
      </c>
    </row>
    <row r="27" spans="2:32" x14ac:dyDescent="0.25">
      <c r="B27">
        <v>24</v>
      </c>
      <c r="C27" s="42">
        <f>(Dati!$H$3*Dati!$O$3)^$B27 *1/FACT($B27)</f>
        <v>1.0632915802793521E-5</v>
      </c>
      <c r="D27" s="43">
        <f>(Dati!$H$4*Dati!$O$4)^$B27 *1/FACT($B27)</f>
        <v>305.90827987057338</v>
      </c>
      <c r="E27" s="44">
        <f>(Dati!$H$5*Dati!$O$5)^$B27 *1/FACT($B27)</f>
        <v>8.4812756592676926E-7</v>
      </c>
      <c r="F27" s="42">
        <f>(Dati!$H$10*Dati!$O$10)^$B27 *1/FACT($B27)</f>
        <v>1245225.8976575774</v>
      </c>
      <c r="G27" s="43">
        <f>(Dati!$H$11*Dati!$O$11)^$B27 *1/FACT($B27)</f>
        <v>35821983342067.906</v>
      </c>
      <c r="H27" s="44">
        <f>(Dati!$H$12*Dati!$O$12)^$B27 *1/FACT($B27)</f>
        <v>99316.400919466119</v>
      </c>
      <c r="I27" s="42">
        <f>(Dati!$H$17*Dati!$O$17)^$B27 *1/FACT($B27)</f>
        <v>4.149526221946805E-24</v>
      </c>
      <c r="J27" s="43">
        <f>(Dati!$H$18*Dati!$O$18)^$B27 *1/FACT($B27)</f>
        <v>1.1939793406434969E-16</v>
      </c>
      <c r="K27" s="44">
        <f>(Dati!$H$19*Dati!$O$19)^$B27 *1/FACT($B27)</f>
        <v>3.3098446183472685E-25</v>
      </c>
      <c r="L27" s="42">
        <f>(Dati!$H$24*Dati!$O$24)^$B27 *1/FACT($B27)</f>
        <v>1.7136548061694207E-3</v>
      </c>
      <c r="M27" s="43">
        <f>(Dati!$H$25*Dati!$O$25)^$B27 *1/FACT($B27)</f>
        <v>49304.991409146191</v>
      </c>
      <c r="N27" s="44">
        <f>(Dati!$H$26*Dati!$O$26)^$B27 *1/FACT($B27)</f>
        <v>1.3668608811822817E-4</v>
      </c>
      <c r="O27" s="42">
        <f ca="1">(Dati!$H$31*Dati!$O$31)^$B27 *1/FACT($B27)</f>
        <v>2.4977361239388082E-2</v>
      </c>
      <c r="P27" s="43">
        <f ca="1">(Dati!$H$32*Dati!$O$32)^$B27 *1/FACT($B27)</f>
        <v>2089408.4301645651</v>
      </c>
      <c r="Q27" s="44">
        <f ca="1">(Dati!$H$33*Dati!$O$33)^$B27 *1/FACT($B27)</f>
        <v>1.1071158954954268E-2</v>
      </c>
      <c r="S27" t="s">
        <v>76</v>
      </c>
      <c r="T27">
        <v>0</v>
      </c>
      <c r="U27">
        <f>(W27-1)</f>
        <v>9</v>
      </c>
      <c r="V27">
        <f ca="1">Dati!$O$33</f>
        <v>0.81258870534848771</v>
      </c>
      <c r="W27">
        <f>Dati!H33</f>
        <v>10</v>
      </c>
      <c r="X27">
        <f>1/(W27 *Dati!$C$17)</f>
        <v>3.0000300003000029</v>
      </c>
      <c r="Y27">
        <f>Dati!$B$17</f>
        <v>30</v>
      </c>
      <c r="AA27" s="12">
        <f ca="1">SUM($Q$3:INDIRECT("Q"&amp;U27+3))</f>
        <v>2369.6042889283335</v>
      </c>
      <c r="AB27" s="12">
        <f ca="1">1/(AA27+((W27*V27)^W27)/(FACT(W27)*(1-V27)))</f>
        <v>2.3723368975572183E-4</v>
      </c>
      <c r="AC27">
        <f ca="1">AB27*((W27*V27)^W27)/(FACT(W27)*(1-V27))</f>
        <v>0.43785003127654781</v>
      </c>
      <c r="AD27">
        <v>0</v>
      </c>
      <c r="AE27">
        <f>AD27 + Y27</f>
        <v>30</v>
      </c>
      <c r="AF27">
        <v>0</v>
      </c>
    </row>
    <row r="28" spans="2:32" x14ac:dyDescent="0.25">
      <c r="B28">
        <v>25</v>
      </c>
      <c r="C28" s="42">
        <f>(Dati!$H$3*Dati!$O$3)^$B28 *1/FACT($B28)</f>
        <v>2.5873327441269173E-6</v>
      </c>
      <c r="D28" s="43">
        <f>(Dati!$H$4*Dati!$O$4)^$B28 *1/FACT($B28)</f>
        <v>152.25804912489525</v>
      </c>
      <c r="E28" s="44">
        <f>(Dati!$H$5*Dati!$O$5)^$B28 *1/FACT($B28)</f>
        <v>1.8573900824292126E-7</v>
      </c>
      <c r="F28" s="42">
        <f>(Dati!$H$10*Dati!$O$10)^$B28 *1/FACT($B28)</f>
        <v>876273.23073322652</v>
      </c>
      <c r="G28" s="43">
        <f>(Dati!$H$11*Dati!$O$11)^$B28 *1/FACT($B28)</f>
        <v>51561861699969.359</v>
      </c>
      <c r="H28" s="44">
        <f>(Dati!$H$12*Dati!$O$12)^$B28 *1/FACT($B28)</f>
        <v>62900.327658558766</v>
      </c>
      <c r="I28" s="42">
        <f>(Dati!$H$17*Dati!$O$17)^$B28 *1/FACT($B28)</f>
        <v>1.7265182723227385E-25</v>
      </c>
      <c r="J28" s="43">
        <f>(Dati!$H$18*Dati!$O$18)^$B28 *1/FACT($B28)</f>
        <v>1.0161576094827796E-17</v>
      </c>
      <c r="K28" s="44">
        <f>(Dati!$H$19*Dati!$O$19)^$B28 *1/FACT($B28)</f>
        <v>1.2394308945432651E-26</v>
      </c>
      <c r="L28" s="42">
        <f>(Dati!$H$24*Dati!$O$24)^$B28 *1/FACT($B28)</f>
        <v>5.1533884158529912E-4</v>
      </c>
      <c r="M28" s="43">
        <f>(Dati!$H$25*Dati!$O$25)^$B28 *1/FACT($B28)</f>
        <v>30328.486315594004</v>
      </c>
      <c r="N28" s="44">
        <f>(Dati!$H$26*Dati!$O$26)^$B28 *1/FACT($B28)</f>
        <v>3.699436312137469E-5</v>
      </c>
      <c r="O28" s="42">
        <f ca="1">(Dati!$H$31*Dati!$O$31)^$B28 *1/FACT($B28)</f>
        <v>8.3984741338938643E-3</v>
      </c>
      <c r="P28" s="43">
        <f ca="1">(Dati!$H$32*Dati!$O$32)^$B28 *1/FACT($B28)</f>
        <v>1502382.0154713059</v>
      </c>
      <c r="Q28" s="44">
        <f ca="1">(Dati!$H$33*Dati!$O$33)^$B28 *1/FACT($B28)</f>
        <v>3.5985194887654419E-3</v>
      </c>
    </row>
    <row r="29" spans="2:32" x14ac:dyDescent="0.25">
      <c r="B29">
        <f t="shared" ref="B29:B60" si="4">B28+1</f>
        <v>26</v>
      </c>
      <c r="C29" s="42">
        <f>(Dati!$H$3*Dati!$O$3)^$B29 *1/FACT($B29)</f>
        <v>6.0536715684333261E-7</v>
      </c>
      <c r="D29" s="43">
        <f>(Dati!$H$4*Dati!$O$4)^$B29 *1/FACT($B29)</f>
        <v>72.86784913843384</v>
      </c>
      <c r="E29" s="44">
        <f>(Dati!$H$5*Dati!$O$5)^$B29 *1/FACT($B29)</f>
        <v>3.9112153290387133E-8</v>
      </c>
      <c r="F29" s="42">
        <f>(Dati!$H$10*Dati!$O$10)^$B29 *1/FACT($B29)</f>
        <v>592922.05561323569</v>
      </c>
      <c r="G29" s="43">
        <f>(Dati!$H$11*Dati!$O$11)^$B29 *1/FACT($B29)</f>
        <v>71363182978453.938</v>
      </c>
      <c r="H29" s="44">
        <f>(Dati!$H$12*Dati!$O$12)^$B29 *1/FACT($B29)</f>
        <v>38304.650426134489</v>
      </c>
      <c r="I29" s="42">
        <f>(Dati!$H$17*Dati!$O$17)^$B29 *1/FACT($B29)</f>
        <v>6.9073347757207226E-27</v>
      </c>
      <c r="J29" s="43">
        <f>(Dati!$H$18*Dati!$O$18)^$B29 *1/FACT($B29)</f>
        <v>8.3155694652624046E-19</v>
      </c>
      <c r="K29" s="44">
        <f>(Dati!$H$19*Dati!$O$19)^$B29 *1/FACT($B29)</f>
        <v>4.4627616174791073E-28</v>
      </c>
      <c r="L29" s="42">
        <f>(Dati!$H$24*Dati!$O$24)^$B29 *1/FACT($B29)</f>
        <v>1.490146857074414E-4</v>
      </c>
      <c r="M29" s="43">
        <f>(Dati!$H$25*Dati!$O$25)^$B29 *1/FACT($B29)</f>
        <v>17938.133175430939</v>
      </c>
      <c r="N29" s="44">
        <f>(Dati!$H$26*Dati!$O$26)^$B29 *1/FACT($B29)</f>
        <v>9.6274984303137505E-6</v>
      </c>
      <c r="O29" s="42">
        <f ca="1">(Dati!$H$31*Dati!$O$31)^$B29 *1/FACT($B29)</f>
        <v>2.715319157557418E-3</v>
      </c>
      <c r="P29" s="43">
        <f ca="1">(Dati!$H$32*Dati!$O$32)^$B29 *1/FACT($B29)</f>
        <v>1038733.337805354</v>
      </c>
      <c r="Q29" s="44">
        <f ca="1">(Dati!$H$33*Dati!$O$33)^$B29 *1/FACT($B29)</f>
        <v>1.1246601125181584E-3</v>
      </c>
    </row>
    <row r="30" spans="2:32" x14ac:dyDescent="0.25">
      <c r="B30">
        <f t="shared" si="4"/>
        <v>27</v>
      </c>
      <c r="C30" s="42">
        <f>(Dati!$H$3*Dati!$O$3)^$B30 *1/FACT($B30)</f>
        <v>1.3639391950859947E-7</v>
      </c>
      <c r="D30" s="43">
        <f>(Dati!$H$4*Dati!$O$4)^$B30 *1/FACT($B30)</f>
        <v>33.581587599585404</v>
      </c>
      <c r="E30" s="44">
        <f>(Dati!$H$5*Dati!$O$5)^$B30 *1/FACT($B30)</f>
        <v>7.9310358731491349E-9</v>
      </c>
      <c r="F30" s="42">
        <f>(Dati!$H$10*Dati!$O$10)^$B30 *1/FACT($B30)</f>
        <v>386336.06354340358</v>
      </c>
      <c r="G30" s="43">
        <f>(Dati!$H$11*Dati!$O$11)^$B30 *1/FACT($B30)</f>
        <v>95110708976177.484</v>
      </c>
      <c r="H30" s="44">
        <f>(Dati!$H$12*Dati!$O$12)^$B30 *1/FACT($B30)</f>
        <v>22462.582364381262</v>
      </c>
      <c r="I30" s="42">
        <f>(Dati!$H$17*Dati!$O$17)^$B30 *1/FACT($B30)</f>
        <v>2.6610890964284957E-28</v>
      </c>
      <c r="J30" s="43">
        <f>(Dati!$H$18*Dati!$O$18)^$B30 *1/FACT($B30)</f>
        <v>6.5528843274647663E-20</v>
      </c>
      <c r="K30" s="44">
        <f>(Dati!$H$19*Dati!$O$19)^$B30 *1/FACT($B30)</f>
        <v>1.547371682753858E-29</v>
      </c>
      <c r="L30" s="42">
        <f>(Dati!$H$24*Dati!$O$24)^$B30 *1/FACT($B30)</f>
        <v>4.1493001258676232E-5</v>
      </c>
      <c r="M30" s="43">
        <f>(Dati!$H$25*Dati!$O$25)^$B30 *1/FACT($B30)</f>
        <v>10216.76340636211</v>
      </c>
      <c r="N30" s="44">
        <f>(Dati!$H$26*Dati!$O$26)^$B30 *1/FACT($B30)</f>
        <v>2.4126867640382203E-6</v>
      </c>
      <c r="O30" s="42">
        <f ca="1">(Dati!$H$31*Dati!$O$31)^$B30 *1/FACT($B30)</f>
        <v>8.4537804022140502E-4</v>
      </c>
      <c r="P30" s="43">
        <f ca="1">(Dati!$H$32*Dati!$O$32)^$B30 *1/FACT($B30)</f>
        <v>691571.91552376561</v>
      </c>
      <c r="Q30" s="44">
        <f ca="1">(Dati!$H$33*Dati!$O$33)^$B30 *1/FACT($B30)</f>
        <v>3.3847633510674632E-4</v>
      </c>
    </row>
    <row r="31" spans="2:32" x14ac:dyDescent="0.25">
      <c r="B31">
        <f t="shared" si="4"/>
        <v>28</v>
      </c>
      <c r="C31" s="42">
        <f>(Dati!$H$3*Dati!$O$3)^$B31 *1/FACT($B31)</f>
        <v>2.9633087059687695E-8</v>
      </c>
      <c r="D31" s="43">
        <f>(Dati!$H$4*Dati!$O$4)^$B31 *1/FACT($B31)</f>
        <v>14.923552927930757</v>
      </c>
      <c r="E31" s="44">
        <f>(Dati!$H$5*Dati!$O$5)^$B31 *1/FACT($B31)</f>
        <v>1.5507930105167872E-9</v>
      </c>
      <c r="F31" s="42">
        <f>(Dati!$H$10*Dati!$O$10)^$B31 *1/FACT($B31)</f>
        <v>242738.47992644418</v>
      </c>
      <c r="G31" s="43">
        <f>(Dati!$H$11*Dati!$O$11)^$B31 *1/FACT($B31)</f>
        <v>122233531242584.95</v>
      </c>
      <c r="H31" s="44">
        <f>(Dati!$H$12*Dati!$O$12)^$B31 *1/FACT($B31)</f>
        <v>12702.043470021375</v>
      </c>
      <c r="I31" s="42">
        <f>(Dati!$H$17*Dati!$O$17)^$B31 *1/FACT($B31)</f>
        <v>9.8858509543355589E-30</v>
      </c>
      <c r="J31" s="43">
        <f>(Dati!$H$18*Dati!$O$18)^$B31 *1/FACT($B31)</f>
        <v>4.979419784648913E-21</v>
      </c>
      <c r="K31" s="44">
        <f>(Dati!$H$19*Dati!$O$19)^$B31 *1/FACT($B31)</f>
        <v>5.1735819580131409E-31</v>
      </c>
      <c r="L31" s="42">
        <f>(Dati!$H$24*Dati!$O$24)^$B31 *1/FACT($B31)</f>
        <v>1.1141056074567333E-5</v>
      </c>
      <c r="M31" s="43">
        <f>(Dati!$H$25*Dati!$O$25)^$B31 *1/FACT($B31)</f>
        <v>5611.1924165370201</v>
      </c>
      <c r="N31" s="44">
        <f>(Dati!$H$26*Dati!$O$26)^$B31 *1/FACT($B31)</f>
        <v>5.8303437326827898E-7</v>
      </c>
      <c r="O31" s="42">
        <f ca="1">(Dati!$H$31*Dati!$O$31)^$B31 *1/FACT($B31)</f>
        <v>2.5379716914000847E-4</v>
      </c>
      <c r="P31" s="43">
        <f ca="1">(Dati!$H$32*Dati!$O$32)^$B31 *1/FACT($B31)</f>
        <v>443993.24148060463</v>
      </c>
      <c r="Q31" s="44">
        <f ca="1">(Dati!$H$33*Dati!$O$33)^$B31 *1/FACT($B31)</f>
        <v>9.8229302476961417E-5</v>
      </c>
    </row>
    <row r="32" spans="2:32" x14ac:dyDescent="0.25">
      <c r="B32">
        <f t="shared" si="4"/>
        <v>29</v>
      </c>
      <c r="C32" s="42">
        <f>(Dati!$H$3*Dati!$O$3)^$B32 *1/FACT($B32)</f>
        <v>6.2161118102575186E-9</v>
      </c>
      <c r="D32" s="43">
        <f>(Dati!$H$4*Dati!$O$4)^$B32 *1/FACT($B32)</f>
        <v>6.4032914560946077</v>
      </c>
      <c r="E32" s="44">
        <f>(Dati!$H$5*Dati!$O$5)^$B32 *1/FACT($B32)</f>
        <v>2.92777561373552E-10</v>
      </c>
      <c r="F32" s="42">
        <f>(Dati!$H$10*Dati!$O$10)^$B32 *1/FACT($B32)</f>
        <v>147255.67439592918</v>
      </c>
      <c r="G32" s="43">
        <f>(Dati!$H$11*Dati!$O$11)^$B32 *1/FACT($B32)</f>
        <v>151674066694170.81</v>
      </c>
      <c r="H32" s="44">
        <f>(Dati!$H$12*Dati!$O$12)^$B32 *1/FACT($B32)</f>
        <v>6935.0171635441748</v>
      </c>
      <c r="I32" s="42">
        <f>(Dati!$H$17*Dati!$O$17)^$B32 *1/FACT($B32)</f>
        <v>3.5459183807552766E-31</v>
      </c>
      <c r="J32" s="43">
        <f>(Dati!$H$18*Dati!$O$18)^$B32 *1/FACT($B32)</f>
        <v>3.6532972735186051E-22</v>
      </c>
      <c r="K32" s="44">
        <f>(Dati!$H$19*Dati!$O$19)^$B32 *1/FACT($B32)</f>
        <v>1.6701214557355728E-32</v>
      </c>
      <c r="L32" s="42">
        <f>(Dati!$H$24*Dati!$O$24)^$B32 *1/FACT($B32)</f>
        <v>2.8882707655381557E-6</v>
      </c>
      <c r="M32" s="43">
        <f>(Dati!$H$25*Dati!$O$25)^$B32 *1/FACT($B32)</f>
        <v>2975.4798959140098</v>
      </c>
      <c r="N32" s="44">
        <f>(Dati!$H$26*Dati!$O$26)^$B32 *1/FACT($B32)</f>
        <v>1.3603398206362604E-7</v>
      </c>
      <c r="O32" s="42">
        <f ca="1">(Dati!$H$31*Dati!$O$31)^$B32 *1/FACT($B32)</f>
        <v>7.3566927537557252E-5</v>
      </c>
      <c r="P32" s="43">
        <f ca="1">(Dati!$H$32*Dati!$O$32)^$B32 *1/FACT($B32)</f>
        <v>275217.09319529968</v>
      </c>
      <c r="Q32" s="44">
        <f ca="1">(Dati!$H$33*Dati!$O$33)^$B32 *1/FACT($B32)</f>
        <v>2.7524145423116917E-5</v>
      </c>
    </row>
    <row r="33" spans="2:17" x14ac:dyDescent="0.25">
      <c r="B33">
        <f t="shared" si="4"/>
        <v>30</v>
      </c>
      <c r="C33" s="42">
        <f>(Dati!$H$3*Dati!$O$3)^$B33 *1/FACT($B33)</f>
        <v>1.2604844182383074E-9</v>
      </c>
      <c r="D33" s="43">
        <f>(Dati!$H$4*Dati!$O$4)^$B33 *1/FACT($B33)</f>
        <v>2.6558959259933701</v>
      </c>
      <c r="E33" s="44">
        <f>(Dati!$H$5*Dati!$O$5)^$B33 *1/FACT($B33)</f>
        <v>5.3431637792484255E-11</v>
      </c>
      <c r="F33" s="42">
        <f>(Dati!$H$10*Dati!$O$10)^$B33 *1/FACT($B33)</f>
        <v>86353.947096034142</v>
      </c>
      <c r="G33" s="43">
        <f>(Dati!$H$11*Dati!$O$11)^$B33 *1/FACT($B33)</f>
        <v>181931980512195.75</v>
      </c>
      <c r="H33" s="44">
        <f>(Dati!$H$12*Dati!$O$12)^$B33 *1/FACT($B33)</f>
        <v>3660.1444798828343</v>
      </c>
      <c r="I33" s="42">
        <f>(Dati!$H$17*Dati!$O$17)^$B33 *1/FACT($B33)</f>
        <v>1.2294762801592763E-32</v>
      </c>
      <c r="J33" s="43">
        <f>(Dati!$H$18*Dati!$O$18)^$B33 *1/FACT($B33)</f>
        <v>2.5910036699824426E-23</v>
      </c>
      <c r="K33" s="44">
        <f>(Dati!$H$19*Dati!$O$19)^$B33 *1/FACT($B33)</f>
        <v>5.2117253440532358E-34</v>
      </c>
      <c r="L33" s="42">
        <f>(Dati!$H$24*Dati!$O$24)^$B33 *1/FACT($B33)</f>
        <v>7.2381268830538484E-7</v>
      </c>
      <c r="M33" s="43">
        <f>(Dati!$H$25*Dati!$O$25)^$B33 *1/FACT($B33)</f>
        <v>1525.2309946455209</v>
      </c>
      <c r="N33" s="44">
        <f>(Dati!$H$26*Dati!$O$26)^$B33 *1/FACT($B33)</f>
        <v>3.068155776123709E-8</v>
      </c>
      <c r="O33" s="42">
        <f ca="1">(Dati!$H$31*Dati!$O$31)^$B33 *1/FACT($B33)</f>
        <v>2.0613664647245282E-5</v>
      </c>
      <c r="P33" s="43">
        <f ca="1">(Dati!$H$32*Dati!$O$32)^$B33 *1/FACT($B33)</f>
        <v>164911.59459200848</v>
      </c>
      <c r="Q33" s="44">
        <f ca="1">(Dati!$H$33*Dati!$O$33)^$B33 *1/FACT($B33)</f>
        <v>7.4552698983980262E-6</v>
      </c>
    </row>
    <row r="34" spans="2:17" x14ac:dyDescent="0.25">
      <c r="B34">
        <f t="shared" si="4"/>
        <v>31</v>
      </c>
      <c r="C34" s="42">
        <f>(Dati!$H$3*Dati!$O$3)^$B34 *1/FACT($B34)</f>
        <v>2.4735215939551997E-10</v>
      </c>
      <c r="D34" s="43">
        <f>(Dati!$H$4*Dati!$O$4)^$B34 *1/FACT($B34)</f>
        <v>1.0660520177696711</v>
      </c>
      <c r="E34" s="44">
        <f>(Dati!$H$5*Dati!$O$5)^$B34 *1/FACT($B34)</f>
        <v>9.4366694912929064E-12</v>
      </c>
      <c r="F34" s="42">
        <f>(Dati!$H$10*Dati!$O$10)^$B34 *1/FACT($B34)</f>
        <v>49006.299327768735</v>
      </c>
      <c r="G34" s="43">
        <f>(Dati!$H$11*Dati!$O$11)^$B34 *1/FACT($B34)</f>
        <v>211186583398171.88</v>
      </c>
      <c r="H34" s="44">
        <f>(Dati!$H$12*Dati!$O$12)^$B34 *1/FACT($B34)</f>
        <v>1869.4268611428599</v>
      </c>
      <c r="I34" s="42">
        <f>(Dati!$H$17*Dati!$O$17)^$B34 *1/FACT($B34)</f>
        <v>4.125448167286701E-34</v>
      </c>
      <c r="J34" s="43">
        <f>(Dati!$H$18*Dati!$O$18)^$B34 *1/FACT($B34)</f>
        <v>1.7783228317779174E-24</v>
      </c>
      <c r="K34" s="44">
        <f>(Dati!$H$19*Dati!$O$19)^$B34 *1/FACT($B34)</f>
        <v>1.5738906178523601E-35</v>
      </c>
      <c r="L34" s="42">
        <f>(Dati!$H$24*Dati!$O$24)^$B34 *1/FACT($B34)</f>
        <v>1.7553916991180391E-7</v>
      </c>
      <c r="M34" s="43">
        <f>(Dati!$H$25*Dati!$O$25)^$B34 *1/FACT($B34)</f>
        <v>756.61297534383277</v>
      </c>
      <c r="N34" s="44">
        <f>(Dati!$H$26*Dati!$O$26)^$B34 *1/FACT($B34)</f>
        <v>6.696794331608339E-9</v>
      </c>
      <c r="O34" s="42">
        <f ca="1">(Dati!$H$31*Dati!$O$31)^$B34 *1/FACT($B34)</f>
        <v>5.5896852691149727E-6</v>
      </c>
      <c r="P34" s="43">
        <f ca="1">(Dati!$H$32*Dati!$O$32)^$B34 *1/FACT($B34)</f>
        <v>95628.322923477608</v>
      </c>
      <c r="Q34" s="44">
        <f ca="1">(Dati!$H$33*Dati!$O$33)^$B34 *1/FACT($B34)</f>
        <v>1.9542155208912271E-6</v>
      </c>
    </row>
    <row r="35" spans="2:17" x14ac:dyDescent="0.25">
      <c r="B35">
        <f t="shared" si="4"/>
        <v>32</v>
      </c>
      <c r="C35" s="42">
        <f>(Dati!$H$3*Dati!$O$3)^$B35 *1/FACT($B35)</f>
        <v>4.7022492554322939E-11</v>
      </c>
      <c r="D35" s="43">
        <f>(Dati!$H$4*Dati!$O$4)^$B35 *1/FACT($B35)</f>
        <v>0.41453142159948975</v>
      </c>
      <c r="E35" s="44">
        <f>(Dati!$H$5*Dati!$O$5)^$B35 *1/FACT($B35)</f>
        <v>1.6145470980404051E-12</v>
      </c>
      <c r="F35" s="42">
        <f>(Dati!$H$10*Dati!$O$10)^$B35 *1/FACT($B35)</f>
        <v>26942.2175721065</v>
      </c>
      <c r="G35" s="43">
        <f>(Dati!$H$11*Dati!$O$11)^$B35 *1/FACT($B35)</f>
        <v>237484525696215.66</v>
      </c>
      <c r="H35" s="44">
        <f>(Dati!$H$12*Dati!$O$12)^$B35 *1/FACT($B35)</f>
        <v>924.97595603370655</v>
      </c>
      <c r="I35" s="42">
        <f>(Dati!$H$17*Dati!$O$17)^$B35 *1/FACT($B35)</f>
        <v>1.3410156028531101E-35</v>
      </c>
      <c r="J35" s="43">
        <f>(Dati!$H$18*Dati!$O$18)^$B35 *1/FACT($B35)</f>
        <v>1.1824012935902882E-25</v>
      </c>
      <c r="K35" s="44">
        <f>(Dati!$H$19*Dati!$O$19)^$B35 *1/FACT($B35)</f>
        <v>4.6044661866088869E-37</v>
      </c>
      <c r="L35" s="42">
        <f>(Dati!$H$24*Dati!$O$24)^$B35 *1/FACT($B35)</f>
        <v>4.1241419431036905E-8</v>
      </c>
      <c r="M35" s="43">
        <f>(Dati!$H$25*Dati!$O$25)^$B35 *1/FACT($B35)</f>
        <v>363.59982296367065</v>
      </c>
      <c r="N35" s="44">
        <f>(Dati!$H$26*Dati!$O$26)^$B35 *1/FACT($B35)</f>
        <v>1.4160162339362971E-9</v>
      </c>
      <c r="O35" s="42">
        <f ca="1">(Dati!$H$31*Dati!$O$31)^$B35 *1/FACT($B35)</f>
        <v>1.4683555183776263E-6</v>
      </c>
      <c r="P35" s="43">
        <f ca="1">(Dati!$H$32*Dati!$O$32)^$B35 *1/FACT($B35)</f>
        <v>53719.703047793228</v>
      </c>
      <c r="Q35" s="44">
        <f ca="1">(Dati!$H$33*Dati!$O$33)^$B35 *1/FACT($B35)</f>
        <v>4.9624170627903838E-7</v>
      </c>
    </row>
    <row r="36" spans="2:17" x14ac:dyDescent="0.25">
      <c r="B36">
        <f t="shared" si="4"/>
        <v>33</v>
      </c>
      <c r="C36" s="42">
        <f>(Dati!$H$3*Dati!$O$3)^$B36 *1/FACT($B36)</f>
        <v>8.6682539270762688E-12</v>
      </c>
      <c r="D36" s="43">
        <f>(Dati!$H$4*Dati!$O$4)^$B36 *1/FACT($B36)</f>
        <v>0.15630488580772942</v>
      </c>
      <c r="E36" s="44">
        <f>(Dati!$H$5*Dati!$O$5)^$B36 *1/FACT($B36)</f>
        <v>2.6786670193228468E-13</v>
      </c>
      <c r="F36" s="42">
        <f>(Dati!$H$10*Dati!$O$10)^$B36 *1/FACT($B36)</f>
        <v>14363.186777108136</v>
      </c>
      <c r="G36" s="43">
        <f>(Dati!$H$11*Dati!$O$11)^$B36 *1/FACT($B36)</f>
        <v>258964568160792.91</v>
      </c>
      <c r="H36" s="44">
        <f>(Dati!$H$12*Dati!$O$12)^$B36 *1/FACT($B36)</f>
        <v>443.80117461885641</v>
      </c>
      <c r="I36" s="42">
        <f>(Dati!$H$17*Dati!$O$17)^$B36 *1/FACT($B36)</f>
        <v>4.2270030907023505E-37</v>
      </c>
      <c r="J36" s="43">
        <f>(Dati!$H$18*Dati!$O$18)^$B36 *1/FACT($B36)</f>
        <v>7.6235144252522672E-27</v>
      </c>
      <c r="K36" s="44">
        <f>(Dati!$H$19*Dati!$O$19)^$B36 *1/FACT($B36)</f>
        <v>1.3062312454295882E-38</v>
      </c>
      <c r="L36" s="42">
        <f>(Dati!$H$24*Dati!$O$24)^$B36 *1/FACT($B36)</f>
        <v>9.3957014078777035E-9</v>
      </c>
      <c r="M36" s="43">
        <f>(Dati!$H$25*Dati!$O$25)^$B36 *1/FACT($B36)</f>
        <v>169.43751750107046</v>
      </c>
      <c r="N36" s="44">
        <f>(Dati!$H$26*Dati!$O$26)^$B36 *1/FACT($B36)</f>
        <v>2.9033911041464136E-10</v>
      </c>
      <c r="O36" s="42">
        <f ca="1">(Dati!$H$31*Dati!$O$31)^$B36 *1/FACT($B36)</f>
        <v>3.7403403517795463E-7</v>
      </c>
      <c r="P36" s="43">
        <f ca="1">(Dati!$H$32*Dati!$O$32)^$B36 *1/FACT($B36)</f>
        <v>29262.855692860201</v>
      </c>
      <c r="Q36" s="44">
        <f ca="1">(Dati!$H$33*Dati!$O$33)^$B36 *1/FACT($B36)</f>
        <v>1.2219406231672976E-7</v>
      </c>
    </row>
    <row r="37" spans="2:17" x14ac:dyDescent="0.25">
      <c r="B37">
        <f t="shared" si="4"/>
        <v>34</v>
      </c>
      <c r="C37" s="42">
        <f>(Dati!$H$3*Dati!$O$3)^$B37 *1/FACT($B37)</f>
        <v>1.5509315348935073E-12</v>
      </c>
      <c r="D37" s="43">
        <f>(Dati!$H$4*Dati!$O$4)^$B37 *1/FACT($B37)</f>
        <v>5.7203509495999415E-2</v>
      </c>
      <c r="E37" s="44">
        <f>(Dati!$H$5*Dati!$O$5)^$B37 *1/FACT($B37)</f>
        <v>4.3134201772498759E-14</v>
      </c>
      <c r="F37" s="42">
        <f>(Dati!$H$10*Dati!$O$10)^$B37 *1/FACT($B37)</f>
        <v>7431.9589111343912</v>
      </c>
      <c r="G37" s="43">
        <f>(Dati!$H$11*Dati!$O$11)^$B37 *1/FACT($B37)</f>
        <v>274081928332880.03</v>
      </c>
      <c r="H37" s="44">
        <f>(Dati!$H$12*Dati!$O$12)^$B37 *1/FACT($B37)</f>
        <v>206.67191983473649</v>
      </c>
      <c r="I37" s="42">
        <f>(Dati!$H$17*Dati!$O$17)^$B37 *1/FACT($B37)</f>
        <v>1.2932018661522586E-38</v>
      </c>
      <c r="J37" s="43">
        <f>(Dati!$H$18*Dati!$O$18)^$B37 *1/FACT($B37)</f>
        <v>4.770683216816617E-28</v>
      </c>
      <c r="K37" s="44">
        <f>(Dati!$H$19*Dati!$O$19)^$B37 *1/FACT($B37)</f>
        <v>3.5966308971582879E-40</v>
      </c>
      <c r="L37" s="42">
        <f>(Dati!$H$24*Dati!$O$24)^$B37 *1/FACT($B37)</f>
        <v>2.077589930797077E-9</v>
      </c>
      <c r="M37" s="43">
        <f>(Dati!$H$25*Dati!$O$25)^$B37 *1/FACT($B37)</f>
        <v>76.635592474454782</v>
      </c>
      <c r="N37" s="44">
        <f>(Dati!$H$26*Dati!$O$26)^$B37 *1/FACT($B37)</f>
        <v>5.7780044788193793E-11</v>
      </c>
      <c r="O37" s="42">
        <f ca="1">(Dati!$H$31*Dati!$O$31)^$B37 *1/FACT($B37)</f>
        <v>9.2475363741301377E-8</v>
      </c>
      <c r="P37" s="43">
        <f ca="1">(Dati!$H$32*Dati!$O$32)^$B37 *1/FACT($B37)</f>
        <v>15471.585824028249</v>
      </c>
      <c r="Q37" s="44">
        <f ca="1">(Dati!$H$33*Dati!$O$33)^$B37 *1/FACT($B37)</f>
        <v>2.9203974970359978E-8</v>
      </c>
    </row>
    <row r="38" spans="2:17" x14ac:dyDescent="0.25">
      <c r="B38">
        <f t="shared" si="4"/>
        <v>35</v>
      </c>
      <c r="C38" s="42">
        <f>(Dati!$H$3*Dati!$O$3)^$B38 *1/FACT($B38)</f>
        <v>2.6956561912844914E-13</v>
      </c>
      <c r="D38" s="43">
        <f>(Dati!$H$4*Dati!$O$4)^$B38 *1/FACT($B38)</f>
        <v>2.0336849152122312E-2</v>
      </c>
      <c r="E38" s="44">
        <f>(Dati!$H$5*Dati!$O$5)^$B38 *1/FACT($B38)</f>
        <v>6.7473878260446015E-15</v>
      </c>
      <c r="F38" s="42">
        <f>(Dati!$H$10*Dati!$O$10)^$B38 *1/FACT($B38)</f>
        <v>3735.6541709689541</v>
      </c>
      <c r="G38" s="43">
        <f>(Dati!$H$11*Dati!$O$11)^$B38 *1/FACT($B38)</f>
        <v>281793731204727.44</v>
      </c>
      <c r="H38" s="44">
        <f>(Dati!$H$12*Dati!$O$12)^$B38 *1/FACT($B38)</f>
        <v>93.494351350672247</v>
      </c>
      <c r="I38" s="42">
        <f>(Dati!$H$17*Dati!$O$17)^$B38 *1/FACT($B38)</f>
        <v>3.8433589975797634E-40</v>
      </c>
      <c r="J38" s="43">
        <f>(Dati!$H$18*Dati!$O$18)^$B38 *1/FACT($B38)</f>
        <v>2.9001255885497748E-29</v>
      </c>
      <c r="K38" s="44">
        <f>(Dati!$H$19*Dati!$O$19)^$B38 *1/FACT($B38)</f>
        <v>9.6201655628362115E-42</v>
      </c>
      <c r="L38" s="42">
        <f>(Dati!$H$24*Dati!$O$24)^$B38 *1/FACT($B38)</f>
        <v>4.4627373709925069E-10</v>
      </c>
      <c r="M38" s="43">
        <f>(Dati!$H$25*Dati!$O$25)^$B38 *1/FACT($B38)</f>
        <v>33.671489744919008</v>
      </c>
      <c r="N38" s="44">
        <f>(Dati!$H$26*Dati!$O$26)^$B38 *1/FACT($B38)</f>
        <v>1.1170203344295874E-11</v>
      </c>
      <c r="O38" s="42">
        <f ca="1">(Dati!$H$31*Dati!$O$31)^$B38 *1/FACT($B38)</f>
        <v>2.2210168153019982E-8</v>
      </c>
      <c r="P38" s="43">
        <f ca="1">(Dati!$H$32*Dati!$O$32)^$B38 *1/FACT($B38)</f>
        <v>7946.2793519059414</v>
      </c>
      <c r="Q38" s="44">
        <f ca="1">(Dati!$H$33*Dati!$O$33)^$B38 *1/FACT($B38)</f>
        <v>6.7802343463412722E-9</v>
      </c>
    </row>
    <row r="39" spans="2:17" x14ac:dyDescent="0.25">
      <c r="B39">
        <f t="shared" si="4"/>
        <v>36</v>
      </c>
      <c r="C39" s="42">
        <f>(Dati!$H$3*Dati!$O$3)^$B39 *1/FACT($B39)</f>
        <v>4.5551419839258006E-14</v>
      </c>
      <c r="D39" s="43">
        <f>(Dati!$H$4*Dati!$O$4)^$B39 *1/FACT($B39)</f>
        <v>7.0292696577755834E-3</v>
      </c>
      <c r="E39" s="44">
        <f>(Dati!$H$5*Dati!$O$5)^$B39 *1/FACT($B39)</f>
        <v>1.0261601010771104E-15</v>
      </c>
      <c r="F39" s="42">
        <f>(Dati!$H$10*Dati!$O$10)^$B39 *1/FACT($B39)</f>
        <v>1825.5577358464664</v>
      </c>
      <c r="G39" s="43">
        <f>(Dati!$H$11*Dati!$O$11)^$B39 *1/FACT($B39)</f>
        <v>281674672162702.94</v>
      </c>
      <c r="H39" s="44">
        <f>(Dati!$H$12*Dati!$O$12)^$B39 *1/FACT($B39)</f>
        <v>41.12016186915784</v>
      </c>
      <c r="I39" s="42">
        <f>(Dati!$H$17*Dati!$O$17)^$B39 *1/FACT($B39)</f>
        <v>1.1105065543590255E-41</v>
      </c>
      <c r="J39" s="43">
        <f>(Dati!$H$18*Dati!$O$18)^$B39 *1/FACT($B39)</f>
        <v>1.7140306141638046E-30</v>
      </c>
      <c r="K39" s="44">
        <f>(Dati!$H$19*Dati!$O$19)^$B39 *1/FACT($B39)</f>
        <v>2.5016973319334368E-43</v>
      </c>
      <c r="L39" s="42">
        <f>(Dati!$H$24*Dati!$O$24)^$B39 *1/FACT($B39)</f>
        <v>9.3198381659147299E-11</v>
      </c>
      <c r="M39" s="43">
        <f>(Dati!$H$25*Dati!$O$25)^$B39 *1/FACT($B39)</f>
        <v>14.383338036037898</v>
      </c>
      <c r="N39" s="44">
        <f>(Dati!$H$26*Dati!$O$26)^$B39 *1/FACT($B39)</f>
        <v>2.0994707469030315E-12</v>
      </c>
      <c r="O39" s="42">
        <f ca="1">(Dati!$H$31*Dati!$O$31)^$B39 *1/FACT($B39)</f>
        <v>5.1861274872411131E-9</v>
      </c>
      <c r="P39" s="43">
        <f ca="1">(Dati!$H$32*Dati!$O$32)^$B39 *1/FACT($B39)</f>
        <v>3967.8785444794612</v>
      </c>
      <c r="Q39" s="44">
        <f ca="1">(Dati!$H$33*Dati!$O$33)^$B39 *1/FACT($B39)</f>
        <v>1.5304282915146673E-9</v>
      </c>
    </row>
    <row r="40" spans="2:17" x14ac:dyDescent="0.25">
      <c r="B40">
        <f t="shared" si="4"/>
        <v>37</v>
      </c>
      <c r="C40" s="42">
        <f>(Dati!$H$3*Dati!$O$3)^$B40 *1/FACT($B40)</f>
        <v>7.4892807796758822E-15</v>
      </c>
      <c r="D40" s="43">
        <f>(Dati!$H$4*Dati!$O$4)^$B40 *1/FACT($B40)</f>
        <v>2.3639458147004322E-3</v>
      </c>
      <c r="E40" s="44">
        <f>(Dati!$H$5*Dati!$O$5)^$B40 *1/FACT($B40)</f>
        <v>1.5184320168661803E-16</v>
      </c>
      <c r="F40" s="42">
        <f>(Dati!$H$10*Dati!$O$10)^$B40 *1/FACT($B40)</f>
        <v>868.01105731933683</v>
      </c>
      <c r="G40" s="43">
        <f>(Dati!$H$11*Dati!$O$11)^$B40 *1/FACT($B40)</f>
        <v>273946050898664</v>
      </c>
      <c r="H40" s="44">
        <f>(Dati!$H$12*Dati!$O$12)^$B40 *1/FACT($B40)</f>
        <v>17.596448994227114</v>
      </c>
      <c r="I40" s="42">
        <f>(Dati!$H$17*Dati!$O$17)^$B40 *1/FACT($B40)</f>
        <v>3.1219940885911207E-43</v>
      </c>
      <c r="J40" s="43">
        <f>(Dati!$H$18*Dati!$O$18)^$B40 *1/FACT($B40)</f>
        <v>9.8564635590213609E-32</v>
      </c>
      <c r="K40" s="44">
        <f>(Dati!$H$19*Dati!$O$19)^$B40 *1/FACT($B40)</f>
        <v>6.3297675438814203E-45</v>
      </c>
      <c r="L40" s="42">
        <f>(Dati!$H$24*Dati!$O$24)^$B40 *1/FACT($B40)</f>
        <v>1.8937218462464245E-11</v>
      </c>
      <c r="M40" s="43">
        <f>(Dati!$H$25*Dati!$O$25)^$B40 *1/FACT($B40)</f>
        <v>5.9780262788700229</v>
      </c>
      <c r="N40" s="44">
        <f>(Dati!$H$26*Dati!$O$26)^$B40 *1/FACT($B40)</f>
        <v>3.8393645715594569E-13</v>
      </c>
      <c r="O40" s="42">
        <f ca="1">(Dati!$H$31*Dati!$O$31)^$B40 *1/FACT($B40)</f>
        <v>1.1782441907884699E-9</v>
      </c>
      <c r="P40" s="43">
        <f ca="1">(Dati!$H$32*Dati!$O$32)^$B40 *1/FACT($B40)</f>
        <v>1927.7632117282972</v>
      </c>
      <c r="Q40" s="44">
        <f ca="1">(Dati!$H$33*Dati!$O$33)^$B40 *1/FACT($B40)</f>
        <v>3.3611047135962211E-10</v>
      </c>
    </row>
    <row r="41" spans="2:17" x14ac:dyDescent="0.25">
      <c r="B41">
        <f t="shared" si="4"/>
        <v>38</v>
      </c>
      <c r="C41" s="42">
        <f>(Dati!$H$3*Dati!$O$3)^$B41 *1/FACT($B41)</f>
        <v>1.1989371984254153E-15</v>
      </c>
      <c r="D41" s="43">
        <f>(Dati!$H$4*Dati!$O$4)^$B41 *1/FACT($B41)</f>
        <v>7.7407485233192414E-4</v>
      </c>
      <c r="E41" s="44">
        <f>(Dati!$H$5*Dati!$O$5)^$B41 *1/FACT($B41)</f>
        <v>2.1877299277562397E-17</v>
      </c>
      <c r="F41" s="42">
        <f>(Dati!$H$10*Dati!$O$10)^$B41 *1/FACT($B41)</f>
        <v>401.85841768073709</v>
      </c>
      <c r="G41" s="43">
        <f>(Dati!$H$11*Dati!$O$11)^$B41 *1/FACT($B41)</f>
        <v>259418186085529.63</v>
      </c>
      <c r="H41" s="44">
        <f>(Dati!$H$12*Dati!$O$12)^$B41 *1/FACT($B41)</f>
        <v>7.3318468015584637</v>
      </c>
      <c r="I41" s="42">
        <f>(Dati!$H$17*Dati!$O$17)^$B41 *1/FACT($B41)</f>
        <v>8.5459658710831517E-45</v>
      </c>
      <c r="J41" s="43">
        <f>(Dati!$H$18*Dati!$O$18)^$B41 *1/FACT($B41)</f>
        <v>5.5187636370060487E-33</v>
      </c>
      <c r="K41" s="44">
        <f>(Dati!$H$19*Dati!$O$19)^$B41 *1/FACT($B41)</f>
        <v>1.5594048635672291E-46</v>
      </c>
      <c r="L41" s="42">
        <f>(Dati!$H$24*Dati!$O$24)^$B41 *1/FACT($B41)</f>
        <v>3.746641461924054E-12</v>
      </c>
      <c r="M41" s="43">
        <f>(Dati!$H$25*Dati!$O$25)^$B41 *1/FACT($B41)</f>
        <v>2.4192128451700845</v>
      </c>
      <c r="N41" s="44">
        <f>(Dati!$H$26*Dati!$O$26)^$B41 *1/FACT($B41)</f>
        <v>6.8363927633007239E-14</v>
      </c>
      <c r="O41" s="42">
        <f ca="1">(Dati!$H$31*Dati!$O$31)^$B41 *1/FACT($B41)</f>
        <v>2.6064269246257705E-10</v>
      </c>
      <c r="P41" s="43">
        <f ca="1">(Dati!$H$32*Dati!$O$32)^$B41 *1/FACT($B41)</f>
        <v>911.94182348430923</v>
      </c>
      <c r="Q41" s="44">
        <f ca="1">(Dati!$H$33*Dati!$O$33)^$B41 *1/FACT($B41)</f>
        <v>7.1873571783206689E-11</v>
      </c>
    </row>
    <row r="42" spans="2:17" x14ac:dyDescent="0.25">
      <c r="B42">
        <f t="shared" si="4"/>
        <v>39</v>
      </c>
      <c r="C42" s="42">
        <f>(Dati!$H$3*Dati!$O$3)^$B42 *1/FACT($B42)</f>
        <v>1.8701297818303895E-16</v>
      </c>
      <c r="D42" s="43">
        <f>(Dati!$H$4*Dati!$O$4)^$B42 *1/FACT($B42)</f>
        <v>2.4697181259389312E-4</v>
      </c>
      <c r="E42" s="44">
        <f>(Dati!$H$5*Dati!$O$5)^$B42 *1/FACT($B42)</f>
        <v>3.071220888630276E-18</v>
      </c>
      <c r="F42" s="42">
        <f>(Dati!$H$10*Dati!$O$10)^$B42 *1/FACT($B42)</f>
        <v>181.27581726791655</v>
      </c>
      <c r="G42" s="43">
        <f>(Dati!$H$11*Dati!$O$11)^$B42 *1/FACT($B42)</f>
        <v>239361766897712.97</v>
      </c>
      <c r="H42" s="44">
        <f>(Dati!$H$12*Dati!$O$12)^$B42 *1/FACT($B42)</f>
        <v>2.9766016507489015</v>
      </c>
      <c r="I42" s="42">
        <f>(Dati!$H$17*Dati!$O$17)^$B42 *1/FACT($B42)</f>
        <v>2.279340574215892E-46</v>
      </c>
      <c r="J42" s="43">
        <f>(Dati!$H$18*Dati!$O$18)^$B42 *1/FACT($B42)</f>
        <v>3.0107968788586292E-34</v>
      </c>
      <c r="K42" s="44">
        <f>(Dati!$H$19*Dati!$O$19)^$B42 *1/FACT($B42)</f>
        <v>3.7432514131429033E-48</v>
      </c>
      <c r="L42" s="42">
        <f>(Dati!$H$24*Dati!$O$24)^$B42 *1/FACT($B42)</f>
        <v>7.2224920104942999E-13</v>
      </c>
      <c r="M42" s="43">
        <f>(Dati!$H$25*Dati!$O$25)^$B42 *1/FACT($B42)</f>
        <v>0.9539142341801421</v>
      </c>
      <c r="N42" s="44">
        <f>(Dati!$H$26*Dati!$O$26)^$B42 *1/FACT($B42)</f>
        <v>1.1860790860082481E-14</v>
      </c>
      <c r="O42" s="42">
        <f ca="1">(Dati!$H$31*Dati!$O$31)^$B42 *1/FACT($B42)</f>
        <v>5.6179101492162071E-11</v>
      </c>
      <c r="P42" s="43">
        <f ca="1">(Dati!$H$32*Dati!$O$32)^$B42 *1/FACT($B42)</f>
        <v>420.33888604334999</v>
      </c>
      <c r="Q42" s="44">
        <f ca="1">(Dati!$H$33*Dati!$O$33)^$B42 *1/FACT($B42)</f>
        <v>1.4975295549766024E-11</v>
      </c>
    </row>
    <row r="43" spans="2:17" x14ac:dyDescent="0.25">
      <c r="B43">
        <f t="shared" si="4"/>
        <v>40</v>
      </c>
      <c r="C43" s="42">
        <f>(Dati!$H$3*Dati!$O$3)^$B43 *1/FACT($B43)</f>
        <v>2.8441446060269897E-17</v>
      </c>
      <c r="D43" s="43">
        <f>(Dati!$H$4*Dati!$O$4)^$B43 *1/FACT($B43)</f>
        <v>7.682745296706055E-5</v>
      </c>
      <c r="E43" s="44">
        <f>(Dati!$H$5*Dati!$O$5)^$B43 *1/FACT($B43)</f>
        <v>4.2037125727498251E-19</v>
      </c>
      <c r="F43" s="42">
        <f>(Dati!$H$10*Dati!$O$10)^$B43 *1/FACT($B43)</f>
        <v>79.728077025007167</v>
      </c>
      <c r="G43" s="43">
        <f>(Dati!$H$11*Dati!$O$11)^$B43 *1/FACT($B43)</f>
        <v>215334571985896.59</v>
      </c>
      <c r="H43" s="44">
        <f>(Dati!$H$12*Dati!$O$12)^$B43 *1/FACT($B43)</f>
        <v>1.1782370371846587</v>
      </c>
      <c r="I43" s="42">
        <f>(Dati!$H$17*Dati!$O$17)^$B43 *1/FACT($B43)</f>
        <v>5.9273681797340677E-48</v>
      </c>
      <c r="J43" s="43">
        <f>(Dati!$H$18*Dati!$O$18)^$B43 *1/FACT($B43)</f>
        <v>1.6014955488102849E-35</v>
      </c>
      <c r="K43" s="44">
        <f>(Dati!$H$19*Dati!$O$19)^$B43 *1/FACT($B43)</f>
        <v>8.7607991886049762E-50</v>
      </c>
      <c r="L43" s="42">
        <f>(Dati!$H$24*Dati!$O$24)^$B43 *1/FACT($B43)</f>
        <v>1.3574899436599361E-13</v>
      </c>
      <c r="M43" s="43">
        <f>(Dati!$H$25*Dati!$O$25)^$B43 *1/FACT($B43)</f>
        <v>0.36673232733055555</v>
      </c>
      <c r="N43" s="44">
        <f>(Dati!$H$26*Dati!$O$26)^$B43 *1/FACT($B43)</f>
        <v>2.0063417299144018E-15</v>
      </c>
      <c r="O43" s="42">
        <f ca="1">(Dati!$H$31*Dati!$O$31)^$B43 *1/FACT($B43)</f>
        <v>1.1806159341285971E-11</v>
      </c>
      <c r="P43" s="43">
        <f ca="1">(Dati!$H$32*Dati!$O$32)^$B43 *1/FACT($B43)</f>
        <v>188.90202774554976</v>
      </c>
      <c r="Q43" s="44">
        <f ca="1">(Dati!$H$33*Dati!$O$33)^$B43 *1/FACT($B43)</f>
        <v>3.0421890057488356E-12</v>
      </c>
    </row>
    <row r="44" spans="2:17" x14ac:dyDescent="0.25">
      <c r="B44">
        <f t="shared" si="4"/>
        <v>41</v>
      </c>
      <c r="C44" s="42">
        <f>(Dati!$H$3*Dati!$O$3)^$B44 *1/FACT($B44)</f>
        <v>4.2199541801384261E-18</v>
      </c>
      <c r="D44" s="43">
        <f>(Dati!$H$4*Dati!$O$4)^$B44 *1/FACT($B44)</f>
        <v>2.3316406395368124E-5</v>
      </c>
      <c r="E44" s="44">
        <f>(Dati!$H$5*Dati!$O$5)^$B44 *1/FACT($B44)</f>
        <v>5.6134661609143907E-20</v>
      </c>
      <c r="F44" s="42">
        <f>(Dati!$H$10*Dati!$O$10)^$B44 *1/FACT($B44)</f>
        <v>34.210454311882124</v>
      </c>
      <c r="G44" s="43">
        <f>(Dati!$H$11*Dati!$O$11)^$B44 *1/FACT($B44)</f>
        <v>188994373656089.31</v>
      </c>
      <c r="H44" s="44">
        <f>(Dati!$H$12*Dati!$O$12)^$B44 *1/FACT($B44)</f>
        <v>0.45500980687052384</v>
      </c>
      <c r="I44" s="42">
        <f>(Dati!$H$17*Dati!$O$17)^$B44 *1/FACT($B44)</f>
        <v>1.5038022211896545E-49</v>
      </c>
      <c r="J44" s="43">
        <f>(Dati!$H$18*Dati!$O$18)^$B44 *1/FACT($B44)</f>
        <v>8.3108634983833677E-37</v>
      </c>
      <c r="K44" s="44">
        <f>(Dati!$H$19*Dati!$O$19)^$B44 *1/FACT($B44)</f>
        <v>2.0003896039991037E-51</v>
      </c>
      <c r="L44" s="42">
        <f>(Dati!$H$24*Dati!$O$24)^$B44 *1/FACT($B44)</f>
        <v>2.4892144104093573E-14</v>
      </c>
      <c r="M44" s="43">
        <f>(Dati!$H$25*Dati!$O$25)^$B44 *1/FACT($B44)</f>
        <v>0.1375514568216899</v>
      </c>
      <c r="N44" s="44">
        <f>(Dati!$H$26*Dati!$O$26)^$B44 *1/FACT($B44)</f>
        <v>3.3111000114926406E-16</v>
      </c>
      <c r="O44" s="42">
        <f ca="1">(Dati!$H$31*Dati!$O$31)^$B44 *1/FACT($B44)</f>
        <v>2.4205754616348022E-12</v>
      </c>
      <c r="P44" s="43">
        <f ca="1">(Dati!$H$32*Dati!$O$32)^$B44 *1/FACT($B44)</f>
        <v>82.822780290269165</v>
      </c>
      <c r="Q44" s="44">
        <f ca="1">(Dati!$H$33*Dati!$O$33)^$B44 *1/FACT($B44)</f>
        <v>6.0293864039191488E-13</v>
      </c>
    </row>
    <row r="45" spans="2:17" x14ac:dyDescent="0.25">
      <c r="B45">
        <f t="shared" si="4"/>
        <v>42</v>
      </c>
      <c r="C45" s="42">
        <f>(Dati!$H$3*Dati!$O$3)^$B45 *1/FACT($B45)</f>
        <v>6.1122113585154169E-19</v>
      </c>
      <c r="D45" s="43">
        <f>(Dati!$H$4*Dati!$O$4)^$B45 *1/FACT($B45)</f>
        <v>6.9078255834598113E-6</v>
      </c>
      <c r="E45" s="44">
        <f>(Dati!$H$5*Dati!$O$5)^$B45 *1/FACT($B45)</f>
        <v>7.3175175150329649E-21</v>
      </c>
      <c r="F45" s="42">
        <f>(Dati!$H$10*Dati!$O$10)^$B45 *1/FACT($B45)</f>
        <v>14.329827423814708</v>
      </c>
      <c r="G45" s="43">
        <f>(Dati!$H$11*Dati!$O$11)^$B45 *1/FACT($B45)</f>
        <v>161926733772608.84</v>
      </c>
      <c r="H45" s="44">
        <f>(Dati!$H$12*Dati!$O$12)^$B45 *1/FACT($B45)</f>
        <v>0.17153131230717311</v>
      </c>
      <c r="I45" s="42">
        <f>(Dati!$H$17*Dati!$O$17)^$B45 *1/FACT($B45)</f>
        <v>3.7243810296649175E-51</v>
      </c>
      <c r="J45" s="43">
        <f>(Dati!$H$18*Dati!$O$18)^$B45 *1/FACT($B45)</f>
        <v>4.2101845094298416E-38</v>
      </c>
      <c r="K45" s="44">
        <f>(Dati!$H$19*Dati!$O$19)^$B45 *1/FACT($B45)</f>
        <v>4.4588207989900945E-53</v>
      </c>
      <c r="L45" s="42">
        <f>(Dati!$H$24*Dati!$O$24)^$B45 *1/FACT($B45)</f>
        <v>4.4557678783949629E-15</v>
      </c>
      <c r="M45" s="43">
        <f>(Dati!$H$25*Dati!$O$25)^$B45 *1/FACT($B45)</f>
        <v>5.0363483404855872E-2</v>
      </c>
      <c r="N45" s="44">
        <f>(Dati!$H$26*Dati!$O$26)^$B45 *1/FACT($B45)</f>
        <v>5.3342609542292013E-17</v>
      </c>
      <c r="O45" s="42">
        <f ca="1">(Dati!$H$31*Dati!$O$31)^$B45 *1/FACT($B45)</f>
        <v>4.8446586073435813E-13</v>
      </c>
      <c r="P45" s="43">
        <f ca="1">(Dati!$H$32*Dati!$O$32)^$B45 *1/FACT($B45)</f>
        <v>35.448475050409847</v>
      </c>
      <c r="Q45" s="44">
        <f ca="1">(Dati!$H$33*Dati!$O$33)^$B45 *1/FACT($B45)</f>
        <v>1.16652649809677E-13</v>
      </c>
    </row>
    <row r="46" spans="2:17" x14ac:dyDescent="0.25">
      <c r="B46">
        <f t="shared" si="4"/>
        <v>43</v>
      </c>
      <c r="C46" s="42">
        <f>(Dati!$H$3*Dati!$O$3)^$B46 *1/FACT($B46)</f>
        <v>8.6470869612422132E-20</v>
      </c>
      <c r="D46" s="43">
        <f>(Dati!$H$4*Dati!$O$4)^$B46 *1/FACT($B46)</f>
        <v>1.9989500658186839E-6</v>
      </c>
      <c r="E46" s="44">
        <f>(Dati!$H$5*Dati!$O$5)^$B46 *1/FACT($B46)</f>
        <v>9.3170251345965307E-22</v>
      </c>
      <c r="F46" s="42">
        <f>(Dati!$H$10*Dati!$O$10)^$B46 *1/FACT($B46)</f>
        <v>5.8627842640498908</v>
      </c>
      <c r="G46" s="43">
        <f>(Dati!$H$11*Dati!$O$11)^$B46 *1/FACT($B46)</f>
        <v>135509290361952</v>
      </c>
      <c r="H46" s="44">
        <f>(Dati!$H$12*Dati!$O$12)^$B46 *1/FACT($B46)</f>
        <v>6.316069469460836E-2</v>
      </c>
      <c r="I46" s="42">
        <f>(Dati!$H$17*Dati!$O$17)^$B46 *1/FACT($B46)</f>
        <v>9.0094509377840665E-53</v>
      </c>
      <c r="J46" s="43">
        <f>(Dati!$H$18*Dati!$O$18)^$B46 *1/FACT($B46)</f>
        <v>2.0832286686461841E-39</v>
      </c>
      <c r="K46" s="44">
        <f>(Dati!$H$19*Dati!$O$19)^$B46 *1/FACT($B46)</f>
        <v>9.7074750404431557E-55</v>
      </c>
      <c r="L46" s="42">
        <f>(Dati!$H$24*Dati!$O$24)^$B46 *1/FACT($B46)</f>
        <v>7.7904697397111935E-16</v>
      </c>
      <c r="M46" s="43">
        <f>(Dati!$H$25*Dati!$O$25)^$B46 *1/FACT($B46)</f>
        <v>1.8011387158136591E-2</v>
      </c>
      <c r="N46" s="44">
        <f>(Dati!$H$26*Dati!$O$26)^$B46 *1/FACT($B46)</f>
        <v>8.3937697429304748E-18</v>
      </c>
      <c r="O46" s="42">
        <f ca="1">(Dati!$H$31*Dati!$O$31)^$B46 *1/FACT($B46)</f>
        <v>9.4708414410734733E-14</v>
      </c>
      <c r="P46" s="43">
        <f ca="1">(Dati!$H$32*Dati!$O$32)^$B46 *1/FACT($B46)</f>
        <v>14.81924723974034</v>
      </c>
      <c r="Q46" s="44">
        <f ca="1">(Dati!$H$33*Dati!$O$33)^$B46 *1/FACT($B46)</f>
        <v>2.2044331554492081E-14</v>
      </c>
    </row>
    <row r="47" spans="2:17" x14ac:dyDescent="0.25">
      <c r="B47">
        <f t="shared" si="4"/>
        <v>44</v>
      </c>
      <c r="C47" s="42">
        <f>(Dati!$H$3*Dati!$O$3)^$B47 *1/FACT($B47)</f>
        <v>1.1955206131879157E-20</v>
      </c>
      <c r="D47" s="43">
        <f>(Dati!$H$4*Dati!$O$4)^$B47 *1/FACT($B47)</f>
        <v>5.6529911635085892E-7</v>
      </c>
      <c r="E47" s="45">
        <f>(Dati!$H$5*Dati!$O$5)^$B47 *1/FACT($B47)</f>
        <v>1.1593285809006405E-22</v>
      </c>
      <c r="F47" s="46">
        <f>(Dati!$H$10*Dati!$O$10)^$B47 *1/FACT($B47)</f>
        <v>2.3441351438426299</v>
      </c>
      <c r="G47" s="43">
        <f>(Dati!$H$11*Dati!$O$11)^$B47 *1/FACT($B47)</f>
        <v>110824394002561.3</v>
      </c>
      <c r="H47" s="44">
        <f>(Dati!$H$12*Dati!$O$12)^$B47 *1/FACT($B47)</f>
        <v>2.2728258755562215E-2</v>
      </c>
      <c r="I47" s="46">
        <f>(Dati!$H$17*Dati!$O$17)^$B47 *1/FACT($B47)</f>
        <v>2.1298956297667283E-54</v>
      </c>
      <c r="J47" s="43">
        <f>(Dati!$H$18*Dati!$O$18)^$B47 *1/FACT($B47)</f>
        <v>1.0073688957769148E-40</v>
      </c>
      <c r="K47" s="45">
        <f>(Dati!$H$19*Dati!$O$19)^$B47 *1/FACT($B47)</f>
        <v>2.0654197519571969E-56</v>
      </c>
      <c r="L47" s="46">
        <f>(Dati!$H$24*Dati!$O$24)^$B47 *1/FACT($B47)</f>
        <v>1.3311301207242322E-16</v>
      </c>
      <c r="M47" s="43">
        <f>(Dati!$H$25*Dati!$O$25)^$B47 *1/FACT($B47)</f>
        <v>6.2949798117687382E-3</v>
      </c>
      <c r="N47" s="45">
        <f>(Dati!$H$26*Dati!$O$26)^$B47 *1/FACT($B47)</f>
        <v>1.2907900957179648E-18</v>
      </c>
      <c r="O47" s="46">
        <f ca="1">(Dati!$H$31*Dati!$O$31)^$B47 *1/FACT($B47)</f>
        <v>1.8093797771039603E-14</v>
      </c>
      <c r="P47" s="43">
        <f ca="1">(Dati!$H$32*Dati!$O$32)^$B47 *1/FACT($B47)</f>
        <v>6.0543916223930889</v>
      </c>
      <c r="Q47" s="44">
        <f ca="1">(Dati!$H$33*Dati!$O$33)^$B47 *1/FACT($B47)</f>
        <v>4.0711306450312581E-15</v>
      </c>
    </row>
    <row r="48" spans="2:17" x14ac:dyDescent="0.25">
      <c r="B48">
        <f t="shared" si="4"/>
        <v>45</v>
      </c>
      <c r="C48" s="42">
        <f>(Dati!$H$3*Dati!$O$3)^$B48 *1/FACT($B48)</f>
        <v>1.6161604452045689E-21</v>
      </c>
      <c r="D48" s="43">
        <f>(Dati!$H$4*Dati!$O$4)^$B48 *1/FACT($B48)</f>
        <v>1.5631290359323982E-7</v>
      </c>
      <c r="E48" s="45">
        <f>(Dati!$H$5*Dati!$O$5)^$B48 *1/FACT($B48)</f>
        <v>1.4105093875488413E-23</v>
      </c>
      <c r="F48" s="46">
        <f>(Dati!$H$10*Dati!$O$10)^$B48 *1/FACT($B48)</f>
        <v>0.91643473402175357</v>
      </c>
      <c r="G48" s="43">
        <f>(Dati!$H$11*Dati!$O$11)^$B48 *1/FACT($B48)</f>
        <v>88622056182286</v>
      </c>
      <c r="H48" s="44">
        <f>(Dati!$H$12*Dati!$O$12)^$B48 *1/FACT($B48)</f>
        <v>7.9969723563506206E-3</v>
      </c>
      <c r="I48" s="46">
        <f>(Dati!$H$17*Dati!$O$17)^$B48 *1/FACT($B48)</f>
        <v>4.9233247447267843E-56</v>
      </c>
      <c r="J48" s="43">
        <f>(Dati!$H$18*Dati!$O$18)^$B48 *1/FACT($B48)</f>
        <v>4.7629968410614872E-42</v>
      </c>
      <c r="K48" s="45">
        <f>(Dati!$H$19*Dati!$O$19)^$B48 *1/FACT($B48)</f>
        <v>4.2968533537550426E-58</v>
      </c>
      <c r="L48" s="46">
        <f>(Dati!$H$24*Dati!$O$24)^$B48 *1/FACT($B48)</f>
        <v>2.2239116975266373E-17</v>
      </c>
      <c r="M48" s="43">
        <f>(Dati!$H$25*Dati!$O$25)^$B48 *1/FACT($B48)</f>
        <v>2.1512044343417703E-3</v>
      </c>
      <c r="N48" s="45">
        <f>(Dati!$H$26*Dati!$O$26)^$B48 *1/FACT($B48)</f>
        <v>1.9408606721458818E-19</v>
      </c>
      <c r="O48" s="46">
        <f ca="1">(Dati!$H$31*Dati!$O$31)^$B48 *1/FACT($B48)</f>
        <v>3.3799561110017545E-15</v>
      </c>
      <c r="P48" s="43">
        <f ca="1">(Dati!$H$32*Dati!$O$32)^$B48 *1/FACT($B48)</f>
        <v>2.4185498198079567</v>
      </c>
      <c r="Q48" s="44">
        <f ca="1">(Dati!$H$33*Dati!$O$33)^$B48 *1/FACT($B48)</f>
        <v>7.3514550670011195E-16</v>
      </c>
    </row>
    <row r="49" spans="2:17" x14ac:dyDescent="0.25">
      <c r="B49">
        <f t="shared" si="4"/>
        <v>46</v>
      </c>
      <c r="C49" s="42">
        <f>(Dati!$H$3*Dati!$O$3)^$B49 *1/FACT($B49)</f>
        <v>2.1373052879802475E-22</v>
      </c>
      <c r="D49" s="43">
        <f>(Dati!$H$4*Dati!$O$4)^$B49 *1/FACT($B49)</f>
        <v>4.2283023675507981E-8</v>
      </c>
      <c r="E49" s="45">
        <f>(Dati!$H$5*Dati!$O$5)^$B49 *1/FACT($B49)</f>
        <v>1.6788044096366272E-24</v>
      </c>
      <c r="F49" s="46">
        <f>(Dati!$H$10*Dati!$O$10)^$B49 *1/FACT($B49)</f>
        <v>0.35048958597375152</v>
      </c>
      <c r="G49" s="43">
        <f>(Dati!$H$11*Dati!$O$11)^$B49 *1/FACT($B49)</f>
        <v>69327088426265.523</v>
      </c>
      <c r="H49" s="44">
        <f>(Dati!$H$12*Dati!$O$12)^$B49 *1/FACT($B49)</f>
        <v>2.7525784569514479E-3</v>
      </c>
      <c r="I49" s="46">
        <f>(Dati!$H$17*Dati!$O$17)^$B49 *1/FACT($B49)</f>
        <v>1.1133028622211636E-57</v>
      </c>
      <c r="J49" s="43">
        <f>(Dati!$H$18*Dati!$O$18)^$B49 *1/FACT($B49)</f>
        <v>2.203062062787238E-43</v>
      </c>
      <c r="K49" s="45">
        <f>(Dati!$H$19*Dati!$O$19)^$B49 *1/FACT($B49)</f>
        <v>8.7447504438801272E-60</v>
      </c>
      <c r="L49" s="46">
        <f>(Dati!$H$24*Dati!$O$24)^$B49 *1/FACT($B49)</f>
        <v>3.634705680645099E-18</v>
      </c>
      <c r="M49" s="43">
        <f>(Dati!$H$25*Dati!$O$25)^$B49 *1/FACT($B49)</f>
        <v>7.1915699546321163E-4</v>
      </c>
      <c r="N49" s="45">
        <f>(Dati!$H$26*Dati!$O$26)^$B49 *1/FACT($B49)</f>
        <v>2.8548794708566695E-20</v>
      </c>
      <c r="O49" s="46">
        <f ca="1">(Dati!$H$31*Dati!$O$31)^$B49 *1/FACT($B49)</f>
        <v>6.1765657943735836E-16</v>
      </c>
      <c r="P49" s="43">
        <f ca="1">(Dati!$H$32*Dati!$O$32)^$B49 *1/FACT($B49)</f>
        <v>0.94513587537171717</v>
      </c>
      <c r="Q49" s="44">
        <f ca="1">(Dati!$H$33*Dati!$O$33)^$B49 *1/FACT($B49)</f>
        <v>1.2986324685482654E-16</v>
      </c>
    </row>
    <row r="50" spans="2:17" x14ac:dyDescent="0.25">
      <c r="B50">
        <f t="shared" si="4"/>
        <v>47</v>
      </c>
      <c r="C50" s="42">
        <f>(Dati!$H$3*Dati!$O$3)^$B50 *1/FACT($B50)</f>
        <v>2.7663595193900107E-23</v>
      </c>
      <c r="D50" s="43">
        <f>(Dati!$H$4*Dati!$O$4)^$B50 *1/FACT($B50)</f>
        <v>1.1194307073645244E-8</v>
      </c>
      <c r="E50" s="45">
        <f>(Dati!$H$5*Dati!$O$5)^$B50 *1/FACT($B50)</f>
        <v>1.9556187629190638E-25</v>
      </c>
      <c r="F50" s="46">
        <f>(Dati!$H$10*Dati!$O$10)^$B50 *1/FACT($B50)</f>
        <v>0.13119239769954089</v>
      </c>
      <c r="G50" s="43">
        <f>(Dati!$H$11*Dati!$O$11)^$B50 *1/FACT($B50)</f>
        <v>53079163995443.406</v>
      </c>
      <c r="H50" s="44">
        <f>(Dati!$H$12*Dati!$O$12)^$B50 *1/FACT($B50)</f>
        <v>9.2728619033989005E-4</v>
      </c>
      <c r="I50" s="46">
        <f>(Dati!$H$17*Dati!$O$17)^$B50 *1/FACT($B50)</f>
        <v>2.4639287324549609E-59</v>
      </c>
      <c r="J50" s="43">
        <f>(Dati!$H$18*Dati!$O$18)^$B50 *1/FACT($B50)</f>
        <v>9.9731682109160012E-45</v>
      </c>
      <c r="K50" s="45">
        <f>(Dati!$H$19*Dati!$O$19)^$B50 *1/FACT($B50)</f>
        <v>1.7418240474568623E-61</v>
      </c>
      <c r="L50" s="46">
        <f>(Dati!$H$24*Dati!$O$24)^$B50 *1/FACT($B50)</f>
        <v>5.8140790734680698E-19</v>
      </c>
      <c r="M50" s="43">
        <f>(Dati!$H$25*Dati!$O$25)^$B50 *1/FACT($B50)</f>
        <v>2.3530204843049497E-4</v>
      </c>
      <c r="N50" s="45">
        <f>(Dati!$H$26*Dati!$O$26)^$B50 *1/FACT($B50)</f>
        <v>4.1099938220547827E-21</v>
      </c>
      <c r="O50" s="46">
        <f ca="1">(Dati!$H$31*Dati!$O$31)^$B50 *1/FACT($B50)</f>
        <v>1.1046967002752166E-16</v>
      </c>
      <c r="P50" s="43">
        <f ca="1">(Dati!$H$32*Dati!$O$32)^$B50 *1/FACT($B50)</f>
        <v>0.3614876235015313</v>
      </c>
      <c r="Q50" s="44">
        <f ca="1">(Dati!$H$33*Dati!$O$33)^$B50 *1/FACT($B50)</f>
        <v>2.245221439023714E-17</v>
      </c>
    </row>
    <row r="51" spans="2:17" x14ac:dyDescent="0.25">
      <c r="B51">
        <f t="shared" si="4"/>
        <v>48</v>
      </c>
      <c r="C51" s="42">
        <f>(Dati!$H$3*Dati!$O$3)^$B51 *1/FACT($B51)</f>
        <v>3.5059627865789915E-24</v>
      </c>
      <c r="D51" s="43">
        <f>(Dati!$H$4*Dati!$O$4)^$B51 *1/FACT($B51)</f>
        <v>2.9019171971037183E-9</v>
      </c>
      <c r="E51" s="45">
        <f>(Dati!$H$5*Dati!$O$5)^$B51 *1/FACT($B51)</f>
        <v>2.230616498372066E-26</v>
      </c>
      <c r="F51" s="46">
        <f>(Dati!$H$10*Dati!$O$10)^$B51 *1/FACT($B51)</f>
        <v>4.8083806518923959E-2</v>
      </c>
      <c r="G51" s="43">
        <f>(Dati!$H$11*Dati!$O$11)^$B51 *1/FACT($B51)</f>
        <v>39792553368295.242</v>
      </c>
      <c r="H51" s="44">
        <f>(Dati!$H$12*Dati!$O$12)^$B51 *1/FACT($B51)</f>
        <v>3.0587536328367327E-4</v>
      </c>
      <c r="I51" s="46">
        <f>(Dati!$H$17*Dati!$O$17)^$B51 *1/FACT($B51)</f>
        <v>5.3394875587756798E-61</v>
      </c>
      <c r="J51" s="43">
        <f>(Dati!$H$18*Dati!$O$18)^$B51 *1/FACT($B51)</f>
        <v>4.4207522515249307E-46</v>
      </c>
      <c r="K51" s="45">
        <f>(Dati!$H$19*Dati!$O$19)^$B51 *1/FACT($B51)</f>
        <v>3.397173788557692E-63</v>
      </c>
      <c r="L51" s="46">
        <f>(Dati!$H$24*Dati!$O$24)^$B51 *1/FACT($B51)</f>
        <v>9.106452757128576E-20</v>
      </c>
      <c r="M51" s="43">
        <f>(Dati!$H$25*Dati!$O$25)^$B51 *1/FACT($B51)</f>
        <v>7.5384893765919884E-5</v>
      </c>
      <c r="N51" s="45">
        <f>(Dati!$H$26*Dati!$O$26)^$B51 *1/FACT($B51)</f>
        <v>5.7936356662852699E-22</v>
      </c>
      <c r="O51" s="46">
        <f ca="1">(Dati!$H$31*Dati!$O$31)^$B51 *1/FACT($B51)</f>
        <v>1.9346199507216012E-17</v>
      </c>
      <c r="P51" s="43">
        <f ca="1">(Dati!$H$32*Dati!$O$32)^$B51 *1/FACT($B51)</f>
        <v>0.13537835651120478</v>
      </c>
      <c r="Q51" s="44">
        <f ca="1">(Dati!$H$33*Dati!$O$33)^$B51 *1/FACT($B51)</f>
        <v>3.8009199632436445E-18</v>
      </c>
    </row>
    <row r="52" spans="2:17" x14ac:dyDescent="0.25">
      <c r="B52">
        <f t="shared" si="4"/>
        <v>49</v>
      </c>
      <c r="C52" s="42">
        <f>(Dati!$H$3*Dati!$O$3)^$B52 *1/FACT($B52)</f>
        <v>4.3526238813923122E-25</v>
      </c>
      <c r="D52" s="43">
        <f>(Dati!$H$4*Dati!$O$4)^$B52 *1/FACT($B52)</f>
        <v>7.3691597907461532E-10</v>
      </c>
      <c r="E52" s="45">
        <f>(Dati!$H$5*Dati!$O$5)^$B52 *1/FACT($B52)</f>
        <v>2.492360054237902E-27</v>
      </c>
      <c r="F52" s="46">
        <f>(Dati!$H$10*Dati!$O$10)^$B52 *1/FACT($B52)</f>
        <v>1.7263711504626036E-2</v>
      </c>
      <c r="G52" s="43">
        <f>(Dati!$H$11*Dati!$O$11)^$B52 *1/FACT($B52)</f>
        <v>29222993274885.469</v>
      </c>
      <c r="H52" s="44">
        <f>(Dati!$H$12*Dati!$O$12)^$B52 *1/FACT($B52)</f>
        <v>9.8837183615275344E-5</v>
      </c>
      <c r="I52" s="46">
        <f>(Dati!$H$17*Dati!$O$17)^$B52 *1/FACT($B52)</f>
        <v>1.1334860334209935E-62</v>
      </c>
      <c r="J52" s="43">
        <f>(Dati!$H$18*Dati!$O$18)^$B52 *1/FACT($B52)</f>
        <v>1.9195718251024572E-47</v>
      </c>
      <c r="K52" s="45">
        <f>(Dati!$H$19*Dati!$O$19)^$B52 *1/FACT($B52)</f>
        <v>6.490473848232758E-65</v>
      </c>
      <c r="L52" s="46">
        <f>(Dati!$H$24*Dati!$O$24)^$B52 *1/FACT($B52)</f>
        <v>1.3972132680548411E-20</v>
      </c>
      <c r="M52" s="43">
        <f>(Dati!$H$25*Dati!$O$25)^$B52 *1/FACT($B52)</f>
        <v>2.3658548904741118E-5</v>
      </c>
      <c r="N52" s="45">
        <f>(Dati!$H$26*Dati!$O$26)^$B52 *1/FACT($B52)</f>
        <v>8.000301430364487E-23</v>
      </c>
      <c r="O52" s="46">
        <f ca="1">(Dati!$H$31*Dati!$O$31)^$B52 *1/FACT($B52)</f>
        <v>3.318894327197475E-18</v>
      </c>
      <c r="P52" s="43">
        <f ca="1">(Dati!$H$32*Dati!$O$32)^$B52 *1/FACT($B52)</f>
        <v>4.9664972535340961E-2</v>
      </c>
      <c r="Q52" s="44">
        <f ca="1">(Dati!$H$33*Dati!$O$33)^$B52 *1/FACT($B52)</f>
        <v>6.3032339429905553E-19</v>
      </c>
    </row>
    <row r="53" spans="2:17" x14ac:dyDescent="0.25">
      <c r="B53">
        <f t="shared" si="4"/>
        <v>50</v>
      </c>
      <c r="C53" s="42">
        <f>(Dati!$H$3*Dati!$O$3)^$B53 *1/FACT($B53)</f>
        <v>5.2956717141672546E-26</v>
      </c>
      <c r="D53" s="43">
        <f>(Dati!$H$4*Dati!$O$4)^$B53 *1/FACT($B53)</f>
        <v>1.833905728055716E-10</v>
      </c>
      <c r="E53" s="45">
        <f>(Dati!$H$5*Dati!$O$5)^$B53 *1/FACT($B53)</f>
        <v>2.7291206137874342E-28</v>
      </c>
      <c r="F53" s="46">
        <f>(Dati!$H$10*Dati!$O$10)^$B53 *1/FACT($B53)</f>
        <v>6.074290730325377E-3</v>
      </c>
      <c r="G53" s="43">
        <f>(Dati!$H$11*Dati!$O$11)^$B53 *1/FACT($B53)</f>
        <v>21031665434466.102</v>
      </c>
      <c r="H53" s="44">
        <f>(Dati!$H$12*Dati!$O$12)^$B53 *1/FACT($B53)</f>
        <v>3.1298411826718951E-5</v>
      </c>
      <c r="I53" s="46">
        <f>(Dati!$H$17*Dati!$O$17)^$B53 *1/FACT($B53)</f>
        <v>2.3580816742083672E-64</v>
      </c>
      <c r="J53" s="43">
        <f>(Dati!$H$18*Dati!$O$18)^$B53 *1/FACT($B53)</f>
        <v>8.168430770231497E-49</v>
      </c>
      <c r="K53" s="45">
        <f>(Dati!$H$19*Dati!$O$19)^$B53 *1/FACT($B53)</f>
        <v>1.2152373805000127E-66</v>
      </c>
      <c r="L53" s="46">
        <f>(Dati!$H$24*Dati!$O$24)^$B53 *1/FACT($B53)</f>
        <v>2.1008848001789619E-21</v>
      </c>
      <c r="M53" s="43">
        <f>(Dati!$H$25*Dati!$O$25)^$B53 *1/FACT($B53)</f>
        <v>7.2764233011421813E-6</v>
      </c>
      <c r="N53" s="45">
        <f>(Dati!$H$26*Dati!$O$26)^$B53 *1/FACT($B53)</f>
        <v>1.0826487913655052E-23</v>
      </c>
      <c r="O53" s="46">
        <f ca="1">(Dati!$H$31*Dati!$O$31)^$B53 *1/FACT($B53)</f>
        <v>5.5797824063455711E-19</v>
      </c>
      <c r="P53" s="43">
        <f ca="1">(Dati!$H$32*Dati!$O$32)^$B53 *1/FACT($B53)</f>
        <v>1.7855714674726332E-2</v>
      </c>
      <c r="Q53" s="44">
        <f ca="1">(Dati!$H$33*Dati!$O$33)^$B53 *1/FACT($B53)</f>
        <v>1.0243873418486686E-19</v>
      </c>
    </row>
    <row r="54" spans="2:17" x14ac:dyDescent="0.25">
      <c r="B54">
        <f t="shared" si="4"/>
        <v>51</v>
      </c>
      <c r="C54" s="42">
        <f>(Dati!$H$3*Dati!$O$3)^$B54 *1/FACT($B54)</f>
        <v>6.3167079391391743E-27</v>
      </c>
      <c r="D54" s="43">
        <f>(Dati!$H$4*Dati!$O$4)^$B54 *1/FACT($B54)</f>
        <v>4.4744109431805178E-11</v>
      </c>
      <c r="E54" s="45">
        <f>(Dati!$H$5*Dati!$O$5)^$B54 *1/FACT($B54)</f>
        <v>2.9297765982711671E-29</v>
      </c>
      <c r="F54" s="46">
        <f>(Dati!$H$10*Dati!$O$10)^$B54 *1/FACT($B54)</f>
        <v>2.0953511140490745E-3</v>
      </c>
      <c r="G54" s="43">
        <f>(Dati!$H$11*Dati!$O$11)^$B54 *1/FACT($B54)</f>
        <v>14839609035501.439</v>
      </c>
      <c r="H54" s="44">
        <f>(Dati!$H$12*Dati!$O$12)^$B54 *1/FACT($B54)</f>
        <v>9.7168179955982619E-6</v>
      </c>
      <c r="I54" s="46">
        <f>(Dati!$H$17*Dati!$O$17)^$B54 *1/FACT($B54)</f>
        <v>4.8095156405780427E-66</v>
      </c>
      <c r="J54" s="43">
        <f>(Dati!$H$18*Dati!$O$18)^$B54 *1/FACT($B54)</f>
        <v>3.4077892346859719E-50</v>
      </c>
      <c r="K54" s="45">
        <f>(Dati!$H$19*Dati!$O$19)^$B54 *1/FACT($B54)</f>
        <v>2.2307230951033281E-68</v>
      </c>
      <c r="L54" s="46">
        <f>(Dati!$H$24*Dati!$O$24)^$B54 *1/FACT($B54)</f>
        <v>3.0970028506559738E-22</v>
      </c>
      <c r="M54" s="43">
        <f>(Dati!$H$25*Dati!$O$25)^$B54 *1/FACT($B54)</f>
        <v>2.1940556377444016E-6</v>
      </c>
      <c r="N54" s="45">
        <f>(Dati!$H$26*Dati!$O$26)^$B54 *1/FACT($B54)</f>
        <v>1.4363777484345925E-24</v>
      </c>
      <c r="O54" s="46">
        <f ca="1">(Dati!$H$31*Dati!$O$31)^$B54 *1/FACT($B54)</f>
        <v>9.1968886802618761E-20</v>
      </c>
      <c r="P54" s="43">
        <f ca="1">(Dati!$H$32*Dati!$O$32)^$B54 *1/FACT($B54)</f>
        <v>6.2936719719347686E-3</v>
      </c>
      <c r="Q54" s="44">
        <f ca="1">(Dati!$H$33*Dati!$O$33)^$B54 *1/FACT($B54)</f>
        <v>1.6321678115454678E-20</v>
      </c>
    </row>
    <row r="55" spans="2:17" x14ac:dyDescent="0.25">
      <c r="B55">
        <f t="shared" si="4"/>
        <v>52</v>
      </c>
      <c r="C55" s="42">
        <f>(Dati!$H$3*Dati!$O$3)^$B55 *1/FACT($B55)</f>
        <v>7.3897096042371494E-28</v>
      </c>
      <c r="D55" s="43">
        <f>(Dati!$H$4*Dati!$O$4)^$B55 *1/FACT($B55)</f>
        <v>1.070684615575195E-11</v>
      </c>
      <c r="E55" s="45">
        <f>(Dati!$H$5*Dati!$O$5)^$B55 *1/FACT($B55)</f>
        <v>3.0847012833271642E-30</v>
      </c>
      <c r="F55" s="46">
        <f>(Dati!$H$10*Dati!$O$10)^$B55 *1/FACT($B55)</f>
        <v>7.088998306691921E-4</v>
      </c>
      <c r="G55" s="43">
        <f>(Dati!$H$11*Dati!$O$11)^$B55 *1/FACT($B55)</f>
        <v>10269234857067.201</v>
      </c>
      <c r="H55" s="44">
        <f>(Dati!$H$12*Dati!$O$12)^$B55 *1/FACT($B55)</f>
        <v>2.958643702113684E-6</v>
      </c>
      <c r="I55" s="46">
        <f>(Dati!$H$17*Dati!$O$17)^$B55 *1/FACT($B55)</f>
        <v>9.620788604178593E-68</v>
      </c>
      <c r="J55" s="43">
        <f>(Dati!$H$18*Dati!$O$18)^$B55 *1/FACT($B55)</f>
        <v>1.3943559463392876E-51</v>
      </c>
      <c r="K55" s="45">
        <f>(Dati!$H$19*Dati!$O$19)^$B55 *1/FACT($B55)</f>
        <v>4.0160308460440013E-70</v>
      </c>
      <c r="L55" s="46">
        <f>(Dati!$H$24*Dati!$O$24)^$B55 *1/FACT($B55)</f>
        <v>4.4776258762669092E-23</v>
      </c>
      <c r="M55" s="43">
        <f>(Dati!$H$25*Dati!$O$25)^$B55 *1/FACT($B55)</f>
        <v>6.4884976148525758E-7</v>
      </c>
      <c r="N55" s="45">
        <f>(Dati!$H$26*Dati!$O$26)^$B55 *1/FACT($B55)</f>
        <v>1.8690312998524951E-25</v>
      </c>
      <c r="O55" s="46">
        <f ca="1">(Dati!$H$31*Dati!$O$31)^$B55 *1/FACT($B55)</f>
        <v>1.4867276856075634E-20</v>
      </c>
      <c r="P55" s="43">
        <f ca="1">(Dati!$H$32*Dati!$O$32)^$B55 *1/FACT($B55)</f>
        <v>2.1756939404020252E-3</v>
      </c>
      <c r="Q55" s="44">
        <f ca="1">(Dati!$H$33*Dati!$O$33)^$B55 *1/FACT($B55)</f>
        <v>2.5505406324907795E-21</v>
      </c>
    </row>
    <row r="56" spans="2:17" x14ac:dyDescent="0.25">
      <c r="B56">
        <f t="shared" si="4"/>
        <v>53</v>
      </c>
      <c r="C56" s="42">
        <f>(Dati!$H$3*Dati!$O$3)^$B56 *1/FACT($B56)</f>
        <v>8.4818662744120332E-29</v>
      </c>
      <c r="D56" s="43">
        <f>(Dati!$H$4*Dati!$O$4)^$B56 *1/FACT($B56)</f>
        <v>2.5137074392759898E-12</v>
      </c>
      <c r="E56" s="45">
        <f>(Dati!$H$5*Dati!$O$5)^$B56 *1/FACT($B56)</f>
        <v>3.1865386948944938E-31</v>
      </c>
      <c r="F56" s="46">
        <f>(Dati!$H$10*Dati!$O$10)^$B56 *1/FACT($B56)</f>
        <v>2.3531001523319301E-4</v>
      </c>
      <c r="G56" s="43">
        <f>(Dati!$H$11*Dati!$O$11)^$B56 *1/FACT($B56)</f>
        <v>6972382230759.9482</v>
      </c>
      <c r="H56" s="44">
        <f>(Dati!$H$12*Dati!$O$12)^$B56 *1/FACT($B56)</f>
        <v>8.838707088685665E-7</v>
      </c>
      <c r="I56" s="46">
        <f>(Dati!$H$17*Dati!$O$17)^$B56 *1/FACT($B56)</f>
        <v>1.8881977543736861E-69</v>
      </c>
      <c r="J56" s="43">
        <f>(Dati!$H$18*Dati!$O$18)^$B56 *1/FACT($B56)</f>
        <v>5.5976024836749338E-53</v>
      </c>
      <c r="K56" s="45">
        <f>(Dati!$H$19*Dati!$O$19)^$B56 *1/FACT($B56)</f>
        <v>7.0937501832849339E-72</v>
      </c>
      <c r="L56" s="46">
        <f>(Dati!$H$24*Dati!$O$24)^$B56 *1/FACT($B56)</f>
        <v>6.3515756681149389E-24</v>
      </c>
      <c r="M56" s="43">
        <f>(Dati!$H$25*Dati!$O$25)^$B56 *1/FACT($B56)</f>
        <v>1.8826437041736407E-7</v>
      </c>
      <c r="N56" s="45">
        <f>(Dati!$H$26*Dati!$O$26)^$B56 *1/FACT($B56)</f>
        <v>2.3861182045645185E-26</v>
      </c>
      <c r="O56" s="46">
        <f ca="1">(Dati!$H$31*Dati!$O$31)^$B56 *1/FACT($B56)</f>
        <v>2.358030411991266E-21</v>
      </c>
      <c r="P56" s="43">
        <f ca="1">(Dati!$H$32*Dati!$O$32)^$B56 *1/FACT($B56)</f>
        <v>7.3793647062780183E-4</v>
      </c>
      <c r="Q56" s="44">
        <f ca="1">(Dati!$H$33*Dati!$O$33)^$B56 *1/FACT($B56)</f>
        <v>3.9104537933856545E-22</v>
      </c>
    </row>
    <row r="57" spans="2:17" x14ac:dyDescent="0.25">
      <c r="B57">
        <f t="shared" si="4"/>
        <v>54</v>
      </c>
      <c r="C57" s="42">
        <f>(Dati!$H$3*Dati!$O$3)^$B57 *1/FACT($B57)</f>
        <v>9.5551515542018003E-30</v>
      </c>
      <c r="D57" s="43">
        <f>(Dati!$H$4*Dati!$O$4)^$B57 *1/FACT($B57)</f>
        <v>5.792286143330953E-13</v>
      </c>
      <c r="E57" s="45">
        <f>(Dati!$H$5*Dati!$O$5)^$B57 *1/FACT($B57)</f>
        <v>3.2307800228679144E-32</v>
      </c>
      <c r="F57" s="46">
        <f>(Dati!$H$10*Dati!$O$10)^$B57 *1/FACT($B57)</f>
        <v>7.6661632112425652E-5</v>
      </c>
      <c r="G57" s="43">
        <f>(Dati!$H$11*Dati!$O$11)^$B57 *1/FACT($B57)</f>
        <v>4646290913205.8955</v>
      </c>
      <c r="H57" s="44">
        <f>(Dati!$H$12*Dati!$O$12)^$B57 *1/FACT($B57)</f>
        <v>2.5915937590541523E-7</v>
      </c>
      <c r="I57" s="46">
        <f>(Dati!$H$17*Dati!$O$17)^$B57 *1/FACT($B57)</f>
        <v>3.6371933742999322E-71</v>
      </c>
      <c r="J57" s="43">
        <f>(Dati!$H$18*Dati!$O$18)^$B57 *1/FACT($B57)</f>
        <v>2.2055279400816011E-54</v>
      </c>
      <c r="K57" s="45">
        <f>(Dati!$H$19*Dati!$O$19)^$B57 *1/FACT($B57)</f>
        <v>1.2298066868677513E-73</v>
      </c>
      <c r="L57" s="46">
        <f>(Dati!$H$24*Dati!$O$24)^$B57 *1/FACT($B57)</f>
        <v>8.8429518184901162E-25</v>
      </c>
      <c r="M57" s="43">
        <f>(Dati!$H$25*Dati!$O$25)^$B57 *1/FACT($B57)</f>
        <v>5.361350904218934E-8</v>
      </c>
      <c r="N57" s="45">
        <f>(Dati!$H$26*Dati!$O$26)^$B57 *1/FACT($B57)</f>
        <v>2.9898502976934999E-27</v>
      </c>
      <c r="O57" s="46">
        <f ca="1">(Dati!$H$31*Dati!$O$31)^$B57 *1/FACT($B57)</f>
        <v>3.6707050125644296E-22</v>
      </c>
      <c r="P57" s="43">
        <f ca="1">(Dati!$H$32*Dati!$O$32)^$B57 *1/FACT($B57)</f>
        <v>2.4565310458079593E-4</v>
      </c>
      <c r="Q57" s="44">
        <f ca="1">(Dati!$H$33*Dati!$O$33)^$B57 *1/FACT($B57)</f>
        <v>5.8844270098006149E-23</v>
      </c>
    </row>
    <row r="58" spans="2:17" x14ac:dyDescent="0.25">
      <c r="B58">
        <f t="shared" si="4"/>
        <v>55</v>
      </c>
      <c r="C58" s="42">
        <f>(Dati!$H$3*Dati!$O$3)^$B58 *1/FACT($B58)</f>
        <v>1.0568535458365986E-30</v>
      </c>
      <c r="D58" s="43">
        <f>(Dati!$H$4*Dati!$O$4)^$B58 *1/FACT($B58)</f>
        <v>1.3104376320216975E-13</v>
      </c>
      <c r="E58" s="45">
        <f>(Dati!$H$5*Dati!$O$5)^$B58 *1/FACT($B58)</f>
        <v>3.2160785787347128E-33</v>
      </c>
      <c r="F58" s="46">
        <f>(Dati!$H$10*Dati!$O$10)^$B58 *1/FACT($B58)</f>
        <v>2.4521485754952214E-5</v>
      </c>
      <c r="G58" s="43">
        <f>(Dati!$H$11*Dati!$O$11)^$B58 *1/FACT($B58)</f>
        <v>3039923674252.9927</v>
      </c>
      <c r="H58" s="44">
        <f>(Dati!$H$12*Dati!$O$12)^$B58 *1/FACT($B58)</f>
        <v>7.4606416322537534E-8</v>
      </c>
      <c r="I58" s="46">
        <f>(Dati!$H$17*Dati!$O$17)^$B58 *1/FACT($B58)</f>
        <v>6.8788585018419063E-73</v>
      </c>
      <c r="J58" s="43">
        <f>(Dati!$H$18*Dati!$O$18)^$B58 *1/FACT($B58)</f>
        <v>8.532064785951677E-56</v>
      </c>
      <c r="K58" s="45">
        <f>(Dati!$H$19*Dati!$O$19)^$B58 *1/FACT($B58)</f>
        <v>2.0932875018999691E-75</v>
      </c>
      <c r="L58" s="46">
        <f>(Dati!$H$24*Dati!$O$24)^$B58 *1/FACT($B58)</f>
        <v>1.2087712207342917E-25</v>
      </c>
      <c r="M58" s="43">
        <f>(Dati!$H$25*Dati!$O$25)^$B58 *1/FACT($B58)</f>
        <v>1.4990337128196146E-8</v>
      </c>
      <c r="N58" s="45">
        <f>(Dati!$H$26*Dati!$O$26)^$B58 *1/FACT($B58)</f>
        <v>3.6782225580515522E-28</v>
      </c>
      <c r="O58" s="46">
        <f ca="1">(Dati!$H$31*Dati!$O$31)^$B58 *1/FACT($B58)</f>
        <v>5.610229636952232E-23</v>
      </c>
      <c r="P58" s="43">
        <f ca="1">(Dati!$H$32*Dati!$O$32)^$B58 *1/FACT($B58)</f>
        <v>8.0289103721837126E-5</v>
      </c>
      <c r="Q58" s="44">
        <f ca="1">(Dati!$H$33*Dati!$O$33)^$B58 *1/FACT($B58)</f>
        <v>8.6938525920210137E-24</v>
      </c>
    </row>
    <row r="59" spans="2:17" x14ac:dyDescent="0.25">
      <c r="B59">
        <f t="shared" si="4"/>
        <v>56</v>
      </c>
      <c r="C59" s="42">
        <f>(Dati!$H$3*Dati!$O$3)^$B59 *1/FACT($B59)</f>
        <v>1.148065589945195E-31</v>
      </c>
      <c r="D59" s="43">
        <f>(Dati!$H$4*Dati!$O$4)^$B59 *1/FACT($B59)</f>
        <v>2.9117720093241636E-14</v>
      </c>
      <c r="E59" s="45">
        <f>(Dati!$H$5*Dati!$O$5)^$B59 *1/FACT($B59)</f>
        <v>3.1442753890824359E-34</v>
      </c>
      <c r="F59" s="46">
        <f>(Dati!$H$10*Dati!$O$10)^$B59 *1/FACT($B59)</f>
        <v>7.7035368159803316E-6</v>
      </c>
      <c r="G59" s="43">
        <f>(Dati!$H$11*Dati!$O$11)^$B59 *1/FACT($B59)</f>
        <v>1953410974493.6658</v>
      </c>
      <c r="H59" s="44">
        <f>(Dati!$H$12*Dati!$O$12)^$B59 *1/FACT($B59)</f>
        <v>2.1094056059513231E-8</v>
      </c>
      <c r="I59" s="46">
        <f>(Dati!$H$17*Dati!$O$17)^$B59 *1/FACT($B59)</f>
        <v>1.2777356830412368E-74</v>
      </c>
      <c r="J59" s="43">
        <f>(Dati!$H$18*Dati!$O$18)^$B59 *1/FACT($B59)</f>
        <v>3.241681836272464E-57</v>
      </c>
      <c r="K59" s="45">
        <f>(Dati!$H$19*Dati!$O$19)^$B59 *1/FACT($B59)</f>
        <v>3.499416001167308E-77</v>
      </c>
      <c r="L59" s="46">
        <f>(Dati!$H$24*Dati!$O$24)^$B59 *1/FACT($B59)</f>
        <v>1.6228023453362486E-26</v>
      </c>
      <c r="M59" s="43">
        <f>(Dati!$H$25*Dati!$O$25)^$B59 *1/FACT($B59)</f>
        <v>4.1164536492392893E-9</v>
      </c>
      <c r="N59" s="45">
        <f>(Dati!$H$26*Dati!$O$26)^$B59 *1/FACT($B59)</f>
        <v>4.4442780883114657E-29</v>
      </c>
      <c r="O59" s="46">
        <f ca="1">(Dati!$H$31*Dati!$O$31)^$B59 *1/FACT($B59)</f>
        <v>8.4214418422256541E-24</v>
      </c>
      <c r="P59" s="43">
        <f ca="1">(Dati!$H$32*Dati!$O$32)^$B59 *1/FACT($B59)</f>
        <v>2.5773038650675148E-5</v>
      </c>
      <c r="Q59" s="44">
        <f ca="1">(Dati!$H$33*Dati!$O$33)^$B59 *1/FACT($B59)</f>
        <v>1.261522575400169E-24</v>
      </c>
    </row>
    <row r="60" spans="2:17" x14ac:dyDescent="0.25">
      <c r="B60">
        <f t="shared" si="4"/>
        <v>57</v>
      </c>
      <c r="C60" s="6">
        <f>(Dati!$H$3*Dati!$O$3)^$B60 *1/FACT($B60)</f>
        <v>1.2252698957447665E-32</v>
      </c>
      <c r="D60" s="47">
        <f>(Dati!$H$4*Dati!$O$4)^$B60 *1/FACT($B60)</f>
        <v>6.3564048271201051E-15</v>
      </c>
      <c r="E60" s="48">
        <f>(Dati!$H$5*Dati!$O$5)^$B60 *1/FACT($B60)</f>
        <v>3.0201441545820908E-35</v>
      </c>
      <c r="F60" s="49">
        <f>(Dati!$H$10*Dati!$O$10)^$B60 *1/FACT($B60)</f>
        <v>2.3776433793179612E-6</v>
      </c>
      <c r="G60" s="47">
        <f>(Dati!$H$11*Dati!$O$11)^$B60 *1/FACT($B60)</f>
        <v>1233211989539.1775</v>
      </c>
      <c r="H60" s="50">
        <f>(Dati!$H$12*Dati!$O$12)^$B60 *1/FACT($B60)</f>
        <v>5.8594544654085548E-9</v>
      </c>
      <c r="I60" s="49">
        <f>(Dati!$H$17*Dati!$O$17)^$B60 *1/FACT($B60)</f>
        <v>2.3317331230573037E-76</v>
      </c>
      <c r="J60" s="47">
        <f>(Dati!$H$18*Dati!$O$18)^$B60 *1/FACT($B60)</f>
        <v>1.2100402092248823E-58</v>
      </c>
      <c r="K60" s="48">
        <f>(Dati!$H$19*Dati!$O$19)^$B60 *1/FACT($B60)</f>
        <v>5.7474531189698193E-79</v>
      </c>
      <c r="L60" s="49">
        <f>(Dati!$H$24*Dati!$O$24)^$B60 *1/FACT($B60)</f>
        <v>2.1404264706194875E-27</v>
      </c>
      <c r="M60" s="47">
        <f>(Dati!$H$25*Dati!$O$25)^$B60 *1/FACT($B60)</f>
        <v>1.1105758634737147E-9</v>
      </c>
      <c r="N60" s="48">
        <f>(Dati!$H$26*Dati!$O$26)^$B60 *1/FACT($B60)</f>
        <v>5.2756699699897981E-30</v>
      </c>
      <c r="O60" s="49">
        <f ca="1">(Dati!$H$31*Dati!$O$31)^$B60 *1/FACT($B60)</f>
        <v>1.2419538005987443E-24</v>
      </c>
      <c r="P60" s="47">
        <f ca="1">(Dati!$H$32*Dati!$O$32)^$B60 *1/FACT($B60)</f>
        <v>8.1280770448830728E-6</v>
      </c>
      <c r="Q60" s="50">
        <f ca="1">(Dati!$H$33*Dati!$O$33)^$B60 *1/FACT($B60)</f>
        <v>1.798419291775987E-25</v>
      </c>
    </row>
  </sheetData>
  <mergeCells count="5">
    <mergeCell ref="C1:E1"/>
    <mergeCell ref="F1:H1"/>
    <mergeCell ref="I1:K1"/>
    <mergeCell ref="L1:N1"/>
    <mergeCell ref="O1:Q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6"/>
  <sheetViews>
    <sheetView zoomScale="95" zoomScaleNormal="95" workbookViewId="0">
      <selection activeCell="N4" sqref="N4"/>
    </sheetView>
  </sheetViews>
  <sheetFormatPr defaultColWidth="8.7109375" defaultRowHeight="15" x14ac:dyDescent="0.25"/>
  <cols>
    <col min="3" max="3" width="16.28515625" customWidth="1"/>
    <col min="4" max="4" width="18.7109375" customWidth="1"/>
    <col min="5" max="5" width="17.42578125" customWidth="1"/>
    <col min="6" max="6" width="12" customWidth="1"/>
    <col min="7" max="7" width="13.140625" customWidth="1"/>
    <col min="8" max="8" width="14.28515625" customWidth="1"/>
    <col min="9" max="9" width="12.85546875" customWidth="1"/>
    <col min="10" max="10" width="16.5703125" customWidth="1"/>
    <col min="11" max="11" width="15.140625" customWidth="1"/>
    <col min="12" max="12" width="13.7109375" customWidth="1"/>
    <col min="13" max="13" width="15.42578125" customWidth="1"/>
    <col min="14" max="14" width="12" customWidth="1"/>
  </cols>
  <sheetData>
    <row r="1" spans="1:14" x14ac:dyDescent="0.25">
      <c r="A1" t="s">
        <v>81</v>
      </c>
    </row>
    <row r="2" spans="1:14" x14ac:dyDescent="0.25">
      <c r="B2" t="s">
        <v>58</v>
      </c>
      <c r="C2" s="51" t="s">
        <v>59</v>
      </c>
      <c r="D2" s="51" t="s">
        <v>60</v>
      </c>
      <c r="E2" s="51" t="s">
        <v>61</v>
      </c>
    </row>
    <row r="3" spans="1:14" ht="15" customHeight="1" x14ac:dyDescent="0.25">
      <c r="B3">
        <v>0</v>
      </c>
      <c r="C3">
        <f t="shared" ref="C3:C46" si="0">(($J$4/$K$4)^B3) *1/FACT(B3)</f>
        <v>1</v>
      </c>
      <c r="D3">
        <f t="shared" ref="D3:D46" si="1">(($J$5/$K$5)^B3) *1/FACT(B3)</f>
        <v>1</v>
      </c>
      <c r="E3">
        <f t="shared" ref="E3:E46" si="2">(($J$6/$K$6)^B3) *1/FACT(B3)</f>
        <v>1</v>
      </c>
      <c r="H3" t="s">
        <v>63</v>
      </c>
      <c r="I3" t="s">
        <v>64</v>
      </c>
      <c r="J3" t="s">
        <v>82</v>
      </c>
      <c r="K3" t="s">
        <v>83</v>
      </c>
      <c r="M3" s="12" t="s">
        <v>69</v>
      </c>
      <c r="N3" s="12" t="s">
        <v>84</v>
      </c>
    </row>
    <row r="4" spans="1:14" x14ac:dyDescent="0.25">
      <c r="B4">
        <v>1</v>
      </c>
      <c r="C4">
        <f t="shared" si="0"/>
        <v>12.142441424414244</v>
      </c>
      <c r="D4">
        <f t="shared" si="1"/>
        <v>24.836828368283683</v>
      </c>
      <c r="E4">
        <f t="shared" si="2"/>
        <v>10.928209282092819</v>
      </c>
      <c r="G4" t="s">
        <v>74</v>
      </c>
      <c r="H4">
        <v>0</v>
      </c>
      <c r="I4">
        <f ca="1">INDIRECT("B"&amp;Dati!H31+3)</f>
        <v>10</v>
      </c>
      <c r="J4">
        <f>Dati!J31</f>
        <v>0.40474399999999999</v>
      </c>
      <c r="K4">
        <f>Dati!$C$17</f>
        <v>3.3333000000000002E-2</v>
      </c>
      <c r="M4" s="12">
        <f ca="1">SUM($C$3:INDIRECT("C"&amp;I4+3))</f>
        <v>62395.749270341417</v>
      </c>
      <c r="N4" s="12">
        <f ca="1">(1/FACT(I4)*((J4/K4)^I4))*(1/M4)</f>
        <v>0.30771037099828119</v>
      </c>
    </row>
    <row r="5" spans="1:14" x14ac:dyDescent="0.25">
      <c r="B5">
        <v>2</v>
      </c>
      <c r="C5">
        <f t="shared" si="0"/>
        <v>73.719441872665513</v>
      </c>
      <c r="D5">
        <f t="shared" si="1"/>
        <v>308.43402169779057</v>
      </c>
      <c r="E5">
        <f t="shared" si="2"/>
        <v>59.712879056609822</v>
      </c>
      <c r="G5" t="s">
        <v>75</v>
      </c>
      <c r="H5">
        <v>0</v>
      </c>
      <c r="I5">
        <f ca="1">INDIRECT("B"&amp;Dati!H32+3)</f>
        <v>20</v>
      </c>
      <c r="J5">
        <f>Dati!J32</f>
        <v>0.82788600000000001</v>
      </c>
      <c r="K5">
        <f>Dati!$C$17</f>
        <v>3.3333000000000002E-2</v>
      </c>
      <c r="M5" s="12">
        <f ca="1">SUM($D$3:INDIRECT("D"&amp;I5+3))</f>
        <v>11872115782.817419</v>
      </c>
      <c r="N5" s="12">
        <f ca="1">(1/FACT(I5)*((J5/K5)^I5))*(1/M5)</f>
        <v>0.27622945301726198</v>
      </c>
    </row>
    <row r="6" spans="1:14" x14ac:dyDescent="0.25">
      <c r="B6">
        <v>3</v>
      </c>
      <c r="C6">
        <f t="shared" si="0"/>
        <v>298.37800159311723</v>
      </c>
      <c r="D6">
        <f t="shared" si="1"/>
        <v>2553.50761994917</v>
      </c>
      <c r="E6">
        <f t="shared" si="2"/>
        <v>217.51827972230979</v>
      </c>
      <c r="G6" t="s">
        <v>76</v>
      </c>
      <c r="H6">
        <v>0</v>
      </c>
      <c r="I6">
        <f ca="1">INDIRECT("B"&amp;Dati!H33+3)</f>
        <v>10</v>
      </c>
      <c r="J6">
        <f>Dati!J33</f>
        <v>0.36426999999999998</v>
      </c>
      <c r="K6">
        <f>Dati!$C$17</f>
        <v>3.3333000000000002E-2</v>
      </c>
      <c r="M6" s="12">
        <f ca="1">SUM($E$3:INDIRECT("E"&amp;I6+3))</f>
        <v>26107.057946981473</v>
      </c>
      <c r="N6" s="12">
        <f ca="1">(1/FACT(I6)*((J6/K6)^I6))*(1/M6)</f>
        <v>0.25643013930927211</v>
      </c>
    </row>
    <row r="7" spans="1:14" x14ac:dyDescent="0.25">
      <c r="B7">
        <v>4</v>
      </c>
      <c r="C7">
        <f t="shared" si="0"/>
        <v>905.75935166955151</v>
      </c>
      <c r="D7">
        <f t="shared" si="1"/>
        <v>15855.257623445525</v>
      </c>
      <c r="E7">
        <f t="shared" si="2"/>
        <v>594.27132087155201</v>
      </c>
    </row>
    <row r="8" spans="1:14" x14ac:dyDescent="0.25">
      <c r="B8">
        <v>5</v>
      </c>
      <c r="C8">
        <f t="shared" si="0"/>
        <v>2199.6259744525901</v>
      </c>
      <c r="D8">
        <f t="shared" si="1"/>
        <v>78758.862465687576</v>
      </c>
      <c r="E8">
        <f t="shared" si="2"/>
        <v>1298.864272966011</v>
      </c>
    </row>
    <row r="9" spans="1:14" x14ac:dyDescent="0.25">
      <c r="B9">
        <v>6</v>
      </c>
      <c r="C9">
        <f t="shared" si="0"/>
        <v>4451.4715917351141</v>
      </c>
      <c r="D9">
        <f t="shared" si="1"/>
        <v>326020.05825692374</v>
      </c>
      <c r="E9">
        <f t="shared" si="2"/>
        <v>2365.7101006676503</v>
      </c>
    </row>
    <row r="10" spans="1:14" x14ac:dyDescent="0.25">
      <c r="B10">
        <v>7</v>
      </c>
      <c r="C10">
        <f t="shared" si="0"/>
        <v>7721.6761507268075</v>
      </c>
      <c r="D10">
        <f t="shared" si="1"/>
        <v>1156757.7473635804</v>
      </c>
      <c r="E10">
        <f t="shared" si="2"/>
        <v>3693.2821544081366</v>
      </c>
    </row>
    <row r="11" spans="1:14" x14ac:dyDescent="0.25">
      <c r="B11">
        <v>8</v>
      </c>
      <c r="C11">
        <f t="shared" si="0"/>
        <v>11720.00004481209</v>
      </c>
      <c r="D11">
        <f t="shared" si="1"/>
        <v>3591274.2043689629</v>
      </c>
      <c r="E11">
        <f t="shared" si="2"/>
        <v>5045.120040148845</v>
      </c>
    </row>
    <row r="12" spans="1:14" x14ac:dyDescent="0.25">
      <c r="B12">
        <v>9</v>
      </c>
      <c r="C12">
        <f t="shared" si="0"/>
        <v>15812.157115362566</v>
      </c>
      <c r="D12">
        <f t="shared" si="1"/>
        <v>9910651.2263729405</v>
      </c>
      <c r="E12">
        <f t="shared" si="2"/>
        <v>6126.0141835585673</v>
      </c>
    </row>
    <row r="13" spans="1:14" x14ac:dyDescent="0.25">
      <c r="B13">
        <v>10</v>
      </c>
      <c r="C13">
        <f t="shared" si="0"/>
        <v>19199.819156692491</v>
      </c>
      <c r="D13">
        <f t="shared" si="1"/>
        <v>24614914.352734495</v>
      </c>
      <c r="E13">
        <f t="shared" si="2"/>
        <v>6694.6365062996992</v>
      </c>
    </row>
    <row r="14" spans="1:14" x14ac:dyDescent="0.25">
      <c r="B14">
        <v>11</v>
      </c>
      <c r="C14">
        <f t="shared" si="0"/>
        <v>21193.879951771367</v>
      </c>
      <c r="D14">
        <f t="shared" si="1"/>
        <v>55577854.825351752</v>
      </c>
      <c r="E14">
        <f t="shared" si="2"/>
        <v>6650.9444371256195</v>
      </c>
    </row>
    <row r="15" spans="1:14" x14ac:dyDescent="0.25">
      <c r="B15">
        <v>12</v>
      </c>
      <c r="C15">
        <f t="shared" si="0"/>
        <v>21445.453822537602</v>
      </c>
      <c r="D15">
        <f t="shared" si="1"/>
        <v>115031470.11455406</v>
      </c>
      <c r="E15">
        <f t="shared" si="2"/>
        <v>6056.9093943733169</v>
      </c>
    </row>
    <row r="16" spans="1:14" x14ac:dyDescent="0.25">
      <c r="B16">
        <v>13</v>
      </c>
      <c r="C16">
        <f t="shared" si="0"/>
        <v>20030.782066164873</v>
      </c>
      <c r="D16">
        <f t="shared" si="1"/>
        <v>219770529.24511787</v>
      </c>
      <c r="E16">
        <f t="shared" si="2"/>
        <v>5091.6287280296674</v>
      </c>
    </row>
    <row r="17" spans="2:5" x14ac:dyDescent="0.25">
      <c r="B17">
        <v>14</v>
      </c>
      <c r="C17">
        <f t="shared" si="0"/>
        <v>17373.042708829595</v>
      </c>
      <c r="D17">
        <f t="shared" si="1"/>
        <v>389885922.51913309</v>
      </c>
      <c r="E17">
        <f t="shared" si="2"/>
        <v>3974.4560233303041</v>
      </c>
    </row>
    <row r="18" spans="2:5" x14ac:dyDescent="0.25">
      <c r="B18">
        <v>15</v>
      </c>
      <c r="C18">
        <f t="shared" si="0"/>
        <v>14063.410230387355</v>
      </c>
      <c r="D18">
        <f t="shared" si="1"/>
        <v>645568649.38784397</v>
      </c>
      <c r="E18">
        <f t="shared" si="2"/>
        <v>2895.5791470285299</v>
      </c>
    </row>
    <row r="19" spans="2:5" x14ac:dyDescent="0.25">
      <c r="B19">
        <v>16</v>
      </c>
      <c r="C19">
        <f t="shared" si="0"/>
        <v>10672.758434374155</v>
      </c>
      <c r="D19">
        <f t="shared" si="1"/>
        <v>1002117359.0494117</v>
      </c>
      <c r="E19">
        <f t="shared" si="2"/>
        <v>1977.7184319744742</v>
      </c>
    </row>
    <row r="20" spans="2:5" x14ac:dyDescent="0.25">
      <c r="B20">
        <v>17</v>
      </c>
      <c r="C20">
        <f t="shared" si="0"/>
        <v>7623.1378897830145</v>
      </c>
      <c r="D20">
        <f t="shared" si="1"/>
        <v>1464083344.211056</v>
      </c>
      <c r="E20">
        <f t="shared" si="2"/>
        <v>1271.348289745265</v>
      </c>
    </row>
    <row r="21" spans="2:5" x14ac:dyDescent="0.25">
      <c r="B21">
        <v>18</v>
      </c>
      <c r="C21">
        <f t="shared" si="0"/>
        <v>5142.4169609401706</v>
      </c>
      <c r="D21">
        <f t="shared" si="1"/>
        <v>2020177040.9462669</v>
      </c>
      <c r="E21">
        <f t="shared" si="2"/>
        <v>771.86445448705751</v>
      </c>
    </row>
    <row r="22" spans="2:5" x14ac:dyDescent="0.25">
      <c r="B22">
        <v>19</v>
      </c>
      <c r="C22">
        <f t="shared" si="0"/>
        <v>3286.3945646384382</v>
      </c>
      <c r="D22">
        <f t="shared" si="1"/>
        <v>2640778444.18577</v>
      </c>
      <c r="E22">
        <f t="shared" si="2"/>
        <v>443.95243663384065</v>
      </c>
    </row>
    <row r="23" spans="2:5" x14ac:dyDescent="0.25">
      <c r="B23">
        <v>20</v>
      </c>
      <c r="C23">
        <f t="shared" si="0"/>
        <v>1995.2426749317794</v>
      </c>
      <c r="D23">
        <f t="shared" si="1"/>
        <v>3279428048.8452587</v>
      </c>
      <c r="E23">
        <f t="shared" si="2"/>
        <v>242.58025694148307</v>
      </c>
    </row>
    <row r="24" spans="2:5" x14ac:dyDescent="0.25">
      <c r="B24">
        <v>21</v>
      </c>
      <c r="C24">
        <f t="shared" si="0"/>
        <v>1153.6722527547963</v>
      </c>
      <c r="D24">
        <f t="shared" si="1"/>
        <v>3878599599.7764349</v>
      </c>
      <c r="E24">
        <f t="shared" si="2"/>
        <v>126.23656264573221</v>
      </c>
    </row>
    <row r="25" spans="2:5" x14ac:dyDescent="0.25">
      <c r="B25">
        <v>22</v>
      </c>
      <c r="C25">
        <f t="shared" si="0"/>
        <v>636.74535236577913</v>
      </c>
      <c r="D25">
        <f t="shared" si="1"/>
        <v>4378732389.497323</v>
      </c>
      <c r="E25">
        <f t="shared" si="2"/>
        <v>62.706344347481007</v>
      </c>
    </row>
    <row r="26" spans="2:5" x14ac:dyDescent="0.25">
      <c r="B26">
        <v>23</v>
      </c>
      <c r="C26">
        <f t="shared" si="0"/>
        <v>336.15839753780347</v>
      </c>
      <c r="D26">
        <f t="shared" si="1"/>
        <v>4728427166.4604225</v>
      </c>
      <c r="E26">
        <f t="shared" si="2"/>
        <v>29.79426323235872</v>
      </c>
    </row>
    <row r="27" spans="2:5" x14ac:dyDescent="0.25">
      <c r="B27">
        <v>24</v>
      </c>
      <c r="C27">
        <f t="shared" si="0"/>
        <v>170.07431880948903</v>
      </c>
      <c r="D27">
        <f t="shared" si="1"/>
        <v>4893297249.3878107</v>
      </c>
      <c r="E27">
        <f t="shared" si="2"/>
        <v>13.566581000374141</v>
      </c>
    </row>
    <row r="28" spans="2:5" x14ac:dyDescent="0.25">
      <c r="B28">
        <v>25</v>
      </c>
      <c r="C28">
        <f t="shared" si="0"/>
        <v>82.604698157654965</v>
      </c>
      <c r="D28">
        <f t="shared" si="1"/>
        <v>4861359357.5215883</v>
      </c>
      <c r="E28">
        <f t="shared" si="2"/>
        <v>5.9303374565821114</v>
      </c>
    </row>
    <row r="29" spans="2:5" x14ac:dyDescent="0.25">
      <c r="B29">
        <f t="shared" ref="B29:B46" si="3">B28+1</f>
        <v>26</v>
      </c>
      <c r="C29">
        <f t="shared" si="0"/>
        <v>38.577796490797866</v>
      </c>
      <c r="D29">
        <f t="shared" si="1"/>
        <v>4643874923.050518</v>
      </c>
      <c r="E29">
        <f t="shared" si="2"/>
        <v>2.4926141861139741</v>
      </c>
    </row>
    <row r="30" spans="2:5" x14ac:dyDescent="0.25">
      <c r="B30">
        <f t="shared" si="3"/>
        <v>27</v>
      </c>
      <c r="C30">
        <f t="shared" si="0"/>
        <v>17.349208673055056</v>
      </c>
      <c r="D30">
        <f t="shared" si="1"/>
        <v>4271819423.2437901</v>
      </c>
      <c r="E30">
        <f t="shared" si="2"/>
        <v>1.0088818327913696</v>
      </c>
    </row>
    <row r="31" spans="2:5" x14ac:dyDescent="0.25">
      <c r="B31">
        <f t="shared" si="3"/>
        <v>28</v>
      </c>
      <c r="C31">
        <f t="shared" si="0"/>
        <v>7.5236339311610942</v>
      </c>
      <c r="D31">
        <f t="shared" si="1"/>
        <v>3789230208.4073796</v>
      </c>
      <c r="E31">
        <f t="shared" si="2"/>
        <v>0.39375970748733796</v>
      </c>
    </row>
    <row r="32" spans="2:5" x14ac:dyDescent="0.25">
      <c r="B32">
        <f t="shared" si="3"/>
        <v>29</v>
      </c>
      <c r="C32">
        <f t="shared" si="0"/>
        <v>3.150182217512381</v>
      </c>
      <c r="D32">
        <f t="shared" si="1"/>
        <v>3245257252.901031</v>
      </c>
      <c r="E32">
        <f t="shared" si="2"/>
        <v>0.14838236173369929</v>
      </c>
    </row>
    <row r="33" spans="2:5" x14ac:dyDescent="0.25">
      <c r="B33">
        <f t="shared" si="3"/>
        <v>30</v>
      </c>
      <c r="C33">
        <f t="shared" si="0"/>
        <v>1.2750301017458485</v>
      </c>
      <c r="D33">
        <f t="shared" si="1"/>
        <v>2686729913.3743558</v>
      </c>
      <c r="E33">
        <f t="shared" si="2"/>
        <v>5.4051783426568877E-2</v>
      </c>
    </row>
    <row r="34" spans="2:5" x14ac:dyDescent="0.25">
      <c r="B34">
        <f t="shared" si="3"/>
        <v>31</v>
      </c>
      <c r="C34">
        <f t="shared" si="0"/>
        <v>0.49941865563915799</v>
      </c>
      <c r="D34">
        <f t="shared" si="1"/>
        <v>2152575797.7552447</v>
      </c>
      <c r="E34">
        <f t="shared" si="2"/>
        <v>1.9054490366319385E-2</v>
      </c>
    </row>
    <row r="35" spans="2:5" x14ac:dyDescent="0.25">
      <c r="B35">
        <f t="shared" si="3"/>
        <v>32</v>
      </c>
      <c r="C35">
        <f t="shared" si="0"/>
        <v>0.18950505538619328</v>
      </c>
      <c r="D35">
        <f t="shared" si="1"/>
        <v>1670723613.7052605</v>
      </c>
      <c r="E35">
        <f t="shared" si="2"/>
        <v>6.5072330777112405E-3</v>
      </c>
    </row>
    <row r="36" spans="2:5" x14ac:dyDescent="0.25">
      <c r="B36">
        <f t="shared" si="3"/>
        <v>33</v>
      </c>
      <c r="C36">
        <f t="shared" si="0"/>
        <v>6.9728910141128128E-2</v>
      </c>
      <c r="D36">
        <f t="shared" si="1"/>
        <v>1257438655.8920071</v>
      </c>
      <c r="E36">
        <f t="shared" si="2"/>
        <v>2.1549213612298604E-3</v>
      </c>
    </row>
    <row r="37" spans="2:5" x14ac:dyDescent="0.25">
      <c r="B37">
        <f t="shared" si="3"/>
        <v>34</v>
      </c>
      <c r="C37">
        <f t="shared" si="0"/>
        <v>2.4902329616967447E-2</v>
      </c>
      <c r="D37">
        <f t="shared" si="1"/>
        <v>918552590.58926833</v>
      </c>
      <c r="E37">
        <f t="shared" si="2"/>
        <v>6.9263034182271354E-4</v>
      </c>
    </row>
    <row r="38" spans="2:5" x14ac:dyDescent="0.25">
      <c r="B38">
        <f t="shared" si="3"/>
        <v>35</v>
      </c>
      <c r="C38">
        <f t="shared" si="0"/>
        <v>8.6392879630138048E-3</v>
      </c>
      <c r="D38">
        <f t="shared" si="1"/>
        <v>651826658.27737153</v>
      </c>
      <c r="E38">
        <f t="shared" si="2"/>
        <v>2.1626312373046E-4</v>
      </c>
    </row>
    <row r="39" spans="2:5" x14ac:dyDescent="0.25">
      <c r="B39">
        <f t="shared" si="3"/>
        <v>36</v>
      </c>
      <c r="C39">
        <f t="shared" si="0"/>
        <v>2.9139457788761704E-3</v>
      </c>
      <c r="D39">
        <f t="shared" si="1"/>
        <v>449702967.70852697</v>
      </c>
      <c r="E39">
        <f t="shared" si="2"/>
        <v>6.5649129892377773E-5</v>
      </c>
    </row>
    <row r="40" spans="2:5" x14ac:dyDescent="0.25">
      <c r="B40">
        <f t="shared" si="3"/>
        <v>37</v>
      </c>
      <c r="C40">
        <f t="shared" si="0"/>
        <v>9.5628151172764996E-4</v>
      </c>
      <c r="D40">
        <f t="shared" si="1"/>
        <v>301870146.64012176</v>
      </c>
      <c r="E40">
        <f t="shared" si="2"/>
        <v>1.9389930558140547E-5</v>
      </c>
    </row>
    <row r="41" spans="2:5" x14ac:dyDescent="0.25">
      <c r="B41">
        <f t="shared" si="3"/>
        <v>38</v>
      </c>
      <c r="C41">
        <f t="shared" si="0"/>
        <v>3.0556821687903414E-4</v>
      </c>
      <c r="D41">
        <f t="shared" si="1"/>
        <v>197302553.20024562</v>
      </c>
      <c r="E41">
        <f t="shared" si="2"/>
        <v>5.5762426080159654E-6</v>
      </c>
    </row>
    <row r="42" spans="2:5" x14ac:dyDescent="0.25">
      <c r="B42">
        <f t="shared" si="3"/>
        <v>39</v>
      </c>
      <c r="C42">
        <f t="shared" si="0"/>
        <v>9.513703011836869E-5</v>
      </c>
      <c r="D42">
        <f t="shared" si="1"/>
        <v>125650503.85791436</v>
      </c>
      <c r="E42">
        <f t="shared" si="2"/>
        <v>1.5625216981569624E-6</v>
      </c>
    </row>
    <row r="43" spans="2:5" x14ac:dyDescent="0.25">
      <c r="B43">
        <f t="shared" si="3"/>
        <v>40</v>
      </c>
      <c r="C43">
        <f t="shared" si="0"/>
        <v>2.8879895387625628E-5</v>
      </c>
      <c r="D43">
        <f t="shared" si="1"/>
        <v>78018999.967684627</v>
      </c>
      <c r="E43">
        <f t="shared" si="2"/>
        <v>4.2688910313175868E-7</v>
      </c>
    </row>
    <row r="44" spans="2:5" x14ac:dyDescent="0.25">
      <c r="B44">
        <f t="shared" si="3"/>
        <v>41</v>
      </c>
      <c r="C44">
        <f t="shared" si="0"/>
        <v>8.5529862948159881E-6</v>
      </c>
      <c r="D44">
        <f t="shared" si="1"/>
        <v>47262061.260061331</v>
      </c>
      <c r="E44">
        <f t="shared" si="2"/>
        <v>1.1378374290899432E-7</v>
      </c>
    </row>
    <row r="45" spans="2:5" x14ac:dyDescent="0.25">
      <c r="B45">
        <f t="shared" si="3"/>
        <v>42</v>
      </c>
      <c r="C45">
        <f t="shared" si="0"/>
        <v>2.4727175021100222E-6</v>
      </c>
      <c r="D45">
        <f t="shared" si="1"/>
        <v>27948564.377320286</v>
      </c>
      <c r="E45">
        <f t="shared" si="2"/>
        <v>2.9606013224031765E-8</v>
      </c>
    </row>
    <row r="46" spans="2:5" x14ac:dyDescent="0.25">
      <c r="B46">
        <f t="shared" si="3"/>
        <v>43</v>
      </c>
      <c r="C46">
        <f t="shared" si="0"/>
        <v>6.9825180066267084E-7</v>
      </c>
      <c r="D46">
        <f t="shared" si="1"/>
        <v>16143109.222777471</v>
      </c>
      <c r="E46">
        <f t="shared" si="2"/>
        <v>7.5242025237355044E-9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Erlang-C</vt:lpstr>
      <vt:lpstr>Erlang-B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Danilo Dell'Orco</cp:lastModifiedBy>
  <cp:revision>4</cp:revision>
  <dcterms:created xsi:type="dcterms:W3CDTF">2015-06-05T18:19:34Z</dcterms:created>
  <dcterms:modified xsi:type="dcterms:W3CDTF">2022-02-10T13:31:30Z</dcterms:modified>
  <dc:language>it-IT</dc:language>
</cp:coreProperties>
</file>