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G51" i="1"/>
  <c r="G48"/>
  <c r="D48"/>
  <c r="D44"/>
  <c r="D43"/>
  <c r="D42"/>
  <c r="D41"/>
  <c r="D45" s="1"/>
  <c r="E39"/>
  <c r="D39"/>
  <c r="D38"/>
  <c r="D37"/>
  <c r="E36"/>
  <c r="D36"/>
  <c r="D35"/>
  <c r="D33"/>
  <c r="D32"/>
  <c r="D34" s="1"/>
  <c r="D31"/>
  <c r="D30"/>
  <c r="D29"/>
  <c r="D27"/>
  <c r="D26"/>
  <c r="D28" s="1"/>
  <c r="D25"/>
  <c r="D24"/>
  <c r="D23"/>
  <c r="D22"/>
  <c r="D20"/>
  <c r="D19"/>
  <c r="D18"/>
  <c r="D21" s="1"/>
  <c r="D17"/>
  <c r="D16"/>
  <c r="D15"/>
  <c r="E14"/>
  <c r="D14"/>
  <c r="G13"/>
  <c r="F13"/>
  <c r="E12"/>
  <c r="E13" s="1"/>
  <c r="D12"/>
  <c r="D13" s="1"/>
  <c r="G11"/>
  <c r="F11"/>
  <c r="E10"/>
  <c r="E11" s="1"/>
  <c r="D10"/>
  <c r="D11" s="1"/>
  <c r="D9"/>
  <c r="G4"/>
</calcChain>
</file>

<file path=xl/sharedStrings.xml><?xml version="1.0" encoding="utf-8"?>
<sst xmlns="http://schemas.openxmlformats.org/spreadsheetml/2006/main" count="81" uniqueCount="54">
  <si>
    <t xml:space="preserve">         ADAM SUGAR MILLS LIMITED</t>
  </si>
  <si>
    <t xml:space="preserve">       CHISHTIAN</t>
  </si>
  <si>
    <t xml:space="preserve">                                   DAILY COMPARATIVE REPORT</t>
  </si>
  <si>
    <t>For The Date:</t>
  </si>
  <si>
    <t>Sr.#</t>
  </si>
  <si>
    <t>Description</t>
  </si>
  <si>
    <t>Season</t>
  </si>
  <si>
    <t>2021-22</t>
  </si>
  <si>
    <t>2020-21</t>
  </si>
  <si>
    <t>Today</t>
  </si>
  <si>
    <t>Todate</t>
  </si>
  <si>
    <t>Crushing Started</t>
  </si>
  <si>
    <t>15/11/2021</t>
  </si>
  <si>
    <t>Crop days</t>
  </si>
  <si>
    <t xml:space="preserve">Cane Crushed </t>
  </si>
  <si>
    <t>(M.T)</t>
  </si>
  <si>
    <t>(Mds)</t>
  </si>
  <si>
    <t>Production</t>
  </si>
  <si>
    <t>(Bags)</t>
  </si>
  <si>
    <t>Recovery %</t>
  </si>
  <si>
    <t>Mixed.Juice                       (M.T)</t>
  </si>
  <si>
    <t>Dilution %</t>
  </si>
  <si>
    <t>Mix Juice % Cane</t>
  </si>
  <si>
    <t>P.Juice</t>
  </si>
  <si>
    <t>Brix%</t>
  </si>
  <si>
    <t>Pol %</t>
  </si>
  <si>
    <t>Pty</t>
  </si>
  <si>
    <t>Bx-Pol</t>
  </si>
  <si>
    <t>P.Juice To Mix Juice</t>
  </si>
  <si>
    <t>Pty Drop</t>
  </si>
  <si>
    <t>M.Juice</t>
  </si>
  <si>
    <t>L.M.Juice</t>
  </si>
  <si>
    <t>Bagasse</t>
  </si>
  <si>
    <t>Mositure %</t>
  </si>
  <si>
    <t>Filter Cake</t>
  </si>
  <si>
    <t>Final.Molasses</t>
  </si>
  <si>
    <t>Molasses % Cane</t>
  </si>
  <si>
    <t>Sent Out Molasses  ( M.Tons)</t>
  </si>
  <si>
    <t>Bagasse % Cane</t>
  </si>
  <si>
    <t>Fibre % Cane</t>
  </si>
  <si>
    <t>Stoppage:</t>
  </si>
  <si>
    <t>1:55:00</t>
  </si>
  <si>
    <t>548:25;00</t>
  </si>
  <si>
    <t>LOSSES</t>
  </si>
  <si>
    <t>In Bagasse</t>
  </si>
  <si>
    <t xml:space="preserve">                  </t>
  </si>
  <si>
    <t>In Press Mud</t>
  </si>
  <si>
    <t>In Molasses</t>
  </si>
  <si>
    <t>Undetermine</t>
  </si>
  <si>
    <t>Total Losses</t>
  </si>
  <si>
    <t>A - Mass</t>
  </si>
  <si>
    <t>B - Mass</t>
  </si>
  <si>
    <t>Brix %</t>
  </si>
  <si>
    <t>C - Mass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</si>
</sst>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 indent="13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14" fontId="3" fillId="0" borderId="0" xfId="0" applyNumberFormat="1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14" fontId="1" fillId="0" borderId="9" xfId="0" applyNumberFormat="1" applyFont="1" applyFill="1" applyBorder="1" applyAlignment="1">
      <alignment horizontal="center"/>
    </xf>
    <xf numFmtId="14" fontId="1" fillId="0" borderId="3" xfId="0" applyNumberFormat="1" applyFont="1" applyFill="1" applyBorder="1" applyAlignment="1">
      <alignment horizontal="center"/>
    </xf>
    <xf numFmtId="14" fontId="1" fillId="0" borderId="2" xfId="0" applyNumberFormat="1" applyFont="1" applyFill="1" applyBorder="1" applyAlignment="1">
      <alignment horizontal="center"/>
    </xf>
    <xf numFmtId="14" fontId="1" fillId="0" borderId="10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164" fontId="1" fillId="0" borderId="13" xfId="0" applyNumberFormat="1" applyFont="1" applyBorder="1" applyAlignment="1" applyProtection="1">
      <alignment horizontal="center"/>
      <protection locked="0" hidden="1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/>
    </xf>
    <xf numFmtId="0" fontId="1" fillId="0" borderId="14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top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top"/>
    </xf>
    <xf numFmtId="0" fontId="1" fillId="0" borderId="19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top"/>
    </xf>
    <xf numFmtId="0" fontId="1" fillId="0" borderId="13" xfId="0" applyFont="1" applyFill="1" applyBorder="1"/>
    <xf numFmtId="0" fontId="1" fillId="0" borderId="13" xfId="0" applyFont="1" applyFill="1" applyBorder="1" applyAlignment="1">
      <alignment horizontal="left" vertical="top"/>
    </xf>
    <xf numFmtId="0" fontId="1" fillId="0" borderId="21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left"/>
    </xf>
    <xf numFmtId="0" fontId="1" fillId="0" borderId="23" xfId="0" applyFont="1" applyFill="1" applyBorder="1" applyAlignment="1">
      <alignment horizontal="left"/>
    </xf>
    <xf numFmtId="0" fontId="1" fillId="0" borderId="24" xfId="0" applyFont="1" applyFill="1" applyBorder="1" applyAlignment="1">
      <alignment horizontal="left"/>
    </xf>
    <xf numFmtId="46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1" fillId="0" borderId="25" xfId="0" applyFont="1" applyFill="1" applyBorder="1" applyAlignment="1">
      <alignment horizontal="left"/>
    </xf>
    <xf numFmtId="0" fontId="1" fillId="0" borderId="2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left"/>
    </xf>
    <xf numFmtId="0" fontId="4" fillId="0" borderId="14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/>
    <xf numFmtId="0" fontId="3" fillId="0" borderId="29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2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3" name="Picture 2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4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5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6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7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8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9" name="Picture 8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10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11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12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307958</xdr:colOff>
      <xdr:row>0</xdr:row>
      <xdr:rowOff>47531</xdr:rowOff>
    </xdr:from>
    <xdr:to>
      <xdr:col>1</xdr:col>
      <xdr:colOff>595577</xdr:colOff>
      <xdr:row>3</xdr:row>
      <xdr:rowOff>68874</xdr:rowOff>
    </xdr:to>
    <xdr:pic>
      <xdr:nvPicPr>
        <xdr:cNvPr id="13" name="Picture 3" descr="Ad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7958" y="47531"/>
          <a:ext cx="1049619" cy="8214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zkhan%20niaz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ily Comparative "/>
      <sheetName val="HO"/>
      <sheetName val="Daily Abstract"/>
      <sheetName val="Lime Report"/>
      <sheetName val="Calculation"/>
      <sheetName val="Stock Position"/>
    </sheetNames>
    <sheetDataSet>
      <sheetData sheetId="0"/>
      <sheetData sheetId="1"/>
      <sheetData sheetId="2">
        <row r="15">
          <cell r="D15">
            <v>0</v>
          </cell>
          <cell r="F15">
            <v>14.461805555555555</v>
          </cell>
        </row>
      </sheetData>
      <sheetData sheetId="3"/>
      <sheetData sheetId="4">
        <row r="3">
          <cell r="B3">
            <v>44836</v>
          </cell>
          <cell r="E3">
            <v>88</v>
          </cell>
        </row>
        <row r="8">
          <cell r="C8">
            <v>8607.4449999999997</v>
          </cell>
        </row>
        <row r="9">
          <cell r="J9">
            <v>8201.875</v>
          </cell>
        </row>
        <row r="10">
          <cell r="J10">
            <v>18.309999999999999</v>
          </cell>
        </row>
        <row r="11">
          <cell r="J11">
            <v>14.79</v>
          </cell>
        </row>
        <row r="12">
          <cell r="J12">
            <v>80.77</v>
          </cell>
        </row>
        <row r="13">
          <cell r="J13">
            <v>2.23</v>
          </cell>
        </row>
        <row r="14">
          <cell r="C14">
            <v>30.604586951218881</v>
          </cell>
          <cell r="J14">
            <v>3.05</v>
          </cell>
        </row>
        <row r="15">
          <cell r="C15">
            <v>104.94484492875105</v>
          </cell>
          <cell r="J15">
            <v>2.16</v>
          </cell>
        </row>
        <row r="16">
          <cell r="J16">
            <v>14.05</v>
          </cell>
        </row>
        <row r="17">
          <cell r="J17">
            <v>11.17</v>
          </cell>
        </row>
        <row r="18">
          <cell r="J18">
            <v>79.5</v>
          </cell>
        </row>
        <row r="19">
          <cell r="J19">
            <v>52.25</v>
          </cell>
        </row>
        <row r="20">
          <cell r="J20">
            <v>4.34</v>
          </cell>
        </row>
        <row r="22">
          <cell r="J22">
            <v>95.9</v>
          </cell>
        </row>
        <row r="23">
          <cell r="J23">
            <v>32.11</v>
          </cell>
        </row>
        <row r="24">
          <cell r="J24">
            <v>14500</v>
          </cell>
        </row>
        <row r="25">
          <cell r="G25">
            <v>4.2848288638675989</v>
          </cell>
          <cell r="J25">
            <v>910100</v>
          </cell>
        </row>
        <row r="28">
          <cell r="J28">
            <v>490872.18300000002</v>
          </cell>
        </row>
        <row r="30">
          <cell r="G30">
            <v>10.160009356641618</v>
          </cell>
        </row>
        <row r="33">
          <cell r="G33">
            <v>9.4397386131778429</v>
          </cell>
        </row>
        <row r="36">
          <cell r="G36">
            <v>0.68248228901217978</v>
          </cell>
        </row>
        <row r="37">
          <cell r="G37">
            <v>0.13020000000000001</v>
          </cell>
        </row>
        <row r="38">
          <cell r="G38">
            <v>1.3758585481878858</v>
          </cell>
        </row>
        <row r="40">
          <cell r="G40">
            <v>5.6271273711987035E-2</v>
          </cell>
        </row>
        <row r="50">
          <cell r="C50">
            <v>13.65</v>
          </cell>
          <cell r="G50">
            <v>305.75768360619509</v>
          </cell>
          <cell r="H50">
            <v>21117.080999999998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topLeftCell="A34" workbookViewId="0">
      <selection sqref="A1:G1"/>
    </sheetView>
  </sheetViews>
  <sheetFormatPr defaultRowHeight="15"/>
  <cols>
    <col min="1" max="1" width="9.28515625" bestFit="1" customWidth="1"/>
    <col min="2" max="2" width="20.7109375" customWidth="1"/>
    <col min="3" max="3" width="19" customWidth="1"/>
    <col min="4" max="4" width="13" bestFit="1" customWidth="1"/>
    <col min="5" max="5" width="15" bestFit="1" customWidth="1"/>
    <col min="6" max="6" width="12" bestFit="1" customWidth="1"/>
    <col min="7" max="7" width="21.7109375" customWidth="1"/>
  </cols>
  <sheetData>
    <row r="1" spans="1:7" ht="18">
      <c r="A1" s="1" t="s">
        <v>0</v>
      </c>
      <c r="B1" s="1"/>
      <c r="C1" s="1"/>
      <c r="D1" s="1"/>
      <c r="E1" s="1"/>
      <c r="F1" s="1"/>
      <c r="G1" s="1"/>
    </row>
    <row r="2" spans="1:7" ht="18">
      <c r="A2" s="1" t="s">
        <v>1</v>
      </c>
      <c r="B2" s="1"/>
      <c r="C2" s="1"/>
      <c r="D2" s="1"/>
      <c r="E2" s="1"/>
      <c r="F2" s="1"/>
      <c r="G2" s="1"/>
    </row>
    <row r="3" spans="1:7" ht="18">
      <c r="A3" s="2" t="s">
        <v>2</v>
      </c>
      <c r="B3" s="2"/>
      <c r="C3" s="2"/>
      <c r="D3" s="2"/>
      <c r="E3" s="2"/>
      <c r="F3" s="2"/>
      <c r="G3" s="2"/>
    </row>
    <row r="4" spans="1:7" ht="18.75">
      <c r="A4" s="3"/>
      <c r="B4" s="3"/>
      <c r="C4" s="3"/>
      <c r="D4" s="3"/>
      <c r="E4" s="4"/>
      <c r="F4" s="5" t="s">
        <v>3</v>
      </c>
      <c r="G4" s="6">
        <f>[1]Calculation!B3</f>
        <v>44836</v>
      </c>
    </row>
    <row r="5" spans="1:7" ht="18.75" thickBot="1">
      <c r="A5" s="7" t="s">
        <v>4</v>
      </c>
      <c r="B5" s="8" t="s">
        <v>5</v>
      </c>
      <c r="C5" s="8"/>
      <c r="D5" s="8" t="s">
        <v>6</v>
      </c>
      <c r="E5" s="8"/>
      <c r="F5" s="9" t="s">
        <v>6</v>
      </c>
      <c r="G5" s="10"/>
    </row>
    <row r="6" spans="1:7" ht="18">
      <c r="A6" s="7">
        <v>1</v>
      </c>
      <c r="B6" s="11" t="s">
        <v>6</v>
      </c>
      <c r="C6" s="12"/>
      <c r="D6" s="13" t="s">
        <v>7</v>
      </c>
      <c r="E6" s="14"/>
      <c r="F6" s="14" t="s">
        <v>8</v>
      </c>
      <c r="G6" s="15"/>
    </row>
    <row r="7" spans="1:7" ht="18">
      <c r="A7" s="7"/>
      <c r="B7" s="8"/>
      <c r="C7" s="8"/>
      <c r="D7" s="16" t="s">
        <v>9</v>
      </c>
      <c r="E7" s="8" t="s">
        <v>10</v>
      </c>
      <c r="F7" s="8" t="s">
        <v>9</v>
      </c>
      <c r="G7" s="17" t="s">
        <v>10</v>
      </c>
    </row>
    <row r="8" spans="1:7" ht="18">
      <c r="A8" s="7">
        <v>2</v>
      </c>
      <c r="B8" s="18" t="s">
        <v>11</v>
      </c>
      <c r="C8" s="19"/>
      <c r="D8" s="20" t="s">
        <v>12</v>
      </c>
      <c r="E8" s="21"/>
      <c r="F8" s="22">
        <v>44115</v>
      </c>
      <c r="G8" s="23"/>
    </row>
    <row r="9" spans="1:7" ht="18.75" thickBot="1">
      <c r="A9" s="7">
        <v>3</v>
      </c>
      <c r="B9" s="11" t="s">
        <v>13</v>
      </c>
      <c r="C9" s="12"/>
      <c r="D9" s="24">
        <f>[1]Calculation!E3</f>
        <v>88</v>
      </c>
      <c r="E9" s="25"/>
      <c r="F9" s="26">
        <v>93</v>
      </c>
      <c r="G9" s="27"/>
    </row>
    <row r="10" spans="1:7" ht="19.5" thickBot="1">
      <c r="A10" s="7">
        <v>4</v>
      </c>
      <c r="B10" s="28" t="s">
        <v>14</v>
      </c>
      <c r="C10" s="29" t="s">
        <v>15</v>
      </c>
      <c r="D10" s="30">
        <f>[1]Calculation!J9</f>
        <v>8201.875</v>
      </c>
      <c r="E10" s="31">
        <f>[1]Calculation!J28</f>
        <v>490872.18300000002</v>
      </c>
      <c r="F10" s="31">
        <v>3551.837</v>
      </c>
      <c r="G10" s="31">
        <v>244850.75700000001</v>
      </c>
    </row>
    <row r="11" spans="1:7" ht="18.75">
      <c r="A11" s="7"/>
      <c r="B11" s="28" t="s">
        <v>14</v>
      </c>
      <c r="C11" s="29" t="s">
        <v>16</v>
      </c>
      <c r="D11" s="32">
        <f>(D10*25)</f>
        <v>205046.875</v>
      </c>
      <c r="E11" s="32">
        <f>(E10*25)</f>
        <v>12271804.575000001</v>
      </c>
      <c r="F11" s="32">
        <f>F10*25</f>
        <v>88795.925000000003</v>
      </c>
      <c r="G11" s="32">
        <f>G10*25</f>
        <v>6121268.9250000007</v>
      </c>
    </row>
    <row r="12" spans="1:7" ht="18.75">
      <c r="A12" s="7">
        <v>5</v>
      </c>
      <c r="B12" s="28" t="s">
        <v>17</v>
      </c>
      <c r="C12" s="29" t="s">
        <v>18</v>
      </c>
      <c r="D12" s="32">
        <f>[1]Calculation!J24</f>
        <v>14500</v>
      </c>
      <c r="E12" s="33">
        <f>[1]Calculation!J25</f>
        <v>910100</v>
      </c>
      <c r="F12" s="32">
        <v>7100</v>
      </c>
      <c r="G12" s="32">
        <v>409700</v>
      </c>
    </row>
    <row r="13" spans="1:7" ht="18.75">
      <c r="A13" s="7"/>
      <c r="B13" s="34" t="s">
        <v>15</v>
      </c>
      <c r="C13" s="35"/>
      <c r="D13" s="31">
        <f>(D12/20)</f>
        <v>725</v>
      </c>
      <c r="E13" s="31">
        <f>(E12/20)</f>
        <v>45505</v>
      </c>
      <c r="F13" s="31">
        <f>F12/20</f>
        <v>355</v>
      </c>
      <c r="G13" s="31">
        <f>G12/20</f>
        <v>20485</v>
      </c>
    </row>
    <row r="14" spans="1:7" ht="18.75">
      <c r="A14" s="7">
        <v>6</v>
      </c>
      <c r="B14" s="11" t="s">
        <v>19</v>
      </c>
      <c r="C14" s="12"/>
      <c r="D14" s="31">
        <f>[1]Calculation!G30</f>
        <v>10.160009356641618</v>
      </c>
      <c r="E14" s="31">
        <f>[1]Calculation!G33</f>
        <v>9.4397386131778429</v>
      </c>
      <c r="F14" s="31">
        <v>9.6</v>
      </c>
      <c r="G14" s="31">
        <v>8.6229999999999993</v>
      </c>
    </row>
    <row r="15" spans="1:7" ht="18.75">
      <c r="A15" s="7"/>
      <c r="B15" s="36" t="s">
        <v>20</v>
      </c>
      <c r="C15" s="36"/>
      <c r="D15" s="31">
        <f>[1]Calculation!C8</f>
        <v>8607.4449999999997</v>
      </c>
      <c r="E15" s="33"/>
      <c r="F15" s="31">
        <v>4039.259</v>
      </c>
      <c r="G15" s="33"/>
    </row>
    <row r="16" spans="1:7" ht="18.75">
      <c r="A16" s="7">
        <v>7</v>
      </c>
      <c r="B16" s="37" t="s">
        <v>21</v>
      </c>
      <c r="C16" s="38"/>
      <c r="D16" s="31">
        <f>([1]Calculation!J10-[1]Calculation!J16)/[1]Calculation!J16*100</f>
        <v>30.320284697508882</v>
      </c>
      <c r="E16" s="33"/>
      <c r="F16" s="39">
        <v>34.357999999999997</v>
      </c>
      <c r="G16" s="33"/>
    </row>
    <row r="17" spans="1:7" ht="19.5" thickBot="1">
      <c r="A17" s="7">
        <v>8</v>
      </c>
      <c r="B17" s="40" t="s">
        <v>22</v>
      </c>
      <c r="C17" s="41"/>
      <c r="D17" s="31">
        <f>[1]Calculation!C15</f>
        <v>104.94484492875105</v>
      </c>
      <c r="E17" s="33"/>
      <c r="F17" s="42">
        <v>113.723</v>
      </c>
      <c r="G17" s="33"/>
    </row>
    <row r="18" spans="1:7" ht="18.75">
      <c r="A18" s="43">
        <v>9</v>
      </c>
      <c r="B18" s="44" t="s">
        <v>23</v>
      </c>
      <c r="C18" s="45" t="s">
        <v>24</v>
      </c>
      <c r="D18" s="31">
        <f>[1]Calculation!J10</f>
        <v>18.309999999999999</v>
      </c>
      <c r="E18" s="33"/>
      <c r="F18" s="31">
        <v>17.05</v>
      </c>
      <c r="G18" s="33"/>
    </row>
    <row r="19" spans="1:7" ht="18.75">
      <c r="A19" s="43"/>
      <c r="B19" s="46"/>
      <c r="C19" s="47" t="s">
        <v>25</v>
      </c>
      <c r="D19" s="31">
        <f>[1]Calculation!J11</f>
        <v>14.79</v>
      </c>
      <c r="E19" s="33"/>
      <c r="F19" s="31">
        <v>13.49</v>
      </c>
      <c r="G19" s="33"/>
    </row>
    <row r="20" spans="1:7" ht="18.75">
      <c r="A20" s="43"/>
      <c r="B20" s="46"/>
      <c r="C20" s="47" t="s">
        <v>26</v>
      </c>
      <c r="D20" s="31">
        <f>[1]Calculation!J12</f>
        <v>80.77</v>
      </c>
      <c r="E20" s="33"/>
      <c r="F20" s="31">
        <v>79.12</v>
      </c>
      <c r="G20" s="33"/>
    </row>
    <row r="21" spans="1:7" ht="19.5" thickBot="1">
      <c r="A21" s="43"/>
      <c r="B21" s="48"/>
      <c r="C21" s="49" t="s">
        <v>27</v>
      </c>
      <c r="D21" s="31">
        <f>(D18-D19)</f>
        <v>3.5199999999999996</v>
      </c>
      <c r="E21" s="33"/>
      <c r="F21" s="31">
        <v>3.56</v>
      </c>
      <c r="G21" s="33"/>
    </row>
    <row r="22" spans="1:7" ht="19.5" thickBot="1">
      <c r="A22" s="43">
        <v>10</v>
      </c>
      <c r="B22" s="50" t="s">
        <v>28</v>
      </c>
      <c r="C22" s="51" t="s">
        <v>29</v>
      </c>
      <c r="D22" s="31">
        <f>[1]Calculation!J12-[1]Calculation!J18</f>
        <v>1.269999999999996</v>
      </c>
      <c r="E22" s="33"/>
      <c r="F22" s="31">
        <v>1.27</v>
      </c>
      <c r="G22" s="33"/>
    </row>
    <row r="23" spans="1:7" ht="18.75">
      <c r="A23" s="43">
        <v>11</v>
      </c>
      <c r="B23" s="44" t="s">
        <v>30</v>
      </c>
      <c r="C23" s="45" t="s">
        <v>24</v>
      </c>
      <c r="D23" s="31">
        <f>[1]Calculation!J16</f>
        <v>14.05</v>
      </c>
      <c r="E23" s="33"/>
      <c r="F23" s="31">
        <v>12.69</v>
      </c>
      <c r="G23" s="33"/>
    </row>
    <row r="24" spans="1:7" ht="18.75">
      <c r="A24" s="43"/>
      <c r="B24" s="46"/>
      <c r="C24" s="47" t="s">
        <v>25</v>
      </c>
      <c r="D24" s="31">
        <f>[1]Calculation!J17</f>
        <v>11.17</v>
      </c>
      <c r="E24" s="33"/>
      <c r="F24" s="31">
        <v>9.8800000000000008</v>
      </c>
      <c r="G24" s="33"/>
    </row>
    <row r="25" spans="1:7" ht="19.5" thickBot="1">
      <c r="A25" s="43"/>
      <c r="B25" s="48"/>
      <c r="C25" s="49" t="s">
        <v>26</v>
      </c>
      <c r="D25" s="31">
        <f>[1]Calculation!J18</f>
        <v>79.5</v>
      </c>
      <c r="E25" s="33"/>
      <c r="F25" s="31">
        <v>77.849999999999994</v>
      </c>
      <c r="G25" s="33"/>
    </row>
    <row r="26" spans="1:7" ht="18.75">
      <c r="A26" s="43">
        <v>12</v>
      </c>
      <c r="B26" s="44" t="s">
        <v>31</v>
      </c>
      <c r="C26" s="45" t="s">
        <v>24</v>
      </c>
      <c r="D26" s="31">
        <f>[1]Calculation!J14</f>
        <v>3.05</v>
      </c>
      <c r="E26" s="33"/>
      <c r="F26" s="31">
        <v>3.07</v>
      </c>
      <c r="G26" s="33"/>
    </row>
    <row r="27" spans="1:7" ht="18.75">
      <c r="A27" s="43"/>
      <c r="B27" s="46"/>
      <c r="C27" s="47" t="s">
        <v>25</v>
      </c>
      <c r="D27" s="31">
        <f>[1]Calculation!J15</f>
        <v>2.16</v>
      </c>
      <c r="E27" s="33"/>
      <c r="F27" s="31">
        <v>2.12</v>
      </c>
      <c r="G27" s="33"/>
    </row>
    <row r="28" spans="1:7" ht="19.5" thickBot="1">
      <c r="A28" s="43"/>
      <c r="B28" s="48"/>
      <c r="C28" s="49" t="s">
        <v>26</v>
      </c>
      <c r="D28" s="31">
        <f>(D27/D26)*100</f>
        <v>70.819672131147541</v>
      </c>
      <c r="E28" s="33"/>
      <c r="F28" s="31">
        <v>69.055000000000007</v>
      </c>
      <c r="G28" s="33"/>
    </row>
    <row r="29" spans="1:7" ht="18.75">
      <c r="A29" s="43">
        <v>13</v>
      </c>
      <c r="B29" s="44" t="s">
        <v>32</v>
      </c>
      <c r="C29" s="45" t="s">
        <v>25</v>
      </c>
      <c r="D29" s="39">
        <f>[1]Calculation!J13</f>
        <v>2.23</v>
      </c>
      <c r="E29" s="33"/>
      <c r="F29" s="39">
        <v>2.29</v>
      </c>
      <c r="G29" s="33"/>
    </row>
    <row r="30" spans="1:7" ht="19.5" thickBot="1">
      <c r="A30" s="43"/>
      <c r="B30" s="48"/>
      <c r="C30" s="49" t="s">
        <v>33</v>
      </c>
      <c r="D30" s="31">
        <f>[1]Calculation!J19</f>
        <v>52.25</v>
      </c>
      <c r="E30" s="33"/>
      <c r="F30" s="31">
        <v>52.58</v>
      </c>
      <c r="G30" s="33"/>
    </row>
    <row r="31" spans="1:7" ht="19.5" thickBot="1">
      <c r="A31" s="43"/>
      <c r="B31" s="50" t="s">
        <v>34</v>
      </c>
      <c r="C31" s="51" t="s">
        <v>25</v>
      </c>
      <c r="D31" s="31">
        <f>[1]Calculation!J20</f>
        <v>4.34</v>
      </c>
      <c r="E31" s="33"/>
      <c r="F31" s="31">
        <v>3.88</v>
      </c>
      <c r="G31" s="33"/>
    </row>
    <row r="32" spans="1:7" ht="18.75">
      <c r="A32" s="43">
        <v>15</v>
      </c>
      <c r="B32" s="46" t="s">
        <v>35</v>
      </c>
      <c r="C32" s="45" t="s">
        <v>24</v>
      </c>
      <c r="D32" s="31">
        <f>[1]Calculation!J22</f>
        <v>95.9</v>
      </c>
      <c r="E32" s="33"/>
      <c r="F32" s="31">
        <v>96.41</v>
      </c>
      <c r="G32" s="33"/>
    </row>
    <row r="33" spans="1:7" ht="18.75">
      <c r="A33" s="43"/>
      <c r="B33" s="46"/>
      <c r="C33" s="47" t="s">
        <v>25</v>
      </c>
      <c r="D33" s="31">
        <f>[1]Calculation!J23</f>
        <v>32.11</v>
      </c>
      <c r="E33" s="33"/>
      <c r="F33" s="31">
        <v>32.35</v>
      </c>
      <c r="G33" s="33"/>
    </row>
    <row r="34" spans="1:7" ht="19.5" thickBot="1">
      <c r="A34" s="43"/>
      <c r="B34" s="48"/>
      <c r="C34" s="49" t="s">
        <v>26</v>
      </c>
      <c r="D34" s="31">
        <f>(D33/D32)*100</f>
        <v>33.482794577685091</v>
      </c>
      <c r="E34" s="33"/>
      <c r="F34" s="39">
        <v>33.555</v>
      </c>
      <c r="G34" s="33"/>
    </row>
    <row r="35" spans="1:7" ht="19.5" thickBot="1">
      <c r="A35" s="43">
        <v>16</v>
      </c>
      <c r="B35" s="52" t="s">
        <v>36</v>
      </c>
      <c r="C35" s="53"/>
      <c r="D35" s="31">
        <f>[1]Calculation!G25</f>
        <v>4.2848288638675989</v>
      </c>
      <c r="E35" s="33"/>
      <c r="F35" s="39">
        <v>4.5229999999999997</v>
      </c>
      <c r="G35" s="33"/>
    </row>
    <row r="36" spans="1:7" ht="19.5" thickBot="1">
      <c r="A36" s="43">
        <v>17</v>
      </c>
      <c r="B36" s="54" t="s">
        <v>37</v>
      </c>
      <c r="C36" s="55"/>
      <c r="D36" s="39">
        <f>[1]Calculation!G50</f>
        <v>305.75768360619509</v>
      </c>
      <c r="E36" s="39">
        <f>[1]Calculation!H50</f>
        <v>21117.080999999998</v>
      </c>
      <c r="F36" s="31">
        <v>167.25</v>
      </c>
      <c r="G36" s="31">
        <v>10757.707</v>
      </c>
    </row>
    <row r="37" spans="1:7" ht="19.5" thickBot="1">
      <c r="A37" s="43">
        <v>18</v>
      </c>
      <c r="B37" s="52" t="s">
        <v>38</v>
      </c>
      <c r="C37" s="53"/>
      <c r="D37" s="31">
        <f>[1]Calculation!C14</f>
        <v>30.604586951218881</v>
      </c>
      <c r="E37" s="33"/>
      <c r="F37" s="31">
        <v>29.928999999999998</v>
      </c>
      <c r="G37" s="33"/>
    </row>
    <row r="38" spans="1:7" ht="19.5" thickBot="1">
      <c r="A38" s="43">
        <v>19</v>
      </c>
      <c r="B38" s="52" t="s">
        <v>39</v>
      </c>
      <c r="C38" s="53"/>
      <c r="D38" s="31">
        <f>[1]Calculation!C50</f>
        <v>13.65</v>
      </c>
      <c r="E38" s="33"/>
      <c r="F38" s="31">
        <v>13.2</v>
      </c>
      <c r="G38" s="33"/>
    </row>
    <row r="39" spans="1:7" ht="19.5" thickBot="1">
      <c r="A39" s="43">
        <v>20</v>
      </c>
      <c r="B39" s="52" t="s">
        <v>40</v>
      </c>
      <c r="C39" s="53"/>
      <c r="D39" s="56">
        <f>'[1]Daily Abstract'!D15:E15</f>
        <v>0</v>
      </c>
      <c r="E39" s="56">
        <f>'[1]Daily Abstract'!F15</f>
        <v>14.461805555555555</v>
      </c>
      <c r="F39" s="57" t="s">
        <v>41</v>
      </c>
      <c r="G39" s="57" t="s">
        <v>42</v>
      </c>
    </row>
    <row r="40" spans="1:7" ht="18.75">
      <c r="A40" s="7">
        <v>21</v>
      </c>
      <c r="B40" s="58" t="s">
        <v>43</v>
      </c>
      <c r="C40" s="59"/>
      <c r="D40" s="33" t="s">
        <v>7</v>
      </c>
      <c r="E40" s="60"/>
      <c r="F40" s="33" t="s">
        <v>8</v>
      </c>
      <c r="G40" s="33"/>
    </row>
    <row r="41" spans="1:7" ht="18.75">
      <c r="A41" s="7">
        <v>22</v>
      </c>
      <c r="B41" s="36" t="s">
        <v>44</v>
      </c>
      <c r="C41" s="11"/>
      <c r="D41" s="61">
        <f>[1]Calculation!G36</f>
        <v>0.68248228901217978</v>
      </c>
      <c r="E41" s="62"/>
      <c r="F41" s="61">
        <v>0.68500000000000005</v>
      </c>
      <c r="G41" s="33" t="s">
        <v>45</v>
      </c>
    </row>
    <row r="42" spans="1:7" ht="18.75">
      <c r="A42" s="7">
        <v>23</v>
      </c>
      <c r="B42" s="36" t="s">
        <v>46</v>
      </c>
      <c r="C42" s="11"/>
      <c r="D42" s="61">
        <f>[1]Calculation!G37</f>
        <v>0.13020000000000001</v>
      </c>
      <c r="E42" s="63"/>
      <c r="F42" s="61">
        <v>0.11600000000000001</v>
      </c>
      <c r="G42" s="33"/>
    </row>
    <row r="43" spans="1:7" ht="18.75">
      <c r="A43" s="7">
        <v>24</v>
      </c>
      <c r="B43" s="36" t="s">
        <v>47</v>
      </c>
      <c r="C43" s="11"/>
      <c r="D43" s="61">
        <f>[1]Calculation!G38</f>
        <v>1.3758585481878858</v>
      </c>
      <c r="E43" s="62"/>
      <c r="F43" s="61">
        <v>1.4630000000000001</v>
      </c>
      <c r="G43" s="33"/>
    </row>
    <row r="44" spans="1:7" ht="19.5" thickBot="1">
      <c r="A44" s="64">
        <v>25</v>
      </c>
      <c r="B44" s="65" t="s">
        <v>48</v>
      </c>
      <c r="C44" s="66"/>
      <c r="D44" s="61">
        <f>[1]Calculation!G40</f>
        <v>5.6271273711987035E-2</v>
      </c>
      <c r="E44" s="62"/>
      <c r="F44" s="61">
        <v>5.7000000000000002E-2</v>
      </c>
      <c r="G44" s="33"/>
    </row>
    <row r="45" spans="1:7" ht="19.5" thickBot="1">
      <c r="A45" s="67">
        <v>26</v>
      </c>
      <c r="B45" s="54" t="s">
        <v>49</v>
      </c>
      <c r="C45" s="55"/>
      <c r="D45" s="61">
        <f>SUM(D41:D44)</f>
        <v>2.2448121109120525</v>
      </c>
      <c r="E45" s="62"/>
      <c r="F45" s="68">
        <v>2.3210000000000002</v>
      </c>
      <c r="G45" s="33"/>
    </row>
    <row r="46" spans="1:7" ht="19.5" thickBot="1">
      <c r="A46" s="69"/>
      <c r="B46" s="70" t="s">
        <v>50</v>
      </c>
      <c r="C46" s="71"/>
      <c r="D46" s="72"/>
      <c r="E46" s="73" t="s">
        <v>51</v>
      </c>
      <c r="F46" s="74"/>
      <c r="G46" s="75"/>
    </row>
    <row r="47" spans="1:7" ht="18.75">
      <c r="A47" s="76"/>
      <c r="B47" s="77" t="s">
        <v>52</v>
      </c>
      <c r="C47" s="78" t="s">
        <v>25</v>
      </c>
      <c r="D47" s="79" t="s">
        <v>26</v>
      </c>
      <c r="E47" s="77" t="s">
        <v>52</v>
      </c>
      <c r="F47" s="78" t="s">
        <v>25</v>
      </c>
      <c r="G47" s="79" t="s">
        <v>26</v>
      </c>
    </row>
    <row r="48" spans="1:7" ht="19.5" thickBot="1">
      <c r="A48" s="76"/>
      <c r="B48" s="80">
        <v>93.85</v>
      </c>
      <c r="C48" s="80">
        <v>77.7</v>
      </c>
      <c r="D48" s="80">
        <f>(C48/B48)*100</f>
        <v>82.79168886521046</v>
      </c>
      <c r="E48" s="80">
        <v>97.03</v>
      </c>
      <c r="F48" s="80">
        <v>67.099999999999994</v>
      </c>
      <c r="G48" s="80">
        <f>F48/E48*100</f>
        <v>69.153869937132839</v>
      </c>
    </row>
    <row r="49" spans="1:7" ht="19.5" thickBot="1">
      <c r="A49" s="76"/>
      <c r="B49" s="81"/>
      <c r="C49" s="81"/>
      <c r="D49" s="81"/>
      <c r="E49" s="82" t="s">
        <v>53</v>
      </c>
      <c r="F49" s="83"/>
      <c r="G49" s="84"/>
    </row>
    <row r="50" spans="1:7" ht="18.75">
      <c r="A50" s="76"/>
      <c r="B50" s="81"/>
      <c r="C50" s="81"/>
      <c r="D50" s="81"/>
      <c r="E50" s="77" t="s">
        <v>52</v>
      </c>
      <c r="F50" s="78" t="s">
        <v>25</v>
      </c>
      <c r="G50" s="79" t="s">
        <v>26</v>
      </c>
    </row>
    <row r="51" spans="1:7" ht="18.75">
      <c r="A51" s="76"/>
      <c r="B51" s="81"/>
      <c r="C51" s="81"/>
      <c r="D51" s="81"/>
      <c r="E51" s="80">
        <v>101.56</v>
      </c>
      <c r="F51" s="80">
        <v>53.3</v>
      </c>
      <c r="G51" s="80">
        <f>F51/E51*100</f>
        <v>52.481291847183932</v>
      </c>
    </row>
  </sheetData>
  <mergeCells count="7">
    <mergeCell ref="A1:G1"/>
    <mergeCell ref="A2:G2"/>
    <mergeCell ref="A3:G3"/>
    <mergeCell ref="D8:E8"/>
    <mergeCell ref="F8:G8"/>
    <mergeCell ref="D9:E9"/>
    <mergeCell ref="F9:G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2022-02-11T09:04:18Z</dcterms:modified>
</cp:coreProperties>
</file>