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85157ED0-6B7C-0743-A647-495B1F183CCB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All Group Data" sheetId="8" r:id="rId2"/>
    <sheet name="Round of 16 Predictions" sheetId="16" r:id="rId3"/>
    <sheet name="Round 3 Predictions" sheetId="15" r:id="rId4"/>
    <sheet name="Round 2 Predictions" sheetId="14" r:id="rId5"/>
    <sheet name="Round 1 Predictions" sheetId="13" r:id="rId6"/>
    <sheet name="2018 Group Standings" sheetId="6" r:id="rId7"/>
    <sheet name="2014 Group Standings" sheetId="3" r:id="rId8"/>
    <sheet name="2010 Group Standings" sheetId="5" r:id="rId9"/>
    <sheet name="2006 Group Standings" sheetId="9" r:id="rId10"/>
    <sheet name="2002 Group Standings" sheetId="11" r:id="rId11"/>
    <sheet name="1998 Group Standings" sheetId="10" r:id="rId12"/>
    <sheet name="All FInals Fixtures" sheetId="12" r:id="rId13"/>
  </sheets>
  <definedNames>
    <definedName name="_xlnm._FilterDatabase" localSheetId="12" hidden="1">'All FInals Fixtures'!$A$1:$S$241</definedName>
    <definedName name="_xlnm._FilterDatabase" localSheetId="1" hidden="1">'All Group Data'!$A$1:$X$385</definedName>
    <definedName name="_xlnm.Print_Area" localSheetId="4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24" i="16" l="1"/>
  <c r="BM10" i="16"/>
  <c r="BM9" i="16"/>
  <c r="BN9" i="16" s="1"/>
  <c r="BM8" i="16"/>
  <c r="BM7" i="16"/>
  <c r="BM6" i="16"/>
  <c r="BM5" i="16"/>
  <c r="BM4" i="16"/>
  <c r="BN4" i="16" s="1"/>
  <c r="BM3" i="16"/>
  <c r="BM14" i="16" s="1"/>
  <c r="BM12" i="16" l="1"/>
  <c r="BM13" i="16"/>
  <c r="BN3" i="16"/>
  <c r="BH24" i="16"/>
  <c r="BI10" i="16"/>
  <c r="BI9" i="16"/>
  <c r="BI8" i="16"/>
  <c r="BI7" i="16"/>
  <c r="BI6" i="16"/>
  <c r="BI5" i="16"/>
  <c r="BI4" i="16"/>
  <c r="BI3" i="16"/>
  <c r="BD24" i="16"/>
  <c r="BE10" i="16"/>
  <c r="BF10" i="16" s="1"/>
  <c r="BE9" i="16"/>
  <c r="BF9" i="16" s="1"/>
  <c r="BE8" i="16"/>
  <c r="BE7" i="16"/>
  <c r="BE6" i="16"/>
  <c r="BE5" i="16"/>
  <c r="BE4" i="16"/>
  <c r="BF4" i="16" s="1"/>
  <c r="BE3" i="16"/>
  <c r="AZ24" i="16"/>
  <c r="BA10" i="16"/>
  <c r="BB10" i="16" s="1"/>
  <c r="BA9" i="16"/>
  <c r="BA8" i="16"/>
  <c r="BB8" i="16" s="1"/>
  <c r="BA7" i="16"/>
  <c r="BB7" i="16" s="1"/>
  <c r="BA6" i="16"/>
  <c r="BA5" i="16"/>
  <c r="BA4" i="16"/>
  <c r="BA3" i="16"/>
  <c r="AV24" i="16"/>
  <c r="AW10" i="16"/>
  <c r="AX10" i="16" s="1"/>
  <c r="AW9" i="16"/>
  <c r="AW8" i="16"/>
  <c r="AW7" i="16"/>
  <c r="AW6" i="16"/>
  <c r="AW5" i="16"/>
  <c r="AW4" i="16"/>
  <c r="AW3" i="16"/>
  <c r="AR24" i="16"/>
  <c r="AS10" i="16"/>
  <c r="AS9" i="16"/>
  <c r="AS8" i="16"/>
  <c r="AT8" i="16" s="1"/>
  <c r="AS7" i="16"/>
  <c r="AT7" i="16" s="1"/>
  <c r="AS6" i="16"/>
  <c r="AS5" i="16"/>
  <c r="AS4" i="16"/>
  <c r="AS3" i="16"/>
  <c r="T24" i="16"/>
  <c r="P24" i="16"/>
  <c r="U10" i="16"/>
  <c r="Q10" i="16"/>
  <c r="R10" i="16" s="1"/>
  <c r="U9" i="16"/>
  <c r="V9" i="16" s="1"/>
  <c r="Q9" i="16"/>
  <c r="R9" i="16" s="1"/>
  <c r="U8" i="16"/>
  <c r="Q8" i="16"/>
  <c r="U7" i="16"/>
  <c r="Q7" i="16"/>
  <c r="U6" i="16"/>
  <c r="Q6" i="16"/>
  <c r="U5" i="16"/>
  <c r="Q5" i="16"/>
  <c r="U4" i="16"/>
  <c r="Q4" i="16"/>
  <c r="U3" i="16"/>
  <c r="Q3" i="16"/>
  <c r="R1" i="16"/>
  <c r="V1" i="16" s="1"/>
  <c r="Z1" i="16" s="1"/>
  <c r="AD1" i="16" s="1"/>
  <c r="AH1" i="16" s="1"/>
  <c r="AL1" i="16" s="1"/>
  <c r="AP1" i="16" s="1"/>
  <c r="AT1" i="16" s="1"/>
  <c r="AX1" i="16" s="1"/>
  <c r="BB1" i="16" s="1"/>
  <c r="BF1" i="16" s="1"/>
  <c r="BJ1" i="16" s="1"/>
  <c r="BN1" i="16" s="1"/>
  <c r="AN24" i="16"/>
  <c r="AO10" i="16"/>
  <c r="AP10" i="16" s="1"/>
  <c r="AO9" i="16"/>
  <c r="AO8" i="16"/>
  <c r="AO7" i="16"/>
  <c r="AO6" i="16"/>
  <c r="AO5" i="16"/>
  <c r="AO4" i="16"/>
  <c r="AP4" i="16" s="1"/>
  <c r="AO3" i="16"/>
  <c r="AJ24" i="16"/>
  <c r="AK10" i="16"/>
  <c r="AL10" i="16" s="1"/>
  <c r="AK9" i="16"/>
  <c r="AK8" i="16"/>
  <c r="AK7" i="16"/>
  <c r="AK6" i="16"/>
  <c r="AL6" i="16" s="1"/>
  <c r="AK5" i="16"/>
  <c r="AL5" i="16" s="1"/>
  <c r="AK4" i="16"/>
  <c r="AL4" i="16" s="1"/>
  <c r="AK3" i="16"/>
  <c r="AF24" i="16"/>
  <c r="AG10" i="16"/>
  <c r="AH10" i="16" s="1"/>
  <c r="AG9" i="16"/>
  <c r="AG8" i="16"/>
  <c r="AG7" i="16"/>
  <c r="AG6" i="16"/>
  <c r="AH6" i="16" s="1"/>
  <c r="AG5" i="16"/>
  <c r="AG4" i="16"/>
  <c r="AH4" i="16" s="1"/>
  <c r="AG3" i="16"/>
  <c r="AH3" i="16" s="1"/>
  <c r="AB24" i="16"/>
  <c r="AC10" i="16"/>
  <c r="AD10" i="16" s="1"/>
  <c r="AC9" i="16"/>
  <c r="AC8" i="16"/>
  <c r="AC7" i="16"/>
  <c r="AD7" i="16" s="1"/>
  <c r="AC6" i="16"/>
  <c r="AD6" i="16" s="1"/>
  <c r="AC5" i="16"/>
  <c r="AC4" i="16"/>
  <c r="AD4" i="16" s="1"/>
  <c r="AC3" i="16"/>
  <c r="X24" i="16"/>
  <c r="L24" i="16"/>
  <c r="Z15" i="8"/>
  <c r="V57" i="8"/>
  <c r="Y57" i="8" s="1"/>
  <c r="U57" i="8"/>
  <c r="T57" i="8"/>
  <c r="S57" i="8"/>
  <c r="R57" i="8"/>
  <c r="V56" i="8"/>
  <c r="W56" i="8" s="1"/>
  <c r="Z56" i="8" s="1"/>
  <c r="U56" i="8"/>
  <c r="T56" i="8"/>
  <c r="S56" i="8"/>
  <c r="R56" i="8"/>
  <c r="V55" i="8"/>
  <c r="Y55" i="8" s="1"/>
  <c r="U55" i="8"/>
  <c r="T55" i="8"/>
  <c r="S55" i="8"/>
  <c r="R55" i="8"/>
  <c r="V54" i="8"/>
  <c r="X54" i="8" s="1"/>
  <c r="U54" i="8"/>
  <c r="T54" i="8"/>
  <c r="S54" i="8"/>
  <c r="R54" i="8"/>
  <c r="V129" i="8"/>
  <c r="W129" i="8" s="1"/>
  <c r="Z385" i="8" s="1"/>
  <c r="U129" i="8"/>
  <c r="T129" i="8"/>
  <c r="S129" i="8"/>
  <c r="R129" i="8"/>
  <c r="V128" i="8"/>
  <c r="X128" i="8" s="1"/>
  <c r="U128" i="8"/>
  <c r="T128" i="8"/>
  <c r="S128" i="8"/>
  <c r="R128" i="8"/>
  <c r="V127" i="8"/>
  <c r="X127" i="8" s="1"/>
  <c r="U127" i="8"/>
  <c r="T127" i="8"/>
  <c r="S127" i="8"/>
  <c r="R127" i="8"/>
  <c r="V126" i="8"/>
  <c r="W126" i="8" s="1"/>
  <c r="U126" i="8"/>
  <c r="T126" i="8"/>
  <c r="S126" i="8"/>
  <c r="R126" i="8"/>
  <c r="V125" i="8"/>
  <c r="X125" i="8" s="1"/>
  <c r="U125" i="8"/>
  <c r="T125" i="8"/>
  <c r="S125" i="8"/>
  <c r="R125" i="8"/>
  <c r="V124" i="8"/>
  <c r="W124" i="8" s="1"/>
  <c r="U124" i="8"/>
  <c r="T124" i="8"/>
  <c r="S124" i="8"/>
  <c r="R124" i="8"/>
  <c r="V123" i="8"/>
  <c r="X123" i="8" s="1"/>
  <c r="U123" i="8"/>
  <c r="T123" i="8"/>
  <c r="S123" i="8"/>
  <c r="R123" i="8"/>
  <c r="V122" i="8"/>
  <c r="U122" i="8"/>
  <c r="T122" i="8"/>
  <c r="S122" i="8"/>
  <c r="R122" i="8"/>
  <c r="V121" i="8"/>
  <c r="W121" i="8" s="1"/>
  <c r="U121" i="8"/>
  <c r="T121" i="8"/>
  <c r="S121" i="8"/>
  <c r="R121" i="8"/>
  <c r="V120" i="8"/>
  <c r="X120" i="8" s="1"/>
  <c r="U120" i="8"/>
  <c r="T120" i="8"/>
  <c r="S120" i="8"/>
  <c r="R120" i="8"/>
  <c r="V119" i="8"/>
  <c r="U119" i="8"/>
  <c r="T119" i="8"/>
  <c r="S119" i="8"/>
  <c r="R119" i="8"/>
  <c r="V118" i="8"/>
  <c r="W118" i="8" s="1"/>
  <c r="U118" i="8"/>
  <c r="T118" i="8"/>
  <c r="S118" i="8"/>
  <c r="R118" i="8"/>
  <c r="V117" i="8"/>
  <c r="X117" i="8" s="1"/>
  <c r="U117" i="8"/>
  <c r="T117" i="8"/>
  <c r="S117" i="8"/>
  <c r="R117" i="8"/>
  <c r="V116" i="8"/>
  <c r="W116" i="8" s="1"/>
  <c r="U116" i="8"/>
  <c r="T116" i="8"/>
  <c r="S116" i="8"/>
  <c r="R116" i="8"/>
  <c r="V115" i="8"/>
  <c r="X115" i="8" s="1"/>
  <c r="U115" i="8"/>
  <c r="T115" i="8"/>
  <c r="S115" i="8"/>
  <c r="R115" i="8"/>
  <c r="V114" i="8"/>
  <c r="U114" i="8"/>
  <c r="T114" i="8"/>
  <c r="S114" i="8"/>
  <c r="R114" i="8"/>
  <c r="V65" i="8"/>
  <c r="U65" i="8"/>
  <c r="T65" i="8"/>
  <c r="S65" i="8"/>
  <c r="R65" i="8"/>
  <c r="V64" i="8"/>
  <c r="U64" i="8"/>
  <c r="T64" i="8"/>
  <c r="S64" i="8"/>
  <c r="R64" i="8"/>
  <c r="V63" i="8"/>
  <c r="X63" i="8" s="1"/>
  <c r="U63" i="8"/>
  <c r="T63" i="8"/>
  <c r="S63" i="8"/>
  <c r="R63" i="8"/>
  <c r="V62" i="8"/>
  <c r="X62" i="8" s="1"/>
  <c r="U62" i="8"/>
  <c r="T62" i="8"/>
  <c r="S62" i="8"/>
  <c r="R62" i="8"/>
  <c r="V61" i="8"/>
  <c r="X61" i="8" s="1"/>
  <c r="U61" i="8"/>
  <c r="T61" i="8"/>
  <c r="S61" i="8"/>
  <c r="R61" i="8"/>
  <c r="V60" i="8"/>
  <c r="X60" i="8" s="1"/>
  <c r="U60" i="8"/>
  <c r="T60" i="8"/>
  <c r="S60" i="8"/>
  <c r="R60" i="8"/>
  <c r="V59" i="8"/>
  <c r="W59" i="8" s="1"/>
  <c r="U59" i="8"/>
  <c r="T59" i="8"/>
  <c r="S59" i="8"/>
  <c r="R59" i="8"/>
  <c r="V58" i="8"/>
  <c r="U58" i="8"/>
  <c r="T58" i="8"/>
  <c r="S58" i="8"/>
  <c r="R58" i="8"/>
  <c r="V53" i="8"/>
  <c r="U53" i="8"/>
  <c r="T53" i="8"/>
  <c r="S53" i="8"/>
  <c r="R53" i="8"/>
  <c r="V52" i="8"/>
  <c r="W52" i="8" s="1"/>
  <c r="U52" i="8"/>
  <c r="T52" i="8"/>
  <c r="S52" i="8"/>
  <c r="R52" i="8"/>
  <c r="V51" i="8"/>
  <c r="X51" i="8" s="1"/>
  <c r="U51" i="8"/>
  <c r="T51" i="8"/>
  <c r="S51" i="8"/>
  <c r="R51" i="8"/>
  <c r="V50" i="8"/>
  <c r="U50" i="8"/>
  <c r="T50" i="8"/>
  <c r="S50" i="8"/>
  <c r="R50" i="8"/>
  <c r="R321" i="8"/>
  <c r="S321" i="8"/>
  <c r="T321" i="8"/>
  <c r="U321" i="8"/>
  <c r="R320" i="8"/>
  <c r="S320" i="8"/>
  <c r="T320" i="8"/>
  <c r="U320" i="8"/>
  <c r="R319" i="8"/>
  <c r="S319" i="8"/>
  <c r="T319" i="8"/>
  <c r="U319" i="8"/>
  <c r="R318" i="8"/>
  <c r="S318" i="8"/>
  <c r="T318" i="8"/>
  <c r="U318" i="8"/>
  <c r="R317" i="8"/>
  <c r="S317" i="8"/>
  <c r="T317" i="8"/>
  <c r="U317" i="8"/>
  <c r="R316" i="8"/>
  <c r="S316" i="8"/>
  <c r="T316" i="8"/>
  <c r="U316" i="8"/>
  <c r="R315" i="8"/>
  <c r="S315" i="8"/>
  <c r="T315" i="8"/>
  <c r="U315" i="8"/>
  <c r="R314" i="8"/>
  <c r="S314" i="8"/>
  <c r="T314" i="8"/>
  <c r="U314" i="8"/>
  <c r="R313" i="8"/>
  <c r="S313" i="8"/>
  <c r="T313" i="8"/>
  <c r="U313" i="8"/>
  <c r="R312" i="8"/>
  <c r="S312" i="8"/>
  <c r="T312" i="8"/>
  <c r="U312" i="8"/>
  <c r="R311" i="8"/>
  <c r="S311" i="8"/>
  <c r="T311" i="8"/>
  <c r="U311" i="8"/>
  <c r="R310" i="8"/>
  <c r="S310" i="8"/>
  <c r="T310" i="8"/>
  <c r="U310" i="8"/>
  <c r="R309" i="8"/>
  <c r="S309" i="8"/>
  <c r="T309" i="8"/>
  <c r="U309" i="8"/>
  <c r="R308" i="8"/>
  <c r="S308" i="8"/>
  <c r="T308" i="8"/>
  <c r="U308" i="8"/>
  <c r="R307" i="8"/>
  <c r="S307" i="8"/>
  <c r="T307" i="8"/>
  <c r="U307" i="8"/>
  <c r="R306" i="8"/>
  <c r="S306" i="8"/>
  <c r="T306" i="8"/>
  <c r="U306" i="8"/>
  <c r="V321" i="8"/>
  <c r="X321" i="8" s="1"/>
  <c r="V320" i="8"/>
  <c r="W320" i="8" s="1"/>
  <c r="Z320" i="8" s="1"/>
  <c r="V319" i="8"/>
  <c r="W319" i="8" s="1"/>
  <c r="Z319" i="8" s="1"/>
  <c r="V318" i="8"/>
  <c r="X318" i="8" s="1"/>
  <c r="V317" i="8"/>
  <c r="W317" i="8" s="1"/>
  <c r="Z317" i="8" s="1"/>
  <c r="V316" i="8"/>
  <c r="X316" i="8" s="1"/>
  <c r="V315" i="8"/>
  <c r="W315" i="8" s="1"/>
  <c r="Z315" i="8" s="1"/>
  <c r="X315" i="8"/>
  <c r="V314" i="8"/>
  <c r="X314" i="8" s="1"/>
  <c r="V313" i="8"/>
  <c r="W313" i="8" s="1"/>
  <c r="V312" i="8"/>
  <c r="X312" i="8" s="1"/>
  <c r="V311" i="8"/>
  <c r="W311" i="8" s="1"/>
  <c r="V310" i="8"/>
  <c r="W310" i="8" s="1"/>
  <c r="V309" i="8"/>
  <c r="W309" i="8" s="1"/>
  <c r="V308" i="8"/>
  <c r="X308" i="8" s="1"/>
  <c r="V307" i="8"/>
  <c r="X307" i="8" s="1"/>
  <c r="V306" i="8"/>
  <c r="W306" i="8" s="1"/>
  <c r="V257" i="8"/>
  <c r="Y381" i="8" s="1"/>
  <c r="U257" i="8"/>
  <c r="T257" i="8"/>
  <c r="S257" i="8"/>
  <c r="R257" i="8"/>
  <c r="V256" i="8"/>
  <c r="U256" i="8"/>
  <c r="T256" i="8"/>
  <c r="S256" i="8"/>
  <c r="R256" i="8"/>
  <c r="V255" i="8"/>
  <c r="U255" i="8"/>
  <c r="T255" i="8"/>
  <c r="S255" i="8"/>
  <c r="R255" i="8"/>
  <c r="V254" i="8"/>
  <c r="U254" i="8"/>
  <c r="T254" i="8"/>
  <c r="S254" i="8"/>
  <c r="R254" i="8"/>
  <c r="V253" i="8"/>
  <c r="X253" i="8" s="1"/>
  <c r="U253" i="8"/>
  <c r="T253" i="8"/>
  <c r="S253" i="8"/>
  <c r="R253" i="8"/>
  <c r="V252" i="8"/>
  <c r="W252" i="8" s="1"/>
  <c r="U252" i="8"/>
  <c r="T252" i="8"/>
  <c r="S252" i="8"/>
  <c r="R252" i="8"/>
  <c r="V251" i="8"/>
  <c r="X251" i="8" s="1"/>
  <c r="U251" i="8"/>
  <c r="T251" i="8"/>
  <c r="S251" i="8"/>
  <c r="R251" i="8"/>
  <c r="V250" i="8"/>
  <c r="U250" i="8"/>
  <c r="T250" i="8"/>
  <c r="S250" i="8"/>
  <c r="R250" i="8"/>
  <c r="V249" i="8"/>
  <c r="U249" i="8"/>
  <c r="T249" i="8"/>
  <c r="S249" i="8"/>
  <c r="R249" i="8"/>
  <c r="V248" i="8"/>
  <c r="U248" i="8"/>
  <c r="T248" i="8"/>
  <c r="S248" i="8"/>
  <c r="R248" i="8"/>
  <c r="V247" i="8"/>
  <c r="U247" i="8"/>
  <c r="T247" i="8"/>
  <c r="S247" i="8"/>
  <c r="R247" i="8"/>
  <c r="V246" i="8"/>
  <c r="U246" i="8"/>
  <c r="T246" i="8"/>
  <c r="S246" i="8"/>
  <c r="R246" i="8"/>
  <c r="V245" i="8"/>
  <c r="X245" i="8" s="1"/>
  <c r="U245" i="8"/>
  <c r="T245" i="8"/>
  <c r="S245" i="8"/>
  <c r="R245" i="8"/>
  <c r="V244" i="8"/>
  <c r="W244" i="8" s="1"/>
  <c r="U244" i="8"/>
  <c r="T244" i="8"/>
  <c r="S244" i="8"/>
  <c r="R244" i="8"/>
  <c r="V243" i="8"/>
  <c r="X243" i="8" s="1"/>
  <c r="U243" i="8"/>
  <c r="T243" i="8"/>
  <c r="S243" i="8"/>
  <c r="R243" i="8"/>
  <c r="V242" i="8"/>
  <c r="U242" i="8"/>
  <c r="T242" i="8"/>
  <c r="S242" i="8"/>
  <c r="R242" i="8"/>
  <c r="V377" i="8"/>
  <c r="V376" i="8"/>
  <c r="W376" i="8" s="1"/>
  <c r="V375" i="8"/>
  <c r="V374" i="8"/>
  <c r="V373" i="8"/>
  <c r="X373" i="8" s="1"/>
  <c r="V372" i="8"/>
  <c r="V371" i="8"/>
  <c r="X371" i="8" s="1"/>
  <c r="V370" i="8"/>
  <c r="R377" i="8"/>
  <c r="S377" i="8"/>
  <c r="T377" i="8"/>
  <c r="U377" i="8"/>
  <c r="BN10" i="16" s="1"/>
  <c r="R376" i="8"/>
  <c r="S376" i="8"/>
  <c r="T376" i="8"/>
  <c r="U376" i="8"/>
  <c r="R375" i="8"/>
  <c r="S375" i="8"/>
  <c r="BN8" i="16" s="1"/>
  <c r="T375" i="8"/>
  <c r="U375" i="8"/>
  <c r="R374" i="8"/>
  <c r="S374" i="8"/>
  <c r="BN7" i="16" s="1"/>
  <c r="T374" i="8"/>
  <c r="U374" i="8"/>
  <c r="R373" i="8"/>
  <c r="S373" i="8"/>
  <c r="V6" i="16" s="1"/>
  <c r="T373" i="8"/>
  <c r="U373" i="8"/>
  <c r="BN6" i="16" s="1"/>
  <c r="R372" i="8"/>
  <c r="S372" i="8"/>
  <c r="BB5" i="16" s="1"/>
  <c r="T372" i="8"/>
  <c r="U372" i="8"/>
  <c r="R371" i="8"/>
  <c r="S371" i="8"/>
  <c r="T371" i="8"/>
  <c r="U371" i="8"/>
  <c r="R370" i="8"/>
  <c r="S370" i="8"/>
  <c r="T370" i="8"/>
  <c r="U370" i="8"/>
  <c r="F44" i="16" a="1"/>
  <c r="B44" i="16" a="1"/>
  <c r="F43" i="16" a="1"/>
  <c r="B43" i="16" a="1"/>
  <c r="F42" i="16" a="1"/>
  <c r="B42" i="16" a="1"/>
  <c r="F34" i="16" a="1"/>
  <c r="B34" i="16" a="1"/>
  <c r="F33" i="16" a="1"/>
  <c r="B33" i="16" a="1"/>
  <c r="F32" i="16" a="1"/>
  <c r="B32" i="16" a="1"/>
  <c r="F24" i="16" a="1"/>
  <c r="B24" i="16" a="1"/>
  <c r="F23" i="16" a="1"/>
  <c r="B23" i="16" a="1"/>
  <c r="F22" i="16" a="1"/>
  <c r="B22" i="16" a="1"/>
  <c r="B12" i="16"/>
  <c r="B14" i="16" s="1"/>
  <c r="Y10" i="16"/>
  <c r="Z10" i="16" s="1"/>
  <c r="M10" i="16"/>
  <c r="Y9" i="16"/>
  <c r="M9" i="16"/>
  <c r="N9" i="16" s="1"/>
  <c r="Y8" i="16"/>
  <c r="M8" i="16"/>
  <c r="Y7" i="16"/>
  <c r="M7" i="16"/>
  <c r="N7" i="16" s="1"/>
  <c r="Y6" i="16"/>
  <c r="Z6" i="16" s="1"/>
  <c r="M6" i="16"/>
  <c r="Y5" i="16"/>
  <c r="M5" i="16"/>
  <c r="Y4" i="16"/>
  <c r="M4" i="16"/>
  <c r="Y3" i="16"/>
  <c r="M3" i="16"/>
  <c r="V178" i="8"/>
  <c r="X178" i="8" s="1"/>
  <c r="V179" i="8"/>
  <c r="W179" i="8" s="1"/>
  <c r="V180" i="8"/>
  <c r="X180" i="8" s="1"/>
  <c r="V181" i="8"/>
  <c r="V182" i="8"/>
  <c r="W182" i="8" s="1"/>
  <c r="V183" i="8"/>
  <c r="V184" i="8"/>
  <c r="X184" i="8" s="1"/>
  <c r="V185" i="8"/>
  <c r="V186" i="8"/>
  <c r="V187" i="8"/>
  <c r="W187" i="8" s="1"/>
  <c r="V188" i="8"/>
  <c r="V189" i="8"/>
  <c r="V190" i="8"/>
  <c r="W190" i="8" s="1"/>
  <c r="V191" i="8"/>
  <c r="V192" i="8"/>
  <c r="X192" i="8" s="1"/>
  <c r="V193" i="8"/>
  <c r="X193" i="8" s="1"/>
  <c r="V369" i="8"/>
  <c r="V368" i="8"/>
  <c r="W368" i="8" s="1"/>
  <c r="V367" i="8"/>
  <c r="V366" i="8"/>
  <c r="R178" i="8"/>
  <c r="S178" i="8"/>
  <c r="T178" i="8"/>
  <c r="U178" i="8"/>
  <c r="R179" i="8"/>
  <c r="S179" i="8"/>
  <c r="T179" i="8"/>
  <c r="U179" i="8"/>
  <c r="R180" i="8"/>
  <c r="S180" i="8"/>
  <c r="T180" i="8"/>
  <c r="U180" i="8"/>
  <c r="R181" i="8"/>
  <c r="S181" i="8"/>
  <c r="T181" i="8"/>
  <c r="U181" i="8"/>
  <c r="R182" i="8"/>
  <c r="S182" i="8"/>
  <c r="T182" i="8"/>
  <c r="U182" i="8"/>
  <c r="R183" i="8"/>
  <c r="S183" i="8"/>
  <c r="T183" i="8"/>
  <c r="U183" i="8"/>
  <c r="R184" i="8"/>
  <c r="S184" i="8"/>
  <c r="T184" i="8"/>
  <c r="U184" i="8"/>
  <c r="R185" i="8"/>
  <c r="S185" i="8"/>
  <c r="T185" i="8"/>
  <c r="U185" i="8"/>
  <c r="R186" i="8"/>
  <c r="S186" i="8"/>
  <c r="T186" i="8"/>
  <c r="U186" i="8"/>
  <c r="R187" i="8"/>
  <c r="S187" i="8"/>
  <c r="T187" i="8"/>
  <c r="U187" i="8"/>
  <c r="R188" i="8"/>
  <c r="S188" i="8"/>
  <c r="T188" i="8"/>
  <c r="U188" i="8"/>
  <c r="R189" i="8"/>
  <c r="S189" i="8"/>
  <c r="T189" i="8"/>
  <c r="U189" i="8"/>
  <c r="R190" i="8"/>
  <c r="S190" i="8"/>
  <c r="T190" i="8"/>
  <c r="U190" i="8"/>
  <c r="R191" i="8"/>
  <c r="S191" i="8"/>
  <c r="T191" i="8"/>
  <c r="U191" i="8"/>
  <c r="R192" i="8"/>
  <c r="S192" i="8"/>
  <c r="T192" i="8"/>
  <c r="U192" i="8"/>
  <c r="R193" i="8"/>
  <c r="S193" i="8"/>
  <c r="T193" i="8"/>
  <c r="U193" i="8"/>
  <c r="N5" i="16" l="1"/>
  <c r="N4" i="16"/>
  <c r="N8" i="16"/>
  <c r="Y318" i="8"/>
  <c r="AD8" i="16"/>
  <c r="AH7" i="16"/>
  <c r="N6" i="16"/>
  <c r="N10" i="16"/>
  <c r="Y314" i="8"/>
  <c r="AD5" i="16"/>
  <c r="Y315" i="8"/>
  <c r="AP5" i="16"/>
  <c r="V10" i="16"/>
  <c r="Z3" i="16"/>
  <c r="Z7" i="16"/>
  <c r="X320" i="8"/>
  <c r="AH9" i="16"/>
  <c r="BJ4" i="16"/>
  <c r="Z4" i="16"/>
  <c r="Z8" i="16"/>
  <c r="AT9" i="16"/>
  <c r="AL8" i="16"/>
  <c r="AP7" i="16"/>
  <c r="V7" i="16"/>
  <c r="BN5" i="16"/>
  <c r="BM15" i="16" s="1"/>
  <c r="AT5" i="16"/>
  <c r="AX4" i="16"/>
  <c r="BJ9" i="16"/>
  <c r="Y316" i="8"/>
  <c r="BJ10" i="16"/>
  <c r="BN13" i="16"/>
  <c r="BN12" i="16"/>
  <c r="BN14" i="16"/>
  <c r="BI12" i="16"/>
  <c r="BJ12" i="16" s="1"/>
  <c r="BI14" i="16"/>
  <c r="BJ14" i="16" s="1"/>
  <c r="AX8" i="16"/>
  <c r="AD9" i="16"/>
  <c r="AH8" i="16"/>
  <c r="AL7" i="16"/>
  <c r="AP6" i="16"/>
  <c r="R7" i="16"/>
  <c r="BF6" i="16"/>
  <c r="R4" i="16"/>
  <c r="AT6" i="16"/>
  <c r="AT10" i="16"/>
  <c r="AX5" i="16"/>
  <c r="AX9" i="16"/>
  <c r="BB4" i="16"/>
  <c r="BJ5" i="16"/>
  <c r="Z5" i="16"/>
  <c r="Z9" i="16"/>
  <c r="Y370" i="8"/>
  <c r="Y317" i="8"/>
  <c r="AL9" i="16"/>
  <c r="AP8" i="16"/>
  <c r="R8" i="16"/>
  <c r="BF7" i="16"/>
  <c r="AP9" i="16"/>
  <c r="R5" i="16"/>
  <c r="V8" i="16"/>
  <c r="AX6" i="16"/>
  <c r="BJ6" i="16"/>
  <c r="Y319" i="8"/>
  <c r="V5" i="16"/>
  <c r="BB9" i="16"/>
  <c r="BF8" i="16"/>
  <c r="Y320" i="8"/>
  <c r="AH5" i="16"/>
  <c r="R6" i="16"/>
  <c r="AT4" i="16"/>
  <c r="AX7" i="16"/>
  <c r="BJ7" i="16"/>
  <c r="Y321" i="8"/>
  <c r="BB6" i="16"/>
  <c r="BF5" i="16"/>
  <c r="BJ3" i="16"/>
  <c r="BI13" i="16"/>
  <c r="BJ13" i="16" s="1"/>
  <c r="BJ8" i="16"/>
  <c r="U13" i="16"/>
  <c r="V13" i="16" s="1"/>
  <c r="V3" i="16"/>
  <c r="BE13" i="16"/>
  <c r="BF13" i="16" s="1"/>
  <c r="BE14" i="16"/>
  <c r="BF14" i="16" s="1"/>
  <c r="BE12" i="16"/>
  <c r="BF12" i="16" s="1"/>
  <c r="BF3" i="16"/>
  <c r="BA14" i="16"/>
  <c r="BB14" i="16" s="1"/>
  <c r="BA12" i="16"/>
  <c r="BB12" i="16" s="1"/>
  <c r="BB3" i="16"/>
  <c r="BA13" i="16"/>
  <c r="BB13" i="16" s="1"/>
  <c r="AW12" i="16"/>
  <c r="AX12" i="16" s="1"/>
  <c r="AX3" i="16"/>
  <c r="AW13" i="16"/>
  <c r="AX13" i="16" s="1"/>
  <c r="AW14" i="16"/>
  <c r="AX14" i="16" s="1"/>
  <c r="AS13" i="16"/>
  <c r="AT13" i="16" s="1"/>
  <c r="AT3" i="16"/>
  <c r="AS14" i="16"/>
  <c r="AT14" i="16" s="1"/>
  <c r="AS12" i="16"/>
  <c r="AT12" i="16" s="1"/>
  <c r="U14" i="16"/>
  <c r="V14" i="16" s="1"/>
  <c r="V4" i="16"/>
  <c r="Q13" i="16"/>
  <c r="R13" i="16" s="1"/>
  <c r="Q12" i="16"/>
  <c r="R12" i="16" s="1"/>
  <c r="Q14" i="16"/>
  <c r="R14" i="16" s="1"/>
  <c r="R3" i="16"/>
  <c r="U12" i="16"/>
  <c r="V12" i="16" s="1"/>
  <c r="AO12" i="16"/>
  <c r="AP12" i="16" s="1"/>
  <c r="AO14" i="16"/>
  <c r="AP14" i="16" s="1"/>
  <c r="AO13" i="16"/>
  <c r="AP13" i="16" s="1"/>
  <c r="AP3" i="16"/>
  <c r="AK13" i="16"/>
  <c r="AL13" i="16" s="1"/>
  <c r="AL3" i="16"/>
  <c r="AK12" i="16"/>
  <c r="AL12" i="16" s="1"/>
  <c r="AK14" i="16"/>
  <c r="AL14" i="16" s="1"/>
  <c r="AG12" i="16"/>
  <c r="AH12" i="16" s="1"/>
  <c r="AG13" i="16"/>
  <c r="AH13" i="16" s="1"/>
  <c r="AG14" i="16"/>
  <c r="AH14" i="16" s="1"/>
  <c r="AC14" i="16"/>
  <c r="AD14" i="16" s="1"/>
  <c r="AD3" i="16"/>
  <c r="AC15" i="16" s="1"/>
  <c r="AC12" i="16"/>
  <c r="AD12" i="16" s="1"/>
  <c r="AC13" i="16"/>
  <c r="AD13" i="16" s="1"/>
  <c r="X57" i="8"/>
  <c r="W57" i="8"/>
  <c r="Z57" i="8" s="1"/>
  <c r="X56" i="8"/>
  <c r="Y56" i="8"/>
  <c r="W55" i="8"/>
  <c r="Z55" i="8" s="1"/>
  <c r="X55" i="8"/>
  <c r="W54" i="8"/>
  <c r="Z54" i="8" s="1"/>
  <c r="Y54" i="8"/>
  <c r="Y373" i="8"/>
  <c r="Y371" i="8"/>
  <c r="W125" i="8"/>
  <c r="Z381" i="8" s="1"/>
  <c r="X124" i="8"/>
  <c r="Y369" i="8"/>
  <c r="W117" i="8"/>
  <c r="Y380" i="8"/>
  <c r="W60" i="8"/>
  <c r="X116" i="8"/>
  <c r="Y379" i="8"/>
  <c r="X59" i="8"/>
  <c r="W61" i="8"/>
  <c r="Y372" i="8"/>
  <c r="Y368" i="8"/>
  <c r="Y378" i="8"/>
  <c r="Y375" i="8"/>
  <c r="X119" i="8"/>
  <c r="Y382" i="8"/>
  <c r="X118" i="8"/>
  <c r="W119" i="8"/>
  <c r="Z119" i="8" s="1"/>
  <c r="X126" i="8"/>
  <c r="W120" i="8"/>
  <c r="Z376" i="8" s="1"/>
  <c r="Y383" i="8"/>
  <c r="Y376" i="8"/>
  <c r="X121" i="8"/>
  <c r="W122" i="8"/>
  <c r="Z122" i="8" s="1"/>
  <c r="Y384" i="8"/>
  <c r="X129" i="8"/>
  <c r="W127" i="8"/>
  <c r="Z383" i="8" s="1"/>
  <c r="Y374" i="8"/>
  <c r="W128" i="8"/>
  <c r="Z384" i="8" s="1"/>
  <c r="X114" i="8"/>
  <c r="W115" i="8"/>
  <c r="Y377" i="8"/>
  <c r="X122" i="8"/>
  <c r="W123" i="8"/>
  <c r="Y385" i="8"/>
  <c r="W114" i="8"/>
  <c r="Z370" i="8" s="1"/>
  <c r="Y366" i="8"/>
  <c r="Y367" i="8"/>
  <c r="X64" i="8"/>
  <c r="W65" i="8"/>
  <c r="W63" i="8"/>
  <c r="W64" i="8"/>
  <c r="W58" i="8"/>
  <c r="X65" i="8"/>
  <c r="W62" i="8"/>
  <c r="X58" i="8"/>
  <c r="W53" i="8"/>
  <c r="X52" i="8"/>
  <c r="X53" i="8"/>
  <c r="W50" i="8"/>
  <c r="X50" i="8"/>
  <c r="W51" i="8"/>
  <c r="X310" i="8"/>
  <c r="X306" i="8"/>
  <c r="X313" i="8"/>
  <c r="W316" i="8"/>
  <c r="Z316" i="8" s="1"/>
  <c r="W307" i="8"/>
  <c r="X190" i="8"/>
  <c r="X311" i="8"/>
  <c r="W321" i="8"/>
  <c r="W312" i="8"/>
  <c r="X309" i="8"/>
  <c r="X319" i="8"/>
  <c r="W308" i="8"/>
  <c r="X244" i="8"/>
  <c r="X182" i="8"/>
  <c r="W314" i="8"/>
  <c r="Z314" i="8" s="1"/>
  <c r="X179" i="8"/>
  <c r="X187" i="8"/>
  <c r="X376" i="8"/>
  <c r="W253" i="8"/>
  <c r="X252" i="8"/>
  <c r="W373" i="8"/>
  <c r="W245" i="8"/>
  <c r="W318" i="8"/>
  <c r="Z318" i="8" s="1"/>
  <c r="X317" i="8"/>
  <c r="W246" i="8"/>
  <c r="W254" i="8"/>
  <c r="X246" i="8"/>
  <c r="W247" i="8"/>
  <c r="X254" i="8"/>
  <c r="W255" i="8"/>
  <c r="X247" i="8"/>
  <c r="W248" i="8"/>
  <c r="X255" i="8"/>
  <c r="W256" i="8"/>
  <c r="X248" i="8"/>
  <c r="W249" i="8"/>
  <c r="X256" i="8"/>
  <c r="W257" i="8"/>
  <c r="W242" i="8"/>
  <c r="X249" i="8"/>
  <c r="W250" i="8"/>
  <c r="X257" i="8"/>
  <c r="X242" i="8"/>
  <c r="W243" i="8"/>
  <c r="X250" i="8"/>
  <c r="W251" i="8"/>
  <c r="W370" i="8"/>
  <c r="X370" i="8"/>
  <c r="W375" i="8"/>
  <c r="W372" i="8"/>
  <c r="Z372" i="8" s="1"/>
  <c r="X375" i="8"/>
  <c r="X372" i="8"/>
  <c r="W377" i="8"/>
  <c r="Z377" i="8" s="1"/>
  <c r="W374" i="8"/>
  <c r="X377" i="8"/>
  <c r="W371" i="8"/>
  <c r="X374" i="8"/>
  <c r="X368" i="8"/>
  <c r="M12" i="16"/>
  <c r="N12" i="16" s="1"/>
  <c r="M14" i="16"/>
  <c r="N14" i="16" s="1"/>
  <c r="M13" i="16"/>
  <c r="N13" i="16" s="1"/>
  <c r="N3" i="16"/>
  <c r="B13" i="16"/>
  <c r="Y13" i="16"/>
  <c r="Z13" i="16" s="1"/>
  <c r="Y12" i="16"/>
  <c r="Z12" i="16" s="1"/>
  <c r="Y14" i="16"/>
  <c r="Z14" i="16" s="1"/>
  <c r="F17" i="16"/>
  <c r="W193" i="8"/>
  <c r="Z380" i="8" s="1"/>
  <c r="W185" i="8"/>
  <c r="W191" i="8"/>
  <c r="X188" i="8"/>
  <c r="W369" i="8"/>
  <c r="X191" i="8"/>
  <c r="W186" i="8"/>
  <c r="W188" i="8"/>
  <c r="X185" i="8"/>
  <c r="W180" i="8"/>
  <c r="X367" i="8"/>
  <c r="X183" i="8"/>
  <c r="W178" i="8"/>
  <c r="W366" i="8"/>
  <c r="X369" i="8"/>
  <c r="X186" i="8"/>
  <c r="X366" i="8"/>
  <c r="W184" i="8"/>
  <c r="X181" i="8"/>
  <c r="W367" i="8"/>
  <c r="W183" i="8"/>
  <c r="W189" i="8"/>
  <c r="W181" i="8"/>
  <c r="W192" i="8"/>
  <c r="X189" i="8"/>
  <c r="CR32" i="15"/>
  <c r="CN32" i="15"/>
  <c r="CJ32" i="15"/>
  <c r="CS18" i="15"/>
  <c r="CO18" i="15"/>
  <c r="CK18" i="15"/>
  <c r="CS17" i="15"/>
  <c r="CO17" i="15"/>
  <c r="CK17" i="15"/>
  <c r="CS16" i="15"/>
  <c r="CO16" i="15"/>
  <c r="CK16" i="15"/>
  <c r="CS15" i="15"/>
  <c r="CO15" i="15"/>
  <c r="CK15" i="15"/>
  <c r="CS14" i="15"/>
  <c r="CO14" i="15"/>
  <c r="CK14" i="15"/>
  <c r="CS13" i="15"/>
  <c r="CO13" i="15"/>
  <c r="CK13" i="15"/>
  <c r="CS12" i="15"/>
  <c r="CO12" i="15"/>
  <c r="CK12" i="15"/>
  <c r="CS11" i="15"/>
  <c r="CO11" i="15"/>
  <c r="CK11" i="15"/>
  <c r="CS10" i="15"/>
  <c r="CO10" i="15"/>
  <c r="CK10" i="15"/>
  <c r="CS9" i="15"/>
  <c r="CO9" i="15"/>
  <c r="CK9" i="15"/>
  <c r="CS8" i="15"/>
  <c r="CO8" i="15"/>
  <c r="CK8" i="15"/>
  <c r="CS7" i="15"/>
  <c r="CO7" i="15"/>
  <c r="CK7" i="15"/>
  <c r="CS6" i="15"/>
  <c r="CO6" i="15"/>
  <c r="CK6" i="15"/>
  <c r="CS5" i="15"/>
  <c r="CO5" i="15"/>
  <c r="CK5" i="15"/>
  <c r="CS4" i="15"/>
  <c r="CO4" i="15"/>
  <c r="CK4" i="15"/>
  <c r="CS3" i="15"/>
  <c r="CO3" i="15"/>
  <c r="CK3" i="15"/>
  <c r="CF32" i="15"/>
  <c r="CB32" i="15"/>
  <c r="BX32" i="15"/>
  <c r="CG18" i="15"/>
  <c r="CC18" i="15"/>
  <c r="BY18" i="15"/>
  <c r="CG17" i="15"/>
  <c r="CC17" i="15"/>
  <c r="BY17" i="15"/>
  <c r="CG16" i="15"/>
  <c r="CC16" i="15"/>
  <c r="BY16" i="15"/>
  <c r="CG15" i="15"/>
  <c r="CC15" i="15"/>
  <c r="BY15" i="15"/>
  <c r="CG14" i="15"/>
  <c r="CC14" i="15"/>
  <c r="BY14" i="15"/>
  <c r="CG13" i="15"/>
  <c r="CC13" i="15"/>
  <c r="BY13" i="15"/>
  <c r="CG12" i="15"/>
  <c r="CC12" i="15"/>
  <c r="BY12" i="15"/>
  <c r="CG11" i="15"/>
  <c r="CC11" i="15"/>
  <c r="BY11" i="15"/>
  <c r="CG10" i="15"/>
  <c r="CC10" i="15"/>
  <c r="BY10" i="15"/>
  <c r="CG9" i="15"/>
  <c r="CC9" i="15"/>
  <c r="BY9" i="15"/>
  <c r="CG8" i="15"/>
  <c r="CC8" i="15"/>
  <c r="BY8" i="15"/>
  <c r="CG7" i="15"/>
  <c r="CC7" i="15"/>
  <c r="BY7" i="15"/>
  <c r="CG6" i="15"/>
  <c r="CC6" i="15"/>
  <c r="BY6" i="15"/>
  <c r="CG5" i="15"/>
  <c r="CC5" i="15"/>
  <c r="BY5" i="15"/>
  <c r="CG4" i="15"/>
  <c r="CC4" i="15"/>
  <c r="BY4" i="15"/>
  <c r="CG3" i="15"/>
  <c r="CC3" i="15"/>
  <c r="BY3" i="15"/>
  <c r="BZ1" i="15"/>
  <c r="CD1" i="15" s="1"/>
  <c r="CH1" i="15" s="1"/>
  <c r="CL1" i="15" s="1"/>
  <c r="CP1" i="15" s="1"/>
  <c r="CT1" i="15" s="1"/>
  <c r="BT32" i="15"/>
  <c r="BP32" i="15"/>
  <c r="BL32" i="15"/>
  <c r="BU18" i="15"/>
  <c r="BQ18" i="15"/>
  <c r="BM18" i="15"/>
  <c r="BU17" i="15"/>
  <c r="BQ17" i="15"/>
  <c r="BM17" i="15"/>
  <c r="BU16" i="15"/>
  <c r="BQ16" i="15"/>
  <c r="BM16" i="15"/>
  <c r="BU15" i="15"/>
  <c r="BQ15" i="15"/>
  <c r="BM15" i="15"/>
  <c r="BU14" i="15"/>
  <c r="BQ14" i="15"/>
  <c r="BM14" i="15"/>
  <c r="BU13" i="15"/>
  <c r="BQ13" i="15"/>
  <c r="BM13" i="15"/>
  <c r="BU12" i="15"/>
  <c r="BQ12" i="15"/>
  <c r="BM12" i="15"/>
  <c r="BU11" i="15"/>
  <c r="BQ11" i="15"/>
  <c r="BM11" i="15"/>
  <c r="BU10" i="15"/>
  <c r="BQ10" i="15"/>
  <c r="BM10" i="15"/>
  <c r="BU9" i="15"/>
  <c r="BQ9" i="15"/>
  <c r="BM9" i="15"/>
  <c r="BU8" i="15"/>
  <c r="BQ8" i="15"/>
  <c r="BM8" i="15"/>
  <c r="BU7" i="15"/>
  <c r="BQ7" i="15"/>
  <c r="BM7" i="15"/>
  <c r="BU6" i="15"/>
  <c r="BQ6" i="15"/>
  <c r="BM6" i="15"/>
  <c r="BU5" i="15"/>
  <c r="BQ5" i="15"/>
  <c r="BM5" i="15"/>
  <c r="BU4" i="15"/>
  <c r="BQ4" i="15"/>
  <c r="BQ20" i="15" s="1"/>
  <c r="BR20" i="15" s="1"/>
  <c r="BM4" i="15"/>
  <c r="BU3" i="15"/>
  <c r="BU20" i="15" s="1"/>
  <c r="BV20" i="15" s="1"/>
  <c r="BQ3" i="15"/>
  <c r="BM3" i="15"/>
  <c r="BN1" i="15"/>
  <c r="BR1" i="15" s="1"/>
  <c r="BV1" i="15" s="1"/>
  <c r="BH32" i="15"/>
  <c r="BD32" i="15"/>
  <c r="AZ32" i="15"/>
  <c r="BI18" i="15"/>
  <c r="BE18" i="15"/>
  <c r="BA18" i="15"/>
  <c r="BI17" i="15"/>
  <c r="BE17" i="15"/>
  <c r="BA17" i="15"/>
  <c r="BI16" i="15"/>
  <c r="BE16" i="15"/>
  <c r="BA16" i="15"/>
  <c r="BI15" i="15"/>
  <c r="BE15" i="15"/>
  <c r="BA15" i="15"/>
  <c r="BI14" i="15"/>
  <c r="BE14" i="15"/>
  <c r="BA14" i="15"/>
  <c r="BI13" i="15"/>
  <c r="BE13" i="15"/>
  <c r="BA13" i="15"/>
  <c r="BI12" i="15"/>
  <c r="BE12" i="15"/>
  <c r="BA12" i="15"/>
  <c r="BI11" i="15"/>
  <c r="BE11" i="15"/>
  <c r="BA11" i="15"/>
  <c r="BI10" i="15"/>
  <c r="BE10" i="15"/>
  <c r="BA10" i="15"/>
  <c r="BI9" i="15"/>
  <c r="BE9" i="15"/>
  <c r="BA9" i="15"/>
  <c r="BI8" i="15"/>
  <c r="BE8" i="15"/>
  <c r="BA8" i="15"/>
  <c r="BI7" i="15"/>
  <c r="BE7" i="15"/>
  <c r="BA7" i="15"/>
  <c r="BI6" i="15"/>
  <c r="BE6" i="15"/>
  <c r="BA6" i="15"/>
  <c r="BI5" i="15"/>
  <c r="BE5" i="15"/>
  <c r="BA5" i="15"/>
  <c r="BI4" i="15"/>
  <c r="BE4" i="15"/>
  <c r="BA4" i="15"/>
  <c r="BI3" i="15"/>
  <c r="BI20" i="15" s="1"/>
  <c r="BJ20" i="15" s="1"/>
  <c r="BE3" i="15"/>
  <c r="BA3" i="15"/>
  <c r="BA22" i="15" s="1"/>
  <c r="BB22" i="15" s="1"/>
  <c r="BB1" i="15"/>
  <c r="BF1" i="15" s="1"/>
  <c r="BJ1" i="15" s="1"/>
  <c r="AV32" i="15"/>
  <c r="AW18" i="15"/>
  <c r="AW17" i="15"/>
  <c r="AW16" i="15"/>
  <c r="AW15" i="15"/>
  <c r="AW14" i="15"/>
  <c r="AW13" i="15"/>
  <c r="AW12" i="15"/>
  <c r="AW11" i="15"/>
  <c r="AW10" i="15"/>
  <c r="AW9" i="15"/>
  <c r="AW8" i="15"/>
  <c r="AW7" i="15"/>
  <c r="AW6" i="15"/>
  <c r="AW5" i="15"/>
  <c r="AW4" i="15"/>
  <c r="AW3" i="15"/>
  <c r="AX1" i="15"/>
  <c r="AR32" i="15"/>
  <c r="AS18" i="15"/>
  <c r="AS17" i="15"/>
  <c r="AS16" i="15"/>
  <c r="AS15" i="15"/>
  <c r="AS14" i="15"/>
  <c r="AS13" i="15"/>
  <c r="AS12" i="15"/>
  <c r="AS11" i="15"/>
  <c r="AS10" i="15"/>
  <c r="AS9" i="15"/>
  <c r="AS8" i="15"/>
  <c r="AS7" i="15"/>
  <c r="AS6" i="15"/>
  <c r="AS5" i="15"/>
  <c r="AS4" i="15"/>
  <c r="AS3" i="15"/>
  <c r="AT1" i="15"/>
  <c r="AN32" i="15"/>
  <c r="AO18" i="15"/>
  <c r="AO17" i="15"/>
  <c r="AO16" i="15"/>
  <c r="AO15" i="15"/>
  <c r="AO14" i="15"/>
  <c r="AO13" i="15"/>
  <c r="AO12" i="15"/>
  <c r="AO11" i="15"/>
  <c r="AO10" i="15"/>
  <c r="AO9" i="15"/>
  <c r="AO8" i="15"/>
  <c r="AO7" i="15"/>
  <c r="AO6" i="15"/>
  <c r="AO5" i="15"/>
  <c r="AO20" i="15" s="1"/>
  <c r="AP20" i="15" s="1"/>
  <c r="AO4" i="15"/>
  <c r="AO3" i="15"/>
  <c r="AO22" i="15" s="1"/>
  <c r="AP22" i="15" s="1"/>
  <c r="AP1" i="15"/>
  <c r="AJ32" i="15"/>
  <c r="AK18" i="15"/>
  <c r="AK17" i="15"/>
  <c r="AK16" i="15"/>
  <c r="AK15" i="15"/>
  <c r="AK14" i="15"/>
  <c r="AK13" i="15"/>
  <c r="AK12" i="15"/>
  <c r="AK11" i="15"/>
  <c r="AK10" i="15"/>
  <c r="AK9" i="15"/>
  <c r="AK8" i="15"/>
  <c r="AK7" i="15"/>
  <c r="AK6" i="15"/>
  <c r="AK5" i="15"/>
  <c r="AK4" i="15"/>
  <c r="AK3" i="15"/>
  <c r="AK22" i="15" s="1"/>
  <c r="AL22" i="15" s="1"/>
  <c r="AL1" i="15"/>
  <c r="AF32" i="15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G22" i="15" s="1"/>
  <c r="AH22" i="15" s="1"/>
  <c r="AH1" i="15"/>
  <c r="AB32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AC22" i="15" s="1"/>
  <c r="AD22" i="15" s="1"/>
  <c r="AD1" i="15"/>
  <c r="X32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Y21" i="15" s="1"/>
  <c r="Z21" i="15" s="1"/>
  <c r="Z1" i="15"/>
  <c r="Y15" i="16" l="1"/>
  <c r="M15" i="16"/>
  <c r="AW15" i="16"/>
  <c r="AO15" i="16"/>
  <c r="AK15" i="16"/>
  <c r="AG15" i="16"/>
  <c r="Z366" i="8"/>
  <c r="U15" i="16"/>
  <c r="BE15" i="16"/>
  <c r="Z374" i="8"/>
  <c r="BA15" i="16"/>
  <c r="Q15" i="16"/>
  <c r="AS15" i="16"/>
  <c r="Z382" i="8"/>
  <c r="Z321" i="8"/>
  <c r="BI15" i="16"/>
  <c r="Z367" i="8"/>
  <c r="Z373" i="8"/>
  <c r="Z371" i="8"/>
  <c r="Z368" i="8"/>
  <c r="Z379" i="8"/>
  <c r="Z375" i="8"/>
  <c r="Z369" i="8"/>
  <c r="Z378" i="8"/>
  <c r="B15" i="16"/>
  <c r="CS20" i="15"/>
  <c r="CT20" i="15" s="1"/>
  <c r="CO21" i="15"/>
  <c r="CP21" i="15" s="1"/>
  <c r="CO20" i="15"/>
  <c r="CP20" i="15" s="1"/>
  <c r="CK22" i="15"/>
  <c r="CL22" i="15" s="1"/>
  <c r="CK21" i="15"/>
  <c r="CL21" i="15" s="1"/>
  <c r="CO22" i="15"/>
  <c r="CP22" i="15" s="1"/>
  <c r="CK20" i="15"/>
  <c r="CL20" i="15" s="1"/>
  <c r="CS22" i="15"/>
  <c r="CT22" i="15" s="1"/>
  <c r="CG20" i="15"/>
  <c r="CH20" i="15" s="1"/>
  <c r="CS21" i="15"/>
  <c r="CT21" i="15" s="1"/>
  <c r="CC20" i="15"/>
  <c r="CD20" i="15" s="1"/>
  <c r="BY22" i="15"/>
  <c r="BZ22" i="15" s="1"/>
  <c r="BY21" i="15"/>
  <c r="BZ21" i="15" s="1"/>
  <c r="CC22" i="15"/>
  <c r="CD22" i="15" s="1"/>
  <c r="BY20" i="15"/>
  <c r="BZ20" i="15" s="1"/>
  <c r="CC21" i="15"/>
  <c r="CD21" i="15" s="1"/>
  <c r="CG22" i="15"/>
  <c r="CH22" i="15" s="1"/>
  <c r="CG21" i="15"/>
  <c r="CH21" i="15" s="1"/>
  <c r="BM22" i="15"/>
  <c r="BN22" i="15" s="1"/>
  <c r="BM21" i="15"/>
  <c r="BN21" i="15" s="1"/>
  <c r="BQ22" i="15"/>
  <c r="BR22" i="15" s="1"/>
  <c r="BM20" i="15"/>
  <c r="BN20" i="15" s="1"/>
  <c r="BQ21" i="15"/>
  <c r="BR21" i="15" s="1"/>
  <c r="BU22" i="15"/>
  <c r="BV22" i="15" s="1"/>
  <c r="BU21" i="15"/>
  <c r="BV21" i="15" s="1"/>
  <c r="BE20" i="15"/>
  <c r="BF20" i="15" s="1"/>
  <c r="BE22" i="15"/>
  <c r="BF22" i="15" s="1"/>
  <c r="BE21" i="15"/>
  <c r="BF21" i="15" s="1"/>
  <c r="BA21" i="15"/>
  <c r="BB21" i="15" s="1"/>
  <c r="BI22" i="15"/>
  <c r="BJ22" i="15" s="1"/>
  <c r="BI21" i="15"/>
  <c r="BJ21" i="15" s="1"/>
  <c r="BA20" i="15"/>
  <c r="BB20" i="15" s="1"/>
  <c r="AW21" i="15"/>
  <c r="AX21" i="15" s="1"/>
  <c r="AW20" i="15"/>
  <c r="AX20" i="15" s="1"/>
  <c r="AW22" i="15"/>
  <c r="AX22" i="15" s="1"/>
  <c r="AS22" i="15"/>
  <c r="AT22" i="15" s="1"/>
  <c r="AS20" i="15"/>
  <c r="AT20" i="15" s="1"/>
  <c r="AS21" i="15"/>
  <c r="AT21" i="15" s="1"/>
  <c r="AO21" i="15"/>
  <c r="AP21" i="15" s="1"/>
  <c r="AK20" i="15"/>
  <c r="AL20" i="15" s="1"/>
  <c r="AK21" i="15"/>
  <c r="AL21" i="15" s="1"/>
  <c r="AG20" i="15"/>
  <c r="AH20" i="15" s="1"/>
  <c r="AG21" i="15"/>
  <c r="AH21" i="15" s="1"/>
  <c r="AC21" i="15"/>
  <c r="AD21" i="15" s="1"/>
  <c r="AC20" i="15"/>
  <c r="AD20" i="15" s="1"/>
  <c r="Y22" i="15"/>
  <c r="Z22" i="15" s="1"/>
  <c r="Y20" i="15"/>
  <c r="Z20" i="15" s="1"/>
  <c r="R1" i="15"/>
  <c r="V1" i="15" s="1"/>
  <c r="T32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1" i="15" l="1"/>
  <c r="U20" i="15"/>
  <c r="U22" i="15"/>
  <c r="P32" i="15" l="1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Q20" i="15" l="1"/>
  <c r="Q21" i="15"/>
  <c r="Q22" i="15"/>
  <c r="CP32" i="14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E22" i="14" l="1"/>
  <c r="CF22" i="14" s="1"/>
  <c r="CI22" i="14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L32" i="15"/>
  <c r="BK22" i="14" l="1"/>
  <c r="BL22" i="14" s="1"/>
  <c r="F25" i="15"/>
  <c r="BO20" i="14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3"/>
  <c r="R1" i="13"/>
  <c r="V1" i="13" s="1"/>
  <c r="Z1" i="13" s="1"/>
  <c r="AD1" i="13" s="1"/>
  <c r="AH1" i="13" s="1"/>
  <c r="AL1" i="13" s="1"/>
  <c r="V365" i="8"/>
  <c r="Y365" i="8" s="1"/>
  <c r="V364" i="8"/>
  <c r="Y364" i="8" s="1"/>
  <c r="V363" i="8"/>
  <c r="Y363" i="8" s="1"/>
  <c r="V362" i="8"/>
  <c r="Y362" i="8" s="1"/>
  <c r="V361" i="8"/>
  <c r="Y361" i="8" s="1"/>
  <c r="V360" i="8"/>
  <c r="Y360" i="8" s="1"/>
  <c r="V359" i="8"/>
  <c r="Y359" i="8" s="1"/>
  <c r="V358" i="8"/>
  <c r="Y358" i="8" s="1"/>
  <c r="V357" i="8"/>
  <c r="Y357" i="8" s="1"/>
  <c r="V356" i="8"/>
  <c r="Y356" i="8" s="1"/>
  <c r="V355" i="8"/>
  <c r="Y355" i="8" s="1"/>
  <c r="V354" i="8"/>
  <c r="Y354" i="8" s="1"/>
  <c r="V353" i="8"/>
  <c r="Y353" i="8" s="1"/>
  <c r="V352" i="8"/>
  <c r="V351" i="8"/>
  <c r="Y351" i="8" s="1"/>
  <c r="V350" i="8"/>
  <c r="Y350" i="8" s="1"/>
  <c r="V349" i="8"/>
  <c r="Y349" i="8" s="1"/>
  <c r="V348" i="8"/>
  <c r="Y348" i="8" s="1"/>
  <c r="V347" i="8"/>
  <c r="V346" i="8"/>
  <c r="Y346" i="8" s="1"/>
  <c r="V345" i="8"/>
  <c r="Y345" i="8" s="1"/>
  <c r="V344" i="8"/>
  <c r="Y344" i="8" s="1"/>
  <c r="V343" i="8"/>
  <c r="Y343" i="8" s="1"/>
  <c r="V342" i="8"/>
  <c r="Y342" i="8" s="1"/>
  <c r="V341" i="8"/>
  <c r="Y341" i="8" s="1"/>
  <c r="V340" i="8"/>
  <c r="Y340" i="8" s="1"/>
  <c r="V339" i="8"/>
  <c r="Y339" i="8" s="1"/>
  <c r="V338" i="8"/>
  <c r="Y338" i="8" s="1"/>
  <c r="V337" i="8"/>
  <c r="Y337" i="8" s="1"/>
  <c r="V336" i="8"/>
  <c r="Y336" i="8" s="1"/>
  <c r="V335" i="8"/>
  <c r="Y335" i="8" s="1"/>
  <c r="V334" i="8"/>
  <c r="Y334" i="8" s="1"/>
  <c r="V333" i="8"/>
  <c r="V332" i="8"/>
  <c r="V331" i="8"/>
  <c r="V330" i="8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W352" i="8" l="1"/>
  <c r="Z352" i="8" s="1"/>
  <c r="Y352" i="8"/>
  <c r="X347" i="8"/>
  <c r="Y347" i="8"/>
  <c r="Y330" i="8"/>
  <c r="Y311" i="8"/>
  <c r="W344" i="8"/>
  <c r="Z344" i="8" s="1"/>
  <c r="Y312" i="8"/>
  <c r="Y313" i="8"/>
  <c r="X355" i="8"/>
  <c r="X363" i="8"/>
  <c r="Y331" i="8"/>
  <c r="W360" i="8"/>
  <c r="Z360" i="8" s="1"/>
  <c r="Y306" i="8"/>
  <c r="X331" i="8"/>
  <c r="X339" i="8"/>
  <c r="Y307" i="8"/>
  <c r="Y308" i="8"/>
  <c r="Y332" i="8"/>
  <c r="Y310" i="8"/>
  <c r="W336" i="8"/>
  <c r="Z336" i="8" s="1"/>
  <c r="Y309" i="8"/>
  <c r="X357" i="8"/>
  <c r="Y333" i="8"/>
  <c r="B21" i="15"/>
  <c r="W349" i="8"/>
  <c r="Z349" i="8" s="1"/>
  <c r="W365" i="8"/>
  <c r="Z365" i="8" s="1"/>
  <c r="W341" i="8"/>
  <c r="Z341" i="8" s="1"/>
  <c r="X360" i="8"/>
  <c r="X349" i="8"/>
  <c r="X365" i="8"/>
  <c r="X341" i="8"/>
  <c r="X352" i="8"/>
  <c r="W357" i="8"/>
  <c r="Z357" i="8" s="1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X34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W333" i="8"/>
  <c r="X333" i="8"/>
  <c r="X336" i="8"/>
  <c r="W330" i="8"/>
  <c r="W338" i="8"/>
  <c r="Z338" i="8" s="1"/>
  <c r="W346" i="8"/>
  <c r="Z346" i="8" s="1"/>
  <c r="W354" i="8"/>
  <c r="Z354" i="8" s="1"/>
  <c r="W362" i="8"/>
  <c r="Z362" i="8" s="1"/>
  <c r="X330" i="8"/>
  <c r="W335" i="8"/>
  <c r="Z335" i="8" s="1"/>
  <c r="X338" i="8"/>
  <c r="W343" i="8"/>
  <c r="Z343" i="8" s="1"/>
  <c r="X346" i="8"/>
  <c r="W351" i="8"/>
  <c r="Z351" i="8" s="1"/>
  <c r="X354" i="8"/>
  <c r="W359" i="8"/>
  <c r="Z359" i="8" s="1"/>
  <c r="X362" i="8"/>
  <c r="W332" i="8"/>
  <c r="X335" i="8"/>
  <c r="W340" i="8"/>
  <c r="Z340" i="8" s="1"/>
  <c r="X343" i="8"/>
  <c r="W348" i="8"/>
  <c r="Z348" i="8" s="1"/>
  <c r="X351" i="8"/>
  <c r="W356" i="8"/>
  <c r="Z356" i="8" s="1"/>
  <c r="X359" i="8"/>
  <c r="W364" i="8"/>
  <c r="Z364" i="8" s="1"/>
  <c r="X332" i="8"/>
  <c r="W337" i="8"/>
  <c r="Z337" i="8" s="1"/>
  <c r="X340" i="8"/>
  <c r="W345" i="8"/>
  <c r="Z345" i="8" s="1"/>
  <c r="X348" i="8"/>
  <c r="W353" i="8"/>
  <c r="Z353" i="8" s="1"/>
  <c r="X356" i="8"/>
  <c r="W361" i="8"/>
  <c r="Z361" i="8" s="1"/>
  <c r="X364" i="8"/>
  <c r="W334" i="8"/>
  <c r="Z334" i="8" s="1"/>
  <c r="X337" i="8"/>
  <c r="W342" i="8"/>
  <c r="Z342" i="8" s="1"/>
  <c r="X345" i="8"/>
  <c r="W350" i="8"/>
  <c r="Z350" i="8" s="1"/>
  <c r="X353" i="8"/>
  <c r="W358" i="8"/>
  <c r="Z358" i="8" s="1"/>
  <c r="X361" i="8"/>
  <c r="W331" i="8"/>
  <c r="X334" i="8"/>
  <c r="W339" i="8"/>
  <c r="Z339" i="8" s="1"/>
  <c r="X342" i="8"/>
  <c r="W347" i="8"/>
  <c r="Z347" i="8" s="1"/>
  <c r="X350" i="8"/>
  <c r="W355" i="8"/>
  <c r="Z355" i="8" s="1"/>
  <c r="X358" i="8"/>
  <c r="W363" i="8"/>
  <c r="Z363" i="8" s="1"/>
  <c r="Z332" i="8" l="1"/>
  <c r="Z330" i="8"/>
  <c r="Z333" i="8"/>
  <c r="Z307" i="8"/>
  <c r="Z310" i="8"/>
  <c r="Z313" i="8"/>
  <c r="Z312" i="8"/>
  <c r="Z309" i="8"/>
  <c r="Z306" i="8"/>
  <c r="Z331" i="8"/>
  <c r="Z308" i="8"/>
  <c r="Z311" i="8"/>
  <c r="AK18" i="13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B22" i="13" l="1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S15" i="8"/>
  <c r="U15" i="8"/>
  <c r="S154" i="8"/>
  <c r="U154" i="8"/>
  <c r="S151" i="8"/>
  <c r="U151" i="8"/>
  <c r="S145" i="8"/>
  <c r="U145" i="8"/>
  <c r="S144" i="8"/>
  <c r="U144" i="8"/>
  <c r="S162" i="8"/>
  <c r="U162" i="8"/>
  <c r="U369" i="8"/>
  <c r="T369" i="8"/>
  <c r="S369" i="8"/>
  <c r="R369" i="8"/>
  <c r="U368" i="8"/>
  <c r="T368" i="8"/>
  <c r="S368" i="8"/>
  <c r="R368" i="8"/>
  <c r="U367" i="8"/>
  <c r="T367" i="8"/>
  <c r="S367" i="8"/>
  <c r="R367" i="8"/>
  <c r="U366" i="8"/>
  <c r="T366" i="8"/>
  <c r="S366" i="8"/>
  <c r="R366" i="8"/>
  <c r="U365" i="8"/>
  <c r="T365" i="8"/>
  <c r="S365" i="8"/>
  <c r="R365" i="8"/>
  <c r="U364" i="8"/>
  <c r="T364" i="8"/>
  <c r="S364" i="8"/>
  <c r="R364" i="8"/>
  <c r="U363" i="8"/>
  <c r="T363" i="8"/>
  <c r="S363" i="8"/>
  <c r="R363" i="8"/>
  <c r="U362" i="8"/>
  <c r="T362" i="8"/>
  <c r="S362" i="8"/>
  <c r="R362" i="8"/>
  <c r="U361" i="8"/>
  <c r="T361" i="8"/>
  <c r="S361" i="8"/>
  <c r="R361" i="8"/>
  <c r="U360" i="8"/>
  <c r="T360" i="8"/>
  <c r="S360" i="8"/>
  <c r="R360" i="8"/>
  <c r="U359" i="8"/>
  <c r="T359" i="8"/>
  <c r="S359" i="8"/>
  <c r="R359" i="8"/>
  <c r="U358" i="8"/>
  <c r="T358" i="8"/>
  <c r="S358" i="8"/>
  <c r="R358" i="8"/>
  <c r="U357" i="8"/>
  <c r="T357" i="8"/>
  <c r="S357" i="8"/>
  <c r="R357" i="8"/>
  <c r="U356" i="8"/>
  <c r="T356" i="8"/>
  <c r="S356" i="8"/>
  <c r="R356" i="8"/>
  <c r="U355" i="8"/>
  <c r="T355" i="8"/>
  <c r="S355" i="8"/>
  <c r="R355" i="8"/>
  <c r="U354" i="8"/>
  <c r="T354" i="8"/>
  <c r="S354" i="8"/>
  <c r="R354" i="8"/>
  <c r="U353" i="8"/>
  <c r="T353" i="8"/>
  <c r="S353" i="8"/>
  <c r="R353" i="8"/>
  <c r="U352" i="8"/>
  <c r="T352" i="8"/>
  <c r="S352" i="8"/>
  <c r="R352" i="8"/>
  <c r="U351" i="8"/>
  <c r="T351" i="8"/>
  <c r="S351" i="8"/>
  <c r="R351" i="8"/>
  <c r="U350" i="8"/>
  <c r="T350" i="8"/>
  <c r="S350" i="8"/>
  <c r="R350" i="8"/>
  <c r="U349" i="8"/>
  <c r="T349" i="8"/>
  <c r="S349" i="8"/>
  <c r="R349" i="8"/>
  <c r="U348" i="8"/>
  <c r="T348" i="8"/>
  <c r="S348" i="8"/>
  <c r="R348" i="8"/>
  <c r="U347" i="8"/>
  <c r="T347" i="8"/>
  <c r="S347" i="8"/>
  <c r="R347" i="8"/>
  <c r="U346" i="8"/>
  <c r="T346" i="8"/>
  <c r="S346" i="8"/>
  <c r="R346" i="8"/>
  <c r="U345" i="8"/>
  <c r="T345" i="8"/>
  <c r="S345" i="8"/>
  <c r="R345" i="8"/>
  <c r="U344" i="8"/>
  <c r="T344" i="8"/>
  <c r="S344" i="8"/>
  <c r="R344" i="8"/>
  <c r="U343" i="8"/>
  <c r="T343" i="8"/>
  <c r="S343" i="8"/>
  <c r="R343" i="8"/>
  <c r="U342" i="8"/>
  <c r="T342" i="8"/>
  <c r="S342" i="8"/>
  <c r="R342" i="8"/>
  <c r="U341" i="8"/>
  <c r="T341" i="8"/>
  <c r="S341" i="8"/>
  <c r="R341" i="8"/>
  <c r="U340" i="8"/>
  <c r="T340" i="8"/>
  <c r="S340" i="8"/>
  <c r="R340" i="8"/>
  <c r="U339" i="8"/>
  <c r="T339" i="8"/>
  <c r="S339" i="8"/>
  <c r="R339" i="8"/>
  <c r="U338" i="8"/>
  <c r="T338" i="8"/>
  <c r="S338" i="8"/>
  <c r="R338" i="8"/>
  <c r="U337" i="8"/>
  <c r="T337" i="8"/>
  <c r="S337" i="8"/>
  <c r="R337" i="8"/>
  <c r="U336" i="8"/>
  <c r="T336" i="8"/>
  <c r="S336" i="8"/>
  <c r="R336" i="8"/>
  <c r="U335" i="8"/>
  <c r="T335" i="8"/>
  <c r="S335" i="8"/>
  <c r="R335" i="8"/>
  <c r="U334" i="8"/>
  <c r="T334" i="8"/>
  <c r="S334" i="8"/>
  <c r="R334" i="8"/>
  <c r="U333" i="8"/>
  <c r="T333" i="8"/>
  <c r="S333" i="8"/>
  <c r="R333" i="8"/>
  <c r="U332" i="8"/>
  <c r="T332" i="8"/>
  <c r="S332" i="8"/>
  <c r="R332" i="8"/>
  <c r="U331" i="8"/>
  <c r="T331" i="8"/>
  <c r="S331" i="8"/>
  <c r="R331" i="8"/>
  <c r="U330" i="8"/>
  <c r="T330" i="8"/>
  <c r="S330" i="8"/>
  <c r="R330" i="8"/>
  <c r="U329" i="8"/>
  <c r="T329" i="8"/>
  <c r="S329" i="8"/>
  <c r="R329" i="8"/>
  <c r="U328" i="8"/>
  <c r="T328" i="8"/>
  <c r="S328" i="8"/>
  <c r="R328" i="8"/>
  <c r="U327" i="8"/>
  <c r="T327" i="8"/>
  <c r="S327" i="8"/>
  <c r="R327" i="8"/>
  <c r="U326" i="8"/>
  <c r="T326" i="8"/>
  <c r="S326" i="8"/>
  <c r="R326" i="8"/>
  <c r="U325" i="8"/>
  <c r="T325" i="8"/>
  <c r="S325" i="8"/>
  <c r="R325" i="8"/>
  <c r="U324" i="8"/>
  <c r="T324" i="8"/>
  <c r="S324" i="8"/>
  <c r="R324" i="8"/>
  <c r="U323" i="8"/>
  <c r="T323" i="8"/>
  <c r="S323" i="8"/>
  <c r="R323" i="8"/>
  <c r="U322" i="8"/>
  <c r="T322" i="8"/>
  <c r="S322" i="8"/>
  <c r="R322" i="8"/>
  <c r="U305" i="8"/>
  <c r="T305" i="8"/>
  <c r="S305" i="8"/>
  <c r="R305" i="8"/>
  <c r="U304" i="8"/>
  <c r="T304" i="8"/>
  <c r="S304" i="8"/>
  <c r="R304" i="8"/>
  <c r="U303" i="8"/>
  <c r="T303" i="8"/>
  <c r="S303" i="8"/>
  <c r="R303" i="8"/>
  <c r="U302" i="8"/>
  <c r="T302" i="8"/>
  <c r="S302" i="8"/>
  <c r="R302" i="8"/>
  <c r="U301" i="8"/>
  <c r="T301" i="8"/>
  <c r="S301" i="8"/>
  <c r="R301" i="8"/>
  <c r="U300" i="8"/>
  <c r="T300" i="8"/>
  <c r="S300" i="8"/>
  <c r="R300" i="8"/>
  <c r="U299" i="8"/>
  <c r="T299" i="8"/>
  <c r="S299" i="8"/>
  <c r="R299" i="8"/>
  <c r="U298" i="8"/>
  <c r="T298" i="8"/>
  <c r="S298" i="8"/>
  <c r="R298" i="8"/>
  <c r="U297" i="8"/>
  <c r="T297" i="8"/>
  <c r="S297" i="8"/>
  <c r="R297" i="8"/>
  <c r="U296" i="8"/>
  <c r="T296" i="8"/>
  <c r="S296" i="8"/>
  <c r="R296" i="8"/>
  <c r="U295" i="8"/>
  <c r="T295" i="8"/>
  <c r="S295" i="8"/>
  <c r="R295" i="8"/>
  <c r="U294" i="8"/>
  <c r="T294" i="8"/>
  <c r="S294" i="8"/>
  <c r="R294" i="8"/>
  <c r="U293" i="8"/>
  <c r="T293" i="8"/>
  <c r="S293" i="8"/>
  <c r="R293" i="8"/>
  <c r="U292" i="8"/>
  <c r="T292" i="8"/>
  <c r="S292" i="8"/>
  <c r="R292" i="8"/>
  <c r="U291" i="8"/>
  <c r="T291" i="8"/>
  <c r="S291" i="8"/>
  <c r="R291" i="8"/>
  <c r="U290" i="8"/>
  <c r="T290" i="8"/>
  <c r="S290" i="8"/>
  <c r="R290" i="8"/>
  <c r="U277" i="8"/>
  <c r="T277" i="8"/>
  <c r="S277" i="8"/>
  <c r="R277" i="8"/>
  <c r="U289" i="8"/>
  <c r="T289" i="8"/>
  <c r="S289" i="8"/>
  <c r="R289" i="8"/>
  <c r="U284" i="8"/>
  <c r="T284" i="8"/>
  <c r="S284" i="8"/>
  <c r="R284" i="8"/>
  <c r="U288" i="8"/>
  <c r="T288" i="8"/>
  <c r="S288" i="8"/>
  <c r="R288" i="8"/>
  <c r="U276" i="8"/>
  <c r="T276" i="8"/>
  <c r="S276" i="8"/>
  <c r="R276" i="8"/>
  <c r="U283" i="8"/>
  <c r="T283" i="8"/>
  <c r="S283" i="8"/>
  <c r="R283" i="8"/>
  <c r="U282" i="8"/>
  <c r="T282" i="8"/>
  <c r="S282" i="8"/>
  <c r="R282" i="8"/>
  <c r="U281" i="8"/>
  <c r="T281" i="8"/>
  <c r="S281" i="8"/>
  <c r="R281" i="8"/>
  <c r="U287" i="8"/>
  <c r="T287" i="8"/>
  <c r="S287" i="8"/>
  <c r="R287" i="8"/>
  <c r="U275" i="8"/>
  <c r="T275" i="8"/>
  <c r="S275" i="8"/>
  <c r="R275" i="8"/>
  <c r="U286" i="8"/>
  <c r="T286" i="8"/>
  <c r="S286" i="8"/>
  <c r="R286" i="8"/>
  <c r="U280" i="8"/>
  <c r="T280" i="8"/>
  <c r="S280" i="8"/>
  <c r="R280" i="8"/>
  <c r="U279" i="8"/>
  <c r="T279" i="8"/>
  <c r="S279" i="8"/>
  <c r="R279" i="8"/>
  <c r="U285" i="8"/>
  <c r="T285" i="8"/>
  <c r="S285" i="8"/>
  <c r="R285" i="8"/>
  <c r="U278" i="8"/>
  <c r="T278" i="8"/>
  <c r="S278" i="8"/>
  <c r="R278" i="8"/>
  <c r="U274" i="8"/>
  <c r="T274" i="8"/>
  <c r="S274" i="8"/>
  <c r="R274" i="8"/>
  <c r="U273" i="8"/>
  <c r="T273" i="8"/>
  <c r="S273" i="8"/>
  <c r="R273" i="8"/>
  <c r="U272" i="8"/>
  <c r="T272" i="8"/>
  <c r="S272" i="8"/>
  <c r="R272" i="8"/>
  <c r="U271" i="8"/>
  <c r="T271" i="8"/>
  <c r="S271" i="8"/>
  <c r="R271" i="8"/>
  <c r="U270" i="8"/>
  <c r="T270" i="8"/>
  <c r="S270" i="8"/>
  <c r="R270" i="8"/>
  <c r="U269" i="8"/>
  <c r="T269" i="8"/>
  <c r="S269" i="8"/>
  <c r="R269" i="8"/>
  <c r="U268" i="8"/>
  <c r="T268" i="8"/>
  <c r="S268" i="8"/>
  <c r="R268" i="8"/>
  <c r="U267" i="8"/>
  <c r="T267" i="8"/>
  <c r="S267" i="8"/>
  <c r="R267" i="8"/>
  <c r="U266" i="8"/>
  <c r="T266" i="8"/>
  <c r="S266" i="8"/>
  <c r="R266" i="8"/>
  <c r="U265" i="8"/>
  <c r="T265" i="8"/>
  <c r="S265" i="8"/>
  <c r="R265" i="8"/>
  <c r="U264" i="8"/>
  <c r="T264" i="8"/>
  <c r="S264" i="8"/>
  <c r="R264" i="8"/>
  <c r="U263" i="8"/>
  <c r="T263" i="8"/>
  <c r="S263" i="8"/>
  <c r="R263" i="8"/>
  <c r="U262" i="8"/>
  <c r="T262" i="8"/>
  <c r="S262" i="8"/>
  <c r="R262" i="8"/>
  <c r="U261" i="8"/>
  <c r="T261" i="8"/>
  <c r="S261" i="8"/>
  <c r="R261" i="8"/>
  <c r="U260" i="8"/>
  <c r="T260" i="8"/>
  <c r="S260" i="8"/>
  <c r="R260" i="8"/>
  <c r="U259" i="8"/>
  <c r="T259" i="8"/>
  <c r="S259" i="8"/>
  <c r="R259" i="8"/>
  <c r="U258" i="8"/>
  <c r="T258" i="8"/>
  <c r="S258" i="8"/>
  <c r="R258" i="8"/>
  <c r="U241" i="8"/>
  <c r="T241" i="8"/>
  <c r="S241" i="8"/>
  <c r="R241" i="8"/>
  <c r="U240" i="8"/>
  <c r="T240" i="8"/>
  <c r="S240" i="8"/>
  <c r="R240" i="8"/>
  <c r="U239" i="8"/>
  <c r="T239" i="8"/>
  <c r="S239" i="8"/>
  <c r="R239" i="8"/>
  <c r="U238" i="8"/>
  <c r="T238" i="8"/>
  <c r="S238" i="8"/>
  <c r="R238" i="8"/>
  <c r="U237" i="8"/>
  <c r="T237" i="8"/>
  <c r="S237" i="8"/>
  <c r="R237" i="8"/>
  <c r="U236" i="8"/>
  <c r="T236" i="8"/>
  <c r="S236" i="8"/>
  <c r="R236" i="8"/>
  <c r="U235" i="8"/>
  <c r="T235" i="8"/>
  <c r="S235" i="8"/>
  <c r="R235" i="8"/>
  <c r="U234" i="8"/>
  <c r="T234" i="8"/>
  <c r="S234" i="8"/>
  <c r="R234" i="8"/>
  <c r="U233" i="8"/>
  <c r="T233" i="8"/>
  <c r="S233" i="8"/>
  <c r="R233" i="8"/>
  <c r="U232" i="8"/>
  <c r="T232" i="8"/>
  <c r="S232" i="8"/>
  <c r="R232" i="8"/>
  <c r="U231" i="8"/>
  <c r="T231" i="8"/>
  <c r="S231" i="8"/>
  <c r="R231" i="8"/>
  <c r="U230" i="8"/>
  <c r="T230" i="8"/>
  <c r="S230" i="8"/>
  <c r="R230" i="8"/>
  <c r="U229" i="8"/>
  <c r="T229" i="8"/>
  <c r="S229" i="8"/>
  <c r="R229" i="8"/>
  <c r="U228" i="8"/>
  <c r="T228" i="8"/>
  <c r="S228" i="8"/>
  <c r="R228" i="8"/>
  <c r="U227" i="8"/>
  <c r="T227" i="8"/>
  <c r="S227" i="8"/>
  <c r="R227" i="8"/>
  <c r="U226" i="8"/>
  <c r="T226" i="8"/>
  <c r="S226" i="8"/>
  <c r="R226" i="8"/>
  <c r="U225" i="8"/>
  <c r="T225" i="8"/>
  <c r="S225" i="8"/>
  <c r="R225" i="8"/>
  <c r="U224" i="8"/>
  <c r="T224" i="8"/>
  <c r="S224" i="8"/>
  <c r="R224" i="8"/>
  <c r="U223" i="8"/>
  <c r="T223" i="8"/>
  <c r="S223" i="8"/>
  <c r="R223" i="8"/>
  <c r="U222" i="8"/>
  <c r="T222" i="8"/>
  <c r="S222" i="8"/>
  <c r="R222" i="8"/>
  <c r="U221" i="8"/>
  <c r="T221" i="8"/>
  <c r="S221" i="8"/>
  <c r="R221" i="8"/>
  <c r="U220" i="8"/>
  <c r="T220" i="8"/>
  <c r="S220" i="8"/>
  <c r="R220" i="8"/>
  <c r="U219" i="8"/>
  <c r="T219" i="8"/>
  <c r="S219" i="8"/>
  <c r="R219" i="8"/>
  <c r="U218" i="8"/>
  <c r="T218" i="8"/>
  <c r="S218" i="8"/>
  <c r="R218" i="8"/>
  <c r="U217" i="8"/>
  <c r="T217" i="8"/>
  <c r="S217" i="8"/>
  <c r="R217" i="8"/>
  <c r="U216" i="8"/>
  <c r="T216" i="8"/>
  <c r="S216" i="8"/>
  <c r="R216" i="8"/>
  <c r="U215" i="8"/>
  <c r="T215" i="8"/>
  <c r="S215" i="8"/>
  <c r="R215" i="8"/>
  <c r="U214" i="8"/>
  <c r="T214" i="8"/>
  <c r="S214" i="8"/>
  <c r="R214" i="8"/>
  <c r="U213" i="8"/>
  <c r="T213" i="8"/>
  <c r="S213" i="8"/>
  <c r="R213" i="8"/>
  <c r="U212" i="8"/>
  <c r="T212" i="8"/>
  <c r="S212" i="8"/>
  <c r="R212" i="8"/>
  <c r="U211" i="8"/>
  <c r="T211" i="8"/>
  <c r="S211" i="8"/>
  <c r="R211" i="8"/>
  <c r="U210" i="8"/>
  <c r="T210" i="8"/>
  <c r="S210" i="8"/>
  <c r="R210" i="8"/>
  <c r="U209" i="8"/>
  <c r="T209" i="8"/>
  <c r="S209" i="8"/>
  <c r="R209" i="8"/>
  <c r="U208" i="8"/>
  <c r="T208" i="8"/>
  <c r="S208" i="8"/>
  <c r="R208" i="8"/>
  <c r="U207" i="8"/>
  <c r="T207" i="8"/>
  <c r="S207" i="8"/>
  <c r="R207" i="8"/>
  <c r="U206" i="8"/>
  <c r="T206" i="8"/>
  <c r="S206" i="8"/>
  <c r="R206" i="8"/>
  <c r="U205" i="8"/>
  <c r="T205" i="8"/>
  <c r="S205" i="8"/>
  <c r="R205" i="8"/>
  <c r="U204" i="8"/>
  <c r="T204" i="8"/>
  <c r="S204" i="8"/>
  <c r="R204" i="8"/>
  <c r="U203" i="8"/>
  <c r="T203" i="8"/>
  <c r="S203" i="8"/>
  <c r="R203" i="8"/>
  <c r="U202" i="8"/>
  <c r="T202" i="8"/>
  <c r="S202" i="8"/>
  <c r="R202" i="8"/>
  <c r="U201" i="8"/>
  <c r="T201" i="8"/>
  <c r="S201" i="8"/>
  <c r="R201" i="8"/>
  <c r="U200" i="8"/>
  <c r="T200" i="8"/>
  <c r="S200" i="8"/>
  <c r="R200" i="8"/>
  <c r="U199" i="8"/>
  <c r="T199" i="8"/>
  <c r="S199" i="8"/>
  <c r="R199" i="8"/>
  <c r="U198" i="8"/>
  <c r="T198" i="8"/>
  <c r="S198" i="8"/>
  <c r="R198" i="8"/>
  <c r="U197" i="8"/>
  <c r="T197" i="8"/>
  <c r="S197" i="8"/>
  <c r="R197" i="8"/>
  <c r="U196" i="8"/>
  <c r="T196" i="8"/>
  <c r="S196" i="8"/>
  <c r="R196" i="8"/>
  <c r="U195" i="8"/>
  <c r="T195" i="8"/>
  <c r="S195" i="8"/>
  <c r="R195" i="8"/>
  <c r="U194" i="8"/>
  <c r="T194" i="8"/>
  <c r="S194" i="8"/>
  <c r="R194" i="8"/>
  <c r="U177" i="8"/>
  <c r="T177" i="8"/>
  <c r="S177" i="8"/>
  <c r="R177" i="8"/>
  <c r="U176" i="8"/>
  <c r="T176" i="8"/>
  <c r="S176" i="8"/>
  <c r="R176" i="8"/>
  <c r="U175" i="8"/>
  <c r="T175" i="8"/>
  <c r="S175" i="8"/>
  <c r="R175" i="8"/>
  <c r="U174" i="8"/>
  <c r="T174" i="8"/>
  <c r="S174" i="8"/>
  <c r="R174" i="8"/>
  <c r="U173" i="8"/>
  <c r="T173" i="8"/>
  <c r="S173" i="8"/>
  <c r="R173" i="8"/>
  <c r="U172" i="8"/>
  <c r="T172" i="8"/>
  <c r="S172" i="8"/>
  <c r="R172" i="8"/>
  <c r="U171" i="8"/>
  <c r="T171" i="8"/>
  <c r="S171" i="8"/>
  <c r="R171" i="8"/>
  <c r="U170" i="8"/>
  <c r="T170" i="8"/>
  <c r="S170" i="8"/>
  <c r="R170" i="8"/>
  <c r="U169" i="8"/>
  <c r="T169" i="8"/>
  <c r="S169" i="8"/>
  <c r="R169" i="8"/>
  <c r="U168" i="8"/>
  <c r="T168" i="8"/>
  <c r="S168" i="8"/>
  <c r="R168" i="8"/>
  <c r="U167" i="8"/>
  <c r="T167" i="8"/>
  <c r="S167" i="8"/>
  <c r="R167" i="8"/>
  <c r="U166" i="8"/>
  <c r="T166" i="8"/>
  <c r="S166" i="8"/>
  <c r="R166" i="8"/>
  <c r="U165" i="8"/>
  <c r="T165" i="8"/>
  <c r="S165" i="8"/>
  <c r="R165" i="8"/>
  <c r="U164" i="8"/>
  <c r="T164" i="8"/>
  <c r="S164" i="8"/>
  <c r="R164" i="8"/>
  <c r="U163" i="8"/>
  <c r="T163" i="8"/>
  <c r="S163" i="8"/>
  <c r="R163" i="8"/>
  <c r="T162" i="8"/>
  <c r="R162" i="8"/>
  <c r="U161" i="8"/>
  <c r="T161" i="8"/>
  <c r="S161" i="8"/>
  <c r="R161" i="8"/>
  <c r="U160" i="8"/>
  <c r="T160" i="8"/>
  <c r="S160" i="8"/>
  <c r="R160" i="8"/>
  <c r="U159" i="8"/>
  <c r="T159" i="8"/>
  <c r="S159" i="8"/>
  <c r="R159" i="8"/>
  <c r="U158" i="8"/>
  <c r="T158" i="8"/>
  <c r="S158" i="8"/>
  <c r="R158" i="8"/>
  <c r="U157" i="8"/>
  <c r="T157" i="8"/>
  <c r="S157" i="8"/>
  <c r="R157" i="8"/>
  <c r="U156" i="8"/>
  <c r="T156" i="8"/>
  <c r="S156" i="8"/>
  <c r="R156" i="8"/>
  <c r="U155" i="8"/>
  <c r="T155" i="8"/>
  <c r="S155" i="8"/>
  <c r="R155" i="8"/>
  <c r="T154" i="8"/>
  <c r="R154" i="8"/>
  <c r="U153" i="8"/>
  <c r="T153" i="8"/>
  <c r="S153" i="8"/>
  <c r="R153" i="8"/>
  <c r="U152" i="8"/>
  <c r="T152" i="8"/>
  <c r="S152" i="8"/>
  <c r="R152" i="8"/>
  <c r="T151" i="8"/>
  <c r="R151" i="8"/>
  <c r="U150" i="8"/>
  <c r="T150" i="8"/>
  <c r="S150" i="8"/>
  <c r="R150" i="8"/>
  <c r="U149" i="8"/>
  <c r="T149" i="8"/>
  <c r="S149" i="8"/>
  <c r="R149" i="8"/>
  <c r="U148" i="8"/>
  <c r="T148" i="8"/>
  <c r="S148" i="8"/>
  <c r="R148" i="8"/>
  <c r="U147" i="8"/>
  <c r="T147" i="8"/>
  <c r="S147" i="8"/>
  <c r="R147" i="8"/>
  <c r="U146" i="8"/>
  <c r="T146" i="8"/>
  <c r="S146" i="8"/>
  <c r="R146" i="8"/>
  <c r="T145" i="8"/>
  <c r="R145" i="8"/>
  <c r="T144" i="8"/>
  <c r="R144" i="8"/>
  <c r="U143" i="8"/>
  <c r="T143" i="8"/>
  <c r="S143" i="8"/>
  <c r="R143" i="8"/>
  <c r="U142" i="8"/>
  <c r="T142" i="8"/>
  <c r="S142" i="8"/>
  <c r="R142" i="8"/>
  <c r="U141" i="8"/>
  <c r="T141" i="8"/>
  <c r="S141" i="8"/>
  <c r="R141" i="8"/>
  <c r="U140" i="8"/>
  <c r="T140" i="8"/>
  <c r="S140" i="8"/>
  <c r="R140" i="8"/>
  <c r="U139" i="8"/>
  <c r="T139" i="8"/>
  <c r="S139" i="8"/>
  <c r="R139" i="8"/>
  <c r="U138" i="8"/>
  <c r="T138" i="8"/>
  <c r="S138" i="8"/>
  <c r="R138" i="8"/>
  <c r="U137" i="8"/>
  <c r="T137" i="8"/>
  <c r="S137" i="8"/>
  <c r="R137" i="8"/>
  <c r="U136" i="8"/>
  <c r="T136" i="8"/>
  <c r="S136" i="8"/>
  <c r="R136" i="8"/>
  <c r="U135" i="8"/>
  <c r="T135" i="8"/>
  <c r="S135" i="8"/>
  <c r="R135" i="8"/>
  <c r="U134" i="8"/>
  <c r="T134" i="8"/>
  <c r="S134" i="8"/>
  <c r="R134" i="8"/>
  <c r="U133" i="8"/>
  <c r="T133" i="8"/>
  <c r="S133" i="8"/>
  <c r="R133" i="8"/>
  <c r="U132" i="8"/>
  <c r="T132" i="8"/>
  <c r="S132" i="8"/>
  <c r="R132" i="8"/>
  <c r="U131" i="8"/>
  <c r="T131" i="8"/>
  <c r="S131" i="8"/>
  <c r="R131" i="8"/>
  <c r="U130" i="8"/>
  <c r="T130" i="8"/>
  <c r="S130" i="8"/>
  <c r="R130" i="8"/>
  <c r="U113" i="8"/>
  <c r="T113" i="8"/>
  <c r="S113" i="8"/>
  <c r="R113" i="8"/>
  <c r="U112" i="8"/>
  <c r="T112" i="8"/>
  <c r="S112" i="8"/>
  <c r="R112" i="8"/>
  <c r="U111" i="8"/>
  <c r="T111" i="8"/>
  <c r="S111" i="8"/>
  <c r="R111" i="8"/>
  <c r="U110" i="8"/>
  <c r="T110" i="8"/>
  <c r="S110" i="8"/>
  <c r="R110" i="8"/>
  <c r="U109" i="8"/>
  <c r="T109" i="8"/>
  <c r="S109" i="8"/>
  <c r="R109" i="8"/>
  <c r="U108" i="8"/>
  <c r="T108" i="8"/>
  <c r="S108" i="8"/>
  <c r="R108" i="8"/>
  <c r="U107" i="8"/>
  <c r="T107" i="8"/>
  <c r="S107" i="8"/>
  <c r="R107" i="8"/>
  <c r="U106" i="8"/>
  <c r="T106" i="8"/>
  <c r="S106" i="8"/>
  <c r="R106" i="8"/>
  <c r="U105" i="8"/>
  <c r="T105" i="8"/>
  <c r="S105" i="8"/>
  <c r="R105" i="8"/>
  <c r="U104" i="8"/>
  <c r="T104" i="8"/>
  <c r="S104" i="8"/>
  <c r="R104" i="8"/>
  <c r="U103" i="8"/>
  <c r="T103" i="8"/>
  <c r="S103" i="8"/>
  <c r="R103" i="8"/>
  <c r="U102" i="8"/>
  <c r="T102" i="8"/>
  <c r="S102" i="8"/>
  <c r="R102" i="8"/>
  <c r="U101" i="8"/>
  <c r="T101" i="8"/>
  <c r="S101" i="8"/>
  <c r="R101" i="8"/>
  <c r="U100" i="8"/>
  <c r="T100" i="8"/>
  <c r="S100" i="8"/>
  <c r="R100" i="8"/>
  <c r="U99" i="8"/>
  <c r="T99" i="8"/>
  <c r="S99" i="8"/>
  <c r="R99" i="8"/>
  <c r="U98" i="8"/>
  <c r="T98" i="8"/>
  <c r="S98" i="8"/>
  <c r="R98" i="8"/>
  <c r="U97" i="8"/>
  <c r="T97" i="8"/>
  <c r="S97" i="8"/>
  <c r="R97" i="8"/>
  <c r="U96" i="8"/>
  <c r="T96" i="8"/>
  <c r="S96" i="8"/>
  <c r="R96" i="8"/>
  <c r="U95" i="8"/>
  <c r="T95" i="8"/>
  <c r="S95" i="8"/>
  <c r="R95" i="8"/>
  <c r="U94" i="8"/>
  <c r="T94" i="8"/>
  <c r="S94" i="8"/>
  <c r="R94" i="8"/>
  <c r="U93" i="8"/>
  <c r="T93" i="8"/>
  <c r="S93" i="8"/>
  <c r="R93" i="8"/>
  <c r="U92" i="8"/>
  <c r="T92" i="8"/>
  <c r="S92" i="8"/>
  <c r="R92" i="8"/>
  <c r="U91" i="8"/>
  <c r="T91" i="8"/>
  <c r="S91" i="8"/>
  <c r="R91" i="8"/>
  <c r="U90" i="8"/>
  <c r="T90" i="8"/>
  <c r="S90" i="8"/>
  <c r="R90" i="8"/>
  <c r="U89" i="8"/>
  <c r="T89" i="8"/>
  <c r="S89" i="8"/>
  <c r="R89" i="8"/>
  <c r="U88" i="8"/>
  <c r="T88" i="8"/>
  <c r="S88" i="8"/>
  <c r="R88" i="8"/>
  <c r="U87" i="8"/>
  <c r="T87" i="8"/>
  <c r="S87" i="8"/>
  <c r="R87" i="8"/>
  <c r="U86" i="8"/>
  <c r="T86" i="8"/>
  <c r="S86" i="8"/>
  <c r="R86" i="8"/>
  <c r="U85" i="8"/>
  <c r="T85" i="8"/>
  <c r="S85" i="8"/>
  <c r="R85" i="8"/>
  <c r="U84" i="8"/>
  <c r="T84" i="8"/>
  <c r="S84" i="8"/>
  <c r="R84" i="8"/>
  <c r="U83" i="8"/>
  <c r="T83" i="8"/>
  <c r="S83" i="8"/>
  <c r="R83" i="8"/>
  <c r="U82" i="8"/>
  <c r="T82" i="8"/>
  <c r="S82" i="8"/>
  <c r="R82" i="8"/>
  <c r="U81" i="8"/>
  <c r="T81" i="8"/>
  <c r="S81" i="8"/>
  <c r="R81" i="8"/>
  <c r="U80" i="8"/>
  <c r="T80" i="8"/>
  <c r="S80" i="8"/>
  <c r="R80" i="8"/>
  <c r="U79" i="8"/>
  <c r="T79" i="8"/>
  <c r="S79" i="8"/>
  <c r="R79" i="8"/>
  <c r="U78" i="8"/>
  <c r="T78" i="8"/>
  <c r="S78" i="8"/>
  <c r="R78" i="8"/>
  <c r="U77" i="8"/>
  <c r="T77" i="8"/>
  <c r="S77" i="8"/>
  <c r="R77" i="8"/>
  <c r="U76" i="8"/>
  <c r="T76" i="8"/>
  <c r="S76" i="8"/>
  <c r="R76" i="8"/>
  <c r="U75" i="8"/>
  <c r="T75" i="8"/>
  <c r="S75" i="8"/>
  <c r="R75" i="8"/>
  <c r="U74" i="8"/>
  <c r="T74" i="8"/>
  <c r="S74" i="8"/>
  <c r="R74" i="8"/>
  <c r="U73" i="8"/>
  <c r="T73" i="8"/>
  <c r="S73" i="8"/>
  <c r="R73" i="8"/>
  <c r="U72" i="8"/>
  <c r="T72" i="8"/>
  <c r="S72" i="8"/>
  <c r="R72" i="8"/>
  <c r="U71" i="8"/>
  <c r="T71" i="8"/>
  <c r="S71" i="8"/>
  <c r="R71" i="8"/>
  <c r="U70" i="8"/>
  <c r="T70" i="8"/>
  <c r="S70" i="8"/>
  <c r="R70" i="8"/>
  <c r="U69" i="8"/>
  <c r="T69" i="8"/>
  <c r="S69" i="8"/>
  <c r="R69" i="8"/>
  <c r="U68" i="8"/>
  <c r="T68" i="8"/>
  <c r="S68" i="8"/>
  <c r="R68" i="8"/>
  <c r="U67" i="8"/>
  <c r="T67" i="8"/>
  <c r="S67" i="8"/>
  <c r="R67" i="8"/>
  <c r="U66" i="8"/>
  <c r="T66" i="8"/>
  <c r="S66" i="8"/>
  <c r="R66" i="8"/>
  <c r="U49" i="8"/>
  <c r="T49" i="8"/>
  <c r="S49" i="8"/>
  <c r="R49" i="8"/>
  <c r="U48" i="8"/>
  <c r="T48" i="8"/>
  <c r="S48" i="8"/>
  <c r="R48" i="8"/>
  <c r="U47" i="8"/>
  <c r="T47" i="8"/>
  <c r="S47" i="8"/>
  <c r="R47" i="8"/>
  <c r="U46" i="8"/>
  <c r="T46" i="8"/>
  <c r="S46" i="8"/>
  <c r="R46" i="8"/>
  <c r="U45" i="8"/>
  <c r="T45" i="8"/>
  <c r="S45" i="8"/>
  <c r="R45" i="8"/>
  <c r="U44" i="8"/>
  <c r="T44" i="8"/>
  <c r="S44" i="8"/>
  <c r="R44" i="8"/>
  <c r="U43" i="8"/>
  <c r="T43" i="8"/>
  <c r="S43" i="8"/>
  <c r="R43" i="8"/>
  <c r="U42" i="8"/>
  <c r="T42" i="8"/>
  <c r="S42" i="8"/>
  <c r="R42" i="8"/>
  <c r="U41" i="8"/>
  <c r="T41" i="8"/>
  <c r="S41" i="8"/>
  <c r="R41" i="8"/>
  <c r="U40" i="8"/>
  <c r="T40" i="8"/>
  <c r="S40" i="8"/>
  <c r="R40" i="8"/>
  <c r="U39" i="8"/>
  <c r="T39" i="8"/>
  <c r="S39" i="8"/>
  <c r="R39" i="8"/>
  <c r="U38" i="8"/>
  <c r="T38" i="8"/>
  <c r="S38" i="8"/>
  <c r="R38" i="8"/>
  <c r="U37" i="8"/>
  <c r="T37" i="8"/>
  <c r="S37" i="8"/>
  <c r="R37" i="8"/>
  <c r="U36" i="8"/>
  <c r="T36" i="8"/>
  <c r="S36" i="8"/>
  <c r="R36" i="8"/>
  <c r="U35" i="8"/>
  <c r="T35" i="8"/>
  <c r="S35" i="8"/>
  <c r="R35" i="8"/>
  <c r="U34" i="8"/>
  <c r="T34" i="8"/>
  <c r="S34" i="8"/>
  <c r="R34" i="8"/>
  <c r="U33" i="8"/>
  <c r="T33" i="8"/>
  <c r="S33" i="8"/>
  <c r="R33" i="8"/>
  <c r="U32" i="8"/>
  <c r="T32" i="8"/>
  <c r="S32" i="8"/>
  <c r="R32" i="8"/>
  <c r="U31" i="8"/>
  <c r="T31" i="8"/>
  <c r="S31" i="8"/>
  <c r="R31" i="8"/>
  <c r="U30" i="8"/>
  <c r="T30" i="8"/>
  <c r="S30" i="8"/>
  <c r="R30" i="8"/>
  <c r="U29" i="8"/>
  <c r="T29" i="8"/>
  <c r="S29" i="8"/>
  <c r="R29" i="8"/>
  <c r="U28" i="8"/>
  <c r="T28" i="8"/>
  <c r="S28" i="8"/>
  <c r="R28" i="8"/>
  <c r="U27" i="8"/>
  <c r="T27" i="8"/>
  <c r="S27" i="8"/>
  <c r="R27" i="8"/>
  <c r="U26" i="8"/>
  <c r="T26" i="8"/>
  <c r="S26" i="8"/>
  <c r="R26" i="8"/>
  <c r="U25" i="8"/>
  <c r="T25" i="8"/>
  <c r="S25" i="8"/>
  <c r="R25" i="8"/>
  <c r="U24" i="8"/>
  <c r="T24" i="8"/>
  <c r="S24" i="8"/>
  <c r="R24" i="8"/>
  <c r="U23" i="8"/>
  <c r="T23" i="8"/>
  <c r="S23" i="8"/>
  <c r="R23" i="8"/>
  <c r="U22" i="8"/>
  <c r="T22" i="8"/>
  <c r="S22" i="8"/>
  <c r="R22" i="8"/>
  <c r="U21" i="8"/>
  <c r="T21" i="8"/>
  <c r="S21" i="8"/>
  <c r="R21" i="8"/>
  <c r="U20" i="8"/>
  <c r="T20" i="8"/>
  <c r="S20" i="8"/>
  <c r="R20" i="8"/>
  <c r="U19" i="8"/>
  <c r="T19" i="8"/>
  <c r="S19" i="8"/>
  <c r="R19" i="8"/>
  <c r="U18" i="8"/>
  <c r="T18" i="8"/>
  <c r="S18" i="8"/>
  <c r="R18" i="8"/>
  <c r="U17" i="8"/>
  <c r="T17" i="8"/>
  <c r="S17" i="8"/>
  <c r="R17" i="8"/>
  <c r="U16" i="8"/>
  <c r="T16" i="8"/>
  <c r="S16" i="8"/>
  <c r="R16" i="8"/>
  <c r="T15" i="8"/>
  <c r="R15" i="8"/>
  <c r="U14" i="8"/>
  <c r="T14" i="8"/>
  <c r="S14" i="8"/>
  <c r="R14" i="8"/>
  <c r="U13" i="8"/>
  <c r="T13" i="8"/>
  <c r="S13" i="8"/>
  <c r="R13" i="8"/>
  <c r="U12" i="8"/>
  <c r="T12" i="8"/>
  <c r="S12" i="8"/>
  <c r="R12" i="8"/>
  <c r="U11" i="8"/>
  <c r="T11" i="8"/>
  <c r="S11" i="8"/>
  <c r="R11" i="8"/>
  <c r="U10" i="8"/>
  <c r="T10" i="8"/>
  <c r="S10" i="8"/>
  <c r="R10" i="8"/>
  <c r="U9" i="8"/>
  <c r="T9" i="8"/>
  <c r="S9" i="8"/>
  <c r="R9" i="8"/>
  <c r="U8" i="8"/>
  <c r="T8" i="8"/>
  <c r="S8" i="8"/>
  <c r="R8" i="8"/>
  <c r="U7" i="8"/>
  <c r="T7" i="8"/>
  <c r="S7" i="8"/>
  <c r="R7" i="8"/>
  <c r="U6" i="8"/>
  <c r="T6" i="8"/>
  <c r="S6" i="8"/>
  <c r="R6" i="8"/>
  <c r="U5" i="8"/>
  <c r="T5" i="8"/>
  <c r="S5" i="8"/>
  <c r="R5" i="8"/>
  <c r="U4" i="8"/>
  <c r="T4" i="8"/>
  <c r="S4" i="8"/>
  <c r="R4" i="8"/>
  <c r="U3" i="8"/>
  <c r="T3" i="8"/>
  <c r="S3" i="8"/>
  <c r="R3" i="8"/>
  <c r="U2" i="8"/>
  <c r="S2" i="8"/>
  <c r="B37" i="16" l="1" a="1"/>
  <c r="B37" i="16" s="1"/>
  <c r="F27" i="16" a="1"/>
  <c r="F27" i="16" s="1"/>
  <c r="B27" i="16" a="1"/>
  <c r="B27" i="16" s="1"/>
  <c r="F37" i="16" a="1"/>
  <c r="F37" i="16" s="1"/>
  <c r="B47" i="16" a="1"/>
  <c r="B47" i="16" s="1"/>
  <c r="F47" i="16" a="1"/>
  <c r="F47" i="16" s="1"/>
  <c r="B46" i="16" a="1"/>
  <c r="B46" i="16" s="1"/>
  <c r="F36" i="16" a="1"/>
  <c r="F36" i="16" s="1"/>
  <c r="B36" i="16" a="1"/>
  <c r="B36" i="16" s="1"/>
  <c r="F26" i="16" a="1"/>
  <c r="F26" i="16" s="1"/>
  <c r="B26" i="16" a="1"/>
  <c r="B26" i="16" s="1"/>
  <c r="F46" i="16" a="1"/>
  <c r="F46" i="16" s="1"/>
  <c r="V22" i="15"/>
  <c r="V21" i="15"/>
  <c r="V20" i="15"/>
  <c r="R21" i="15"/>
  <c r="R22" i="15"/>
  <c r="R20" i="15"/>
  <c r="B22" i="15"/>
  <c r="B23" i="15" s="1"/>
  <c r="F35" i="13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7" i="6"/>
  <c r="C48" i="6"/>
  <c r="C46" i="6"/>
  <c r="C49" i="6"/>
  <c r="C41" i="6"/>
  <c r="C42" i="6"/>
  <c r="C43" i="6"/>
  <c r="C40" i="6"/>
  <c r="C36" i="6"/>
  <c r="C34" i="6"/>
  <c r="C35" i="6"/>
  <c r="C37" i="6"/>
  <c r="C30" i="6"/>
  <c r="C31" i="6"/>
  <c r="C29" i="6"/>
  <c r="C28" i="6"/>
  <c r="C24" i="6"/>
  <c r="C22" i="6"/>
  <c r="C25" i="6"/>
  <c r="C23" i="6"/>
  <c r="C17" i="6"/>
  <c r="C18" i="6"/>
  <c r="C19" i="6"/>
  <c r="C16" i="6"/>
  <c r="C12" i="6"/>
  <c r="C13" i="6"/>
  <c r="C10" i="6"/>
  <c r="C11" i="6"/>
  <c r="C6" i="6"/>
  <c r="C7" i="6"/>
  <c r="C4" i="6"/>
  <c r="C5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V15" i="8"/>
  <c r="V162" i="8"/>
  <c r="V154" i="8"/>
  <c r="V151" i="8"/>
  <c r="V145" i="8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X15" i="8"/>
  <c r="X162" i="8"/>
  <c r="W154" i="8"/>
  <c r="X154" i="8"/>
  <c r="X151" i="8"/>
  <c r="W145" i="8"/>
  <c r="X145" i="8"/>
  <c r="V274" i="8"/>
  <c r="V113" i="8"/>
  <c r="V112" i="8"/>
  <c r="V111" i="8"/>
  <c r="V110" i="8"/>
  <c r="V109" i="8"/>
  <c r="V108" i="8"/>
  <c r="W108" i="8" s="1"/>
  <c r="V107" i="8"/>
  <c r="V106" i="8"/>
  <c r="V105" i="8"/>
  <c r="V104" i="8"/>
  <c r="W104" i="8" s="1"/>
  <c r="V103" i="8"/>
  <c r="V102" i="8"/>
  <c r="V101" i="8"/>
  <c r="V100" i="8"/>
  <c r="W100" i="8" s="1"/>
  <c r="V99" i="8"/>
  <c r="V98" i="8"/>
  <c r="V97" i="8"/>
  <c r="V96" i="8"/>
  <c r="W96" i="8" s="1"/>
  <c r="V95" i="8"/>
  <c r="V94" i="8"/>
  <c r="V93" i="8"/>
  <c r="V92" i="8"/>
  <c r="W92" i="8" s="1"/>
  <c r="V91" i="8"/>
  <c r="V90" i="8"/>
  <c r="V89" i="8"/>
  <c r="V88" i="8"/>
  <c r="W88" i="8" s="1"/>
  <c r="V87" i="8"/>
  <c r="V86" i="8"/>
  <c r="V85" i="8"/>
  <c r="V84" i="8"/>
  <c r="W84" i="8" s="1"/>
  <c r="V83" i="8"/>
  <c r="V82" i="8"/>
  <c r="V81" i="8"/>
  <c r="V80" i="8"/>
  <c r="W80" i="8" s="1"/>
  <c r="V79" i="8"/>
  <c r="V78" i="8"/>
  <c r="V77" i="8"/>
  <c r="V76" i="8"/>
  <c r="W76" i="8" s="1"/>
  <c r="V75" i="8"/>
  <c r="V74" i="8"/>
  <c r="V73" i="8"/>
  <c r="V72" i="8"/>
  <c r="W72" i="8" s="1"/>
  <c r="V71" i="8"/>
  <c r="V70" i="8"/>
  <c r="V69" i="8"/>
  <c r="V68" i="8"/>
  <c r="W68" i="8" s="1"/>
  <c r="V67" i="8"/>
  <c r="V66" i="8"/>
  <c r="W66" i="8" s="1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V17" i="8"/>
  <c r="V16" i="8"/>
  <c r="X16" i="8" s="1"/>
  <c r="V14" i="8"/>
  <c r="X14" i="8" s="1"/>
  <c r="V13" i="8"/>
  <c r="V12" i="8"/>
  <c r="V11" i="8"/>
  <c r="V10" i="8"/>
  <c r="W10" i="8" s="1"/>
  <c r="V9" i="8"/>
  <c r="V8" i="8"/>
  <c r="X8" i="8" s="1"/>
  <c r="V7" i="8"/>
  <c r="W7" i="8" s="1"/>
  <c r="V6" i="8"/>
  <c r="V5" i="8"/>
  <c r="V4" i="8"/>
  <c r="V3" i="8"/>
  <c r="X3" i="8" s="1"/>
  <c r="B3" i="8"/>
  <c r="B67" i="8" s="1"/>
  <c r="V2" i="8"/>
  <c r="T2" i="8"/>
  <c r="R2" i="8"/>
  <c r="Y15" i="8" l="1"/>
  <c r="Z80" i="8"/>
  <c r="Z88" i="8"/>
  <c r="W112" i="8"/>
  <c r="Z112" i="8" s="1"/>
  <c r="Z50" i="8"/>
  <c r="I49" i="11"/>
  <c r="N19" i="11"/>
  <c r="I48" i="11"/>
  <c r="N43" i="11"/>
  <c r="K11" i="11"/>
  <c r="K47" i="11"/>
  <c r="I28" i="11"/>
  <c r="O41" i="11"/>
  <c r="K43" i="11"/>
  <c r="M43" i="11" s="1"/>
  <c r="W274" i="8"/>
  <c r="X274" i="8"/>
  <c r="I40" i="11"/>
  <c r="I24" i="11"/>
  <c r="N31" i="11"/>
  <c r="N41" i="11"/>
  <c r="P41" i="11" s="1"/>
  <c r="X68" i="8"/>
  <c r="X84" i="8"/>
  <c r="X100" i="8"/>
  <c r="L29" i="11" s="1"/>
  <c r="N18" i="11"/>
  <c r="K23" i="11"/>
  <c r="K35" i="11"/>
  <c r="I28" i="10"/>
  <c r="N6" i="11"/>
  <c r="K10" i="11"/>
  <c r="N42" i="11"/>
  <c r="X80" i="8"/>
  <c r="X96" i="8"/>
  <c r="X112" i="8"/>
  <c r="N10" i="11"/>
  <c r="K12" i="11"/>
  <c r="N30" i="11"/>
  <c r="I36" i="11"/>
  <c r="K46" i="11"/>
  <c r="K22" i="11"/>
  <c r="K34" i="11"/>
  <c r="X76" i="8"/>
  <c r="X92" i="8"/>
  <c r="X108" i="8"/>
  <c r="N22" i="11"/>
  <c r="K24" i="11"/>
  <c r="N34" i="11"/>
  <c r="N7" i="11"/>
  <c r="L19" i="11"/>
  <c r="L43" i="11"/>
  <c r="X72" i="8"/>
  <c r="X88" i="8"/>
  <c r="O35" i="11" s="1"/>
  <c r="X104" i="8"/>
  <c r="W67" i="8"/>
  <c r="W71" i="8"/>
  <c r="W75" i="8"/>
  <c r="W79" i="8"/>
  <c r="Z63" i="8" s="1"/>
  <c r="W83" i="8"/>
  <c r="W87" i="8"/>
  <c r="W91" i="8"/>
  <c r="W95" i="8"/>
  <c r="W99" i="8"/>
  <c r="W103" i="8"/>
  <c r="Z87" i="8" s="1"/>
  <c r="W107" i="8"/>
  <c r="W111" i="8"/>
  <c r="N46" i="11"/>
  <c r="K48" i="11"/>
  <c r="X67" i="8"/>
  <c r="X71" i="8"/>
  <c r="X75" i="8"/>
  <c r="X79" i="8"/>
  <c r="L37" i="11" s="1"/>
  <c r="X83" i="8"/>
  <c r="X87" i="8"/>
  <c r="X91" i="8"/>
  <c r="X95" i="8"/>
  <c r="X99" i="8"/>
  <c r="X103" i="8"/>
  <c r="X107" i="8"/>
  <c r="X111" i="8"/>
  <c r="L31" i="11" s="1"/>
  <c r="K25" i="11"/>
  <c r="M25" i="11" s="1"/>
  <c r="K49" i="11"/>
  <c r="M49" i="11" s="1"/>
  <c r="W70" i="8"/>
  <c r="W74" i="8"/>
  <c r="W78" i="8"/>
  <c r="W82" i="8"/>
  <c r="W86" i="8"/>
  <c r="W90" i="8"/>
  <c r="W94" i="8"/>
  <c r="W98" i="8"/>
  <c r="W102" i="8"/>
  <c r="W106" i="8"/>
  <c r="W110" i="8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X66" i="8"/>
  <c r="X70" i="8"/>
  <c r="X74" i="8"/>
  <c r="O17" i="11" s="1"/>
  <c r="X78" i="8"/>
  <c r="X82" i="8"/>
  <c r="X86" i="8"/>
  <c r="O11" i="11" s="1"/>
  <c r="X90" i="8"/>
  <c r="X94" i="8"/>
  <c r="O46" i="11" s="1"/>
  <c r="X98" i="8"/>
  <c r="X102" i="8"/>
  <c r="X106" i="8"/>
  <c r="X110" i="8"/>
  <c r="K36" i="11"/>
  <c r="N11" i="11"/>
  <c r="K5" i="11"/>
  <c r="N13" i="11"/>
  <c r="K17" i="11"/>
  <c r="O24" i="11"/>
  <c r="N25" i="11"/>
  <c r="K29" i="11"/>
  <c r="O36" i="11"/>
  <c r="N37" i="11"/>
  <c r="K41" i="11"/>
  <c r="N49" i="11"/>
  <c r="W69" i="8"/>
  <c r="W73" i="8"/>
  <c r="W77" i="8"/>
  <c r="Z61" i="8" s="1"/>
  <c r="W81" i="8"/>
  <c r="W85" i="8"/>
  <c r="W89" i="8"/>
  <c r="Z73" i="8" s="1"/>
  <c r="W93" i="8"/>
  <c r="W97" i="8"/>
  <c r="W101" i="8"/>
  <c r="W105" i="8"/>
  <c r="W109" i="8"/>
  <c r="W113" i="8"/>
  <c r="Z113" i="8" s="1"/>
  <c r="K13" i="11"/>
  <c r="N35" i="11"/>
  <c r="N4" i="11"/>
  <c r="L5" i="11"/>
  <c r="K6" i="11"/>
  <c r="N16" i="11"/>
  <c r="P16" i="11" s="1"/>
  <c r="L17" i="11"/>
  <c r="K18" i="11"/>
  <c r="N28" i="11"/>
  <c r="K30" i="11"/>
  <c r="N40" i="11"/>
  <c r="K42" i="11"/>
  <c r="X69" i="8"/>
  <c r="X73" i="8"/>
  <c r="X77" i="8"/>
  <c r="X81" i="8"/>
  <c r="X85" i="8"/>
  <c r="X89" i="8"/>
  <c r="L13" i="11" s="1"/>
  <c r="X93" i="8"/>
  <c r="X97" i="8"/>
  <c r="O48" i="11" s="1"/>
  <c r="X101" i="8"/>
  <c r="O30" i="11" s="1"/>
  <c r="X105" i="8"/>
  <c r="L35" i="11" s="1"/>
  <c r="X109" i="8"/>
  <c r="X113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X6" i="8"/>
  <c r="W6" i="8"/>
  <c r="W18" i="8"/>
  <c r="W20" i="8"/>
  <c r="W22" i="8"/>
  <c r="W24" i="8"/>
  <c r="W26" i="8"/>
  <c r="W28" i="8"/>
  <c r="W30" i="8"/>
  <c r="W32" i="8"/>
  <c r="Z32" i="8" s="1"/>
  <c r="W34" i="8"/>
  <c r="W36" i="8"/>
  <c r="W38" i="8"/>
  <c r="W40" i="8"/>
  <c r="W42" i="8"/>
  <c r="W44" i="8"/>
  <c r="W46" i="8"/>
  <c r="W48" i="8"/>
  <c r="X18" i="8"/>
  <c r="O7" i="10" s="1"/>
  <c r="X20" i="8"/>
  <c r="X22" i="8"/>
  <c r="X24" i="8"/>
  <c r="X26" i="8"/>
  <c r="X28" i="8"/>
  <c r="X30" i="8"/>
  <c r="O35" i="10" s="1"/>
  <c r="X32" i="8"/>
  <c r="X34" i="8"/>
  <c r="X36" i="8"/>
  <c r="X38" i="8"/>
  <c r="X40" i="8"/>
  <c r="X42" i="8"/>
  <c r="X44" i="8"/>
  <c r="O37" i="10" s="1"/>
  <c r="X46" i="8"/>
  <c r="X48" i="8"/>
  <c r="L49" i="10" s="1"/>
  <c r="W19" i="8"/>
  <c r="W21" i="8"/>
  <c r="W23" i="8"/>
  <c r="W25" i="8"/>
  <c r="W27" i="8"/>
  <c r="Z27" i="8" s="1"/>
  <c r="W29" i="8"/>
  <c r="W31" i="8"/>
  <c r="W33" i="8"/>
  <c r="W35" i="8"/>
  <c r="W37" i="8"/>
  <c r="W39" i="8"/>
  <c r="Z39" i="8" s="1"/>
  <c r="W41" i="8"/>
  <c r="W43" i="8"/>
  <c r="W45" i="8"/>
  <c r="Z45" i="8" s="1"/>
  <c r="W47" i="8"/>
  <c r="W49" i="8"/>
  <c r="X19" i="8"/>
  <c r="X21" i="8"/>
  <c r="X23" i="8"/>
  <c r="X25" i="8"/>
  <c r="X27" i="8"/>
  <c r="X29" i="8"/>
  <c r="L37" i="10" s="1"/>
  <c r="X31" i="8"/>
  <c r="X33" i="8"/>
  <c r="L42" i="10" s="1"/>
  <c r="X35" i="8"/>
  <c r="O5" i="10" s="1"/>
  <c r="X37" i="8"/>
  <c r="X39" i="8"/>
  <c r="X41" i="8"/>
  <c r="X43" i="8"/>
  <c r="L25" i="10" s="1"/>
  <c r="X45" i="8"/>
  <c r="X47" i="8"/>
  <c r="X49" i="8"/>
  <c r="I37" i="10"/>
  <c r="K42" i="10"/>
  <c r="I18" i="10"/>
  <c r="I47" i="10"/>
  <c r="I12" i="10"/>
  <c r="O16" i="10"/>
  <c r="N41" i="10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W14" i="8"/>
  <c r="K10" i="10"/>
  <c r="K22" i="10"/>
  <c r="N30" i="10"/>
  <c r="I10" i="11"/>
  <c r="N10" i="10"/>
  <c r="N22" i="10"/>
  <c r="L23" i="10"/>
  <c r="K24" i="10"/>
  <c r="N34" i="10"/>
  <c r="K36" i="10"/>
  <c r="M36" i="10" s="1"/>
  <c r="N46" i="10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X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K18" i="10"/>
  <c r="I22" i="10"/>
  <c r="N28" i="10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W13" i="8"/>
  <c r="Z68" i="8" s="1"/>
  <c r="X5" i="8"/>
  <c r="X4" i="8"/>
  <c r="W5" i="8"/>
  <c r="W4" i="8"/>
  <c r="W12" i="8"/>
  <c r="X11" i="8"/>
  <c r="O30" i="10" s="1"/>
  <c r="X10" i="8"/>
  <c r="W17" i="8"/>
  <c r="W8" i="8"/>
  <c r="Z8" i="8" s="1"/>
  <c r="X9" i="8"/>
  <c r="W16" i="8"/>
  <c r="X17" i="8"/>
  <c r="X13" i="8"/>
  <c r="W3" i="8"/>
  <c r="Z3" i="8" s="1"/>
  <c r="W11" i="8"/>
  <c r="X12" i="8"/>
  <c r="W2" i="8"/>
  <c r="X2" i="8"/>
  <c r="W9" i="8"/>
  <c r="Z9" i="8" s="1"/>
  <c r="V273" i="8"/>
  <c r="Y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V177" i="8"/>
  <c r="X177" i="8" s="1"/>
  <c r="V176" i="8"/>
  <c r="W176" i="8" s="1"/>
  <c r="V175" i="8"/>
  <c r="X175" i="8" s="1"/>
  <c r="V174" i="8"/>
  <c r="X174" i="8" s="1"/>
  <c r="V173" i="8"/>
  <c r="X173" i="8" s="1"/>
  <c r="V172" i="8"/>
  <c r="X172" i="8" s="1"/>
  <c r="V171" i="8"/>
  <c r="X171" i="8" s="1"/>
  <c r="V170" i="8"/>
  <c r="X170" i="8" s="1"/>
  <c r="V169" i="8"/>
  <c r="X169" i="8" s="1"/>
  <c r="V168" i="8"/>
  <c r="W168" i="8" s="1"/>
  <c r="V167" i="8"/>
  <c r="X167" i="8" s="1"/>
  <c r="V166" i="8"/>
  <c r="X166" i="8" s="1"/>
  <c r="V165" i="8"/>
  <c r="X165" i="8" s="1"/>
  <c r="V164" i="8"/>
  <c r="V163" i="8"/>
  <c r="X163" i="8" s="1"/>
  <c r="V161" i="8"/>
  <c r="X161" i="8" s="1"/>
  <c r="V160" i="8"/>
  <c r="X160" i="8" s="1"/>
  <c r="V159" i="8"/>
  <c r="X159" i="8" s="1"/>
  <c r="V158" i="8"/>
  <c r="X158" i="8" s="1"/>
  <c r="V157" i="8"/>
  <c r="X157" i="8" s="1"/>
  <c r="V156" i="8"/>
  <c r="X156" i="8" s="1"/>
  <c r="V155" i="8"/>
  <c r="X155" i="8" s="1"/>
  <c r="V153" i="8"/>
  <c r="X153" i="8" s="1"/>
  <c r="V152" i="8"/>
  <c r="W152" i="8" s="1"/>
  <c r="V150" i="8"/>
  <c r="X150" i="8" s="1"/>
  <c r="V149" i="8"/>
  <c r="X149" i="8" s="1"/>
  <c r="V148" i="8"/>
  <c r="W148" i="8" s="1"/>
  <c r="V147" i="8"/>
  <c r="X147" i="8" s="1"/>
  <c r="V146" i="8"/>
  <c r="V143" i="8"/>
  <c r="X143" i="8" s="1"/>
  <c r="V142" i="8"/>
  <c r="X142" i="8" s="1"/>
  <c r="V141" i="8"/>
  <c r="X141" i="8" s="1"/>
  <c r="V140" i="8"/>
  <c r="X140" i="8" s="1"/>
  <c r="V139" i="8"/>
  <c r="X139" i="8" s="1"/>
  <c r="V138" i="8"/>
  <c r="V137" i="8"/>
  <c r="X137" i="8" s="1"/>
  <c r="V136" i="8"/>
  <c r="W136" i="8" s="1"/>
  <c r="Z104" i="8" s="1"/>
  <c r="V135" i="8"/>
  <c r="V134" i="8"/>
  <c r="X134" i="8" s="1"/>
  <c r="V133" i="8"/>
  <c r="X133" i="8" s="1"/>
  <c r="V132" i="8"/>
  <c r="W132" i="8" s="1"/>
  <c r="V131" i="8"/>
  <c r="X131" i="8" s="1"/>
  <c r="B131" i="8"/>
  <c r="V130" i="8"/>
  <c r="X130" i="8" s="1"/>
  <c r="V329" i="8"/>
  <c r="Y329" i="8" s="1"/>
  <c r="V328" i="8"/>
  <c r="V327" i="8"/>
  <c r="Y327" i="8" s="1"/>
  <c r="V326" i="8"/>
  <c r="Y326" i="8" s="1"/>
  <c r="V325" i="8"/>
  <c r="Y325" i="8" s="1"/>
  <c r="V324" i="8"/>
  <c r="V323" i="8"/>
  <c r="Y323" i="8" s="1"/>
  <c r="V322" i="8"/>
  <c r="Y322" i="8" s="1"/>
  <c r="V305" i="8"/>
  <c r="Y305" i="8" s="1"/>
  <c r="V304" i="8"/>
  <c r="Y304" i="8" s="1"/>
  <c r="V303" i="8"/>
  <c r="Y303" i="8" s="1"/>
  <c r="V302" i="8"/>
  <c r="Y302" i="8" s="1"/>
  <c r="V301" i="8"/>
  <c r="Y301" i="8" s="1"/>
  <c r="V300" i="8"/>
  <c r="V299" i="8"/>
  <c r="Y299" i="8" s="1"/>
  <c r="V298" i="8"/>
  <c r="Y298" i="8" s="1"/>
  <c r="V297" i="8"/>
  <c r="V296" i="8"/>
  <c r="V295" i="8"/>
  <c r="V294" i="8"/>
  <c r="V293" i="8"/>
  <c r="V292" i="8"/>
  <c r="V291" i="8"/>
  <c r="V290" i="8"/>
  <c r="V277" i="8"/>
  <c r="V289" i="8"/>
  <c r="V284" i="8"/>
  <c r="V288" i="8"/>
  <c r="V276" i="8"/>
  <c r="V283" i="8"/>
  <c r="V282" i="8"/>
  <c r="V281" i="8"/>
  <c r="V287" i="8"/>
  <c r="V275" i="8"/>
  <c r="V286" i="8"/>
  <c r="V280" i="8"/>
  <c r="V279" i="8"/>
  <c r="V285" i="8"/>
  <c r="V278" i="8"/>
  <c r="V272" i="8"/>
  <c r="V271" i="8"/>
  <c r="Y255" i="8" s="1"/>
  <c r="V270" i="8"/>
  <c r="V269" i="8"/>
  <c r="V268" i="8"/>
  <c r="V267" i="8"/>
  <c r="V266" i="8"/>
  <c r="V265" i="8"/>
  <c r="X265" i="8" s="1"/>
  <c r="V264" i="8"/>
  <c r="X264" i="8" s="1"/>
  <c r="V263" i="8"/>
  <c r="W263" i="8" s="1"/>
  <c r="V262" i="8"/>
  <c r="W262" i="8" s="1"/>
  <c r="V261" i="8"/>
  <c r="X261" i="8" s="1"/>
  <c r="V260" i="8"/>
  <c r="X260" i="8" s="1"/>
  <c r="V259" i="8"/>
  <c r="X259" i="8" s="1"/>
  <c r="V258" i="8"/>
  <c r="V241" i="8"/>
  <c r="V240" i="8"/>
  <c r="V239" i="8"/>
  <c r="V238" i="8"/>
  <c r="V237" i="8"/>
  <c r="V236" i="8"/>
  <c r="V235" i="8"/>
  <c r="V234" i="8"/>
  <c r="V233" i="8"/>
  <c r="V232" i="8"/>
  <c r="V231" i="8"/>
  <c r="V230" i="8"/>
  <c r="V229" i="8"/>
  <c r="V228" i="8"/>
  <c r="V227" i="8"/>
  <c r="V226" i="8"/>
  <c r="V225" i="8"/>
  <c r="V224" i="8"/>
  <c r="V223" i="8"/>
  <c r="V222" i="8"/>
  <c r="V221" i="8"/>
  <c r="V220" i="8"/>
  <c r="V219" i="8"/>
  <c r="V218" i="8"/>
  <c r="V217" i="8"/>
  <c r="V216" i="8"/>
  <c r="V215" i="8"/>
  <c r="V214" i="8"/>
  <c r="V213" i="8"/>
  <c r="V212" i="8"/>
  <c r="Y113" i="8" s="1"/>
  <c r="V211" i="8"/>
  <c r="V210" i="8"/>
  <c r="V209" i="8"/>
  <c r="X209" i="8" s="1"/>
  <c r="V208" i="8"/>
  <c r="X208" i="8" s="1"/>
  <c r="V207" i="8"/>
  <c r="W207" i="8" s="1"/>
  <c r="V206" i="8"/>
  <c r="W206" i="8" s="1"/>
  <c r="V205" i="8"/>
  <c r="X205" i="8" s="1"/>
  <c r="V204" i="8"/>
  <c r="X204" i="8" s="1"/>
  <c r="V203" i="8"/>
  <c r="X203" i="8" s="1"/>
  <c r="V202" i="8"/>
  <c r="X202" i="8" s="1"/>
  <c r="V201" i="8"/>
  <c r="X201" i="8" s="1"/>
  <c r="V200" i="8"/>
  <c r="X200" i="8" s="1"/>
  <c r="V199" i="8"/>
  <c r="W199" i="8" s="1"/>
  <c r="V198" i="8"/>
  <c r="W198" i="8" s="1"/>
  <c r="V197" i="8"/>
  <c r="X197" i="8" s="1"/>
  <c r="V196" i="8"/>
  <c r="X196" i="8" s="1"/>
  <c r="V195" i="8"/>
  <c r="X195" i="8" s="1"/>
  <c r="V194" i="8"/>
  <c r="X194" i="8" s="1"/>
  <c r="H47" i="6"/>
  <c r="G47" i="6"/>
  <c r="H48" i="6"/>
  <c r="G48" i="6"/>
  <c r="H46" i="6"/>
  <c r="G46" i="6"/>
  <c r="H49" i="6"/>
  <c r="G49" i="6"/>
  <c r="H41" i="6"/>
  <c r="G41" i="6"/>
  <c r="H42" i="6"/>
  <c r="G42" i="6"/>
  <c r="H43" i="6"/>
  <c r="G43" i="6"/>
  <c r="H40" i="6"/>
  <c r="G40" i="6"/>
  <c r="H36" i="6"/>
  <c r="G36" i="6"/>
  <c r="H34" i="6"/>
  <c r="G34" i="6"/>
  <c r="H35" i="6"/>
  <c r="G35" i="6"/>
  <c r="H37" i="6"/>
  <c r="G37" i="6"/>
  <c r="H30" i="6"/>
  <c r="G30" i="6"/>
  <c r="H31" i="6"/>
  <c r="G31" i="6"/>
  <c r="H29" i="6"/>
  <c r="G29" i="6"/>
  <c r="H28" i="6"/>
  <c r="G28" i="6"/>
  <c r="H24" i="6"/>
  <c r="G24" i="6"/>
  <c r="H22" i="6"/>
  <c r="G22" i="6"/>
  <c r="H25" i="6"/>
  <c r="G25" i="6"/>
  <c r="H23" i="6"/>
  <c r="G23" i="6"/>
  <c r="H17" i="6"/>
  <c r="G17" i="6"/>
  <c r="H18" i="6"/>
  <c r="G18" i="6"/>
  <c r="H19" i="6"/>
  <c r="G19" i="6"/>
  <c r="H16" i="6"/>
  <c r="G16" i="6"/>
  <c r="H12" i="6"/>
  <c r="G12" i="6"/>
  <c r="H13" i="6"/>
  <c r="G13" i="6"/>
  <c r="H10" i="6"/>
  <c r="G10" i="6"/>
  <c r="H11" i="6"/>
  <c r="G11" i="6"/>
  <c r="H4" i="6"/>
  <c r="G4" i="6"/>
  <c r="H7" i="6"/>
  <c r="G7" i="6"/>
  <c r="H6" i="6"/>
  <c r="G6" i="6"/>
  <c r="H5" i="6"/>
  <c r="G5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195" i="8"/>
  <c r="B259" i="8" s="1"/>
  <c r="P16" i="10" l="1"/>
  <c r="Y258" i="8"/>
  <c r="Y300" i="8"/>
  <c r="Y296" i="8"/>
  <c r="Y328" i="8"/>
  <c r="Y210" i="8"/>
  <c r="Y292" i="8"/>
  <c r="Y324" i="8"/>
  <c r="Y36" i="8"/>
  <c r="M5" i="11"/>
  <c r="P28" i="11"/>
  <c r="P10" i="10"/>
  <c r="P41" i="10"/>
  <c r="Z20" i="8"/>
  <c r="Z69" i="8"/>
  <c r="Z79" i="8"/>
  <c r="P28" i="10"/>
  <c r="Z38" i="8"/>
  <c r="Z33" i="8"/>
  <c r="Z94" i="8"/>
  <c r="Z21" i="8"/>
  <c r="Z36" i="8"/>
  <c r="Z81" i="8"/>
  <c r="Z35" i="8"/>
  <c r="Z77" i="8"/>
  <c r="Z74" i="8"/>
  <c r="Y112" i="8"/>
  <c r="Z83" i="8"/>
  <c r="Z51" i="8"/>
  <c r="Z30" i="8"/>
  <c r="B323" i="8"/>
  <c r="B4" i="8" s="1"/>
  <c r="Y59" i="8"/>
  <c r="Z29" i="8"/>
  <c r="Z44" i="8"/>
  <c r="Z62" i="8"/>
  <c r="Z75" i="8"/>
  <c r="Z92" i="8"/>
  <c r="Z136" i="8"/>
  <c r="Z26" i="8"/>
  <c r="Z16" i="8"/>
  <c r="Z14" i="8"/>
  <c r="Z40" i="8"/>
  <c r="Z86" i="8"/>
  <c r="X287" i="8"/>
  <c r="Y271" i="8"/>
  <c r="X277" i="8"/>
  <c r="Y261" i="8"/>
  <c r="X297" i="8"/>
  <c r="Y281" i="8"/>
  <c r="X305" i="8"/>
  <c r="Y289" i="8"/>
  <c r="W329" i="8"/>
  <c r="Y297" i="8"/>
  <c r="X146" i="8"/>
  <c r="L46" i="9" s="1"/>
  <c r="Y130" i="8"/>
  <c r="F22" i="16"/>
  <c r="X272" i="8"/>
  <c r="Y256" i="8"/>
  <c r="X281" i="8"/>
  <c r="Y265" i="8"/>
  <c r="X290" i="8"/>
  <c r="Y274" i="8"/>
  <c r="X298" i="8"/>
  <c r="Y282" i="8"/>
  <c r="X322" i="8"/>
  <c r="L5" i="6" s="1"/>
  <c r="Y290" i="8"/>
  <c r="F23" i="16"/>
  <c r="X278" i="8"/>
  <c r="Y262" i="8"/>
  <c r="X282" i="8"/>
  <c r="L30" i="3" s="1"/>
  <c r="Y266" i="8"/>
  <c r="X291" i="8"/>
  <c r="Y275" i="8"/>
  <c r="X299" i="8"/>
  <c r="Y283" i="8"/>
  <c r="X323" i="8"/>
  <c r="Y291" i="8"/>
  <c r="X138" i="8"/>
  <c r="L30" i="9" s="1"/>
  <c r="Y122" i="8"/>
  <c r="Z116" i="8"/>
  <c r="Z97" i="8"/>
  <c r="F24" i="16"/>
  <c r="X266" i="8"/>
  <c r="Y250" i="8"/>
  <c r="X285" i="8"/>
  <c r="Y269" i="8"/>
  <c r="X283" i="8"/>
  <c r="L34" i="3" s="1"/>
  <c r="Y267" i="8"/>
  <c r="X292" i="8"/>
  <c r="Y276" i="8"/>
  <c r="X300" i="8"/>
  <c r="Y284" i="8"/>
  <c r="Y209" i="8"/>
  <c r="Y257" i="8"/>
  <c r="Z93" i="8"/>
  <c r="X267" i="8"/>
  <c r="Y251" i="8"/>
  <c r="X279" i="8"/>
  <c r="Y263" i="8"/>
  <c r="X276" i="8"/>
  <c r="Y260" i="8"/>
  <c r="W293" i="8"/>
  <c r="Y277" i="8"/>
  <c r="X301" i="8"/>
  <c r="Y285" i="8"/>
  <c r="W325" i="8"/>
  <c r="Y293" i="8"/>
  <c r="Z67" i="8"/>
  <c r="X268" i="8"/>
  <c r="Y252" i="8"/>
  <c r="W280" i="8"/>
  <c r="Y264" i="8"/>
  <c r="W288" i="8"/>
  <c r="Y272" i="8"/>
  <c r="W294" i="8"/>
  <c r="Y278" i="8"/>
  <c r="W302" i="8"/>
  <c r="Z302" i="8" s="1"/>
  <c r="Y286" i="8"/>
  <c r="W326" i="8"/>
  <c r="Y294" i="8"/>
  <c r="Z85" i="8"/>
  <c r="X269" i="8"/>
  <c r="Y253" i="8"/>
  <c r="W286" i="8"/>
  <c r="Y270" i="8"/>
  <c r="W284" i="8"/>
  <c r="Y268" i="8"/>
  <c r="W295" i="8"/>
  <c r="Y279" i="8"/>
  <c r="W303" i="8"/>
  <c r="Z303" i="8" s="1"/>
  <c r="Y287" i="8"/>
  <c r="W327" i="8"/>
  <c r="Y295" i="8"/>
  <c r="B24" i="16"/>
  <c r="B22" i="16"/>
  <c r="B23" i="16"/>
  <c r="Z91" i="8"/>
  <c r="W270" i="8"/>
  <c r="Z78" i="8" s="1"/>
  <c r="Y254" i="8"/>
  <c r="X275" i="8"/>
  <c r="Y259" i="8"/>
  <c r="X289" i="8"/>
  <c r="Y273" i="8"/>
  <c r="X296" i="8"/>
  <c r="Y280" i="8"/>
  <c r="X304" i="8"/>
  <c r="Y288" i="8"/>
  <c r="X135" i="8"/>
  <c r="Y119" i="8"/>
  <c r="P46" i="10"/>
  <c r="L24" i="11"/>
  <c r="M24" i="11" s="1"/>
  <c r="O40" i="11"/>
  <c r="P40" i="11" s="1"/>
  <c r="L6" i="11"/>
  <c r="M6" i="11" s="1"/>
  <c r="L7" i="11"/>
  <c r="M7" i="11" s="1"/>
  <c r="M12" i="11"/>
  <c r="O13" i="11"/>
  <c r="P13" i="11" s="1"/>
  <c r="O34" i="11"/>
  <c r="P34" i="11" s="1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F31" i="13"/>
  <c r="F32" i="15"/>
  <c r="Z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X217" i="8"/>
  <c r="Y169" i="8"/>
  <c r="X225" i="8"/>
  <c r="Y177" i="8"/>
  <c r="X233" i="8"/>
  <c r="L25" i="5" s="1"/>
  <c r="Y185" i="8"/>
  <c r="X241" i="8"/>
  <c r="O47" i="5" s="1"/>
  <c r="Y193" i="8"/>
  <c r="Y199" i="8"/>
  <c r="Y200" i="8"/>
  <c r="M13" i="11"/>
  <c r="Y231" i="8"/>
  <c r="AD23" i="2"/>
  <c r="X210" i="8"/>
  <c r="Y162" i="8"/>
  <c r="X218" i="8"/>
  <c r="L23" i="5" s="1"/>
  <c r="Y170" i="8"/>
  <c r="X226" i="8"/>
  <c r="Y178" i="8"/>
  <c r="X234" i="8"/>
  <c r="Y186" i="8"/>
  <c r="X258" i="8"/>
  <c r="Y194" i="8"/>
  <c r="O37" i="11"/>
  <c r="P37" i="11" s="1"/>
  <c r="L48" i="11"/>
  <c r="M48" i="11" s="1"/>
  <c r="O23" i="11"/>
  <c r="P23" i="11" s="1"/>
  <c r="AD21" i="2"/>
  <c r="X211" i="8"/>
  <c r="O11" i="5" s="1"/>
  <c r="Y163" i="8"/>
  <c r="X219" i="8"/>
  <c r="Y171" i="8"/>
  <c r="X227" i="8"/>
  <c r="Y179" i="8"/>
  <c r="X235" i="8"/>
  <c r="Y187" i="8"/>
  <c r="Y216" i="8"/>
  <c r="Y247" i="8"/>
  <c r="O19" i="11"/>
  <c r="P19" i="11" s="1"/>
  <c r="AD5" i="2"/>
  <c r="X212" i="8"/>
  <c r="L13" i="5" s="1"/>
  <c r="Y164" i="8"/>
  <c r="X220" i="8"/>
  <c r="L34" i="5" s="1"/>
  <c r="Y172" i="8"/>
  <c r="X228" i="8"/>
  <c r="O13" i="5" s="1"/>
  <c r="Y180" i="8"/>
  <c r="X236" i="8"/>
  <c r="Y188" i="8"/>
  <c r="O31" i="11"/>
  <c r="P31" i="11" s="1"/>
  <c r="Y238" i="8"/>
  <c r="AD31" i="2"/>
  <c r="W213" i="8"/>
  <c r="Y165" i="8"/>
  <c r="X221" i="8"/>
  <c r="Y173" i="8"/>
  <c r="X229" i="8"/>
  <c r="Y181" i="8"/>
  <c r="X237" i="8"/>
  <c r="Y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W214" i="8"/>
  <c r="Y166" i="8"/>
  <c r="W222" i="8"/>
  <c r="Y174" i="8"/>
  <c r="W230" i="8"/>
  <c r="Y182" i="8"/>
  <c r="W238" i="8"/>
  <c r="Y190" i="8"/>
  <c r="L11" i="11"/>
  <c r="M11" i="11" s="1"/>
  <c r="AD11" i="2"/>
  <c r="AD4" i="2"/>
  <c r="W215" i="8"/>
  <c r="Y167" i="8"/>
  <c r="W223" i="8"/>
  <c r="Y175" i="8"/>
  <c r="W231" i="8"/>
  <c r="Y183" i="8"/>
  <c r="W239" i="8"/>
  <c r="Y191" i="8"/>
  <c r="W271" i="8"/>
  <c r="Z84" i="8" s="1"/>
  <c r="Y207" i="8"/>
  <c r="Y138" i="8"/>
  <c r="Y235" i="8"/>
  <c r="AD13" i="2"/>
  <c r="AD6" i="2"/>
  <c r="X216" i="8"/>
  <c r="Y168" i="8"/>
  <c r="X224" i="8"/>
  <c r="L47" i="5" s="1"/>
  <c r="Y176" i="8"/>
  <c r="X232" i="8"/>
  <c r="O23" i="5" s="1"/>
  <c r="Y184" i="8"/>
  <c r="X240" i="8"/>
  <c r="L48" i="5" s="1"/>
  <c r="Y192" i="8"/>
  <c r="Y208" i="8"/>
  <c r="L40" i="11"/>
  <c r="M40" i="11" s="1"/>
  <c r="Y239" i="8"/>
  <c r="O29" i="11"/>
  <c r="P29" i="11" s="1"/>
  <c r="AD22" i="2"/>
  <c r="M29" i="11"/>
  <c r="P30" i="11"/>
  <c r="M17" i="11"/>
  <c r="P46" i="11"/>
  <c r="M35" i="11"/>
  <c r="P35" i="11"/>
  <c r="P17" i="11"/>
  <c r="O42" i="10"/>
  <c r="P42" i="10" s="1"/>
  <c r="Y204" i="8"/>
  <c r="Y114" i="8"/>
  <c r="O43" i="10"/>
  <c r="P43" i="10" s="1"/>
  <c r="L36" i="11"/>
  <c r="M36" i="11" s="1"/>
  <c r="O7" i="11"/>
  <c r="P7" i="11" s="1"/>
  <c r="O5" i="11"/>
  <c r="P5" i="11" s="1"/>
  <c r="Y234" i="8"/>
  <c r="Y245" i="8"/>
  <c r="Y223" i="8"/>
  <c r="Y211" i="8"/>
  <c r="Y222" i="8"/>
  <c r="Y237" i="8"/>
  <c r="Y196" i="8"/>
  <c r="Y228" i="8"/>
  <c r="X324" i="8"/>
  <c r="O12" i="6" s="1"/>
  <c r="Y244" i="8"/>
  <c r="Y202" i="8"/>
  <c r="X164" i="8"/>
  <c r="L10" i="9" s="1"/>
  <c r="Y203" i="8"/>
  <c r="Y230" i="8"/>
  <c r="Y236" i="8"/>
  <c r="X328" i="8"/>
  <c r="O18" i="6" s="1"/>
  <c r="Y248" i="8"/>
  <c r="X152" i="8"/>
  <c r="O24" i="9" s="1"/>
  <c r="L10" i="11"/>
  <c r="M10" i="11" s="1"/>
  <c r="P11" i="11"/>
  <c r="Y226" i="8"/>
  <c r="Y241" i="8"/>
  <c r="Y205" i="8"/>
  <c r="Y243" i="8"/>
  <c r="Y215" i="8"/>
  <c r="Y214" i="8"/>
  <c r="Y229" i="8"/>
  <c r="Y220" i="8"/>
  <c r="Y195" i="8"/>
  <c r="M37" i="11"/>
  <c r="O49" i="11"/>
  <c r="P49" i="11" s="1"/>
  <c r="Y242" i="8"/>
  <c r="Y218" i="8"/>
  <c r="Y233" i="8"/>
  <c r="Y197" i="8"/>
  <c r="Y240" i="8"/>
  <c r="Y246" i="8"/>
  <c r="Y221" i="8"/>
  <c r="Y212" i="8"/>
  <c r="P30" i="10"/>
  <c r="O13" i="10"/>
  <c r="P13" i="10" s="1"/>
  <c r="P10" i="11"/>
  <c r="O6" i="11"/>
  <c r="P6" i="11" s="1"/>
  <c r="Y225" i="8"/>
  <c r="Y201" i="8"/>
  <c r="Y232" i="8"/>
  <c r="Y227" i="8"/>
  <c r="Y213" i="8"/>
  <c r="W164" i="8"/>
  <c r="Y206" i="8"/>
  <c r="O40" i="10"/>
  <c r="P40" i="10" s="1"/>
  <c r="L34" i="11"/>
  <c r="M34" i="11" s="1"/>
  <c r="Y217" i="8"/>
  <c r="Y219" i="8"/>
  <c r="Y224" i="8"/>
  <c r="Y198" i="8"/>
  <c r="Y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Y3" i="8"/>
  <c r="Y67" i="8"/>
  <c r="M42" i="10"/>
  <c r="Y11" i="8"/>
  <c r="Y75" i="8"/>
  <c r="Y19" i="8"/>
  <c r="Y83" i="8"/>
  <c r="Y27" i="8"/>
  <c r="Y91" i="8"/>
  <c r="Y35" i="8"/>
  <c r="Y99" i="8"/>
  <c r="L30" i="10"/>
  <c r="M30" i="10" s="1"/>
  <c r="Y43" i="8"/>
  <c r="Y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Y4" i="8"/>
  <c r="Y12" i="8"/>
  <c r="Y20" i="8"/>
  <c r="Y28" i="8"/>
  <c r="Y44" i="8"/>
  <c r="Y52" i="8"/>
  <c r="Y60" i="8"/>
  <c r="Y68" i="8"/>
  <c r="Y76" i="8"/>
  <c r="Y84" i="8"/>
  <c r="Y92" i="8"/>
  <c r="Y100" i="8"/>
  <c r="Y108" i="8"/>
  <c r="Y146" i="8"/>
  <c r="O49" i="10"/>
  <c r="P49" i="10" s="1"/>
  <c r="W197" i="8"/>
  <c r="Z23" i="8" s="1"/>
  <c r="Y5" i="8"/>
  <c r="Y13" i="8"/>
  <c r="Y21" i="8"/>
  <c r="Y29" i="8"/>
  <c r="Y37" i="8"/>
  <c r="Y45" i="8"/>
  <c r="Y53" i="8"/>
  <c r="Y61" i="8"/>
  <c r="Y69" i="8"/>
  <c r="Y77" i="8"/>
  <c r="Y85" i="8"/>
  <c r="Y93" i="8"/>
  <c r="Y101" i="8"/>
  <c r="Y109" i="8"/>
  <c r="Y154" i="8"/>
  <c r="W205" i="8"/>
  <c r="Z71" i="8" s="1"/>
  <c r="X168" i="8"/>
  <c r="O23" i="9" s="1"/>
  <c r="Y6" i="8"/>
  <c r="Y14" i="8"/>
  <c r="Y22" i="8"/>
  <c r="Y30" i="8"/>
  <c r="Y38" i="8"/>
  <c r="Y46" i="8"/>
  <c r="Y62" i="8"/>
  <c r="Y70" i="8"/>
  <c r="Y78" i="8"/>
  <c r="Y86" i="8"/>
  <c r="Y94" i="8"/>
  <c r="Y102" i="8"/>
  <c r="Y110" i="8"/>
  <c r="Y157" i="8"/>
  <c r="O29" i="10"/>
  <c r="P29" i="10" s="1"/>
  <c r="Y7" i="8"/>
  <c r="Y23" i="8"/>
  <c r="Y31" i="8"/>
  <c r="Y39" i="8"/>
  <c r="Y47" i="8"/>
  <c r="Y63" i="8"/>
  <c r="Y71" i="8"/>
  <c r="Y79" i="8"/>
  <c r="Y87" i="8"/>
  <c r="Y95" i="8"/>
  <c r="Y103" i="8"/>
  <c r="Y111" i="8"/>
  <c r="Y158" i="8"/>
  <c r="Y8" i="8"/>
  <c r="Y16" i="8"/>
  <c r="Y24" i="8"/>
  <c r="Y32" i="8"/>
  <c r="Y40" i="8"/>
  <c r="Y48" i="8"/>
  <c r="Y64" i="8"/>
  <c r="Y72" i="8"/>
  <c r="Y80" i="8"/>
  <c r="Y88" i="8"/>
  <c r="Y96" i="8"/>
  <c r="Y104" i="8"/>
  <c r="Y159" i="8"/>
  <c r="L17" i="10"/>
  <c r="M17" i="10" s="1"/>
  <c r="O12" i="10"/>
  <c r="P12" i="10" s="1"/>
  <c r="X136" i="8"/>
  <c r="Y9" i="8"/>
  <c r="Y17" i="8"/>
  <c r="Y25" i="8"/>
  <c r="Y33" i="8"/>
  <c r="Y41" i="8"/>
  <c r="Y49" i="8"/>
  <c r="Y65" i="8"/>
  <c r="Y73" i="8"/>
  <c r="Y81" i="8"/>
  <c r="Y89" i="8"/>
  <c r="Y97" i="8"/>
  <c r="Y105" i="8"/>
  <c r="Y160" i="8"/>
  <c r="X132" i="8"/>
  <c r="O13" i="9" s="1"/>
  <c r="Y2" i="8"/>
  <c r="Y10" i="8"/>
  <c r="Y18" i="8"/>
  <c r="Y26" i="8"/>
  <c r="Y34" i="8"/>
  <c r="Y42" i="8"/>
  <c r="Y50" i="8"/>
  <c r="Y58" i="8"/>
  <c r="Y66" i="8"/>
  <c r="Y74" i="8"/>
  <c r="Y82" i="8"/>
  <c r="Y90" i="8"/>
  <c r="Y98" i="8"/>
  <c r="Y106" i="8"/>
  <c r="Y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Y117" i="8"/>
  <c r="Y125" i="8"/>
  <c r="Y133" i="8"/>
  <c r="Y141" i="8"/>
  <c r="Y149" i="8"/>
  <c r="Y118" i="8"/>
  <c r="Y126" i="8"/>
  <c r="Y134" i="8"/>
  <c r="Y142" i="8"/>
  <c r="Y150" i="8"/>
  <c r="Y127" i="8"/>
  <c r="Y135" i="8"/>
  <c r="Y143" i="8"/>
  <c r="Y151" i="8"/>
  <c r="Y120" i="8"/>
  <c r="Y128" i="8"/>
  <c r="Y136" i="8"/>
  <c r="Y144" i="8"/>
  <c r="Y152" i="8"/>
  <c r="I28" i="9"/>
  <c r="I40" i="9"/>
  <c r="Y121" i="8"/>
  <c r="Y129" i="8"/>
  <c r="Y137" i="8"/>
  <c r="Y145" i="8"/>
  <c r="Y153" i="8"/>
  <c r="Y115" i="8"/>
  <c r="Y123" i="8"/>
  <c r="Y131" i="8"/>
  <c r="Y139" i="8"/>
  <c r="Y147" i="8"/>
  <c r="Y155" i="8"/>
  <c r="Y116" i="8"/>
  <c r="Y124" i="8"/>
  <c r="Y132" i="8"/>
  <c r="Y140" i="8"/>
  <c r="Y148" i="8"/>
  <c r="Y156" i="8"/>
  <c r="W273" i="8"/>
  <c r="Z96" i="8" s="1"/>
  <c r="X273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X176" i="8"/>
  <c r="W172" i="8"/>
  <c r="W160" i="8"/>
  <c r="Z128" i="8" s="1"/>
  <c r="W156" i="8"/>
  <c r="X148" i="8"/>
  <c r="O12" i="9" s="1"/>
  <c r="W140" i="8"/>
  <c r="W131" i="8"/>
  <c r="W135" i="8"/>
  <c r="Z103" i="8" s="1"/>
  <c r="W139" i="8"/>
  <c r="W143" i="8"/>
  <c r="Z111" i="8" s="1"/>
  <c r="W147" i="8"/>
  <c r="Z115" i="8" s="1"/>
  <c r="W155" i="8"/>
  <c r="Z123" i="8" s="1"/>
  <c r="W159" i="8"/>
  <c r="W163" i="8"/>
  <c r="W167" i="8"/>
  <c r="W171" i="8"/>
  <c r="W175" i="8"/>
  <c r="W130" i="8"/>
  <c r="W134" i="8"/>
  <c r="Z102" i="8" s="1"/>
  <c r="W138" i="8"/>
  <c r="W142" i="8"/>
  <c r="W146" i="8"/>
  <c r="Z100" i="8" s="1"/>
  <c r="W150" i="8"/>
  <c r="W158" i="8"/>
  <c r="W166" i="8"/>
  <c r="W170" i="8"/>
  <c r="W174" i="8"/>
  <c r="W133" i="8"/>
  <c r="W137" i="8"/>
  <c r="Z105" i="8" s="1"/>
  <c r="W141" i="8"/>
  <c r="Z109" i="8" s="1"/>
  <c r="W149" i="8"/>
  <c r="W153" i="8"/>
  <c r="W157" i="8"/>
  <c r="W161" i="8"/>
  <c r="Z129" i="8" s="1"/>
  <c r="W165" i="8"/>
  <c r="W169" i="8"/>
  <c r="W173" i="8"/>
  <c r="W177" i="8"/>
  <c r="W224" i="8"/>
  <c r="W229" i="8"/>
  <c r="Z181" i="8" s="1"/>
  <c r="W282" i="8"/>
  <c r="W276" i="8"/>
  <c r="X213" i="8"/>
  <c r="W237" i="8"/>
  <c r="K48" i="5"/>
  <c r="W261" i="8"/>
  <c r="W269" i="8"/>
  <c r="Z72" i="8" s="1"/>
  <c r="W279" i="8"/>
  <c r="W240" i="8"/>
  <c r="W297" i="8"/>
  <c r="W298" i="8"/>
  <c r="Z298" i="8" s="1"/>
  <c r="W208" i="8"/>
  <c r="W299" i="8"/>
  <c r="Z299" i="8" s="1"/>
  <c r="W272" i="8"/>
  <c r="Z90" i="8" s="1"/>
  <c r="W301" i="8"/>
  <c r="Z301" i="8" s="1"/>
  <c r="W221" i="8"/>
  <c r="W278" i="8"/>
  <c r="X293" i="8"/>
  <c r="N37" i="5"/>
  <c r="P37" i="5" s="1"/>
  <c r="K43" i="3"/>
  <c r="X198" i="8"/>
  <c r="O16" i="5" s="1"/>
  <c r="X230" i="8"/>
  <c r="X280" i="8"/>
  <c r="O18" i="3" s="1"/>
  <c r="O22" i="6"/>
  <c r="W209" i="8"/>
  <c r="W225" i="8"/>
  <c r="W241" i="8"/>
  <c r="W289" i="8"/>
  <c r="O19" i="3"/>
  <c r="O5" i="3"/>
  <c r="W195" i="8"/>
  <c r="W211" i="8"/>
  <c r="W227" i="8"/>
  <c r="W259" i="8"/>
  <c r="W277" i="8"/>
  <c r="X206" i="8"/>
  <c r="O42" i="5" s="1"/>
  <c r="X238" i="8"/>
  <c r="O41" i="5" s="1"/>
  <c r="X288" i="8"/>
  <c r="N13" i="5"/>
  <c r="O30" i="5"/>
  <c r="W290" i="8"/>
  <c r="Z198" i="8" s="1"/>
  <c r="W304" i="8"/>
  <c r="Z304" i="8" s="1"/>
  <c r="L10" i="3"/>
  <c r="W200" i="8"/>
  <c r="Z152" i="8" s="1"/>
  <c r="W216" i="8"/>
  <c r="W232" i="8"/>
  <c r="W264" i="8"/>
  <c r="W275" i="8"/>
  <c r="W291" i="8"/>
  <c r="W305" i="8"/>
  <c r="Z305" i="8" s="1"/>
  <c r="X214" i="8"/>
  <c r="O25" i="5" s="1"/>
  <c r="X262" i="8"/>
  <c r="O17" i="3" s="1"/>
  <c r="X294" i="8"/>
  <c r="L24" i="3" s="1"/>
  <c r="N40" i="3"/>
  <c r="W201" i="8"/>
  <c r="Z47" i="8" s="1"/>
  <c r="W217" i="8"/>
  <c r="W233" i="8"/>
  <c r="W265" i="8"/>
  <c r="W287" i="8"/>
  <c r="W323" i="8"/>
  <c r="W203" i="8"/>
  <c r="Z59" i="8" s="1"/>
  <c r="W219" i="8"/>
  <c r="W235" i="8"/>
  <c r="W267" i="8"/>
  <c r="Z60" i="8" s="1"/>
  <c r="W281" i="8"/>
  <c r="W296" i="8"/>
  <c r="W324" i="8"/>
  <c r="X222" i="8"/>
  <c r="X270" i="8"/>
  <c r="X302" i="8"/>
  <c r="L40" i="3" s="1"/>
  <c r="K17" i="5"/>
  <c r="N18" i="5"/>
  <c r="K23" i="5"/>
  <c r="K37" i="3"/>
  <c r="M37" i="3" s="1"/>
  <c r="O40" i="3"/>
  <c r="N43" i="3"/>
  <c r="K48" i="3"/>
  <c r="K7" i="6"/>
  <c r="L42" i="5"/>
  <c r="N5" i="3"/>
  <c r="N10" i="3"/>
  <c r="L13" i="3"/>
  <c r="N29" i="3"/>
  <c r="N34" i="3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W194" i="8"/>
  <c r="Z5" i="8" s="1"/>
  <c r="W202" i="8"/>
  <c r="Z154" i="8" s="1"/>
  <c r="W210" i="8"/>
  <c r="W218" i="8"/>
  <c r="W226" i="8"/>
  <c r="W234" i="8"/>
  <c r="W258" i="8"/>
  <c r="Z6" i="8" s="1"/>
  <c r="W266" i="8"/>
  <c r="X199" i="8"/>
  <c r="L18" i="5" s="1"/>
  <c r="X207" i="8"/>
  <c r="X215" i="8"/>
  <c r="X223" i="8"/>
  <c r="X231" i="8"/>
  <c r="X239" i="8"/>
  <c r="X263" i="8"/>
  <c r="L23" i="3" s="1"/>
  <c r="X271" i="8"/>
  <c r="L43" i="3" s="1"/>
  <c r="X286" i="8"/>
  <c r="X284" i="8"/>
  <c r="O48" i="3" s="1"/>
  <c r="X295" i="8"/>
  <c r="X303" i="8"/>
  <c r="K36" i="5"/>
  <c r="M36" i="5" s="1"/>
  <c r="K29" i="3"/>
  <c r="L35" i="5"/>
  <c r="L11" i="3"/>
  <c r="K10" i="5"/>
  <c r="N22" i="5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W196" i="8"/>
  <c r="Z148" i="8" s="1"/>
  <c r="W204" i="8"/>
  <c r="W212" i="8"/>
  <c r="W220" i="8"/>
  <c r="W228" i="8"/>
  <c r="W236" i="8"/>
  <c r="W260" i="8"/>
  <c r="Z18" i="8" s="1"/>
  <c r="W268" i="8"/>
  <c r="Z66" i="8" s="1"/>
  <c r="W285" i="8"/>
  <c r="Z269" i="8" s="1"/>
  <c r="W283" i="8"/>
  <c r="W292" i="8"/>
  <c r="W300" i="8"/>
  <c r="K28" i="5"/>
  <c r="N29" i="5"/>
  <c r="O16" i="3"/>
  <c r="N24" i="3"/>
  <c r="N6" i="5"/>
  <c r="K11" i="5"/>
  <c r="N23" i="5"/>
  <c r="N28" i="5"/>
  <c r="P28" i="5" s="1"/>
  <c r="K31" i="5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9" i="6"/>
  <c r="O42" i="3"/>
  <c r="L19" i="3"/>
  <c r="K6" i="5"/>
  <c r="M6" i="5" s="1"/>
  <c r="O7" i="5"/>
  <c r="K12" i="5"/>
  <c r="M12" i="5" s="1"/>
  <c r="N24" i="5"/>
  <c r="L29" i="5"/>
  <c r="N34" i="5"/>
  <c r="L43" i="5"/>
  <c r="N16" i="3"/>
  <c r="K19" i="3"/>
  <c r="K24" i="3"/>
  <c r="N35" i="3"/>
  <c r="X326" i="8"/>
  <c r="L16" i="6" s="1"/>
  <c r="K35" i="6"/>
  <c r="K25" i="6"/>
  <c r="L4" i="6"/>
  <c r="K29" i="6"/>
  <c r="K40" i="6"/>
  <c r="L25" i="6"/>
  <c r="N41" i="6"/>
  <c r="N11" i="6"/>
  <c r="W328" i="8"/>
  <c r="X329" i="8"/>
  <c r="O47" i="6"/>
  <c r="L7" i="6"/>
  <c r="N4" i="6"/>
  <c r="K12" i="6"/>
  <c r="M12" i="6" s="1"/>
  <c r="N16" i="6"/>
  <c r="P16" i="6" s="1"/>
  <c r="K23" i="6"/>
  <c r="L29" i="6"/>
  <c r="L35" i="6"/>
  <c r="N40" i="6"/>
  <c r="P40" i="6" s="1"/>
  <c r="O41" i="6"/>
  <c r="K6" i="6"/>
  <c r="M6" i="6" s="1"/>
  <c r="N7" i="6"/>
  <c r="O4" i="6"/>
  <c r="K13" i="6"/>
  <c r="L12" i="6"/>
  <c r="O16" i="6"/>
  <c r="N23" i="6"/>
  <c r="N25" i="6"/>
  <c r="K28" i="6"/>
  <c r="N29" i="6"/>
  <c r="K37" i="6"/>
  <c r="N35" i="6"/>
  <c r="L6" i="6"/>
  <c r="O7" i="6"/>
  <c r="N13" i="6"/>
  <c r="N12" i="6"/>
  <c r="K17" i="6"/>
  <c r="O23" i="6"/>
  <c r="N28" i="6"/>
  <c r="P28" i="6" s="1"/>
  <c r="N37" i="6"/>
  <c r="P37" i="6" s="1"/>
  <c r="K36" i="6"/>
  <c r="M36" i="6" s="1"/>
  <c r="L42" i="6"/>
  <c r="K5" i="6"/>
  <c r="N6" i="6"/>
  <c r="K10" i="6"/>
  <c r="O13" i="6"/>
  <c r="N17" i="6"/>
  <c r="K24" i="6"/>
  <c r="O28" i="6"/>
  <c r="K30" i="6"/>
  <c r="O37" i="6"/>
  <c r="L36" i="6"/>
  <c r="N42" i="6"/>
  <c r="X325" i="8"/>
  <c r="N5" i="6"/>
  <c r="N10" i="6"/>
  <c r="P10" i="6" s="1"/>
  <c r="K18" i="6"/>
  <c r="O17" i="6"/>
  <c r="L24" i="6"/>
  <c r="N30" i="6"/>
  <c r="K43" i="6"/>
  <c r="M43" i="6" s="1"/>
  <c r="O49" i="6"/>
  <c r="O5" i="6"/>
  <c r="K11" i="6"/>
  <c r="O10" i="6"/>
  <c r="K19" i="6"/>
  <c r="M19" i="6" s="1"/>
  <c r="L18" i="6"/>
  <c r="K22" i="6"/>
  <c r="N24" i="6"/>
  <c r="K31" i="6"/>
  <c r="M31" i="6" s="1"/>
  <c r="O30" i="6"/>
  <c r="K34" i="6"/>
  <c r="L43" i="6"/>
  <c r="L40" i="6"/>
  <c r="X327" i="8"/>
  <c r="L23" i="6" s="1"/>
  <c r="K4" i="6"/>
  <c r="L11" i="6"/>
  <c r="K16" i="6"/>
  <c r="L19" i="6"/>
  <c r="N18" i="6"/>
  <c r="N22" i="6"/>
  <c r="O34" i="6"/>
  <c r="N43" i="6"/>
  <c r="I30" i="6"/>
  <c r="W322" i="8"/>
  <c r="I47" i="6"/>
  <c r="O34" i="5"/>
  <c r="O10" i="3"/>
  <c r="O36" i="3"/>
  <c r="L18" i="3"/>
  <c r="O6" i="6"/>
  <c r="O43" i="6"/>
  <c r="N34" i="6"/>
  <c r="N36" i="6"/>
  <c r="O40" i="6"/>
  <c r="O36" i="6"/>
  <c r="K46" i="6"/>
  <c r="K48" i="6"/>
  <c r="K47" i="6"/>
  <c r="M47" i="6" s="1"/>
  <c r="K49" i="6"/>
  <c r="L46" i="6"/>
  <c r="L48" i="6"/>
  <c r="L47" i="6"/>
  <c r="K42" i="6"/>
  <c r="K41" i="6"/>
  <c r="N48" i="6"/>
  <c r="N47" i="6"/>
  <c r="N49" i="6"/>
  <c r="N46" i="6"/>
  <c r="O48" i="6"/>
  <c r="I31" i="3"/>
  <c r="I5" i="6"/>
  <c r="I19" i="5"/>
  <c r="I19" i="6"/>
  <c r="I40" i="6"/>
  <c r="I46" i="6"/>
  <c r="I46" i="5"/>
  <c r="I29" i="3"/>
  <c r="I7" i="3"/>
  <c r="I17" i="3"/>
  <c r="I24" i="3"/>
  <c r="I7" i="5"/>
  <c r="I25" i="3"/>
  <c r="I36" i="3"/>
  <c r="I47" i="3"/>
  <c r="I12" i="6"/>
  <c r="I49" i="6"/>
  <c r="I41" i="5"/>
  <c r="I16" i="5"/>
  <c r="I24" i="5"/>
  <c r="I35" i="5"/>
  <c r="I43" i="5"/>
  <c r="I17" i="6"/>
  <c r="I6" i="5"/>
  <c r="I16" i="3"/>
  <c r="I28" i="6"/>
  <c r="I43" i="3"/>
  <c r="I18" i="5"/>
  <c r="I47" i="5"/>
  <c r="I23" i="6"/>
  <c r="I41" i="6"/>
  <c r="I12" i="5"/>
  <c r="I31" i="5"/>
  <c r="I4" i="6"/>
  <c r="I13" i="5"/>
  <c r="I10" i="6"/>
  <c r="I18" i="6"/>
  <c r="I37" i="6"/>
  <c r="I49" i="5"/>
  <c r="I11" i="3"/>
  <c r="I42" i="6"/>
  <c r="I34" i="5"/>
  <c r="I4" i="3"/>
  <c r="I28" i="3"/>
  <c r="I46" i="3"/>
  <c r="I7" i="6"/>
  <c r="I29" i="6"/>
  <c r="I34" i="6"/>
  <c r="I10" i="5"/>
  <c r="I17" i="5"/>
  <c r="I25" i="5"/>
  <c r="I19" i="3"/>
  <c r="I22" i="3"/>
  <c r="I37" i="3"/>
  <c r="I16" i="6"/>
  <c r="I25" i="6"/>
  <c r="I31" i="6"/>
  <c r="I11" i="5"/>
  <c r="I28" i="5"/>
  <c r="I13" i="3"/>
  <c r="I23" i="3"/>
  <c r="I30" i="3"/>
  <c r="I40" i="3"/>
  <c r="I11" i="6"/>
  <c r="I36" i="6"/>
  <c r="I5" i="5"/>
  <c r="I37" i="5"/>
  <c r="I49" i="3"/>
  <c r="I43" i="6"/>
  <c r="I30" i="5"/>
  <c r="I40" i="5"/>
  <c r="I48" i="5"/>
  <c r="I10" i="3"/>
  <c r="I6" i="6"/>
  <c r="I13" i="6"/>
  <c r="I24" i="6"/>
  <c r="I35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2" i="6"/>
  <c r="O13" i="3"/>
  <c r="I4" i="5"/>
  <c r="Z200" i="8" l="1"/>
  <c r="O6" i="3"/>
  <c r="O47" i="3"/>
  <c r="Z133" i="8"/>
  <c r="Z138" i="8"/>
  <c r="Z4" i="8"/>
  <c r="Z130" i="8"/>
  <c r="O30" i="3"/>
  <c r="P30" i="3" s="1"/>
  <c r="Z265" i="8"/>
  <c r="Z174" i="8"/>
  <c r="Z7" i="8"/>
  <c r="Z322" i="8"/>
  <c r="Z170" i="8"/>
  <c r="Z147" i="8"/>
  <c r="Z135" i="8"/>
  <c r="Z37" i="8"/>
  <c r="Z327" i="8"/>
  <c r="Z49" i="8"/>
  <c r="Z329" i="8"/>
  <c r="O35" i="3"/>
  <c r="O37" i="3"/>
  <c r="Z25" i="8"/>
  <c r="Z325" i="8"/>
  <c r="Z31" i="8"/>
  <c r="Z326" i="8"/>
  <c r="Z13" i="8"/>
  <c r="Z323" i="8"/>
  <c r="Z160" i="8"/>
  <c r="Z175" i="8"/>
  <c r="Z43" i="8"/>
  <c r="Z328" i="8"/>
  <c r="Z258" i="8"/>
  <c r="Z300" i="8"/>
  <c r="Z19" i="8"/>
  <c r="Z324" i="8"/>
  <c r="Z271" i="8"/>
  <c r="Z261" i="8"/>
  <c r="L49" i="3"/>
  <c r="Z124" i="8"/>
  <c r="P16" i="3"/>
  <c r="L42" i="3"/>
  <c r="Z173" i="8"/>
  <c r="L29" i="3"/>
  <c r="Z164" i="8"/>
  <c r="Z260" i="8"/>
  <c r="Z169" i="8"/>
  <c r="Z163" i="8"/>
  <c r="Z266" i="8"/>
  <c r="Z183" i="8"/>
  <c r="Z162" i="8"/>
  <c r="Z171" i="8"/>
  <c r="Z176" i="8"/>
  <c r="Z272" i="8"/>
  <c r="Z182" i="8"/>
  <c r="Z180" i="8"/>
  <c r="Z172" i="8"/>
  <c r="Z189" i="8"/>
  <c r="Z177" i="8"/>
  <c r="Z165" i="8"/>
  <c r="P40" i="3"/>
  <c r="P34" i="3"/>
  <c r="P46" i="3"/>
  <c r="Z141" i="8"/>
  <c r="Z127" i="8"/>
  <c r="Z193" i="8"/>
  <c r="Z137" i="8"/>
  <c r="Z201" i="8"/>
  <c r="Z195" i="8"/>
  <c r="Z270" i="8"/>
  <c r="Z262" i="8"/>
  <c r="Z263" i="8"/>
  <c r="Z186" i="8"/>
  <c r="Z125" i="8"/>
  <c r="Z187" i="8"/>
  <c r="Z121" i="8"/>
  <c r="Z156" i="8"/>
  <c r="Z161" i="8"/>
  <c r="Z166" i="8"/>
  <c r="Z82" i="8"/>
  <c r="Z89" i="8"/>
  <c r="Z65" i="8"/>
  <c r="Z107" i="8"/>
  <c r="Z132" i="8"/>
  <c r="Z42" i="8"/>
  <c r="Z28" i="8"/>
  <c r="Z126" i="8"/>
  <c r="Z190" i="8"/>
  <c r="Z268" i="8"/>
  <c r="Z120" i="8"/>
  <c r="Z41" i="8"/>
  <c r="Z184" i="8"/>
  <c r="Z99" i="8"/>
  <c r="Z10" i="8"/>
  <c r="Z46" i="8"/>
  <c r="Z48" i="8"/>
  <c r="Z34" i="8"/>
  <c r="Z168" i="8"/>
  <c r="Z197" i="8"/>
  <c r="Z108" i="8"/>
  <c r="Z64" i="8"/>
  <c r="Z264" i="8"/>
  <c r="Z12" i="8"/>
  <c r="Z110" i="8"/>
  <c r="Z76" i="8"/>
  <c r="Z167" i="8"/>
  <c r="Z11" i="8"/>
  <c r="Z53" i="8"/>
  <c r="Z101" i="8"/>
  <c r="Z106" i="8"/>
  <c r="Z52" i="8"/>
  <c r="Z22" i="8"/>
  <c r="Z142" i="8"/>
  <c r="Z191" i="8"/>
  <c r="Z95" i="8"/>
  <c r="Z70" i="8"/>
  <c r="Z24" i="8"/>
  <c r="Z58" i="8"/>
  <c r="B68" i="8"/>
  <c r="Z17" i="8"/>
  <c r="F33" i="16"/>
  <c r="F32" i="16"/>
  <c r="F34" i="16"/>
  <c r="Z243" i="8"/>
  <c r="Z291" i="8"/>
  <c r="Z224" i="8"/>
  <c r="Z273" i="8"/>
  <c r="Z235" i="8"/>
  <c r="Z283" i="8"/>
  <c r="B28" i="16" a="1"/>
  <c r="B28" i="16" s="1"/>
  <c r="Z239" i="8"/>
  <c r="Z287" i="8"/>
  <c r="Z236" i="8"/>
  <c r="Z284" i="8"/>
  <c r="Z244" i="8"/>
  <c r="Z292" i="8"/>
  <c r="F38" i="16" a="1"/>
  <c r="F38" i="16" s="1"/>
  <c r="B48" i="16" a="1"/>
  <c r="B48" i="16" s="1"/>
  <c r="F28" i="16" a="1"/>
  <c r="F28" i="16" s="1"/>
  <c r="B38" i="16" a="1"/>
  <c r="B38" i="16" s="1"/>
  <c r="Z157" i="8"/>
  <c r="Z149" i="8"/>
  <c r="Z207" i="8"/>
  <c r="Z255" i="8"/>
  <c r="Z206" i="8"/>
  <c r="Z254" i="8"/>
  <c r="Z238" i="8"/>
  <c r="Z286" i="8"/>
  <c r="Z228" i="8"/>
  <c r="Z276" i="8"/>
  <c r="Z234" i="8"/>
  <c r="Z282" i="8"/>
  <c r="Z231" i="8"/>
  <c r="Z279" i="8"/>
  <c r="Z229" i="8"/>
  <c r="Z277" i="8"/>
  <c r="Z194" i="8"/>
  <c r="B44" i="16"/>
  <c r="B42" i="16"/>
  <c r="B43" i="16"/>
  <c r="Z232" i="8"/>
  <c r="Z280" i="8"/>
  <c r="Z241" i="8"/>
  <c r="Z289" i="8"/>
  <c r="Z240" i="8"/>
  <c r="Z288" i="8"/>
  <c r="F42" i="16"/>
  <c r="F43" i="16"/>
  <c r="F44" i="16"/>
  <c r="Z290" i="8"/>
  <c r="Z220" i="8"/>
  <c r="Z267" i="8"/>
  <c r="Z185" i="8"/>
  <c r="Z227" i="8"/>
  <c r="Z275" i="8"/>
  <c r="Z226" i="8"/>
  <c r="Z274" i="8"/>
  <c r="Z179" i="8"/>
  <c r="Z233" i="8"/>
  <c r="Z281" i="8"/>
  <c r="B32" i="16"/>
  <c r="B34" i="16"/>
  <c r="B33" i="16"/>
  <c r="Z140" i="8"/>
  <c r="Z158" i="8"/>
  <c r="B25" i="16"/>
  <c r="C24" i="16" s="1"/>
  <c r="Z230" i="8"/>
  <c r="Z278" i="8"/>
  <c r="Z178" i="8"/>
  <c r="Z203" i="8"/>
  <c r="Z251" i="8"/>
  <c r="Z216" i="8"/>
  <c r="Z259" i="8"/>
  <c r="Z192" i="8"/>
  <c r="Z134" i="8"/>
  <c r="Z143" i="8"/>
  <c r="Z222" i="8"/>
  <c r="Z150" i="8"/>
  <c r="Z249" i="8"/>
  <c r="Z297" i="8"/>
  <c r="Z204" i="8"/>
  <c r="Z252" i="8"/>
  <c r="Z153" i="8"/>
  <c r="Z139" i="8"/>
  <c r="Z199" i="8"/>
  <c r="Z196" i="8"/>
  <c r="Z237" i="8"/>
  <c r="Z285" i="8"/>
  <c r="Z205" i="8"/>
  <c r="Z253" i="8"/>
  <c r="Z117" i="8"/>
  <c r="Z118" i="8"/>
  <c r="Z247" i="8"/>
  <c r="Z295" i="8"/>
  <c r="Z245" i="8"/>
  <c r="Z293" i="8"/>
  <c r="Z159" i="8"/>
  <c r="Z202" i="8"/>
  <c r="Z250" i="8"/>
  <c r="Z248" i="8"/>
  <c r="Z296" i="8"/>
  <c r="Z188" i="8"/>
  <c r="Z155" i="8"/>
  <c r="Z208" i="8"/>
  <c r="Z256" i="8"/>
  <c r="Z145" i="8"/>
  <c r="Z114" i="8"/>
  <c r="Z131" i="8"/>
  <c r="Z209" i="8"/>
  <c r="Z257" i="8"/>
  <c r="Z210" i="8"/>
  <c r="Z246" i="8"/>
  <c r="Z294" i="8"/>
  <c r="Z144" i="8"/>
  <c r="F25" i="16"/>
  <c r="G24" i="16" s="1"/>
  <c r="Z151" i="8"/>
  <c r="P22" i="5"/>
  <c r="P48" i="6"/>
  <c r="P4" i="6"/>
  <c r="P23" i="6"/>
  <c r="P16" i="9"/>
  <c r="P22" i="9"/>
  <c r="P36" i="6"/>
  <c r="M25" i="6"/>
  <c r="L30" i="5"/>
  <c r="M30" i="5" s="1"/>
  <c r="L4" i="3"/>
  <c r="M4" i="3" s="1"/>
  <c r="L13" i="6"/>
  <c r="M13" i="6" s="1"/>
  <c r="F56" i="13" a="1"/>
  <c r="F56" i="13" s="1"/>
  <c r="L22" i="6"/>
  <c r="M22" i="6" s="1"/>
  <c r="O31" i="6"/>
  <c r="P31" i="6" s="1"/>
  <c r="L37" i="6"/>
  <c r="M37" i="6" s="1"/>
  <c r="L28" i="6"/>
  <c r="M28" i="6" s="1"/>
  <c r="L34" i="6"/>
  <c r="M34" i="6" s="1"/>
  <c r="O42" i="6"/>
  <c r="P42" i="6" s="1"/>
  <c r="O46" i="6"/>
  <c r="P46" i="6" s="1"/>
  <c r="Z217" i="8"/>
  <c r="O35" i="5"/>
  <c r="P35" i="5" s="1"/>
  <c r="Z225" i="8"/>
  <c r="O43" i="3"/>
  <c r="P43" i="3" s="1"/>
  <c r="Z221" i="8"/>
  <c r="Z211" i="8"/>
  <c r="Z219" i="8"/>
  <c r="Z213" i="8"/>
  <c r="Z223" i="8"/>
  <c r="Z215" i="8"/>
  <c r="Z212" i="8"/>
  <c r="Z218" i="8"/>
  <c r="Z214" i="8"/>
  <c r="L4" i="5"/>
  <c r="M4" i="5" s="1"/>
  <c r="B40" i="13"/>
  <c r="F33" i="14"/>
  <c r="G30" i="14" s="1"/>
  <c r="B41" i="15"/>
  <c r="L11" i="5"/>
  <c r="M11" i="5" s="1"/>
  <c r="L10" i="5"/>
  <c r="M10" i="5" s="1"/>
  <c r="B42" i="15"/>
  <c r="F33" i="15"/>
  <c r="G30" i="15" s="1"/>
  <c r="B40" i="15"/>
  <c r="B42" i="13"/>
  <c r="B42" i="14"/>
  <c r="B40" i="14"/>
  <c r="B41" i="14"/>
  <c r="B41" i="13"/>
  <c r="F36" i="15" a="1"/>
  <c r="F36" i="15" s="1"/>
  <c r="B46" i="14" a="1"/>
  <c r="B46" i="14" s="1"/>
  <c r="F36" i="13" a="1"/>
  <c r="F36" i="13" s="1"/>
  <c r="F36" i="14" a="1"/>
  <c r="F36" i="14" s="1"/>
  <c r="F33" i="13"/>
  <c r="G30" i="13" s="1"/>
  <c r="L37" i="5"/>
  <c r="M37" i="5" s="1"/>
  <c r="B33" i="13"/>
  <c r="C30" i="13" s="1"/>
  <c r="Z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Z98" i="8"/>
  <c r="B52" i="14"/>
  <c r="B50" i="14"/>
  <c r="B50" i="13"/>
  <c r="B51" i="15"/>
  <c r="B51" i="13"/>
  <c r="B52" i="13"/>
  <c r="B50" i="15"/>
  <c r="B52" i="15"/>
  <c r="B51" i="14"/>
  <c r="Z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29" i="6"/>
  <c r="P29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30" i="6"/>
  <c r="M30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4" i="6"/>
  <c r="P22" i="6"/>
  <c r="P11" i="3"/>
  <c r="M19" i="3"/>
  <c r="Q42" i="2"/>
  <c r="P11" i="5"/>
  <c r="P47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9" i="6"/>
  <c r="O24" i="6"/>
  <c r="P24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5" i="6"/>
  <c r="P35" i="6" s="1"/>
  <c r="O19" i="6"/>
  <c r="P19" i="6" s="1"/>
  <c r="M5" i="6"/>
  <c r="L41" i="5"/>
  <c r="M41" i="5" s="1"/>
  <c r="E47" i="6"/>
  <c r="P12" i="6"/>
  <c r="P17" i="3"/>
  <c r="E18" i="6"/>
  <c r="D24" i="6"/>
  <c r="E24" i="6"/>
  <c r="P6" i="6"/>
  <c r="M42" i="3"/>
  <c r="E28" i="6"/>
  <c r="P18" i="6"/>
  <c r="M16" i="6"/>
  <c r="P23" i="5"/>
  <c r="L40" i="5"/>
  <c r="M40" i="5" s="1"/>
  <c r="Q50" i="2"/>
  <c r="M23" i="6"/>
  <c r="P47" i="3"/>
  <c r="P41" i="6"/>
  <c r="M34" i="5"/>
  <c r="Q45" i="2"/>
  <c r="P18" i="3"/>
  <c r="E29" i="6"/>
  <c r="E23" i="6"/>
  <c r="E12" i="6"/>
  <c r="O25" i="6"/>
  <c r="P25" i="6" s="1"/>
  <c r="M24" i="3"/>
  <c r="E7" i="6"/>
  <c r="L49" i="6"/>
  <c r="M49" i="6" s="1"/>
  <c r="M24" i="6"/>
  <c r="M40" i="6"/>
  <c r="P48" i="3"/>
  <c r="D31" i="6"/>
  <c r="D29" i="6"/>
  <c r="D16" i="6"/>
  <c r="Q52" i="2"/>
  <c r="Q49" i="2"/>
  <c r="D19" i="6"/>
  <c r="E37" i="6"/>
  <c r="D34" i="6"/>
  <c r="E34" i="6"/>
  <c r="D36" i="6"/>
  <c r="E36" i="6"/>
  <c r="E31" i="6"/>
  <c r="E25" i="6"/>
  <c r="O11" i="6"/>
  <c r="P11" i="6" s="1"/>
  <c r="L41" i="6"/>
  <c r="M41" i="6" s="1"/>
  <c r="E16" i="6"/>
  <c r="D22" i="6"/>
  <c r="E41" i="6"/>
  <c r="E49" i="6"/>
  <c r="E46" i="6"/>
  <c r="D40" i="6"/>
  <c r="E40" i="6"/>
  <c r="D30" i="6"/>
  <c r="P43" i="6"/>
  <c r="L10" i="6"/>
  <c r="M10" i="6" s="1"/>
  <c r="Q43" i="2"/>
  <c r="D35" i="6"/>
  <c r="E30" i="6"/>
  <c r="D41" i="6"/>
  <c r="D49" i="6"/>
  <c r="D46" i="6"/>
  <c r="D5" i="6"/>
  <c r="D48" i="6"/>
  <c r="D43" i="6"/>
  <c r="E43" i="6"/>
  <c r="P24" i="3"/>
  <c r="E35" i="6"/>
  <c r="D37" i="6"/>
  <c r="E11" i="6"/>
  <c r="E10" i="6"/>
  <c r="E13" i="6"/>
  <c r="E5" i="6"/>
  <c r="E48" i="6"/>
  <c r="D42" i="6"/>
  <c r="P49" i="6"/>
  <c r="E22" i="6"/>
  <c r="E4" i="6"/>
  <c r="Q44" i="2"/>
  <c r="E42" i="6"/>
  <c r="D11" i="6"/>
  <c r="D10" i="6"/>
  <c r="D13" i="6"/>
  <c r="E17" i="6"/>
  <c r="D6" i="6"/>
  <c r="E6" i="6"/>
  <c r="D47" i="6"/>
  <c r="P42" i="5"/>
  <c r="L46" i="3"/>
  <c r="M46" i="3" s="1"/>
  <c r="D28" i="6"/>
  <c r="D25" i="6"/>
  <c r="D19" i="3"/>
  <c r="D4" i="6"/>
  <c r="D18" i="6"/>
  <c r="D17" i="6"/>
  <c r="D23" i="6"/>
  <c r="D12" i="6"/>
  <c r="D7" i="6"/>
  <c r="P34" i="6"/>
  <c r="M7" i="6"/>
  <c r="P5" i="6"/>
  <c r="P30" i="6"/>
  <c r="M29" i="6"/>
  <c r="M46" i="6"/>
  <c r="M42" i="6"/>
  <c r="M11" i="6"/>
  <c r="M18" i="6"/>
  <c r="P13" i="6"/>
  <c r="M35" i="6"/>
  <c r="P7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F12" i="9" l="1"/>
  <c r="G22" i="16"/>
  <c r="G23" i="16"/>
  <c r="C23" i="16"/>
  <c r="B45" i="16"/>
  <c r="C42" i="16" s="1"/>
  <c r="B132" i="8"/>
  <c r="C22" i="16"/>
  <c r="C25" i="16" s="1"/>
  <c r="F45" i="16"/>
  <c r="G44" i="16" s="1"/>
  <c r="B35" i="16"/>
  <c r="C34" i="16" s="1"/>
  <c r="F35" i="16"/>
  <c r="G33" i="16" s="1"/>
  <c r="G32" i="16"/>
  <c r="J47" i="9"/>
  <c r="G31" i="15"/>
  <c r="B43" i="15"/>
  <c r="C42" i="15" s="1"/>
  <c r="G32" i="14"/>
  <c r="G31" i="14"/>
  <c r="G32" i="13"/>
  <c r="B43" i="13"/>
  <c r="C42" i="13" s="1"/>
  <c r="G31" i="13"/>
  <c r="G32" i="15"/>
  <c r="C32" i="13"/>
  <c r="C31" i="13"/>
  <c r="B43" i="14"/>
  <c r="C40" i="14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7" i="6"/>
  <c r="J17" i="9"/>
  <c r="J6" i="9"/>
  <c r="F5" i="9"/>
  <c r="F49" i="6"/>
  <c r="J13" i="9"/>
  <c r="F19" i="9"/>
  <c r="J46" i="9"/>
  <c r="J12" i="6"/>
  <c r="J30" i="9"/>
  <c r="F7" i="6"/>
  <c r="F34" i="6"/>
  <c r="J4" i="6"/>
  <c r="J28" i="6"/>
  <c r="J43" i="6"/>
  <c r="J4" i="9"/>
  <c r="J47" i="6"/>
  <c r="J49" i="6"/>
  <c r="F28" i="6"/>
  <c r="J37" i="6"/>
  <c r="J43" i="9"/>
  <c r="J40" i="9"/>
  <c r="F28" i="9"/>
  <c r="J29" i="9"/>
  <c r="F40" i="9"/>
  <c r="J13" i="6"/>
  <c r="F19" i="6"/>
  <c r="F29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5" i="6"/>
  <c r="F6" i="9"/>
  <c r="F47" i="6"/>
  <c r="J42" i="9"/>
  <c r="J25" i="9"/>
  <c r="J29" i="6"/>
  <c r="F10" i="6"/>
  <c r="F35" i="6"/>
  <c r="J19" i="6"/>
  <c r="F4" i="6"/>
  <c r="J16" i="9"/>
  <c r="F49" i="9"/>
  <c r="F22" i="6"/>
  <c r="F36" i="6"/>
  <c r="F24" i="6"/>
  <c r="F13" i="6"/>
  <c r="J46" i="6"/>
  <c r="J24" i="6"/>
  <c r="F30" i="9"/>
  <c r="J22" i="6"/>
  <c r="X46" i="2"/>
  <c r="F25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5" i="6"/>
  <c r="J41" i="6"/>
  <c r="J17" i="6"/>
  <c r="F40" i="6"/>
  <c r="F37" i="6"/>
  <c r="J23" i="6"/>
  <c r="B24" i="2"/>
  <c r="B14" i="2"/>
  <c r="B7" i="2"/>
  <c r="C4" i="2" s="1"/>
  <c r="F41" i="6"/>
  <c r="F42" i="6"/>
  <c r="F30" i="6"/>
  <c r="J31" i="6"/>
  <c r="F18" i="6"/>
  <c r="J19" i="3"/>
  <c r="F23" i="6"/>
  <c r="F11" i="6"/>
  <c r="F46" i="6"/>
  <c r="J40" i="6"/>
  <c r="F31" i="6"/>
  <c r="J34" i="6"/>
  <c r="F12" i="6"/>
  <c r="J35" i="6"/>
  <c r="J18" i="6"/>
  <c r="F16" i="6"/>
  <c r="J11" i="6"/>
  <c r="J30" i="6"/>
  <c r="F48" i="6"/>
  <c r="J42" i="6"/>
  <c r="F17" i="6"/>
  <c r="J10" i="6"/>
  <c r="J6" i="6"/>
  <c r="F6" i="6"/>
  <c r="F43" i="6"/>
  <c r="F5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G25" i="16" l="1"/>
  <c r="C32" i="16"/>
  <c r="C43" i="16"/>
  <c r="G42" i="16"/>
  <c r="G43" i="16"/>
  <c r="G45" i="16" s="1"/>
  <c r="C44" i="16"/>
  <c r="C45" i="16" s="1"/>
  <c r="G34" i="16"/>
  <c r="G35" i="16" s="1"/>
  <c r="B196" i="8"/>
  <c r="C33" i="16"/>
  <c r="G33" i="15"/>
  <c r="C40" i="15"/>
  <c r="C41" i="15"/>
  <c r="G33" i="14"/>
  <c r="C41" i="13"/>
  <c r="C40" i="13"/>
  <c r="G33" i="13"/>
  <c r="C51" i="14"/>
  <c r="G40" i="13"/>
  <c r="C33" i="13"/>
  <c r="AE34" i="2"/>
  <c r="G50" i="13"/>
  <c r="C50" i="15"/>
  <c r="C41" i="14"/>
  <c r="AL7" i="2"/>
  <c r="G51" i="13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C35" i="16" l="1"/>
  <c r="B260" i="8"/>
  <c r="C34" i="2"/>
  <c r="G53" i="15"/>
  <c r="G53" i="14"/>
  <c r="C24" i="2"/>
  <c r="C43" i="13"/>
  <c r="C43" i="15"/>
  <c r="G53" i="13"/>
  <c r="G43" i="13"/>
  <c r="C53" i="14"/>
  <c r="C53" i="15"/>
  <c r="G43" i="15"/>
  <c r="C43" i="14"/>
  <c r="C53" i="13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324" i="8" l="1"/>
  <c r="B5" i="8" l="1"/>
  <c r="B69" i="8" l="1"/>
  <c r="B133" i="8" l="1"/>
  <c r="B197" i="8" l="1"/>
  <c r="B261" i="8" l="1"/>
  <c r="B325" i="8" l="1"/>
  <c r="B6" i="8" l="1"/>
  <c r="B70" i="8" l="1"/>
  <c r="B134" i="8" l="1"/>
  <c r="B198" i="8" l="1"/>
  <c r="B262" i="8" l="1"/>
  <c r="B326" i="8" l="1"/>
  <c r="B7" i="8" l="1"/>
  <c r="B71" i="8" l="1"/>
  <c r="B135" i="8" l="1"/>
  <c r="B199" i="8" l="1"/>
  <c r="B263" i="8" l="1"/>
  <c r="B327" i="8" l="1"/>
  <c r="B8" i="8" l="1"/>
  <c r="B72" i="8" l="1"/>
  <c r="B136" i="8" l="1"/>
  <c r="B200" i="8" l="1"/>
  <c r="B264" i="8" l="1"/>
  <c r="B328" i="8" l="1"/>
  <c r="B9" i="8" l="1"/>
  <c r="B73" i="8" l="1"/>
  <c r="B137" i="8" l="1"/>
  <c r="B201" i="8" l="1"/>
  <c r="B265" i="8" l="1"/>
  <c r="B329" i="8" l="1"/>
  <c r="B10" i="8" l="1"/>
  <c r="B74" i="8" l="1"/>
  <c r="B138" i="8" l="1"/>
  <c r="B202" i="8" l="1"/>
  <c r="B266" i="8" l="1"/>
  <c r="B330" i="8" l="1"/>
  <c r="B11" i="8" l="1"/>
  <c r="B75" i="8" l="1"/>
  <c r="B139" i="8" l="1"/>
  <c r="B203" i="8" l="1"/>
  <c r="B267" i="8" l="1"/>
  <c r="B331" i="8" l="1"/>
  <c r="B12" i="8" l="1"/>
  <c r="B76" i="8" l="1"/>
  <c r="B140" i="8" l="1"/>
  <c r="B204" i="8" l="1"/>
  <c r="B268" i="8" l="1"/>
  <c r="B332" i="8" l="1"/>
  <c r="B13" i="8" l="1"/>
  <c r="B77" i="8" l="1"/>
  <c r="B141" i="8" l="1"/>
  <c r="B205" i="8" l="1"/>
  <c r="B269" i="8" l="1"/>
  <c r="B333" i="8" l="1"/>
  <c r="B14" i="8" l="1"/>
  <c r="B78" i="8" l="1"/>
  <c r="B142" i="8" l="1"/>
  <c r="B206" i="8" l="1"/>
  <c r="B270" i="8" l="1"/>
  <c r="B334" i="8" l="1"/>
  <c r="B15" i="8" l="1"/>
  <c r="B79" i="8" l="1"/>
  <c r="B143" i="8" l="1"/>
  <c r="B207" i="8" l="1"/>
  <c r="B271" i="8" l="1"/>
  <c r="B335" i="8" l="1"/>
  <c r="B16" i="8" l="1"/>
  <c r="B80" i="8" l="1"/>
  <c r="B144" i="8" l="1"/>
  <c r="B208" i="8" l="1"/>
  <c r="B272" i="8" l="1"/>
  <c r="B336" i="8" l="1"/>
  <c r="B17" i="8" l="1"/>
  <c r="B81" i="8" l="1"/>
  <c r="B145" i="8" l="1"/>
  <c r="B209" i="8" l="1"/>
  <c r="B273" i="8" l="1"/>
  <c r="B337" i="8" l="1"/>
  <c r="B18" i="8" l="1"/>
  <c r="B82" i="8" l="1"/>
  <c r="B146" i="8" l="1"/>
  <c r="B210" i="8" l="1"/>
  <c r="B274" i="8" l="1"/>
  <c r="B338" i="8" l="1"/>
  <c r="B19" i="8" l="1"/>
  <c r="B83" i="8" l="1"/>
  <c r="B147" i="8" l="1"/>
  <c r="B211" i="8" l="1"/>
  <c r="B275" i="8" l="1"/>
  <c r="B339" i="8" l="1"/>
  <c r="B20" i="8" l="1"/>
  <c r="B84" i="8" l="1"/>
  <c r="B148" i="8" l="1"/>
  <c r="B212" i="8" l="1"/>
  <c r="B276" i="8" l="1"/>
  <c r="B340" i="8" l="1"/>
  <c r="B21" i="8" l="1"/>
  <c r="B85" i="8" l="1"/>
  <c r="B149" i="8" l="1"/>
  <c r="B213" i="8" l="1"/>
  <c r="B277" i="8" l="1"/>
  <c r="B341" i="8" l="1"/>
  <c r="B22" i="8" l="1"/>
  <c r="B86" i="8" l="1"/>
  <c r="B150" i="8" l="1"/>
  <c r="B214" i="8" l="1"/>
  <c r="B278" i="8" l="1"/>
  <c r="B342" i="8" l="1"/>
  <c r="B23" i="8" l="1"/>
  <c r="B87" i="8" l="1"/>
  <c r="B151" i="8" l="1"/>
  <c r="B215" i="8" l="1"/>
  <c r="B279" i="8" l="1"/>
  <c r="B343" i="8" l="1"/>
  <c r="B24" i="8" l="1"/>
  <c r="B88" i="8" l="1"/>
  <c r="B152" i="8" l="1"/>
  <c r="B216" i="8" l="1"/>
  <c r="B280" i="8" l="1"/>
  <c r="B344" i="8" l="1"/>
  <c r="B25" i="8" l="1"/>
  <c r="B89" i="8" l="1"/>
  <c r="B153" i="8" l="1"/>
  <c r="B217" i="8" l="1"/>
  <c r="B281" i="8" l="1"/>
  <c r="B345" i="8" l="1"/>
  <c r="B26" i="8" l="1"/>
  <c r="B90" i="8" l="1"/>
  <c r="B154" i="8" l="1"/>
  <c r="B218" i="8" l="1"/>
  <c r="B282" i="8" l="1"/>
  <c r="B346" i="8" l="1"/>
  <c r="B27" i="8" l="1"/>
  <c r="B91" i="8" l="1"/>
  <c r="B155" i="8" l="1"/>
  <c r="B219" i="8" l="1"/>
  <c r="B283" i="8" l="1"/>
  <c r="B347" i="8" l="1"/>
  <c r="B28" i="8" l="1"/>
  <c r="B92" i="8" l="1"/>
  <c r="B156" i="8" l="1"/>
  <c r="B220" i="8" l="1"/>
  <c r="B284" i="8" l="1"/>
  <c r="B348" i="8" l="1"/>
  <c r="B29" i="8" l="1"/>
  <c r="B93" i="8" l="1"/>
  <c r="B157" i="8" l="1"/>
  <c r="B221" i="8" l="1"/>
  <c r="B285" i="8" l="1"/>
  <c r="B349" i="8" l="1"/>
  <c r="B30" i="8" l="1"/>
  <c r="B94" i="8" l="1"/>
  <c r="B158" i="8" l="1"/>
  <c r="B222" i="8" l="1"/>
  <c r="B286" i="8" l="1"/>
  <c r="B350" i="8" l="1"/>
  <c r="B31" i="8" l="1"/>
  <c r="B95" i="8" l="1"/>
  <c r="B159" i="8" l="1"/>
  <c r="B223" i="8" l="1"/>
  <c r="B287" i="8" l="1"/>
  <c r="B351" i="8" l="1"/>
  <c r="B32" i="8" l="1"/>
  <c r="B96" i="8" l="1"/>
  <c r="B160" i="8" l="1"/>
  <c r="B224" i="8" l="1"/>
  <c r="B288" i="8" l="1"/>
  <c r="B352" i="8" l="1"/>
  <c r="B33" i="8" l="1"/>
  <c r="B97" i="8" l="1"/>
  <c r="B161" i="8" l="1"/>
  <c r="B225" i="8" l="1"/>
  <c r="B289" i="8" l="1"/>
  <c r="B353" i="8" l="1"/>
  <c r="B34" i="8" l="1"/>
  <c r="B98" i="8" l="1"/>
  <c r="B162" i="8" l="1"/>
  <c r="B226" i="8" l="1"/>
  <c r="B290" i="8" l="1"/>
  <c r="B354" i="8" l="1"/>
  <c r="B35" i="8" l="1"/>
  <c r="B99" i="8" l="1"/>
  <c r="B163" i="8" l="1"/>
  <c r="B227" i="8" l="1"/>
  <c r="B291" i="8" l="1"/>
  <c r="B355" i="8" l="1"/>
  <c r="B36" i="8" l="1"/>
  <c r="B100" i="8" l="1"/>
  <c r="B164" i="8" l="1"/>
  <c r="B228" i="8" l="1"/>
  <c r="B292" i="8" l="1"/>
  <c r="B356" i="8" l="1"/>
  <c r="B37" i="8" l="1"/>
  <c r="B101" i="8" l="1"/>
  <c r="B165" i="8" l="1"/>
  <c r="B229" i="8" l="1"/>
  <c r="B293" i="8" l="1"/>
  <c r="B357" i="8" l="1"/>
  <c r="B38" i="8" l="1"/>
  <c r="B102" i="8" l="1"/>
  <c r="B166" i="8" l="1"/>
  <c r="B230" i="8" l="1"/>
  <c r="B294" i="8" l="1"/>
  <c r="B358" i="8" l="1"/>
  <c r="B39" i="8" l="1"/>
  <c r="B103" i="8" l="1"/>
  <c r="B167" i="8" l="1"/>
  <c r="B231" i="8" l="1"/>
  <c r="B295" i="8" l="1"/>
  <c r="B359" i="8" s="1"/>
  <c r="B40" i="8" l="1"/>
  <c r="B104" i="8" l="1"/>
  <c r="B168" i="8" l="1"/>
  <c r="B232" i="8" l="1"/>
  <c r="B296" i="8" l="1"/>
  <c r="B360" i="8" s="1"/>
  <c r="B41" i="8" l="1"/>
  <c r="B105" i="8" l="1"/>
  <c r="B169" i="8" l="1"/>
  <c r="B233" i="8" l="1"/>
  <c r="B297" i="8" l="1"/>
  <c r="B361" i="8" s="1"/>
  <c r="B42" i="8" l="1"/>
  <c r="B106" i="8" l="1"/>
  <c r="B170" i="8" l="1"/>
  <c r="B234" i="8" l="1"/>
  <c r="B298" i="8" l="1"/>
  <c r="B362" i="8" s="1"/>
  <c r="B43" i="8" l="1"/>
  <c r="B107" i="8" l="1"/>
  <c r="B171" i="8" l="1"/>
  <c r="B235" i="8" l="1"/>
  <c r="B299" i="8" l="1"/>
  <c r="B363" i="8" s="1"/>
  <c r="B44" i="8" l="1"/>
  <c r="B108" i="8" l="1"/>
  <c r="B172" i="8" l="1"/>
  <c r="B236" i="8" l="1"/>
  <c r="B300" i="8" l="1"/>
  <c r="B364" i="8" s="1"/>
  <c r="B45" i="8" l="1"/>
  <c r="B109" i="8" l="1"/>
  <c r="B173" i="8" l="1"/>
  <c r="B237" i="8" l="1"/>
  <c r="B301" i="8" l="1"/>
  <c r="B365" i="8" s="1"/>
  <c r="B46" i="8" l="1"/>
  <c r="B110" i="8" l="1"/>
  <c r="B174" i="8" l="1"/>
  <c r="B238" i="8" l="1"/>
  <c r="B302" i="8" l="1"/>
  <c r="B366" i="8" s="1"/>
  <c r="B47" i="8" l="1"/>
  <c r="B111" i="8" l="1"/>
  <c r="B175" i="8" l="1"/>
  <c r="B239" i="8" l="1"/>
  <c r="B303" i="8" l="1"/>
  <c r="B367" i="8" s="1"/>
  <c r="B48" i="8" l="1"/>
  <c r="B112" i="8" l="1"/>
  <c r="B176" i="8" l="1"/>
  <c r="B240" i="8" l="1"/>
  <c r="B304" i="8" l="1"/>
  <c r="B368" i="8" s="1"/>
  <c r="B49" i="8" l="1"/>
  <c r="B113" i="8" s="1"/>
  <c r="B177" i="8" s="1"/>
  <c r="B241" i="8" s="1"/>
  <c r="B305" i="8" s="1"/>
  <c r="B369" i="8" s="1"/>
  <c r="I9" i="13" l="1" a="1"/>
  <c r="I9" i="13" s="1"/>
  <c r="I3" i="13" a="1"/>
  <c r="I3" i="13" s="1"/>
  <c r="I15" i="13" a="1"/>
  <c r="I15" i="13" s="1"/>
  <c r="K18" i="14" a="1"/>
  <c r="K18" i="14" s="1"/>
  <c r="V18" i="13"/>
  <c r="AD18" i="13"/>
  <c r="V6" i="13"/>
  <c r="AL12" i="13"/>
  <c r="R18" i="13"/>
  <c r="AH5" i="13"/>
  <c r="I5" i="15" a="1"/>
  <c r="I5" i="15" s="1"/>
  <c r="AH11" i="13"/>
  <c r="Z11" i="13"/>
  <c r="I17" i="15" a="1"/>
  <c r="I17" i="15" s="1"/>
  <c r="I7" i="13" a="1"/>
  <c r="I7" i="13" s="1"/>
  <c r="V11" i="13"/>
  <c r="R11" i="13"/>
  <c r="K8" i="14" a="1"/>
  <c r="K8" i="14" s="1"/>
  <c r="K5" i="14" a="1"/>
  <c r="K5" i="14" s="1"/>
  <c r="Z17" i="13"/>
  <c r="K3" i="14" a="1"/>
  <c r="K3" i="14" s="1"/>
  <c r="I14" i="13" a="1"/>
  <c r="I14" i="13" s="1"/>
  <c r="AD11" i="13"/>
  <c r="K17" i="14" a="1"/>
  <c r="K17" i="14" s="1"/>
  <c r="I16" i="13" a="1"/>
  <c r="I16" i="13" s="1"/>
  <c r="V5" i="13"/>
  <c r="K12" i="14" a="1"/>
  <c r="K12" i="14" s="1"/>
  <c r="K16" i="14" a="1"/>
  <c r="K16" i="14" s="1"/>
  <c r="AD5" i="13"/>
  <c r="K13" i="14" a="1"/>
  <c r="K13" i="14" s="1"/>
  <c r="I16" i="15" a="1"/>
  <c r="I16" i="15" s="1"/>
  <c r="Z5" i="13"/>
  <c r="I8" i="16" a="1"/>
  <c r="I8" i="16" s="1"/>
  <c r="BO8" i="16" s="1"/>
  <c r="I14" i="15" a="1"/>
  <c r="I14" i="15" s="1"/>
  <c r="I10" i="15" a="1"/>
  <c r="I10" i="15" s="1"/>
  <c r="Z4" i="13"/>
  <c r="I5" i="13" a="1"/>
  <c r="I5" i="13" s="1"/>
  <c r="I6" i="13" a="1"/>
  <c r="I6" i="13" s="1"/>
  <c r="I10" i="13" a="1"/>
  <c r="I10" i="13" s="1"/>
  <c r="I3" i="16" a="1"/>
  <c r="I3" i="16" s="1"/>
  <c r="BO3" i="16" s="1"/>
  <c r="I18" i="13" a="1"/>
  <c r="I18" i="13" s="1"/>
  <c r="I13" i="15" a="1"/>
  <c r="I13" i="15" s="1"/>
  <c r="I6" i="15" a="1"/>
  <c r="I6" i="15" s="1"/>
  <c r="I9" i="15" a="1"/>
  <c r="I9" i="15" s="1"/>
  <c r="I12" i="15" a="1"/>
  <c r="I12" i="15" s="1"/>
  <c r="I8" i="15" a="1"/>
  <c r="I8" i="15" s="1"/>
  <c r="K10" i="14" a="1"/>
  <c r="K10" i="14" s="1"/>
  <c r="I10" i="16" a="1"/>
  <c r="I10" i="16" s="1"/>
  <c r="BO10" i="16" s="1"/>
  <c r="I7" i="15" a="1"/>
  <c r="I7" i="15" s="1"/>
  <c r="I3" i="15" a="1"/>
  <c r="I3" i="15" s="1"/>
  <c r="AH16" i="13"/>
  <c r="AL10" i="13"/>
  <c r="AD12" i="13"/>
  <c r="V9" i="13"/>
  <c r="Z3" i="13"/>
  <c r="AL11" i="13"/>
  <c r="Z18" i="13"/>
  <c r="AL15" i="13"/>
  <c r="N11" i="13"/>
  <c r="R7" i="13"/>
  <c r="R5" i="13"/>
  <c r="I4" i="13" a="1"/>
  <c r="I4" i="13" s="1"/>
  <c r="K9" i="14" a="1"/>
  <c r="K9" i="14" s="1"/>
  <c r="K11" i="14" a="1"/>
  <c r="K11" i="14" s="1"/>
  <c r="Z16" i="13"/>
  <c r="AD7" i="13"/>
  <c r="AL6" i="13"/>
  <c r="N12" i="13"/>
  <c r="N16" i="13"/>
  <c r="AH9" i="13"/>
  <c r="AD3" i="13"/>
  <c r="AH6" i="13"/>
  <c r="Z7" i="13"/>
  <c r="V3" i="13"/>
  <c r="V15" i="13"/>
  <c r="I4" i="16" a="1"/>
  <c r="I4" i="16" s="1"/>
  <c r="BO4" i="16" s="1"/>
  <c r="I11" i="13" a="1"/>
  <c r="I11" i="13" s="1"/>
  <c r="I15" i="15" a="1"/>
  <c r="I15" i="15" s="1"/>
  <c r="AL7" i="13"/>
  <c r="V7" i="13"/>
  <c r="AH13" i="13"/>
  <c r="N6" i="13"/>
  <c r="N7" i="13"/>
  <c r="R6" i="13"/>
  <c r="R14" i="13"/>
  <c r="AH18" i="13"/>
  <c r="V12" i="13"/>
  <c r="AD17" i="13"/>
  <c r="N9" i="13"/>
  <c r="AL13" i="13"/>
  <c r="I5" i="16" a="1"/>
  <c r="I5" i="16" s="1"/>
  <c r="BO5" i="16" s="1"/>
  <c r="I12" i="13" a="1"/>
  <c r="I12" i="13" s="1"/>
  <c r="I4" i="15" a="1"/>
  <c r="I4" i="15" s="1"/>
  <c r="AL16" i="13"/>
  <c r="AD6" i="13"/>
  <c r="Z8" i="13"/>
  <c r="N13" i="13"/>
  <c r="AD13" i="13"/>
  <c r="N14" i="13"/>
  <c r="R12" i="13"/>
  <c r="AD16" i="13"/>
  <c r="AL8" i="13"/>
  <c r="R17" i="13"/>
  <c r="N15" i="13"/>
  <c r="V10" i="13"/>
  <c r="K6" i="14" a="1"/>
  <c r="K6" i="14" s="1"/>
  <c r="I13" i="13" a="1"/>
  <c r="I13" i="13" s="1"/>
  <c r="I8" i="13" a="1"/>
  <c r="I8" i="13" s="1"/>
  <c r="Z12" i="13"/>
  <c r="AH4" i="13"/>
  <c r="V16" i="13"/>
  <c r="AD9" i="13"/>
  <c r="AH7" i="13"/>
  <c r="N5" i="13"/>
  <c r="AL5" i="13"/>
  <c r="AL3" i="13"/>
  <c r="AH15" i="13"/>
  <c r="AH3" i="13"/>
  <c r="N8" i="13"/>
  <c r="I17" i="13" a="1"/>
  <c r="I17" i="13" s="1"/>
  <c r="I11" i="15" a="1"/>
  <c r="I11" i="15" s="1"/>
  <c r="I18" i="15" a="1"/>
  <c r="I18" i="15" s="1"/>
  <c r="N10" i="13"/>
  <c r="V4" i="13"/>
  <c r="AD4" i="13"/>
  <c r="AH10" i="13"/>
  <c r="Z14" i="13"/>
  <c r="N18" i="13"/>
  <c r="Z10" i="13"/>
  <c r="N4" i="13"/>
  <c r="N3" i="13"/>
  <c r="Z9" i="13"/>
  <c r="R3" i="13"/>
  <c r="V8" i="13"/>
  <c r="K7" i="14" a="1"/>
  <c r="K7" i="14" s="1"/>
  <c r="I6" i="16" a="1"/>
  <c r="I6" i="16" s="1"/>
  <c r="BO6" i="16" s="1"/>
  <c r="K14" i="14" a="1"/>
  <c r="K14" i="14" s="1"/>
  <c r="AH17" i="13"/>
  <c r="AD8" i="13"/>
  <c r="AL17" i="13"/>
  <c r="R9" i="13"/>
  <c r="AD15" i="13"/>
  <c r="Z6" i="13"/>
  <c r="V13" i="13"/>
  <c r="R15" i="13"/>
  <c r="N17" i="13"/>
  <c r="Z13" i="13"/>
  <c r="R13" i="13"/>
  <c r="AD10" i="13"/>
  <c r="K4" i="14" a="1"/>
  <c r="K4" i="14" s="1"/>
  <c r="I7" i="16" a="1"/>
  <c r="I7" i="16" s="1"/>
  <c r="BO7" i="16" s="1"/>
  <c r="R8" i="13"/>
  <c r="Z15" i="13"/>
  <c r="R16" i="13"/>
  <c r="AL14" i="13"/>
  <c r="V17" i="13"/>
  <c r="AL9" i="13"/>
  <c r="AL18" i="13"/>
  <c r="R10" i="13"/>
  <c r="R4" i="13"/>
  <c r="AH8" i="13"/>
  <c r="AH12" i="13"/>
  <c r="AL4" i="13"/>
  <c r="K15" i="14" a="1"/>
  <c r="K15" i="14" s="1"/>
  <c r="I9" i="16" a="1"/>
  <c r="I9" i="16" s="1"/>
  <c r="BO9" i="16" s="1"/>
  <c r="V14" i="13"/>
  <c r="AH14" i="13"/>
  <c r="AD14" i="13"/>
  <c r="CJ8" i="14"/>
  <c r="AB14" i="14"/>
  <c r="AZ14" i="14"/>
  <c r="CN14" i="14"/>
  <c r="CB8" i="14"/>
  <c r="CJ14" i="14"/>
  <c r="AB8" i="14"/>
  <c r="AF14" i="14"/>
  <c r="BH8" i="14"/>
  <c r="AJ14" i="14"/>
  <c r="BX14" i="14"/>
  <c r="CF8" i="14"/>
  <c r="X7" i="14"/>
  <c r="AN13" i="14"/>
  <c r="AJ13" i="14"/>
  <c r="BT7" i="14"/>
  <c r="CN7" i="14"/>
  <c r="AB7" i="14"/>
  <c r="AR7" i="14"/>
  <c r="BH13" i="14"/>
  <c r="AZ7" i="14"/>
  <c r="BH7" i="14"/>
  <c r="CR13" i="14"/>
  <c r="AV18" i="14"/>
  <c r="BD18" i="14"/>
  <c r="CN12" i="14"/>
  <c r="BP12" i="14"/>
  <c r="AV12" i="14"/>
  <c r="BT12" i="14"/>
  <c r="AR12" i="14"/>
  <c r="BH18" i="14"/>
  <c r="BH12" i="14"/>
  <c r="BD12" i="14"/>
  <c r="AN18" i="14"/>
  <c r="BL12" i="14"/>
  <c r="CF17" i="14"/>
  <c r="AF17" i="14"/>
  <c r="T17" i="14"/>
  <c r="X17" i="14"/>
  <c r="BL17" i="14"/>
  <c r="AJ17" i="14"/>
  <c r="AB11" i="14"/>
  <c r="BH17" i="14"/>
  <c r="BP11" i="14"/>
  <c r="X5" i="14"/>
  <c r="AN11" i="14"/>
  <c r="AJ11" i="14"/>
  <c r="AF11" i="14"/>
  <c r="AB17" i="14"/>
  <c r="BD17" i="14"/>
  <c r="BL11" i="14"/>
  <c r="CR11" i="14"/>
  <c r="T5" i="14"/>
  <c r="AV17" i="14"/>
  <c r="CB17" i="14"/>
  <c r="BT4" i="14"/>
  <c r="AZ4" i="14"/>
  <c r="CF4" i="14"/>
  <c r="AR4" i="14"/>
  <c r="CJ4" i="14"/>
  <c r="CR16" i="14"/>
  <c r="AJ6" i="14"/>
  <c r="CR12" i="14"/>
  <c r="CN5" i="14"/>
  <c r="CR18" i="14"/>
  <c r="BD3" i="14"/>
  <c r="CB5" i="14"/>
  <c r="T11" i="14"/>
  <c r="AB18" i="14"/>
  <c r="AR18" i="14"/>
  <c r="BD8" i="14"/>
  <c r="AV13" i="14"/>
  <c r="CN11" i="14"/>
  <c r="CR10" i="14"/>
  <c r="BT11" i="14"/>
  <c r="AJ16" i="14"/>
  <c r="CF10" i="14"/>
  <c r="AB10" i="14"/>
  <c r="BD15" i="14"/>
  <c r="AZ9" i="14"/>
  <c r="AR17" i="14"/>
  <c r="CJ6" i="14"/>
  <c r="CF11" i="14"/>
  <c r="AV5" i="14"/>
  <c r="T3" i="14"/>
  <c r="AF5" i="14"/>
  <c r="AN4" i="14"/>
  <c r="CB16" i="14"/>
  <c r="AV7" i="14"/>
  <c r="BT6" i="14"/>
  <c r="AV16" i="14"/>
  <c r="AV8" i="14"/>
  <c r="P15" i="14"/>
  <c r="BH14" i="14"/>
  <c r="BT3" i="14"/>
  <c r="AN16" i="14"/>
  <c r="CJ7" i="14"/>
  <c r="CB18" i="14"/>
  <c r="T8" i="14"/>
  <c r="BX4" i="14"/>
  <c r="CB11" i="14"/>
  <c r="AV15" i="14"/>
  <c r="AJ18" i="14"/>
  <c r="X13" i="14"/>
  <c r="X9" i="14"/>
  <c r="AJ3" i="14"/>
  <c r="CN15" i="14"/>
  <c r="P17" i="14"/>
  <c r="CR6" i="14"/>
  <c r="AN14" i="14"/>
  <c r="P7" i="14"/>
  <c r="X10" i="14"/>
  <c r="CN6" i="14"/>
  <c r="BP10" i="14"/>
  <c r="BP9" i="14"/>
  <c r="CF18" i="14"/>
  <c r="BL16" i="14"/>
  <c r="CR15" i="14"/>
  <c r="BT15" i="14"/>
  <c r="CJ13" i="14"/>
  <c r="CF15" i="14"/>
  <c r="CJ9" i="14"/>
  <c r="CJ17" i="14"/>
  <c r="CN18" i="14"/>
  <c r="BX9" i="14"/>
  <c r="BL3" i="14"/>
  <c r="P4" i="14"/>
  <c r="BP14" i="14"/>
  <c r="AR8" i="14"/>
  <c r="BP3" i="14"/>
  <c r="AV6" i="14"/>
  <c r="AN3" i="14"/>
  <c r="BP17" i="14"/>
  <c r="AR10" i="14"/>
  <c r="CN8" i="14"/>
  <c r="AF8" i="14"/>
  <c r="BP4" i="14"/>
  <c r="AZ5" i="14"/>
  <c r="P10" i="14"/>
  <c r="X11" i="14"/>
  <c r="BL4" i="14"/>
  <c r="CF14" i="14"/>
  <c r="BP5" i="14"/>
  <c r="BH3" i="14"/>
  <c r="BL7" i="14"/>
  <c r="P16" i="14"/>
  <c r="P9" i="14"/>
  <c r="X8" i="14"/>
  <c r="T9" i="14"/>
  <c r="BX17" i="14"/>
  <c r="AR9" i="14"/>
  <c r="BL14" i="14"/>
  <c r="X4" i="14"/>
  <c r="AF7" i="14"/>
  <c r="BP6" i="14"/>
  <c r="AJ8" i="14"/>
  <c r="X14" i="14"/>
  <c r="AV4" i="14"/>
  <c r="AN7" i="14"/>
  <c r="AZ18" i="14"/>
  <c r="AZ8" i="14"/>
  <c r="CR7" i="14"/>
  <c r="CR4" i="14"/>
  <c r="AJ4" i="14"/>
  <c r="P18" i="14"/>
  <c r="CJ3" i="14"/>
  <c r="P11" i="14"/>
  <c r="CF12" i="14"/>
  <c r="CF13" i="14"/>
  <c r="CN3" i="14"/>
  <c r="BX7" i="14"/>
  <c r="BX11" i="14"/>
  <c r="CB13" i="14"/>
  <c r="CR9" i="14"/>
  <c r="X15" i="14"/>
  <c r="CR5" i="14"/>
  <c r="AF10" i="14"/>
  <c r="BX18" i="14"/>
  <c r="BH10" i="14"/>
  <c r="AN10" i="14"/>
  <c r="BL18" i="14"/>
  <c r="AB13" i="14"/>
  <c r="AF6" i="14"/>
  <c r="P8" i="14"/>
  <c r="AJ9" i="14"/>
  <c r="X12" i="14"/>
  <c r="BX6" i="14"/>
  <c r="CF5" i="14"/>
  <c r="CF9" i="14"/>
  <c r="BT10" i="14"/>
  <c r="BX5" i="14"/>
  <c r="AV3" i="14"/>
  <c r="BH6" i="14"/>
  <c r="CF6" i="14"/>
  <c r="CJ11" i="14"/>
  <c r="AZ6" i="14"/>
  <c r="AB4" i="14"/>
  <c r="BP18" i="14"/>
  <c r="CB4" i="14"/>
  <c r="T14" i="14"/>
  <c r="BX13" i="14"/>
  <c r="CJ5" i="14"/>
  <c r="AV10" i="14"/>
  <c r="BX10" i="14"/>
  <c r="P6" i="14"/>
  <c r="BH5" i="14"/>
  <c r="BT5" i="14"/>
  <c r="CB12" i="14"/>
  <c r="CJ16" i="14"/>
  <c r="BP15" i="14"/>
  <c r="AR15" i="14"/>
  <c r="BD7" i="14"/>
  <c r="BD6" i="14"/>
  <c r="BD13" i="14"/>
  <c r="BH16" i="14"/>
  <c r="CB10" i="14"/>
  <c r="AZ15" i="14"/>
  <c r="T13" i="14"/>
  <c r="CJ18" i="14"/>
  <c r="CR14" i="14"/>
  <c r="BX8" i="14"/>
  <c r="BP7" i="14"/>
  <c r="AB15" i="14"/>
  <c r="AZ10" i="14"/>
  <c r="CN13" i="14"/>
  <c r="BL5" i="14"/>
  <c r="X3" i="14"/>
  <c r="AJ7" i="14"/>
  <c r="CN17" i="14"/>
  <c r="AN6" i="14"/>
  <c r="AF18" i="14"/>
  <c r="BX16" i="14"/>
  <c r="BT17" i="14"/>
  <c r="P12" i="14"/>
  <c r="AJ12" i="14"/>
  <c r="CB15" i="14"/>
  <c r="T10" i="14"/>
  <c r="BX15" i="14"/>
  <c r="AR11" i="14"/>
  <c r="CB9" i="14"/>
  <c r="BT14" i="14"/>
  <c r="T15" i="14"/>
  <c r="CJ12" i="14"/>
  <c r="BH11" i="14"/>
  <c r="CB7" i="14"/>
  <c r="CB14" i="14"/>
  <c r="CR3" i="14"/>
  <c r="X16" i="14"/>
  <c r="T4" i="14"/>
  <c r="BL10" i="14"/>
  <c r="AV11" i="14"/>
  <c r="CR17" i="14"/>
  <c r="BD10" i="14"/>
  <c r="X6" i="14"/>
  <c r="AB3" i="14"/>
  <c r="AF9" i="14"/>
  <c r="AR13" i="14"/>
  <c r="P3" i="14"/>
  <c r="AN5" i="14"/>
  <c r="T16" i="14"/>
  <c r="CF16" i="14"/>
  <c r="AB12" i="14"/>
  <c r="BD11" i="14"/>
  <c r="CJ15" i="14"/>
  <c r="AR3" i="14"/>
  <c r="AR6" i="14"/>
  <c r="BH4" i="14"/>
  <c r="BT8" i="14"/>
  <c r="AN9" i="14"/>
  <c r="BH15" i="14"/>
  <c r="AF4" i="14"/>
  <c r="AN8" i="14"/>
  <c r="AF12" i="14"/>
  <c r="CF3" i="14"/>
  <c r="BL13" i="14"/>
  <c r="BL8" i="14"/>
  <c r="P13" i="14"/>
  <c r="BD16" i="14"/>
  <c r="AZ3" i="14"/>
  <c r="CN16" i="14"/>
  <c r="BP8" i="14"/>
  <c r="BT16" i="14"/>
  <c r="T6" i="14"/>
  <c r="BT13" i="14"/>
  <c r="AF16" i="14"/>
  <c r="BT9" i="14"/>
  <c r="BL15" i="14"/>
  <c r="BX3" i="14"/>
  <c r="BH9" i="14"/>
  <c r="AR16" i="14"/>
  <c r="BP13" i="14"/>
  <c r="AF13" i="14"/>
  <c r="CN9" i="14"/>
  <c r="T12" i="14"/>
  <c r="BL6" i="14"/>
  <c r="AF15" i="14"/>
  <c r="T7" i="14"/>
  <c r="AN12" i="14"/>
  <c r="BX12" i="14"/>
  <c r="BD4" i="14"/>
  <c r="AV9" i="14"/>
  <c r="AJ10" i="14"/>
  <c r="AJ5" i="14"/>
  <c r="AZ17" i="14"/>
  <c r="P5" i="14"/>
  <c r="AN15" i="14"/>
  <c r="AZ16" i="14"/>
  <c r="AZ13" i="14"/>
  <c r="CB6" i="14"/>
  <c r="BD14" i="14"/>
  <c r="BD5" i="14"/>
  <c r="CF7" i="14"/>
  <c r="BT18" i="14"/>
  <c r="BD9" i="14"/>
  <c r="AB16" i="14"/>
  <c r="BP16" i="14"/>
  <c r="CB3" i="14"/>
  <c r="AN17" i="14"/>
  <c r="CJ10" i="14"/>
  <c r="T18" i="14"/>
  <c r="CR8" i="14"/>
  <c r="AV14" i="14"/>
  <c r="AB5" i="14"/>
  <c r="CN10" i="14"/>
  <c r="P14" i="14"/>
  <c r="AR14" i="14"/>
  <c r="AB9" i="14"/>
  <c r="X18" i="14"/>
  <c r="CN4" i="14"/>
  <c r="AR5" i="14"/>
  <c r="AZ11" i="14"/>
  <c r="AB6" i="14"/>
  <c r="AJ15" i="14"/>
  <c r="AF3" i="14"/>
  <c r="AZ12" i="14"/>
  <c r="BL9" i="14"/>
  <c r="AD8" i="15"/>
  <c r="AL8" i="15"/>
  <c r="Z14" i="15"/>
  <c r="BJ14" i="15"/>
  <c r="AH8" i="15"/>
  <c r="Z8" i="15"/>
  <c r="AL14" i="15"/>
  <c r="R14" i="15"/>
  <c r="V8" i="15"/>
  <c r="AD14" i="15"/>
  <c r="BF14" i="15"/>
  <c r="BB14" i="15"/>
  <c r="AH14" i="15"/>
  <c r="R8" i="15"/>
  <c r="AT14" i="15"/>
  <c r="AP14" i="15"/>
  <c r="V14" i="15"/>
  <c r="AX14" i="15"/>
  <c r="CP7" i="15"/>
  <c r="CT7" i="15"/>
  <c r="R7" i="15"/>
  <c r="AL7" i="15"/>
  <c r="Z7" i="15"/>
  <c r="CL7" i="15"/>
  <c r="AD7" i="15"/>
  <c r="AH7" i="15"/>
  <c r="V7" i="15"/>
  <c r="CP6" i="15"/>
  <c r="CD18" i="15"/>
  <c r="R18" i="15"/>
  <c r="V18" i="15"/>
  <c r="BV18" i="15"/>
  <c r="BR18" i="15"/>
  <c r="AT18" i="15"/>
  <c r="AH18" i="15"/>
  <c r="AP18" i="15"/>
  <c r="AX18" i="15"/>
  <c r="AD18" i="15"/>
  <c r="BF18" i="15"/>
  <c r="BJ18" i="15"/>
  <c r="CL6" i="15"/>
  <c r="BZ18" i="15"/>
  <c r="AL18" i="15"/>
  <c r="BN18" i="15"/>
  <c r="Z18" i="15"/>
  <c r="CH18" i="15"/>
  <c r="BB18" i="15"/>
  <c r="CT6" i="15"/>
  <c r="BV17" i="15"/>
  <c r="BJ17" i="15"/>
  <c r="CH17" i="15"/>
  <c r="CT17" i="15"/>
  <c r="AX17" i="15"/>
  <c r="CT10" i="15"/>
  <c r="CP10" i="15"/>
  <c r="CL10" i="15"/>
  <c r="V17" i="15"/>
  <c r="CP12" i="15"/>
  <c r="BJ10" i="15"/>
  <c r="V13" i="15"/>
  <c r="N14" i="15"/>
  <c r="AH16" i="15"/>
  <c r="CD7" i="15"/>
  <c r="R11" i="15"/>
  <c r="AX16" i="15"/>
  <c r="CH3" i="15"/>
  <c r="BB3" i="15"/>
  <c r="AX7" i="15"/>
  <c r="N18" i="15"/>
  <c r="Z4" i="15"/>
  <c r="BZ6" i="15"/>
  <c r="BN16" i="15"/>
  <c r="N3" i="15"/>
  <c r="V15" i="15"/>
  <c r="R13" i="15"/>
  <c r="AD16" i="15"/>
  <c r="BZ8" i="15"/>
  <c r="BN9" i="15"/>
  <c r="AH13" i="15"/>
  <c r="CL16" i="15"/>
  <c r="CL12" i="15"/>
  <c r="BJ4" i="15"/>
  <c r="BR4" i="15"/>
  <c r="AX4" i="15"/>
  <c r="AH10" i="15"/>
  <c r="AP17" i="15"/>
  <c r="CT4" i="15"/>
  <c r="BZ13" i="15"/>
  <c r="AD10" i="15"/>
  <c r="CH15" i="15"/>
  <c r="N13" i="15"/>
  <c r="BJ8" i="15"/>
  <c r="BR10" i="15"/>
  <c r="CD14" i="15"/>
  <c r="Z17" i="15"/>
  <c r="BB6" i="15"/>
  <c r="BR7" i="15"/>
  <c r="CH10" i="15"/>
  <c r="AX10" i="15"/>
  <c r="CL17" i="15"/>
  <c r="BF13" i="15"/>
  <c r="BZ15" i="15"/>
  <c r="BB12" i="15"/>
  <c r="CP5" i="15"/>
  <c r="AX11" i="15"/>
  <c r="CD8" i="15"/>
  <c r="AH4" i="15"/>
  <c r="BN4" i="15"/>
  <c r="CL3" i="15"/>
  <c r="AT9" i="15"/>
  <c r="AT3" i="15"/>
  <c r="BV6" i="15"/>
  <c r="BR14" i="15"/>
  <c r="R5" i="15"/>
  <c r="BR11" i="15"/>
  <c r="N4" i="15"/>
  <c r="BZ12" i="15"/>
  <c r="V12" i="15"/>
  <c r="CL14" i="15"/>
  <c r="BN10" i="15"/>
  <c r="BB4" i="15"/>
  <c r="CD11" i="15"/>
  <c r="BJ15" i="15"/>
  <c r="N5" i="15"/>
  <c r="CH16" i="15"/>
  <c r="AL10" i="15"/>
  <c r="V5" i="15"/>
  <c r="CH8" i="15"/>
  <c r="BZ3" i="15"/>
  <c r="BV4" i="15"/>
  <c r="BR3" i="15"/>
  <c r="BV16" i="15"/>
  <c r="AT11" i="15"/>
  <c r="AP6" i="15"/>
  <c r="BV10" i="15"/>
  <c r="BZ9" i="15"/>
  <c r="CT16" i="15"/>
  <c r="AL6" i="15"/>
  <c r="R9" i="15"/>
  <c r="BN14" i="15"/>
  <c r="CT14" i="15"/>
  <c r="AH5" i="15"/>
  <c r="AT8" i="15"/>
  <c r="BV11" i="15"/>
  <c r="BV9" i="15"/>
  <c r="CD12" i="15"/>
  <c r="CH7" i="15"/>
  <c r="AH17" i="15"/>
  <c r="R10" i="15"/>
  <c r="Z10" i="15"/>
  <c r="CD5" i="15"/>
  <c r="V4" i="15"/>
  <c r="BF9" i="15"/>
  <c r="R16" i="15"/>
  <c r="CH4" i="15"/>
  <c r="BN11" i="15"/>
  <c r="BR17" i="15"/>
  <c r="AP10" i="15"/>
  <c r="BZ10" i="15"/>
  <c r="BF4" i="15"/>
  <c r="AD17" i="15"/>
  <c r="BV13" i="15"/>
  <c r="CD13" i="15"/>
  <c r="AT6" i="15"/>
  <c r="AH12" i="15"/>
  <c r="AT13" i="15"/>
  <c r="CD3" i="15"/>
  <c r="BF7" i="15"/>
  <c r="CL4" i="15"/>
  <c r="AL4" i="15"/>
  <c r="AX6" i="15"/>
  <c r="BN8" i="15"/>
  <c r="AP4" i="15"/>
  <c r="CL15" i="15"/>
  <c r="BF8" i="15"/>
  <c r="AD11" i="15"/>
  <c r="AL11" i="15"/>
  <c r="AP9" i="15"/>
  <c r="CD17" i="15"/>
  <c r="CP15" i="15"/>
  <c r="AH9" i="15"/>
  <c r="AD4" i="15"/>
  <c r="BB9" i="15"/>
  <c r="AT10" i="15"/>
  <c r="CL5" i="15"/>
  <c r="AP16" i="15"/>
  <c r="BV14" i="15"/>
  <c r="BR13" i="15"/>
  <c r="BV8" i="15"/>
  <c r="AP5" i="15"/>
  <c r="V11" i="15"/>
  <c r="AL5" i="15"/>
  <c r="BN7" i="15"/>
  <c r="AD6" i="15"/>
  <c r="AD13" i="15"/>
  <c r="CD15" i="15"/>
  <c r="AH6" i="15"/>
  <c r="AT7" i="15"/>
  <c r="AP8" i="15"/>
  <c r="AX13" i="15"/>
  <c r="BJ13" i="15"/>
  <c r="V6" i="15"/>
  <c r="V3" i="15"/>
  <c r="BF5" i="15"/>
  <c r="AT5" i="15"/>
  <c r="BN6" i="15"/>
  <c r="R4" i="15"/>
  <c r="CT5" i="15"/>
  <c r="BR12" i="15"/>
  <c r="AP13" i="15"/>
  <c r="BZ16" i="15"/>
  <c r="CT18" i="15"/>
  <c r="N17" i="15"/>
  <c r="AT16" i="15"/>
  <c r="Z9" i="15"/>
  <c r="R3" i="15"/>
  <c r="BV5" i="15"/>
  <c r="BJ5" i="15"/>
  <c r="BB13" i="15"/>
  <c r="CT13" i="15"/>
  <c r="BB15" i="15"/>
  <c r="BN13" i="15"/>
  <c r="BB11" i="15"/>
  <c r="CD16" i="15"/>
  <c r="CL9" i="15"/>
  <c r="Z3" i="15"/>
  <c r="AX12" i="15"/>
  <c r="AP3" i="15"/>
  <c r="BF15" i="15"/>
  <c r="CT12" i="15"/>
  <c r="BF11" i="15"/>
  <c r="BV7" i="15"/>
  <c r="N8" i="15"/>
  <c r="AX3" i="15"/>
  <c r="BJ9" i="15"/>
  <c r="CH12" i="15"/>
  <c r="BN12" i="15"/>
  <c r="AX9" i="15"/>
  <c r="N6" i="15"/>
  <c r="AL13" i="15"/>
  <c r="CT9" i="15"/>
  <c r="N10" i="15"/>
  <c r="CT3" i="15"/>
  <c r="BZ14" i="15"/>
  <c r="N11" i="15"/>
  <c r="AL12" i="15"/>
  <c r="BF16" i="15"/>
  <c r="CD4" i="15"/>
  <c r="CP4" i="15"/>
  <c r="BJ6" i="15"/>
  <c r="BB10" i="15"/>
  <c r="Z5" i="15"/>
  <c r="BF3" i="15"/>
  <c r="AX5" i="15"/>
  <c r="AL3" i="15"/>
  <c r="AX15" i="15"/>
  <c r="BR16" i="15"/>
  <c r="CP13" i="15"/>
  <c r="CD6" i="15"/>
  <c r="R6" i="15"/>
  <c r="BR9" i="15"/>
  <c r="AH15" i="15"/>
  <c r="V16" i="15"/>
  <c r="Z6" i="15"/>
  <c r="BZ4" i="15"/>
  <c r="Z12" i="15"/>
  <c r="BB8" i="15"/>
  <c r="R15" i="15"/>
  <c r="BR5" i="15"/>
  <c r="CH5" i="15"/>
  <c r="BN5" i="15"/>
  <c r="BR8" i="15"/>
  <c r="AD9" i="15"/>
  <c r="CH14" i="15"/>
  <c r="CL13" i="15"/>
  <c r="AD12" i="15"/>
  <c r="BV3" i="15"/>
  <c r="CH9" i="15"/>
  <c r="N7" i="15"/>
  <c r="AD5" i="15"/>
  <c r="BN15" i="15"/>
  <c r="AL15" i="15"/>
  <c r="CP16" i="15"/>
  <c r="CL11" i="15"/>
  <c r="AL17" i="15"/>
  <c r="CT15" i="15"/>
  <c r="CH11" i="15"/>
  <c r="CP17" i="15"/>
  <c r="CP3" i="15"/>
  <c r="BB17" i="15"/>
  <c r="AT12" i="15"/>
  <c r="R17" i="15"/>
  <c r="BR15" i="15"/>
  <c r="AH3" i="15"/>
  <c r="AX8" i="15"/>
  <c r="CH6" i="15"/>
  <c r="CH13" i="15"/>
  <c r="CP14" i="15"/>
  <c r="Z16" i="15"/>
  <c r="CP18" i="15"/>
  <c r="BV15" i="15"/>
  <c r="BJ11" i="15"/>
  <c r="CT8" i="15"/>
  <c r="AP15" i="15"/>
  <c r="AP11" i="15"/>
  <c r="AT15" i="15"/>
  <c r="Z13" i="15"/>
  <c r="AP7" i="15"/>
  <c r="N16" i="15"/>
  <c r="BZ11" i="15"/>
  <c r="BJ7" i="15"/>
  <c r="BF6" i="15"/>
  <c r="AD15" i="15"/>
  <c r="CP9" i="15"/>
  <c r="CL18" i="15"/>
  <c r="BN3" i="15"/>
  <c r="BB5" i="15"/>
  <c r="CL8" i="15"/>
  <c r="Z11" i="15"/>
  <c r="AD3" i="15"/>
  <c r="CD10" i="15"/>
  <c r="BF12" i="15"/>
  <c r="CP8" i="15"/>
  <c r="AT4" i="15"/>
  <c r="N15" i="15"/>
  <c r="BB16" i="15"/>
  <c r="BJ3" i="15"/>
  <c r="V10" i="15"/>
  <c r="BJ16" i="15"/>
  <c r="V9" i="15"/>
  <c r="AL16" i="15"/>
  <c r="CP11" i="15"/>
  <c r="BJ12" i="15"/>
  <c r="AP12" i="15"/>
  <c r="AH11" i="15"/>
  <c r="BF17" i="15"/>
  <c r="BR6" i="15"/>
  <c r="BZ5" i="15"/>
  <c r="BF10" i="15"/>
  <c r="BV12" i="15"/>
  <c r="BZ7" i="15"/>
  <c r="BZ17" i="15"/>
  <c r="AL9" i="15"/>
  <c r="CT11" i="15"/>
  <c r="R12" i="15"/>
  <c r="N12" i="15"/>
  <c r="AT17" i="15"/>
  <c r="N9" i="15"/>
  <c r="BB7" i="15"/>
  <c r="BN17" i="15"/>
  <c r="Z15" i="15"/>
  <c r="CD9" i="15"/>
  <c r="BM21" i="16" l="1"/>
  <c r="BO21" i="16" s="1"/>
  <c r="BM22" i="16"/>
  <c r="BO22" i="16" s="1"/>
  <c r="BL17" i="16"/>
  <c r="BM20" i="16"/>
  <c r="BO20" i="16" s="1"/>
  <c r="BK6" i="16"/>
  <c r="AY6" i="16"/>
  <c r="AU6" i="16"/>
  <c r="BG6" i="16"/>
  <c r="BC6" i="16"/>
  <c r="BK10" i="16"/>
  <c r="AY10" i="16"/>
  <c r="AU10" i="16"/>
  <c r="BG10" i="16"/>
  <c r="BC10" i="16"/>
  <c r="AY3" i="16"/>
  <c r="BK3" i="16"/>
  <c r="AU3" i="16"/>
  <c r="BG3" i="16"/>
  <c r="BC3" i="16"/>
  <c r="BK7" i="16"/>
  <c r="AY7" i="16"/>
  <c r="AU7" i="16"/>
  <c r="BG7" i="16"/>
  <c r="BC7" i="16"/>
  <c r="BC9" i="16"/>
  <c r="BK9" i="16"/>
  <c r="AY9" i="16"/>
  <c r="AU9" i="16"/>
  <c r="BG9" i="16"/>
  <c r="AU4" i="16"/>
  <c r="BG4" i="16"/>
  <c r="BC4" i="16"/>
  <c r="AY4" i="16"/>
  <c r="BK4" i="16"/>
  <c r="BC5" i="16"/>
  <c r="BK5" i="16"/>
  <c r="AY5" i="16"/>
  <c r="AU5" i="16"/>
  <c r="BG5" i="16"/>
  <c r="AU8" i="16"/>
  <c r="BG8" i="16"/>
  <c r="BC8" i="16"/>
  <c r="BK8" i="16"/>
  <c r="AY8" i="16"/>
  <c r="AI10" i="16"/>
  <c r="S10" i="16"/>
  <c r="AE10" i="16"/>
  <c r="AM10" i="16"/>
  <c r="W10" i="16"/>
  <c r="AQ10" i="16"/>
  <c r="W7" i="16"/>
  <c r="AE7" i="16"/>
  <c r="S7" i="16"/>
  <c r="AQ7" i="16"/>
  <c r="AM7" i="16"/>
  <c r="AI7" i="16"/>
  <c r="AM9" i="16"/>
  <c r="AQ9" i="16"/>
  <c r="AI9" i="16"/>
  <c r="W9" i="16"/>
  <c r="AE9" i="16"/>
  <c r="S9" i="16"/>
  <c r="W4" i="16"/>
  <c r="AM4" i="16"/>
  <c r="AI4" i="16"/>
  <c r="S4" i="16"/>
  <c r="AQ4" i="16"/>
  <c r="AE4" i="16"/>
  <c r="AI6" i="16"/>
  <c r="S6" i="16"/>
  <c r="AQ6" i="16"/>
  <c r="AE6" i="16"/>
  <c r="W6" i="16"/>
  <c r="AM6" i="16"/>
  <c r="AM5" i="16"/>
  <c r="AI5" i="16"/>
  <c r="W5" i="16"/>
  <c r="AQ5" i="16"/>
  <c r="AE5" i="16"/>
  <c r="S5" i="16"/>
  <c r="W3" i="16"/>
  <c r="AE3" i="16"/>
  <c r="AQ3" i="16"/>
  <c r="S3" i="16"/>
  <c r="AM3" i="16"/>
  <c r="AI3" i="16"/>
  <c r="W8" i="16"/>
  <c r="AM8" i="16"/>
  <c r="AQ8" i="16"/>
  <c r="AI8" i="16"/>
  <c r="S8" i="16"/>
  <c r="AE8" i="16"/>
  <c r="CS23" i="15"/>
  <c r="BM23" i="15"/>
  <c r="CE23" i="14"/>
  <c r="W15" i="13"/>
  <c r="S15" i="13"/>
  <c r="AI15" i="13"/>
  <c r="AE15" i="13"/>
  <c r="AA15" i="13"/>
  <c r="J15" i="13"/>
  <c r="K15" i="13" s="1"/>
  <c r="O15" i="13"/>
  <c r="AM15" i="13"/>
  <c r="AI3" i="13"/>
  <c r="W3" i="13"/>
  <c r="AA3" i="13"/>
  <c r="S3" i="13"/>
  <c r="AE3" i="13"/>
  <c r="AM3" i="13"/>
  <c r="O3" i="13"/>
  <c r="J3" i="13"/>
  <c r="K3" i="13" s="1"/>
  <c r="W9" i="13"/>
  <c r="AE9" i="13"/>
  <c r="AM9" i="13"/>
  <c r="J9" i="13"/>
  <c r="K9" i="13" s="1"/>
  <c r="AI9" i="13"/>
  <c r="O9" i="13"/>
  <c r="AA9" i="13"/>
  <c r="S9" i="13"/>
  <c r="CO23" i="15"/>
  <c r="Q23" i="15"/>
  <c r="BW23" i="14"/>
  <c r="AU23" i="14"/>
  <c r="BG23" i="14"/>
  <c r="AA13" i="13"/>
  <c r="O13" i="13"/>
  <c r="W13" i="13"/>
  <c r="AI13" i="13"/>
  <c r="AM13" i="13"/>
  <c r="AE13" i="13"/>
  <c r="J13" i="13"/>
  <c r="K13" i="13" s="1"/>
  <c r="S13" i="13"/>
  <c r="J5" i="16"/>
  <c r="K5" i="16" s="1"/>
  <c r="AA5" i="16"/>
  <c r="O5" i="16"/>
  <c r="CU6" i="15"/>
  <c r="BO6" i="15"/>
  <c r="J6" i="15"/>
  <c r="K6" i="15" s="1"/>
  <c r="AM6" i="15"/>
  <c r="AQ6" i="15"/>
  <c r="O6" i="15"/>
  <c r="AI6" i="15"/>
  <c r="AA6" i="15"/>
  <c r="CA6" i="15"/>
  <c r="W6" i="15"/>
  <c r="BK6" i="15"/>
  <c r="BG6" i="15"/>
  <c r="CQ6" i="15"/>
  <c r="BS6" i="15"/>
  <c r="CM6" i="15"/>
  <c r="CI6" i="15"/>
  <c r="CE6" i="15"/>
  <c r="AU6" i="15"/>
  <c r="BW6" i="15"/>
  <c r="AE6" i="15"/>
  <c r="BC6" i="15"/>
  <c r="AY6" i="15"/>
  <c r="S6" i="15"/>
  <c r="AA10" i="15"/>
  <c r="AI10" i="15"/>
  <c r="J10" i="15"/>
  <c r="K10" i="15" s="1"/>
  <c r="CU10" i="15"/>
  <c r="BS10" i="15"/>
  <c r="BC10" i="15"/>
  <c r="AM10" i="15"/>
  <c r="BK10" i="15"/>
  <c r="S10" i="15"/>
  <c r="CE10" i="15"/>
  <c r="BO10" i="15"/>
  <c r="BW10" i="15"/>
  <c r="CQ10" i="15"/>
  <c r="AU10" i="15"/>
  <c r="CA10" i="15"/>
  <c r="AQ10" i="15"/>
  <c r="W10" i="15"/>
  <c r="CM10" i="15"/>
  <c r="AY10" i="15"/>
  <c r="O10" i="15"/>
  <c r="BG10" i="15"/>
  <c r="CI10" i="15"/>
  <c r="AE10" i="15"/>
  <c r="BI12" i="14"/>
  <c r="CG12" i="14"/>
  <c r="Q12" i="14"/>
  <c r="CK12" i="14"/>
  <c r="CC12" i="14"/>
  <c r="AK12" i="14"/>
  <c r="AW12" i="14"/>
  <c r="Y12" i="14"/>
  <c r="BQ12" i="14"/>
  <c r="U12" i="14"/>
  <c r="CS12" i="14"/>
  <c r="AC12" i="14"/>
  <c r="BM12" i="14"/>
  <c r="L12" i="14"/>
  <c r="M12" i="14" s="1"/>
  <c r="AO12" i="14"/>
  <c r="AS12" i="14"/>
  <c r="CO12" i="14"/>
  <c r="BA12" i="14"/>
  <c r="AG12" i="14"/>
  <c r="BY12" i="14"/>
  <c r="BU12" i="14"/>
  <c r="BE12" i="14"/>
  <c r="AO5" i="14"/>
  <c r="AW5" i="14"/>
  <c r="BQ5" i="14"/>
  <c r="BY5" i="14"/>
  <c r="CO5" i="14"/>
  <c r="Q5" i="14"/>
  <c r="BI5" i="14"/>
  <c r="L5" i="14"/>
  <c r="M5" i="14" s="1"/>
  <c r="CK5" i="14"/>
  <c r="CG5" i="14"/>
  <c r="BE5" i="14"/>
  <c r="Y5" i="14"/>
  <c r="BM5" i="14"/>
  <c r="BU5" i="14"/>
  <c r="U5" i="14"/>
  <c r="AG5" i="14"/>
  <c r="AC5" i="14"/>
  <c r="CS5" i="14"/>
  <c r="CC5" i="14"/>
  <c r="AK5" i="14"/>
  <c r="BA5" i="14"/>
  <c r="AS5" i="14"/>
  <c r="CI5" i="15"/>
  <c r="BW5" i="15"/>
  <c r="W5" i="15"/>
  <c r="AU5" i="15"/>
  <c r="AM5" i="15"/>
  <c r="AQ5" i="15"/>
  <c r="BS5" i="15"/>
  <c r="O5" i="15"/>
  <c r="BG5" i="15"/>
  <c r="CU5" i="15"/>
  <c r="BO5" i="15"/>
  <c r="AI5" i="15"/>
  <c r="BK5" i="15"/>
  <c r="CM5" i="15"/>
  <c r="AA5" i="15"/>
  <c r="CE5" i="15"/>
  <c r="J5" i="15"/>
  <c r="K5" i="15" s="1"/>
  <c r="CA5" i="15"/>
  <c r="S5" i="15"/>
  <c r="BC5" i="15"/>
  <c r="AE5" i="15"/>
  <c r="CQ5" i="15"/>
  <c r="AY5" i="15"/>
  <c r="Y23" i="15"/>
  <c r="BI23" i="15"/>
  <c r="AK23" i="15"/>
  <c r="CC23" i="15"/>
  <c r="AS23" i="15"/>
  <c r="AY23" i="14"/>
  <c r="AA23" i="14"/>
  <c r="CQ23" i="14"/>
  <c r="BS23" i="14"/>
  <c r="AU18" i="15"/>
  <c r="CA18" i="15"/>
  <c r="CQ18" i="15"/>
  <c r="O18" i="15"/>
  <c r="CM18" i="15"/>
  <c r="CE18" i="15"/>
  <c r="AI18" i="15"/>
  <c r="BC18" i="15"/>
  <c r="BK18" i="15"/>
  <c r="CI18" i="15"/>
  <c r="AY18" i="15"/>
  <c r="S18" i="15"/>
  <c r="AE18" i="15"/>
  <c r="BW18" i="15"/>
  <c r="AA18" i="15"/>
  <c r="BS18" i="15"/>
  <c r="W18" i="15"/>
  <c r="BG18" i="15"/>
  <c r="J18" i="15"/>
  <c r="K18" i="15" s="1"/>
  <c r="BO18" i="15"/>
  <c r="AQ18" i="15"/>
  <c r="AM18" i="15"/>
  <c r="CU18" i="15"/>
  <c r="BA6" i="14"/>
  <c r="AW6" i="14"/>
  <c r="BU6" i="14"/>
  <c r="AC6" i="14"/>
  <c r="BY6" i="14"/>
  <c r="AO6" i="14"/>
  <c r="Q6" i="14"/>
  <c r="AS6" i="14"/>
  <c r="BQ6" i="14"/>
  <c r="L6" i="14"/>
  <c r="M6" i="14" s="1"/>
  <c r="BM6" i="14"/>
  <c r="CO6" i="14"/>
  <c r="CK6" i="14"/>
  <c r="AG6" i="14"/>
  <c r="CG6" i="14"/>
  <c r="U6" i="14"/>
  <c r="BE6" i="14"/>
  <c r="CS6" i="14"/>
  <c r="CC6" i="14"/>
  <c r="BI6" i="14"/>
  <c r="Y6" i="14"/>
  <c r="AK6" i="14"/>
  <c r="BO3" i="15"/>
  <c r="F23" i="15"/>
  <c r="F56" i="15" s="1" a="1"/>
  <c r="F56" i="15" s="1"/>
  <c r="AQ3" i="15"/>
  <c r="J3" i="15"/>
  <c r="AA3" i="15"/>
  <c r="AU3" i="15"/>
  <c r="CQ3" i="15"/>
  <c r="BG3" i="15"/>
  <c r="W3" i="15"/>
  <c r="CM3" i="15"/>
  <c r="S3" i="15"/>
  <c r="AI3" i="15"/>
  <c r="BS3" i="15"/>
  <c r="CI3" i="15"/>
  <c r="AY3" i="15"/>
  <c r="CA3" i="15"/>
  <c r="AE3" i="15"/>
  <c r="BC3" i="15"/>
  <c r="BW3" i="15"/>
  <c r="CU3" i="15"/>
  <c r="O3" i="15"/>
  <c r="CE3" i="15"/>
  <c r="AM3" i="15"/>
  <c r="BK3" i="15"/>
  <c r="AE13" i="15"/>
  <c r="W13" i="15"/>
  <c r="BC13" i="15"/>
  <c r="CI13" i="15"/>
  <c r="AU13" i="15"/>
  <c r="AI13" i="15"/>
  <c r="AA13" i="15"/>
  <c r="AQ13" i="15"/>
  <c r="O13" i="15"/>
  <c r="BW13" i="15"/>
  <c r="CU13" i="15"/>
  <c r="S13" i="15"/>
  <c r="CE13" i="15"/>
  <c r="AM13" i="15"/>
  <c r="CM13" i="15"/>
  <c r="BG13" i="15"/>
  <c r="CQ13" i="15"/>
  <c r="BO13" i="15"/>
  <c r="CA13" i="15"/>
  <c r="J13" i="15"/>
  <c r="K13" i="15" s="1"/>
  <c r="BK13" i="15"/>
  <c r="AY13" i="15"/>
  <c r="BS13" i="15"/>
  <c r="BS14" i="15"/>
  <c r="AQ14" i="15"/>
  <c r="AU14" i="15"/>
  <c r="AY14" i="15"/>
  <c r="CU14" i="15"/>
  <c r="CQ14" i="15"/>
  <c r="BC14" i="15"/>
  <c r="AE14" i="15"/>
  <c r="CI14" i="15"/>
  <c r="AI14" i="15"/>
  <c r="BK14" i="15"/>
  <c r="W14" i="15"/>
  <c r="AA14" i="15"/>
  <c r="J14" i="15"/>
  <c r="K14" i="15" s="1"/>
  <c r="S14" i="15"/>
  <c r="BG14" i="15"/>
  <c r="O14" i="15"/>
  <c r="CE14" i="15"/>
  <c r="CM14" i="15"/>
  <c r="AM14" i="15"/>
  <c r="BO14" i="15"/>
  <c r="BW14" i="15"/>
  <c r="CA14" i="15"/>
  <c r="BU8" i="14"/>
  <c r="BE8" i="14"/>
  <c r="L8" i="14"/>
  <c r="M8" i="14" s="1"/>
  <c r="AG8" i="14"/>
  <c r="BI8" i="14"/>
  <c r="CG8" i="14"/>
  <c r="CC8" i="14"/>
  <c r="BQ8" i="14"/>
  <c r="AO8" i="14"/>
  <c r="AW8" i="14"/>
  <c r="BY8" i="14"/>
  <c r="BM8" i="14"/>
  <c r="CO8" i="14"/>
  <c r="CS8" i="14"/>
  <c r="AS8" i="14"/>
  <c r="Y8" i="14"/>
  <c r="BA8" i="14"/>
  <c r="AC8" i="14"/>
  <c r="CK8" i="14"/>
  <c r="U8" i="14"/>
  <c r="Q8" i="14"/>
  <c r="AK8" i="14"/>
  <c r="AW23" i="15"/>
  <c r="AC23" i="15"/>
  <c r="AG23" i="15"/>
  <c r="AE23" i="14"/>
  <c r="CI23" i="14"/>
  <c r="BK23" i="14"/>
  <c r="BE14" i="14"/>
  <c r="AW14" i="14"/>
  <c r="Y14" i="14"/>
  <c r="AK14" i="14"/>
  <c r="CK14" i="14"/>
  <c r="Q14" i="14"/>
  <c r="BY14" i="14"/>
  <c r="BM14" i="14"/>
  <c r="CO14" i="14"/>
  <c r="BA14" i="14"/>
  <c r="AC14" i="14"/>
  <c r="AO14" i="14"/>
  <c r="BU14" i="14"/>
  <c r="AG14" i="14"/>
  <c r="BQ14" i="14"/>
  <c r="CG14" i="14"/>
  <c r="U14" i="14"/>
  <c r="CC14" i="14"/>
  <c r="BI14" i="14"/>
  <c r="CS14" i="14"/>
  <c r="L14" i="14"/>
  <c r="M14" i="14" s="1"/>
  <c r="AS14" i="14"/>
  <c r="BG11" i="15"/>
  <c r="CU11" i="15"/>
  <c r="J11" i="15"/>
  <c r="K11" i="15" s="1"/>
  <c r="CI11" i="15"/>
  <c r="AI11" i="15"/>
  <c r="AE11" i="15"/>
  <c r="CQ11" i="15"/>
  <c r="CA11" i="15"/>
  <c r="W11" i="15"/>
  <c r="AY11" i="15"/>
  <c r="CE11" i="15"/>
  <c r="BK11" i="15"/>
  <c r="BS11" i="15"/>
  <c r="AA11" i="15"/>
  <c r="CM11" i="15"/>
  <c r="AQ11" i="15"/>
  <c r="BO11" i="15"/>
  <c r="S11" i="15"/>
  <c r="AM11" i="15"/>
  <c r="BW11" i="15"/>
  <c r="O11" i="15"/>
  <c r="AU11" i="15"/>
  <c r="BC11" i="15"/>
  <c r="AQ7" i="15"/>
  <c r="J7" i="15"/>
  <c r="K7" i="15" s="1"/>
  <c r="BO7" i="15"/>
  <c r="CA7" i="15"/>
  <c r="O7" i="15"/>
  <c r="AE7" i="15"/>
  <c r="AU7" i="15"/>
  <c r="AI7" i="15"/>
  <c r="BW7" i="15"/>
  <c r="CQ7" i="15"/>
  <c r="CE7" i="15"/>
  <c r="BS7" i="15"/>
  <c r="BK7" i="15"/>
  <c r="S7" i="15"/>
  <c r="CI7" i="15"/>
  <c r="BG7" i="15"/>
  <c r="AA7" i="15"/>
  <c r="AY7" i="15"/>
  <c r="CU7" i="15"/>
  <c r="CM7" i="15"/>
  <c r="BC7" i="15"/>
  <c r="W7" i="15"/>
  <c r="AM7" i="15"/>
  <c r="AI18" i="13"/>
  <c r="S18" i="13"/>
  <c r="O18" i="13"/>
  <c r="W18" i="13"/>
  <c r="J18" i="13"/>
  <c r="K18" i="13" s="1"/>
  <c r="AE18" i="13"/>
  <c r="AM18" i="13"/>
  <c r="AA18" i="13"/>
  <c r="O8" i="16"/>
  <c r="AA8" i="16"/>
  <c r="J8" i="16"/>
  <c r="K8" i="16" s="1"/>
  <c r="W16" i="13"/>
  <c r="AI16" i="13"/>
  <c r="AE16" i="13"/>
  <c r="O16" i="13"/>
  <c r="AM16" i="13"/>
  <c r="AA16" i="13"/>
  <c r="J16" i="13"/>
  <c r="K16" i="13" s="1"/>
  <c r="S16" i="13"/>
  <c r="BU23" i="15"/>
  <c r="CK23" i="15"/>
  <c r="CA23" i="14"/>
  <c r="S23" i="14"/>
  <c r="J6" i="16"/>
  <c r="K6" i="16" s="1"/>
  <c r="O6" i="16"/>
  <c r="AA6" i="16"/>
  <c r="S17" i="13"/>
  <c r="AI17" i="13"/>
  <c r="W17" i="13"/>
  <c r="AE17" i="13"/>
  <c r="O17" i="13"/>
  <c r="J17" i="13"/>
  <c r="K17" i="13" s="1"/>
  <c r="AM17" i="13"/>
  <c r="AA17" i="13"/>
  <c r="AW11" i="14"/>
  <c r="BQ11" i="14"/>
  <c r="BI11" i="14"/>
  <c r="CK11" i="14"/>
  <c r="L11" i="14"/>
  <c r="M11" i="14" s="1"/>
  <c r="BM11" i="14"/>
  <c r="AS11" i="14"/>
  <c r="AO11" i="14"/>
  <c r="CS11" i="14"/>
  <c r="BE11" i="14"/>
  <c r="AC11" i="14"/>
  <c r="BU11" i="14"/>
  <c r="CG11" i="14"/>
  <c r="AK11" i="14"/>
  <c r="Y11" i="14"/>
  <c r="U11" i="14"/>
  <c r="Q11" i="14"/>
  <c r="CO11" i="14"/>
  <c r="CC11" i="14"/>
  <c r="BY11" i="14"/>
  <c r="AG11" i="14"/>
  <c r="BA11" i="14"/>
  <c r="AA10" i="16"/>
  <c r="O10" i="16"/>
  <c r="J10" i="16"/>
  <c r="K10" i="16" s="1"/>
  <c r="F15" i="16"/>
  <c r="F48" i="16" s="1" a="1"/>
  <c r="F48" i="16" s="1"/>
  <c r="J3" i="16"/>
  <c r="O3" i="16"/>
  <c r="AA3" i="16"/>
  <c r="L17" i="14"/>
  <c r="M17" i="14" s="1"/>
  <c r="BQ17" i="14"/>
  <c r="BM17" i="14"/>
  <c r="CK17" i="14"/>
  <c r="BU17" i="14"/>
  <c r="BE17" i="14"/>
  <c r="CO17" i="14"/>
  <c r="BA17" i="14"/>
  <c r="AK17" i="14"/>
  <c r="AO17" i="14"/>
  <c r="AC17" i="14"/>
  <c r="U17" i="14"/>
  <c r="BY17" i="14"/>
  <c r="AG17" i="14"/>
  <c r="Y17" i="14"/>
  <c r="AS17" i="14"/>
  <c r="CC17" i="14"/>
  <c r="CG17" i="14"/>
  <c r="Q17" i="14"/>
  <c r="CS17" i="14"/>
  <c r="BI17" i="14"/>
  <c r="AW17" i="14"/>
  <c r="AO23" i="15"/>
  <c r="AM23" i="14"/>
  <c r="J7" i="16"/>
  <c r="K7" i="16" s="1"/>
  <c r="O7" i="16"/>
  <c r="AA7" i="16"/>
  <c r="Q7" i="14"/>
  <c r="AC7" i="14"/>
  <c r="AK7" i="14"/>
  <c r="BQ7" i="14"/>
  <c r="AO7" i="14"/>
  <c r="BM7" i="14"/>
  <c r="BY7" i="14"/>
  <c r="L7" i="14"/>
  <c r="M7" i="14" s="1"/>
  <c r="CS7" i="14"/>
  <c r="U7" i="14"/>
  <c r="CK7" i="14"/>
  <c r="BE7" i="14"/>
  <c r="AS7" i="14"/>
  <c r="CO7" i="14"/>
  <c r="BA7" i="14"/>
  <c r="BU7" i="14"/>
  <c r="CC7" i="14"/>
  <c r="CG7" i="14"/>
  <c r="Y7" i="14"/>
  <c r="BI7" i="14"/>
  <c r="AG7" i="14"/>
  <c r="AW7" i="14"/>
  <c r="AC9" i="14"/>
  <c r="CG9" i="14"/>
  <c r="Y9" i="14"/>
  <c r="BA9" i="14"/>
  <c r="CK9" i="14"/>
  <c r="Q9" i="14"/>
  <c r="CO9" i="14"/>
  <c r="L9" i="14"/>
  <c r="M9" i="14" s="1"/>
  <c r="AW9" i="14"/>
  <c r="AK9" i="14"/>
  <c r="BE9" i="14"/>
  <c r="U9" i="14"/>
  <c r="CS9" i="14"/>
  <c r="AO9" i="14"/>
  <c r="BU9" i="14"/>
  <c r="BQ9" i="14"/>
  <c r="AG9" i="14"/>
  <c r="CC9" i="14"/>
  <c r="BI9" i="14"/>
  <c r="AS9" i="14"/>
  <c r="BM9" i="14"/>
  <c r="BY9" i="14"/>
  <c r="BE10" i="14"/>
  <c r="AW10" i="14"/>
  <c r="AO10" i="14"/>
  <c r="CG10" i="14"/>
  <c r="AS10" i="14"/>
  <c r="BI10" i="14"/>
  <c r="Y10" i="14"/>
  <c r="BU10" i="14"/>
  <c r="L10" i="14"/>
  <c r="M10" i="14" s="1"/>
  <c r="CK10" i="14"/>
  <c r="U10" i="14"/>
  <c r="CS10" i="14"/>
  <c r="CO10" i="14"/>
  <c r="AC10" i="14"/>
  <c r="CC10" i="14"/>
  <c r="Q10" i="14"/>
  <c r="BM10" i="14"/>
  <c r="AG10" i="14"/>
  <c r="BY10" i="14"/>
  <c r="BQ10" i="14"/>
  <c r="AK10" i="14"/>
  <c r="BA10" i="14"/>
  <c r="AI10" i="13"/>
  <c r="O10" i="13"/>
  <c r="AA10" i="13"/>
  <c r="W10" i="13"/>
  <c r="AM10" i="13"/>
  <c r="AE10" i="13"/>
  <c r="J10" i="13"/>
  <c r="K10" i="13" s="1"/>
  <c r="S10" i="13"/>
  <c r="CU16" i="15"/>
  <c r="AE16" i="15"/>
  <c r="AA16" i="15"/>
  <c r="BC16" i="15"/>
  <c r="CE16" i="15"/>
  <c r="CQ16" i="15"/>
  <c r="AU16" i="15"/>
  <c r="CA16" i="15"/>
  <c r="CI16" i="15"/>
  <c r="AY16" i="15"/>
  <c r="BO16" i="15"/>
  <c r="AI16" i="15"/>
  <c r="AM16" i="15"/>
  <c r="W16" i="15"/>
  <c r="CM16" i="15"/>
  <c r="AQ16" i="15"/>
  <c r="J16" i="15"/>
  <c r="K16" i="15" s="1"/>
  <c r="BW16" i="15"/>
  <c r="BK16" i="15"/>
  <c r="O16" i="15"/>
  <c r="BG16" i="15"/>
  <c r="S16" i="15"/>
  <c r="BS16" i="15"/>
  <c r="O7" i="13"/>
  <c r="S7" i="13"/>
  <c r="AM7" i="13"/>
  <c r="W7" i="13"/>
  <c r="J7" i="13"/>
  <c r="K7" i="13" s="1"/>
  <c r="AI7" i="13"/>
  <c r="AE7" i="13"/>
  <c r="AA7" i="13"/>
  <c r="U23" i="15"/>
  <c r="BQ23" i="15"/>
  <c r="BA23" i="15"/>
  <c r="BE23" i="15"/>
  <c r="W23" i="14"/>
  <c r="AC4" i="14"/>
  <c r="U4" i="14"/>
  <c r="Y4" i="14"/>
  <c r="CS4" i="14"/>
  <c r="BA4" i="14"/>
  <c r="BE4" i="14"/>
  <c r="AG4" i="14"/>
  <c r="CG4" i="14"/>
  <c r="CK4" i="14"/>
  <c r="L4" i="14"/>
  <c r="M4" i="14" s="1"/>
  <c r="BQ4" i="14"/>
  <c r="BU4" i="14"/>
  <c r="BM4" i="14"/>
  <c r="BI4" i="14"/>
  <c r="AO4" i="14"/>
  <c r="CO4" i="14"/>
  <c r="BY4" i="14"/>
  <c r="AK4" i="14"/>
  <c r="AW4" i="14"/>
  <c r="AS4" i="14"/>
  <c r="CC4" i="14"/>
  <c r="Q4" i="14"/>
  <c r="AE15" i="15"/>
  <c r="AM15" i="15"/>
  <c r="AA15" i="15"/>
  <c r="CM15" i="15"/>
  <c r="CU15" i="15"/>
  <c r="BO15" i="15"/>
  <c r="BK15" i="15"/>
  <c r="W15" i="15"/>
  <c r="BC15" i="15"/>
  <c r="O15" i="15"/>
  <c r="AQ15" i="15"/>
  <c r="BW15" i="15"/>
  <c r="CQ15" i="15"/>
  <c r="S15" i="15"/>
  <c r="AY15" i="15"/>
  <c r="BG15" i="15"/>
  <c r="J15" i="15"/>
  <c r="K15" i="15" s="1"/>
  <c r="AI15" i="15"/>
  <c r="CI15" i="15"/>
  <c r="CE15" i="15"/>
  <c r="AU15" i="15"/>
  <c r="CA15" i="15"/>
  <c r="BS15" i="15"/>
  <c r="AI4" i="13"/>
  <c r="O4" i="13"/>
  <c r="AE4" i="13"/>
  <c r="W4" i="13"/>
  <c r="AM4" i="13"/>
  <c r="AA4" i="13"/>
  <c r="F23" i="13"/>
  <c r="J4" i="13"/>
  <c r="S4" i="13"/>
  <c r="CU8" i="15"/>
  <c r="AE8" i="15"/>
  <c r="BG8" i="15"/>
  <c r="AQ8" i="15"/>
  <c r="CI8" i="15"/>
  <c r="J8" i="15"/>
  <c r="K8" i="15" s="1"/>
  <c r="BK8" i="15"/>
  <c r="AU8" i="15"/>
  <c r="S8" i="15"/>
  <c r="W8" i="15"/>
  <c r="BC8" i="15"/>
  <c r="BS8" i="15"/>
  <c r="CQ8" i="15"/>
  <c r="AA8" i="15"/>
  <c r="AM8" i="15"/>
  <c r="AI8" i="15"/>
  <c r="CA8" i="15"/>
  <c r="AY8" i="15"/>
  <c r="BW8" i="15"/>
  <c r="CE8" i="15"/>
  <c r="BO8" i="15"/>
  <c r="CM8" i="15"/>
  <c r="O8" i="15"/>
  <c r="AM6" i="13"/>
  <c r="W6" i="13"/>
  <c r="AI6" i="13"/>
  <c r="S6" i="13"/>
  <c r="AE6" i="13"/>
  <c r="O6" i="13"/>
  <c r="J6" i="13"/>
  <c r="K6" i="13" s="1"/>
  <c r="AA6" i="13"/>
  <c r="AS13" i="14"/>
  <c r="CG13" i="14"/>
  <c r="CO13" i="14"/>
  <c r="BY13" i="14"/>
  <c r="BQ13" i="14"/>
  <c r="Q13" i="14"/>
  <c r="BE13" i="14"/>
  <c r="BM13" i="14"/>
  <c r="CS13" i="14"/>
  <c r="CC13" i="14"/>
  <c r="AG13" i="14"/>
  <c r="Y13" i="14"/>
  <c r="CK13" i="14"/>
  <c r="U13" i="14"/>
  <c r="BA13" i="14"/>
  <c r="AC13" i="14"/>
  <c r="BI13" i="14"/>
  <c r="BU13" i="14"/>
  <c r="AK13" i="14"/>
  <c r="L13" i="14"/>
  <c r="M13" i="14" s="1"/>
  <c r="AW13" i="14"/>
  <c r="AO13" i="14"/>
  <c r="AM14" i="13"/>
  <c r="W14" i="13"/>
  <c r="S14" i="13"/>
  <c r="AI14" i="13"/>
  <c r="J14" i="13"/>
  <c r="K14" i="13" s="1"/>
  <c r="AA14" i="13"/>
  <c r="O14" i="13"/>
  <c r="AE14" i="13"/>
  <c r="CM17" i="15"/>
  <c r="AI17" i="15"/>
  <c r="AA17" i="15"/>
  <c r="BW17" i="15"/>
  <c r="AY17" i="15"/>
  <c r="CU17" i="15"/>
  <c r="BC17" i="15"/>
  <c r="S17" i="15"/>
  <c r="BG17" i="15"/>
  <c r="BK17" i="15"/>
  <c r="CI17" i="15"/>
  <c r="W17" i="15"/>
  <c r="CA17" i="15"/>
  <c r="AQ17" i="15"/>
  <c r="AM17" i="15"/>
  <c r="AE17" i="15"/>
  <c r="J17" i="15"/>
  <c r="K17" i="15" s="1"/>
  <c r="BO17" i="15"/>
  <c r="CE17" i="15"/>
  <c r="AU17" i="15"/>
  <c r="CQ17" i="15"/>
  <c r="O17" i="15"/>
  <c r="BS17" i="15"/>
  <c r="CG23" i="15"/>
  <c r="O23" i="14"/>
  <c r="CM23" i="14"/>
  <c r="BO23" i="14"/>
  <c r="AI23" i="14"/>
  <c r="BC23" i="14"/>
  <c r="O9" i="16"/>
  <c r="J9" i="16"/>
  <c r="K9" i="16" s="1"/>
  <c r="AA9" i="16"/>
  <c r="BW4" i="15"/>
  <c r="AQ4" i="15"/>
  <c r="CI4" i="15"/>
  <c r="BC4" i="15"/>
  <c r="W4" i="15"/>
  <c r="S4" i="15"/>
  <c r="CU4" i="15"/>
  <c r="BO4" i="15"/>
  <c r="AU4" i="15"/>
  <c r="AI4" i="15"/>
  <c r="O4" i="15"/>
  <c r="AY4" i="15"/>
  <c r="AM4" i="15"/>
  <c r="CA4" i="15"/>
  <c r="AE4" i="15"/>
  <c r="CM4" i="15"/>
  <c r="BG4" i="15"/>
  <c r="CQ4" i="15"/>
  <c r="BK4" i="15"/>
  <c r="CE4" i="15"/>
  <c r="J4" i="15"/>
  <c r="K4" i="15" s="1"/>
  <c r="BS4" i="15"/>
  <c r="AA4" i="15"/>
  <c r="W11" i="13"/>
  <c r="J11" i="13"/>
  <c r="K11" i="13" s="1"/>
  <c r="AM11" i="13"/>
  <c r="AI11" i="13"/>
  <c r="AA11" i="13"/>
  <c r="O11" i="13"/>
  <c r="AE11" i="13"/>
  <c r="S11" i="13"/>
  <c r="BC12" i="15"/>
  <c r="AI12" i="15"/>
  <c r="S12" i="15"/>
  <c r="AU12" i="15"/>
  <c r="AE12" i="15"/>
  <c r="AQ12" i="15"/>
  <c r="BO12" i="15"/>
  <c r="CI12" i="15"/>
  <c r="CQ12" i="15"/>
  <c r="O12" i="15"/>
  <c r="BS12" i="15"/>
  <c r="CA12" i="15"/>
  <c r="CE12" i="15"/>
  <c r="BW12" i="15"/>
  <c r="AM12" i="15"/>
  <c r="AY12" i="15"/>
  <c r="BG12" i="15"/>
  <c r="CM12" i="15"/>
  <c r="J12" i="15"/>
  <c r="K12" i="15" s="1"/>
  <c r="W12" i="15"/>
  <c r="AA12" i="15"/>
  <c r="BK12" i="15"/>
  <c r="CU12" i="15"/>
  <c r="O5" i="13"/>
  <c r="W5" i="13"/>
  <c r="S5" i="13"/>
  <c r="AE5" i="13"/>
  <c r="AM5" i="13"/>
  <c r="AA5" i="13"/>
  <c r="AI5" i="13"/>
  <c r="J5" i="13"/>
  <c r="K5" i="13" s="1"/>
  <c r="CC3" i="14"/>
  <c r="BE3" i="14"/>
  <c r="CG3" i="14"/>
  <c r="Q3" i="14"/>
  <c r="Y3" i="14"/>
  <c r="CO3" i="14"/>
  <c r="CK3" i="14"/>
  <c r="L3" i="14"/>
  <c r="AS3" i="14"/>
  <c r="BM3" i="14"/>
  <c r="BI3" i="14"/>
  <c r="F23" i="14"/>
  <c r="F56" i="14" s="1" a="1"/>
  <c r="F56" i="14" s="1"/>
  <c r="BQ3" i="14"/>
  <c r="AK3" i="14"/>
  <c r="AG3" i="14"/>
  <c r="CS3" i="14"/>
  <c r="BY3" i="14"/>
  <c r="AO3" i="14"/>
  <c r="BU3" i="14"/>
  <c r="AW3" i="14"/>
  <c r="BA3" i="14"/>
  <c r="U3" i="14"/>
  <c r="AC3" i="14"/>
  <c r="BY23" i="15"/>
  <c r="M23" i="15"/>
  <c r="AQ23" i="14"/>
  <c r="AC15" i="14"/>
  <c r="CC15" i="14"/>
  <c r="AW15" i="14"/>
  <c r="BA15" i="14"/>
  <c r="CO15" i="14"/>
  <c r="BI15" i="14"/>
  <c r="CK15" i="14"/>
  <c r="CG15" i="14"/>
  <c r="AG15" i="14"/>
  <c r="Y15" i="14"/>
  <c r="BM15" i="14"/>
  <c r="BQ15" i="14"/>
  <c r="BE15" i="14"/>
  <c r="AO15" i="14"/>
  <c r="U15" i="14"/>
  <c r="AK15" i="14"/>
  <c r="BY15" i="14"/>
  <c r="CS15" i="14"/>
  <c r="AS15" i="14"/>
  <c r="Q15" i="14"/>
  <c r="BU15" i="14"/>
  <c r="L15" i="14"/>
  <c r="M15" i="14" s="1"/>
  <c r="O8" i="13"/>
  <c r="J8" i="13"/>
  <c r="K8" i="13" s="1"/>
  <c r="W8" i="13"/>
  <c r="AA8" i="13"/>
  <c r="S8" i="13"/>
  <c r="AI8" i="13"/>
  <c r="AE8" i="13"/>
  <c r="AM8" i="13"/>
  <c r="S12" i="13"/>
  <c r="AA12" i="13"/>
  <c r="AI12" i="13"/>
  <c r="J12" i="13"/>
  <c r="K12" i="13" s="1"/>
  <c r="AM12" i="13"/>
  <c r="O12" i="13"/>
  <c r="W12" i="13"/>
  <c r="AE12" i="13"/>
  <c r="O4" i="16"/>
  <c r="J4" i="16"/>
  <c r="K4" i="16" s="1"/>
  <c r="AA4" i="16"/>
  <c r="BS9" i="15"/>
  <c r="CA9" i="15"/>
  <c r="CE9" i="15"/>
  <c r="BO9" i="15"/>
  <c r="AI9" i="15"/>
  <c r="AQ9" i="15"/>
  <c r="AU9" i="15"/>
  <c r="AY9" i="15"/>
  <c r="AA9" i="15"/>
  <c r="CQ9" i="15"/>
  <c r="AE9" i="15"/>
  <c r="CU9" i="15"/>
  <c r="BC9" i="15"/>
  <c r="BW9" i="15"/>
  <c r="W9" i="15"/>
  <c r="BK9" i="15"/>
  <c r="CI9" i="15"/>
  <c r="S9" i="15"/>
  <c r="CM9" i="15"/>
  <c r="AM9" i="15"/>
  <c r="J9" i="15"/>
  <c r="K9" i="15" s="1"/>
  <c r="BG9" i="15"/>
  <c r="O9" i="15"/>
  <c r="AW16" i="14"/>
  <c r="Q16" i="14"/>
  <c r="BY16" i="14"/>
  <c r="L16" i="14"/>
  <c r="M16" i="14" s="1"/>
  <c r="Y16" i="14"/>
  <c r="BE16" i="14"/>
  <c r="BM16" i="14"/>
  <c r="BU16" i="14"/>
  <c r="AO16" i="14"/>
  <c r="CC16" i="14"/>
  <c r="AS16" i="14"/>
  <c r="CO16" i="14"/>
  <c r="CS16" i="14"/>
  <c r="CK16" i="14"/>
  <c r="AG16" i="14"/>
  <c r="BQ16" i="14"/>
  <c r="BI16" i="14"/>
  <c r="AC16" i="14"/>
  <c r="CG16" i="14"/>
  <c r="U16" i="14"/>
  <c r="AK16" i="14"/>
  <c r="BA16" i="14"/>
  <c r="CS18" i="14"/>
  <c r="CK18" i="14"/>
  <c r="Q18" i="14"/>
  <c r="AS18" i="14"/>
  <c r="BM18" i="14"/>
  <c r="BI18" i="14"/>
  <c r="CC18" i="14"/>
  <c r="CG18" i="14"/>
  <c r="BY18" i="14"/>
  <c r="AO18" i="14"/>
  <c r="Y18" i="14"/>
  <c r="BU18" i="14"/>
  <c r="BA18" i="14"/>
  <c r="AW18" i="14"/>
  <c r="AK18" i="14"/>
  <c r="BE18" i="14"/>
  <c r="U18" i="14"/>
  <c r="CO18" i="14"/>
  <c r="AG18" i="14"/>
  <c r="AC18" i="14"/>
  <c r="BQ18" i="14"/>
  <c r="L18" i="14"/>
  <c r="M18" i="14" s="1"/>
  <c r="G3" i="13" l="1"/>
  <c r="G15" i="13"/>
  <c r="BI21" i="16"/>
  <c r="BK21" i="16" s="1"/>
  <c r="BA22" i="16"/>
  <c r="BC22" i="16" s="1"/>
  <c r="BA20" i="16"/>
  <c r="BC20" i="16" s="1"/>
  <c r="BA21" i="16"/>
  <c r="BC21" i="16" s="1"/>
  <c r="AZ17" i="16"/>
  <c r="BE20" i="16"/>
  <c r="BG20" i="16" s="1"/>
  <c r="BE21" i="16"/>
  <c r="BG21" i="16" s="1"/>
  <c r="BE22" i="16"/>
  <c r="BG22" i="16" s="1"/>
  <c r="BD17" i="16"/>
  <c r="BI20" i="16"/>
  <c r="BK20" i="16" s="1"/>
  <c r="AR17" i="16"/>
  <c r="AS21" i="16"/>
  <c r="AU21" i="16" s="1"/>
  <c r="AS20" i="16"/>
  <c r="AU20" i="16" s="1"/>
  <c r="AS22" i="16"/>
  <c r="AU22" i="16" s="1"/>
  <c r="BI22" i="16"/>
  <c r="BK22" i="16" s="1"/>
  <c r="BH17" i="16"/>
  <c r="AV17" i="16"/>
  <c r="AW20" i="16"/>
  <c r="AY20" i="16" s="1"/>
  <c r="AW21" i="16"/>
  <c r="AY21" i="16" s="1"/>
  <c r="AW22" i="16"/>
  <c r="AY22" i="16" s="1"/>
  <c r="Q21" i="16"/>
  <c r="S21" i="16" s="1"/>
  <c r="Q22" i="16"/>
  <c r="S22" i="16" s="1"/>
  <c r="Q20" i="16"/>
  <c r="S20" i="16" s="1"/>
  <c r="P17" i="16"/>
  <c r="AG22" i="16"/>
  <c r="AI22" i="16" s="1"/>
  <c r="AG21" i="16"/>
  <c r="AI21" i="16" s="1"/>
  <c r="AG20" i="16"/>
  <c r="AI20" i="16" s="1"/>
  <c r="AO20" i="16"/>
  <c r="AQ20" i="16" s="1"/>
  <c r="AO21" i="16"/>
  <c r="AQ21" i="16" s="1"/>
  <c r="AO22" i="16"/>
  <c r="AQ22" i="16" s="1"/>
  <c r="AN17" i="16"/>
  <c r="AF17" i="16"/>
  <c r="AB17" i="16"/>
  <c r="AC20" i="16"/>
  <c r="AE20" i="16" s="1"/>
  <c r="AC21" i="16"/>
  <c r="AE21" i="16" s="1"/>
  <c r="AC22" i="16"/>
  <c r="AE22" i="16" s="1"/>
  <c r="AJ17" i="16"/>
  <c r="AK20" i="16"/>
  <c r="AM20" i="16" s="1"/>
  <c r="AK22" i="16"/>
  <c r="AM22" i="16" s="1"/>
  <c r="AK21" i="16"/>
  <c r="AM21" i="16" s="1"/>
  <c r="U22" i="16"/>
  <c r="W22" i="16" s="1"/>
  <c r="U20" i="16"/>
  <c r="W20" i="16" s="1"/>
  <c r="T17" i="16"/>
  <c r="U21" i="16"/>
  <c r="W21" i="16" s="1"/>
  <c r="H15" i="13"/>
  <c r="F15" i="13"/>
  <c r="H18" i="15"/>
  <c r="H13" i="15"/>
  <c r="F5" i="15"/>
  <c r="J5" i="14"/>
  <c r="I12" i="14"/>
  <c r="F10" i="15"/>
  <c r="F13" i="13"/>
  <c r="G9" i="13"/>
  <c r="F3" i="13"/>
  <c r="H12" i="14"/>
  <c r="H11" i="15"/>
  <c r="G3" i="15"/>
  <c r="G18" i="15"/>
  <c r="H5" i="15"/>
  <c r="H6" i="15"/>
  <c r="J3" i="14"/>
  <c r="H16" i="15"/>
  <c r="H14" i="15"/>
  <c r="F13" i="15"/>
  <c r="H8" i="13"/>
  <c r="G10" i="15"/>
  <c r="J12" i="14"/>
  <c r="G13" i="15"/>
  <c r="J16" i="14"/>
  <c r="G16" i="13"/>
  <c r="H10" i="15"/>
  <c r="H9" i="13"/>
  <c r="I5" i="14"/>
  <c r="G17" i="13"/>
  <c r="F9" i="13"/>
  <c r="H9" i="15"/>
  <c r="H13" i="13"/>
  <c r="G13" i="13"/>
  <c r="H5" i="14"/>
  <c r="H16" i="13"/>
  <c r="I6" i="14"/>
  <c r="H3" i="13"/>
  <c r="I14" i="14"/>
  <c r="G12" i="13"/>
  <c r="I9" i="14"/>
  <c r="F3" i="15"/>
  <c r="H3" i="15"/>
  <c r="H11" i="13"/>
  <c r="G8" i="15"/>
  <c r="I8" i="14"/>
  <c r="H7" i="15"/>
  <c r="H14" i="14"/>
  <c r="H6" i="14"/>
  <c r="H12" i="15"/>
  <c r="H3" i="14"/>
  <c r="H4" i="15"/>
  <c r="H13" i="14"/>
  <c r="F6" i="13"/>
  <c r="J11" i="14"/>
  <c r="J6" i="14"/>
  <c r="G5" i="13"/>
  <c r="J10" i="14"/>
  <c r="H9" i="14"/>
  <c r="J17" i="14"/>
  <c r="J14" i="14"/>
  <c r="G14" i="15"/>
  <c r="H14" i="13"/>
  <c r="F16" i="13"/>
  <c r="G17" i="15"/>
  <c r="G5" i="15"/>
  <c r="F18" i="13"/>
  <c r="G11" i="15"/>
  <c r="F10" i="13"/>
  <c r="F12" i="13"/>
  <c r="F8" i="13"/>
  <c r="H15" i="14"/>
  <c r="H15" i="15"/>
  <c r="H10" i="14"/>
  <c r="F7" i="13"/>
  <c r="G6" i="15"/>
  <c r="H16" i="14"/>
  <c r="G8" i="13"/>
  <c r="F12" i="15"/>
  <c r="F17" i="15"/>
  <c r="F4" i="13"/>
  <c r="F11" i="15"/>
  <c r="F18" i="15"/>
  <c r="J18" i="14"/>
  <c r="I16" i="14"/>
  <c r="G9" i="15"/>
  <c r="H4" i="14"/>
  <c r="I7" i="14"/>
  <c r="F6" i="15"/>
  <c r="BK28" i="14"/>
  <c r="BM28" i="14" s="1"/>
  <c r="BK30" i="14"/>
  <c r="BM30" i="14" s="1"/>
  <c r="BJ25" i="14"/>
  <c r="BK29" i="14"/>
  <c r="BM29" i="14" s="1"/>
  <c r="K4" i="13"/>
  <c r="F24" i="13" s="1"/>
  <c r="F20" i="13"/>
  <c r="G20" i="13" s="1"/>
  <c r="F22" i="13"/>
  <c r="G22" i="13" s="1"/>
  <c r="F21" i="13"/>
  <c r="G21" i="13" s="1"/>
  <c r="F16" i="15"/>
  <c r="G12" i="15"/>
  <c r="BI30" i="15"/>
  <c r="BK30" i="15" s="1"/>
  <c r="BH25" i="15"/>
  <c r="BI29" i="15"/>
  <c r="BK29" i="15" s="1"/>
  <c r="BI28" i="15"/>
  <c r="BK28" i="15" s="1"/>
  <c r="BX25" i="15"/>
  <c r="BY29" i="15"/>
  <c r="CA29" i="15" s="1"/>
  <c r="BY28" i="15"/>
  <c r="CA28" i="15" s="1"/>
  <c r="BY30" i="15"/>
  <c r="CA30" i="15" s="1"/>
  <c r="BD25" i="15"/>
  <c r="BE29" i="15"/>
  <c r="BG29" i="15" s="1"/>
  <c r="BE30" i="15"/>
  <c r="BG30" i="15" s="1"/>
  <c r="BE28" i="15"/>
  <c r="BG28" i="15" s="1"/>
  <c r="H6" i="13"/>
  <c r="H17" i="13"/>
  <c r="H11" i="14"/>
  <c r="F8" i="15"/>
  <c r="G7" i="13"/>
  <c r="G14" i="13"/>
  <c r="H12" i="13"/>
  <c r="J9" i="14"/>
  <c r="G16" i="15"/>
  <c r="AK28" i="15"/>
  <c r="AM28" i="15" s="1"/>
  <c r="AK29" i="15"/>
  <c r="AM29" i="15" s="1"/>
  <c r="AK30" i="15"/>
  <c r="AM30" i="15" s="1"/>
  <c r="AJ25" i="15"/>
  <c r="AW29" i="15"/>
  <c r="AY29" i="15" s="1"/>
  <c r="AW28" i="15"/>
  <c r="AY28" i="15" s="1"/>
  <c r="AV25" i="15"/>
  <c r="AW30" i="15"/>
  <c r="AY30" i="15" s="1"/>
  <c r="CO28" i="15"/>
  <c r="CQ28" i="15" s="1"/>
  <c r="CO30" i="15"/>
  <c r="CQ30" i="15" s="1"/>
  <c r="CO29" i="15"/>
  <c r="CQ29" i="15" s="1"/>
  <c r="CN25" i="15"/>
  <c r="G6" i="13"/>
  <c r="H5" i="13"/>
  <c r="I11" i="14"/>
  <c r="H8" i="15"/>
  <c r="H7" i="13"/>
  <c r="G10" i="13"/>
  <c r="J8" i="14"/>
  <c r="F9" i="15"/>
  <c r="BW30" i="14"/>
  <c r="BY30" i="14" s="1"/>
  <c r="BW29" i="14"/>
  <c r="BY29" i="14" s="1"/>
  <c r="BW28" i="14"/>
  <c r="BY28" i="14" s="1"/>
  <c r="BV25" i="14"/>
  <c r="AQ29" i="14"/>
  <c r="AS29" i="14" s="1"/>
  <c r="AP25" i="14"/>
  <c r="AQ30" i="14"/>
  <c r="AS30" i="14" s="1"/>
  <c r="AQ28" i="14"/>
  <c r="AS28" i="14" s="1"/>
  <c r="BZ25" i="14"/>
  <c r="CA28" i="14"/>
  <c r="CC28" i="14" s="1"/>
  <c r="CA30" i="14"/>
  <c r="CC30" i="14" s="1"/>
  <c r="CA29" i="14"/>
  <c r="CC29" i="14" s="1"/>
  <c r="Q29" i="13"/>
  <c r="S29" i="13" s="1"/>
  <c r="P25" i="13"/>
  <c r="Q28" i="13"/>
  <c r="S28" i="13" s="1"/>
  <c r="Q30" i="13"/>
  <c r="S30" i="13" s="1"/>
  <c r="AG30" i="13"/>
  <c r="AI30" i="13" s="1"/>
  <c r="AG29" i="13"/>
  <c r="AI29" i="13" s="1"/>
  <c r="AG28" i="13"/>
  <c r="AI28" i="13" s="1"/>
  <c r="AF25" i="13"/>
  <c r="R25" i="14"/>
  <c r="S30" i="14"/>
  <c r="U30" i="14" s="1"/>
  <c r="S28" i="14"/>
  <c r="U28" i="14" s="1"/>
  <c r="S29" i="14"/>
  <c r="U29" i="14" s="1"/>
  <c r="AI29" i="14"/>
  <c r="AK29" i="14" s="1"/>
  <c r="AI30" i="14"/>
  <c r="AK30" i="14" s="1"/>
  <c r="AH25" i="14"/>
  <c r="AI28" i="14"/>
  <c r="AK28" i="14" s="1"/>
  <c r="CL25" i="14"/>
  <c r="CM29" i="14"/>
  <c r="CO29" i="14" s="1"/>
  <c r="CM30" i="14"/>
  <c r="CO30" i="14" s="1"/>
  <c r="CM28" i="14"/>
  <c r="CO28" i="14" s="1"/>
  <c r="Y29" i="13"/>
  <c r="AA29" i="13" s="1"/>
  <c r="Y30" i="13"/>
  <c r="AA30" i="13" s="1"/>
  <c r="X25" i="13"/>
  <c r="Y28" i="13"/>
  <c r="AA28" i="13" s="1"/>
  <c r="H17" i="14"/>
  <c r="H17" i="15"/>
  <c r="CC29" i="15"/>
  <c r="CE29" i="15" s="1"/>
  <c r="CB25" i="15"/>
  <c r="CC28" i="15"/>
  <c r="CE28" i="15" s="1"/>
  <c r="CC30" i="15"/>
  <c r="CE30" i="15" s="1"/>
  <c r="CG28" i="15"/>
  <c r="CI28" i="15" s="1"/>
  <c r="CG30" i="15"/>
  <c r="CI30" i="15" s="1"/>
  <c r="CG29" i="15"/>
  <c r="CI29" i="15" s="1"/>
  <c r="CF25" i="15"/>
  <c r="AS28" i="15"/>
  <c r="AU28" i="15" s="1"/>
  <c r="AR25" i="15"/>
  <c r="AS30" i="15"/>
  <c r="AU30" i="15" s="1"/>
  <c r="AS29" i="15"/>
  <c r="AU29" i="15" s="1"/>
  <c r="F5" i="13"/>
  <c r="H7" i="14"/>
  <c r="H10" i="13"/>
  <c r="H8" i="14"/>
  <c r="G7" i="16"/>
  <c r="F7" i="16"/>
  <c r="H7" i="16"/>
  <c r="G4" i="15"/>
  <c r="H10" i="16"/>
  <c r="F10" i="16"/>
  <c r="G10" i="16"/>
  <c r="Z25" i="14"/>
  <c r="AA28" i="14"/>
  <c r="AC28" i="14" s="1"/>
  <c r="AA30" i="14"/>
  <c r="AC30" i="14" s="1"/>
  <c r="AA29" i="14"/>
  <c r="AC29" i="14" s="1"/>
  <c r="AE30" i="14"/>
  <c r="AG30" i="14" s="1"/>
  <c r="AE29" i="14"/>
  <c r="AG29" i="14" s="1"/>
  <c r="AE28" i="14"/>
  <c r="AG28" i="14" s="1"/>
  <c r="AD25" i="14"/>
  <c r="CI30" i="14"/>
  <c r="CK30" i="14" s="1"/>
  <c r="CI28" i="14"/>
  <c r="CK28" i="14" s="1"/>
  <c r="CI29" i="14"/>
  <c r="CK29" i="14" s="1"/>
  <c r="CH25" i="14"/>
  <c r="I15" i="14"/>
  <c r="H4" i="16"/>
  <c r="F4" i="16"/>
  <c r="G4" i="16"/>
  <c r="AY29" i="14"/>
  <c r="BA29" i="14" s="1"/>
  <c r="AY28" i="14"/>
  <c r="BA28" i="14" s="1"/>
  <c r="AX25" i="14"/>
  <c r="AY30" i="14"/>
  <c r="BA30" i="14" s="1"/>
  <c r="BN25" i="14"/>
  <c r="BO30" i="14"/>
  <c r="BQ30" i="14" s="1"/>
  <c r="BO28" i="14"/>
  <c r="BQ28" i="14" s="1"/>
  <c r="BO29" i="14"/>
  <c r="BQ29" i="14" s="1"/>
  <c r="V25" i="14"/>
  <c r="W28" i="14"/>
  <c r="Y28" i="14" s="1"/>
  <c r="W29" i="14"/>
  <c r="Y29" i="14" s="1"/>
  <c r="W30" i="14"/>
  <c r="Y30" i="14" s="1"/>
  <c r="H9" i="16"/>
  <c r="F9" i="16"/>
  <c r="G9" i="16"/>
  <c r="AJ25" i="13"/>
  <c r="AK28" i="13"/>
  <c r="AM28" i="13" s="1"/>
  <c r="AK30" i="13"/>
  <c r="AM30" i="13" s="1"/>
  <c r="AK29" i="13"/>
  <c r="AM29" i="13" s="1"/>
  <c r="I17" i="14"/>
  <c r="Y20" i="16"/>
  <c r="AA20" i="16" s="1"/>
  <c r="Y21" i="16"/>
  <c r="AA21" i="16" s="1"/>
  <c r="X17" i="16"/>
  <c r="Y22" i="16"/>
  <c r="AA22" i="16" s="1"/>
  <c r="G18" i="13"/>
  <c r="J15" i="14"/>
  <c r="I13" i="14"/>
  <c r="F14" i="15"/>
  <c r="G15" i="15"/>
  <c r="G8" i="16"/>
  <c r="H8" i="16"/>
  <c r="F8" i="16"/>
  <c r="M29" i="15"/>
  <c r="O29" i="15" s="1"/>
  <c r="L25" i="15"/>
  <c r="M30" i="15"/>
  <c r="O30" i="15" s="1"/>
  <c r="M28" i="15"/>
  <c r="O28" i="15" s="1"/>
  <c r="BQ30" i="15"/>
  <c r="BS30" i="15" s="1"/>
  <c r="BQ28" i="15"/>
  <c r="BS28" i="15" s="1"/>
  <c r="BP25" i="15"/>
  <c r="BQ29" i="15"/>
  <c r="BS29" i="15" s="1"/>
  <c r="X25" i="15"/>
  <c r="Y28" i="15"/>
  <c r="AA28" i="15" s="1"/>
  <c r="Y30" i="15"/>
  <c r="AA30" i="15" s="1"/>
  <c r="Y29" i="15"/>
  <c r="AA29" i="15" s="1"/>
  <c r="G4" i="13"/>
  <c r="J7" i="14"/>
  <c r="G5" i="16"/>
  <c r="F5" i="16"/>
  <c r="H5" i="16"/>
  <c r="O28" i="14"/>
  <c r="Q28" i="14" s="1"/>
  <c r="O29" i="14"/>
  <c r="Q29" i="14" s="1"/>
  <c r="O30" i="14"/>
  <c r="Q30" i="14" s="1"/>
  <c r="N25" i="14"/>
  <c r="U30" i="13"/>
  <c r="W30" i="13" s="1"/>
  <c r="U28" i="13"/>
  <c r="W28" i="13" s="1"/>
  <c r="T25" i="13"/>
  <c r="U29" i="13"/>
  <c r="W29" i="13" s="1"/>
  <c r="M20" i="16"/>
  <c r="O20" i="16" s="1"/>
  <c r="H3" i="16"/>
  <c r="M22" i="16"/>
  <c r="O22" i="16" s="1"/>
  <c r="L17" i="16"/>
  <c r="G3" i="16"/>
  <c r="F3" i="16"/>
  <c r="M21" i="16"/>
  <c r="O21" i="16" s="1"/>
  <c r="H18" i="13"/>
  <c r="J13" i="14"/>
  <c r="F15" i="15"/>
  <c r="CR25" i="15"/>
  <c r="CS29" i="15"/>
  <c r="CU29" i="15" s="1"/>
  <c r="CS30" i="15"/>
  <c r="CU30" i="15" s="1"/>
  <c r="CS28" i="15"/>
  <c r="CU28" i="15" s="1"/>
  <c r="AG29" i="15"/>
  <c r="AI29" i="15" s="1"/>
  <c r="AG30" i="15"/>
  <c r="AI30" i="15" s="1"/>
  <c r="AF25" i="15"/>
  <c r="AG28" i="15"/>
  <c r="AI28" i="15" s="1"/>
  <c r="F20" i="15"/>
  <c r="G20" i="15" s="1"/>
  <c r="F21" i="15"/>
  <c r="G21" i="15" s="1"/>
  <c r="F22" i="15"/>
  <c r="G22" i="15" s="1"/>
  <c r="K3" i="15"/>
  <c r="F24" i="15" s="1"/>
  <c r="H4" i="13"/>
  <c r="F7" i="15"/>
  <c r="AM30" i="14"/>
  <c r="AO30" i="14" s="1"/>
  <c r="AM29" i="14"/>
  <c r="AO29" i="14" s="1"/>
  <c r="AL25" i="14"/>
  <c r="AM28" i="14"/>
  <c r="AO28" i="14" s="1"/>
  <c r="CQ28" i="14"/>
  <c r="CS28" i="14" s="1"/>
  <c r="CQ30" i="14"/>
  <c r="CS30" i="14" s="1"/>
  <c r="CQ29" i="14"/>
  <c r="CS29" i="14" s="1"/>
  <c r="CP25" i="14"/>
  <c r="F20" i="14"/>
  <c r="G20" i="14" s="1"/>
  <c r="F22" i="14"/>
  <c r="G22" i="14" s="1"/>
  <c r="F21" i="14"/>
  <c r="G21" i="14" s="1"/>
  <c r="M3" i="14"/>
  <c r="F24" i="14" s="1"/>
  <c r="I3" i="14"/>
  <c r="AT25" i="14"/>
  <c r="AU30" i="14"/>
  <c r="AW30" i="14" s="1"/>
  <c r="AU28" i="14"/>
  <c r="AW28" i="14" s="1"/>
  <c r="AU29" i="14"/>
  <c r="AW29" i="14" s="1"/>
  <c r="BS30" i="14"/>
  <c r="BU30" i="14" s="1"/>
  <c r="BR25" i="14"/>
  <c r="BS29" i="14"/>
  <c r="BU29" i="14" s="1"/>
  <c r="BS28" i="14"/>
  <c r="BU28" i="14" s="1"/>
  <c r="BG29" i="14"/>
  <c r="BI29" i="14" s="1"/>
  <c r="BG28" i="14"/>
  <c r="BI28" i="14" s="1"/>
  <c r="BG30" i="14"/>
  <c r="BI30" i="14" s="1"/>
  <c r="BF25" i="14"/>
  <c r="CD25" i="14"/>
  <c r="CE29" i="14"/>
  <c r="CG29" i="14" s="1"/>
  <c r="CE28" i="14"/>
  <c r="CG28" i="14" s="1"/>
  <c r="CE30" i="14"/>
  <c r="CG30" i="14" s="1"/>
  <c r="AC28" i="13"/>
  <c r="AE28" i="13" s="1"/>
  <c r="AC30" i="13"/>
  <c r="AE30" i="13" s="1"/>
  <c r="AB25" i="13"/>
  <c r="AC29" i="13"/>
  <c r="AE29" i="13" s="1"/>
  <c r="I10" i="14"/>
  <c r="F13" i="16"/>
  <c r="G13" i="16" s="1"/>
  <c r="F12" i="16"/>
  <c r="G12" i="16" s="1"/>
  <c r="K3" i="16"/>
  <c r="F16" i="16" s="1"/>
  <c r="F14" i="16"/>
  <c r="G14" i="16" s="1"/>
  <c r="I18" i="14"/>
  <c r="BU28" i="15"/>
  <c r="BW28" i="15" s="1"/>
  <c r="BU29" i="15"/>
  <c r="BW29" i="15" s="1"/>
  <c r="BT25" i="15"/>
  <c r="BU30" i="15"/>
  <c r="BW30" i="15" s="1"/>
  <c r="Q28" i="15"/>
  <c r="S28" i="15" s="1"/>
  <c r="Q30" i="15"/>
  <c r="S30" i="15" s="1"/>
  <c r="Q29" i="15"/>
  <c r="S29" i="15" s="1"/>
  <c r="P25" i="15"/>
  <c r="AO29" i="15"/>
  <c r="AQ29" i="15" s="1"/>
  <c r="AO30" i="15"/>
  <c r="AQ30" i="15" s="1"/>
  <c r="AN25" i="15"/>
  <c r="AO28" i="15"/>
  <c r="AQ28" i="15" s="1"/>
  <c r="I4" i="14"/>
  <c r="G7" i="15"/>
  <c r="F11" i="13"/>
  <c r="H18" i="14"/>
  <c r="BA30" i="15"/>
  <c r="BC30" i="15" s="1"/>
  <c r="BA29" i="15"/>
  <c r="BC29" i="15" s="1"/>
  <c r="AZ25" i="15"/>
  <c r="BA28" i="15"/>
  <c r="BC28" i="15" s="1"/>
  <c r="CK30" i="15"/>
  <c r="CM30" i="15" s="1"/>
  <c r="CJ25" i="15"/>
  <c r="CK29" i="15"/>
  <c r="CM29" i="15" s="1"/>
  <c r="CK28" i="15"/>
  <c r="CM28" i="15" s="1"/>
  <c r="F17" i="13"/>
  <c r="J4" i="14"/>
  <c r="G11" i="13"/>
  <c r="F14" i="13"/>
  <c r="BC29" i="14"/>
  <c r="BE29" i="14" s="1"/>
  <c r="BC30" i="14"/>
  <c r="BE30" i="14" s="1"/>
  <c r="BB25" i="14"/>
  <c r="BC28" i="14"/>
  <c r="BE28" i="14" s="1"/>
  <c r="M29" i="13"/>
  <c r="O29" i="13" s="1"/>
  <c r="L25" i="13"/>
  <c r="M28" i="13"/>
  <c r="O28" i="13" s="1"/>
  <c r="M30" i="13"/>
  <c r="O30" i="13" s="1"/>
  <c r="F4" i="15"/>
  <c r="G6" i="16"/>
  <c r="F6" i="16"/>
  <c r="H6" i="16"/>
  <c r="AC30" i="15"/>
  <c r="AE30" i="15" s="1"/>
  <c r="AB25" i="15"/>
  <c r="AC29" i="15"/>
  <c r="AE29" i="15" s="1"/>
  <c r="AC28" i="15"/>
  <c r="AE28" i="15" s="1"/>
  <c r="T25" i="15"/>
  <c r="U29" i="15"/>
  <c r="W29" i="15" s="1"/>
  <c r="U28" i="15"/>
  <c r="W28" i="15" s="1"/>
  <c r="U30" i="15"/>
  <c r="W30" i="15" s="1"/>
  <c r="BM30" i="15"/>
  <c r="BO30" i="15" s="1"/>
  <c r="BL25" i="15"/>
  <c r="BM29" i="15"/>
  <c r="BO29" i="15" s="1"/>
  <c r="BM28" i="15"/>
  <c r="BO28" i="15" s="1"/>
  <c r="B26" i="13" l="1"/>
  <c r="C26" i="13" s="1"/>
  <c r="B24" i="13"/>
  <c r="B16" i="16"/>
  <c r="B18" i="16"/>
  <c r="C18" i="16" s="1"/>
  <c r="B24" i="14"/>
  <c r="B26" i="14"/>
  <c r="C26" i="14" s="1"/>
  <c r="B26" i="15"/>
  <c r="C26" i="15" s="1"/>
  <c r="B24" i="15"/>
  <c r="B25" i="15" l="1"/>
  <c r="C25" i="15" s="1"/>
  <c r="C24" i="15"/>
  <c r="C24" i="14"/>
  <c r="B25" i="14"/>
  <c r="C25" i="14" s="1"/>
  <c r="C16" i="16"/>
  <c r="B17" i="16"/>
  <c r="C17" i="16" s="1"/>
  <c r="B25" i="13"/>
  <c r="C25" i="13" s="1"/>
  <c r="C24" i="13"/>
</calcChain>
</file>

<file path=xl/sharedStrings.xml><?xml version="1.0" encoding="utf-8"?>
<sst xmlns="http://schemas.openxmlformats.org/spreadsheetml/2006/main" count="4279" uniqueCount="198">
  <si>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</si>
  <si>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</si>
  <si>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</si>
  <si>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</si>
  <si>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</si>
  <si>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</si>
  <si>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</si>
  <si>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</si>
  <si>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</si>
  <si>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</si>
  <si>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</si>
  <si>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</si>
  <si>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</si>
  <si>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</si>
  <si>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</si>
  <si>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</si>
  <si>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</si>
  <si>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</si>
  <si>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</si>
  <si>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</si>
  <si>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</si>
  <si>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</si>
  <si>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</si>
  <si>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</si>
  <si>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</si>
  <si>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</si>
  <si>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</si>
  <si>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</si>
  <si>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</si>
  <si>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</si>
  <si>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</si>
  <si>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</si>
  <si>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</si>
  <si>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</si>
  <si>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</si>
  <si>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</si>
  <si>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</si>
  <si>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</si>
  <si>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</si>
  <si>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</si>
  <si>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</si>
  <si>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</si>
  <si>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</si>
  <si>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</si>
  <si>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</si>
  <si>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</si>
  <si>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</si>
  <si>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</si>
  <si>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</si>
  <si>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</si>
  <si>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</si>
  <si>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</si>
  <si>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</si>
  <si>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</si>
  <si>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</si>
  <si>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</si>
  <si>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</si>
  <si>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</si>
  <si>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</si>
  <si>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</si>
  <si>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</si>
  <si>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</si>
  <si>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</si>
  <si>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</si>
  <si>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</si>
  <si>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</si>
  <si>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</si>
  <si>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</si>
  <si>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</si>
  <si>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</si>
  <si>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</si>
  <si>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</si>
  <si>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</si>
  <si>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</si>
  <si>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</si>
  <si>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</si>
  <si>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</si>
  <si>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</si>
  <si>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</si>
  <si>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</si>
  <si>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</si>
  <si>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</si>
  <si>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</si>
  <si>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</si>
  <si>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</si>
  <si>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</si>
  <si>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</si>
  <si>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</si>
  <si>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</si>
  <si>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</si>
  <si>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</si>
  <si>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</si>
  <si>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</si>
  <si>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</si>
  <si>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</si>
  <si>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</si>
  <si>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</si>
  <si>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</si>
  <si>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</si>
  <si>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</si>
  <si>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</si>
  <si>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</si>
  <si>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</si>
  <si>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</si>
  <si>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</si>
  <si>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</si>
  <si>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</si>
  <si>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</si>
  <si>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</si>
  <si>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</si>
  <si>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</si>
  <si>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</si>
  <si>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</si>
  <si>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</si>
  <si>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</si>
  <si>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</si>
  <si>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</si>
  <si>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</si>
  <si>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</si>
  <si>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</si>
  <si>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</si>
  <si>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</si>
  <si>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</si>
  <si>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</si>
  <si>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</si>
  <si>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</si>
  <si>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</si>
  <si>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</si>
  <si>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</si>
  <si>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</si>
  <si>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</si>
  <si>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</si>
  <si>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</si>
  <si>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</si>
  <si>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</si>
  <si>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</si>
  <si>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</si>
  <si>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</si>
  <si>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</si>
  <si>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</si>
  <si>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</si>
  <si>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</si>
  <si>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</si>
  <si>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</si>
  <si>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</si>
  <si>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</si>
  <si>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</si>
  <si>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</si>
  <si>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</si>
  <si>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</si>
  <si>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</si>
  <si>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</si>
  <si>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</si>
  <si>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</si>
  <si>
    <t>hand picked bet</t>
  </si>
  <si>
    <t>h</t>
  </si>
  <si>
    <t>f</t>
  </si>
  <si>
    <t>Final</t>
  </si>
  <si>
    <t xml:space="preserve">Italy </t>
  </si>
  <si>
    <t>Third Place</t>
  </si>
  <si>
    <t xml:space="preserve">Germany </t>
  </si>
  <si>
    <t>Semi Final</t>
  </si>
  <si>
    <t xml:space="preserve">Portugal </t>
  </si>
  <si>
    <t>Quarter Final</t>
  </si>
  <si>
    <t xml:space="preserve">Brazil </t>
  </si>
  <si>
    <t xml:space="preserve">England </t>
  </si>
  <si>
    <t>Round of 16</t>
  </si>
  <si>
    <t xml:space="preserve">Spain </t>
  </si>
  <si>
    <t xml:space="preserve">Switzerland </t>
  </si>
  <si>
    <t xml:space="preserve">Argentina </t>
  </si>
  <si>
    <t xml:space="preserve">Uruguay </t>
  </si>
  <si>
    <t xml:space="preserve">USA </t>
  </si>
  <si>
    <t xml:space="preserve">Netherlands </t>
  </si>
  <si>
    <t xml:space="preserve">Paraguay </t>
  </si>
  <si>
    <t xml:space="preserve">Colombia </t>
  </si>
  <si>
    <t xml:space="preserve">Costa Rica </t>
  </si>
  <si>
    <t xml:space="preserve">France </t>
  </si>
  <si>
    <t xml:space="preserve">Belgium </t>
  </si>
  <si>
    <t>Serbia and Montenegro</t>
  </si>
  <si>
    <t>SportsBet Favourites</t>
  </si>
  <si>
    <t>SportsBet Outsiders</t>
  </si>
  <si>
    <t>No Model</t>
  </si>
  <si>
    <t>Xboost Model 01 (0.444)</t>
  </si>
  <si>
    <t>Random Forest Model 1 (0.509)</t>
  </si>
  <si>
    <t>Xboost Model 02 (0.491)</t>
  </si>
  <si>
    <t>Random Forest Model 02 (0.454)</t>
  </si>
  <si>
    <t>Gradient Boosted Trees Model 01 (0.574)</t>
  </si>
  <si>
    <t>Gradient Boosted Trees Model 01 (0.590)</t>
  </si>
  <si>
    <t>K Nearest Neighbours Model 01 (0.512)</t>
  </si>
  <si>
    <t>Extra Trees Model 01 (0.566)</t>
  </si>
  <si>
    <t>Ensemble Model 01 (0.556)</t>
  </si>
  <si>
    <t>fte_home_prob</t>
  </si>
  <si>
    <t>fte_draw_prob</t>
  </si>
  <si>
    <t>fte_away_prob</t>
  </si>
  <si>
    <t>fte_home_win</t>
  </si>
  <si>
    <t>fte_away_win</t>
  </si>
  <si>
    <t>elo_home_win</t>
  </si>
  <si>
    <t>elo_away_win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</si>
</sst>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11" fillId="5" borderId="0" xfId="5" applyNumberForma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0" fillId="0" borderId="3" xfId="6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4" fontId="11" fillId="5" borderId="0" xfId="5" applyNumberFormat="1" applyAlignment="1">
      <alignment horizontal="center"/>
    </xf>
    <xf numFmtId="44" fontId="2" fillId="0" borderId="0" xfId="7" applyFont="1" applyAlignment="1">
      <alignment horizontal="center"/>
    </xf>
    <xf numFmtId="0" fontId="2" fillId="0" borderId="4" xfId="0" applyFont="1" applyBorder="1" applyAlignment="1">
      <alignment horizontal="center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159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108" t="s">
        <v>44</v>
      </c>
      <c r="C1" s="108"/>
      <c r="D1" s="19"/>
      <c r="E1" s="19"/>
      <c r="F1" s="26"/>
      <c r="G1" s="19"/>
      <c r="H1" s="22">
        <v>2014</v>
      </c>
      <c r="I1" s="108" t="s">
        <v>44</v>
      </c>
      <c r="J1" s="108"/>
      <c r="K1" s="19"/>
      <c r="L1" s="19"/>
      <c r="M1" s="26"/>
      <c r="O1" s="22">
        <v>2010</v>
      </c>
      <c r="P1" s="108" t="s">
        <v>44</v>
      </c>
      <c r="Q1" s="108"/>
      <c r="S1" s="19"/>
      <c r="T1" s="26"/>
      <c r="V1" s="22">
        <v>2006</v>
      </c>
      <c r="W1" s="108" t="s">
        <v>44</v>
      </c>
      <c r="X1" s="108"/>
      <c r="Z1" s="32"/>
      <c r="AA1" s="26"/>
      <c r="AC1" s="22">
        <v>2002</v>
      </c>
      <c r="AD1" s="108" t="s">
        <v>44</v>
      </c>
      <c r="AE1" s="108"/>
      <c r="AG1" s="32"/>
      <c r="AH1" s="26"/>
      <c r="AJ1" s="22">
        <v>1998</v>
      </c>
      <c r="AK1" s="108" t="s">
        <v>44</v>
      </c>
      <c r="AL1" s="108"/>
    </row>
    <row r="2" spans="1:38" x14ac:dyDescent="0.2">
      <c r="F2" s="27"/>
      <c r="M2" s="27"/>
      <c r="T2" s="27"/>
      <c r="AA2" s="27"/>
      <c r="AH2" s="27"/>
    </row>
    <row r="3" spans="1:38" x14ac:dyDescent="0.2">
      <c r="A3" s="106" t="s">
        <v>68</v>
      </c>
      <c r="B3" s="106"/>
      <c r="C3" s="106"/>
      <c r="D3" s="16"/>
      <c r="E3" s="16"/>
      <c r="F3" s="28"/>
      <c r="G3" s="16"/>
      <c r="H3" s="106" t="s">
        <v>68</v>
      </c>
      <c r="I3" s="106"/>
      <c r="J3" s="106"/>
      <c r="K3" s="16"/>
      <c r="L3" s="16"/>
      <c r="M3" s="28"/>
      <c r="O3" s="106" t="s">
        <v>68</v>
      </c>
      <c r="P3" s="106"/>
      <c r="Q3" s="106"/>
      <c r="S3" s="16"/>
      <c r="T3" s="28"/>
      <c r="V3" s="106" t="s">
        <v>68</v>
      </c>
      <c r="W3" s="106"/>
      <c r="X3" s="106"/>
      <c r="Z3" s="31"/>
      <c r="AA3" s="28"/>
      <c r="AC3" s="106" t="s">
        <v>68</v>
      </c>
      <c r="AD3" s="106"/>
      <c r="AE3" s="106"/>
      <c r="AG3" s="31"/>
      <c r="AH3" s="28"/>
      <c r="AJ3" s="106" t="s">
        <v>68</v>
      </c>
      <c r="AK3" s="106"/>
      <c r="AL3" s="106"/>
    </row>
    <row r="4" spans="1:38" x14ac:dyDescent="0.2">
      <c r="A4" t="s">
        <v>45</v>
      </c>
      <c r="B4">
        <f>COUNTIFS('All Group Data'!$A$2:$A$1048,A$1,'All Group Data'!$W$2:$W$1048,"favourite")</f>
        <v>34</v>
      </c>
      <c r="C4">
        <f>B4/B7</f>
        <v>0.6071428571428571</v>
      </c>
      <c r="F4" s="27"/>
      <c r="H4" t="s">
        <v>45</v>
      </c>
      <c r="I4">
        <f>COUNTIFS('All Group Data'!$A$2:$A$1048,H$1,'All Group Data'!$W$2:$W$1048,"favourite")</f>
        <v>33</v>
      </c>
      <c r="J4">
        <f>I4/I7</f>
        <v>0.515625</v>
      </c>
      <c r="M4" s="27"/>
      <c r="O4" t="s">
        <v>45</v>
      </c>
      <c r="P4">
        <f>COUNTIFS('All Group Data'!$A$2:$A$1048,O$1,'All Group Data'!$W$2:$W$1048,"favourite")</f>
        <v>33</v>
      </c>
      <c r="Q4">
        <f>P4/P7</f>
        <v>0.515625</v>
      </c>
      <c r="T4" s="27"/>
      <c r="V4" t="s">
        <v>45</v>
      </c>
      <c r="W4">
        <f>COUNTIFS('All Group Data'!$A$2:$A$1048,V$1,'All Group Data'!$W$2:$W$1048,"favourite")</f>
        <v>42</v>
      </c>
      <c r="X4">
        <f>W4/W7</f>
        <v>0.65625</v>
      </c>
      <c r="AA4" s="27"/>
      <c r="AC4" t="s">
        <v>45</v>
      </c>
      <c r="AD4">
        <f>COUNTIFS('All Group Data'!$A$2:$A$1048,AC$1,'All Group Data'!$W$2:$W$1048,"favourite")</f>
        <v>29</v>
      </c>
      <c r="AE4">
        <f>AD4/AD7</f>
        <v>0.453125</v>
      </c>
      <c r="AH4" s="27"/>
      <c r="AJ4" t="s">
        <v>45</v>
      </c>
      <c r="AK4">
        <f>COUNTIFS('All Group Data'!$A$2:$A$1048,AJ$1,'All Group Data'!$W$2:$W$1048,"favourite")</f>
        <v>32</v>
      </c>
      <c r="AL4">
        <f>AK4/AK7</f>
        <v>0.5</v>
      </c>
    </row>
    <row r="5" spans="1:38" x14ac:dyDescent="0.2">
      <c r="A5" t="s">
        <v>46</v>
      </c>
      <c r="B5">
        <f>COUNTIFS('All Group Data'!$A$2:$A$1048,A$1,'All Group Data'!$W$2:$W$1048,"outsider")</f>
        <v>10</v>
      </c>
      <c r="C5">
        <f>B5/B7</f>
        <v>0.17857142857142858</v>
      </c>
      <c r="F5" s="27"/>
      <c r="H5" t="s">
        <v>46</v>
      </c>
      <c r="I5">
        <f>COUNTIFS('All Group Data'!$A$2:$A$1048,H$1,'All Group Data'!$W$2:$W$1048,"outsider")</f>
        <v>14</v>
      </c>
      <c r="J5">
        <f>I5/I7</f>
        <v>0.21875</v>
      </c>
      <c r="M5" s="27"/>
      <c r="O5" t="s">
        <v>46</v>
      </c>
      <c r="P5">
        <f>COUNTIFS('All Group Data'!$A$2:$A$1048,O$1,'All Group Data'!$W$2:$W$1048,"outsider")</f>
        <v>13</v>
      </c>
      <c r="Q5">
        <f>P5/P7</f>
        <v>0.203125</v>
      </c>
      <c r="T5" s="27"/>
      <c r="V5" t="s">
        <v>46</v>
      </c>
      <c r="W5">
        <f>COUNTIFS('All Group Data'!$A$2:$A$1048,V$1,'All Group Data'!$W$2:$W$1048,"outsider")</f>
        <v>5</v>
      </c>
      <c r="X5">
        <f>W5/W7</f>
        <v>7.8125E-2</v>
      </c>
      <c r="AA5" s="27"/>
      <c r="AC5" t="s">
        <v>46</v>
      </c>
      <c r="AD5">
        <f>COUNTIFS('All Group Data'!$A$2:$A$1048,AC$1,'All Group Data'!$W$2:$W$1048,"outsider")</f>
        <v>16</v>
      </c>
      <c r="AE5">
        <f>AD5/AD7</f>
        <v>0.25</v>
      </c>
      <c r="AH5" s="27"/>
      <c r="AJ5" t="s">
        <v>46</v>
      </c>
      <c r="AK5">
        <f>COUNTIFS('All Group Data'!$A$2:$A$1048,AJ$1,'All Group Data'!$W$2:$W$1048,"outsider")</f>
        <v>12</v>
      </c>
      <c r="AL5">
        <f>AK5/AK7</f>
        <v>0.1875</v>
      </c>
    </row>
    <row r="6" spans="1:38" x14ac:dyDescent="0.2">
      <c r="A6" t="s">
        <v>42</v>
      </c>
      <c r="B6">
        <f>COUNTIFS('All Group Data'!$A$2:$A$1048,A$1,'All Group Data'!$W$2:$W$1048,"draw")</f>
        <v>12</v>
      </c>
      <c r="C6">
        <f>B6/B7</f>
        <v>0.21428571428571427</v>
      </c>
      <c r="F6" s="27"/>
      <c r="H6" t="s">
        <v>42</v>
      </c>
      <c r="I6">
        <f>COUNTIFS('All Group Data'!$A$2:$A$1048,H$1,'All Group Data'!$W$2:$W$1048,"draw")</f>
        <v>17</v>
      </c>
      <c r="J6">
        <f>I6/I7</f>
        <v>0.265625</v>
      </c>
      <c r="M6" s="27"/>
      <c r="O6" t="s">
        <v>42</v>
      </c>
      <c r="P6">
        <f>COUNTIFS('All Group Data'!$A$2:$A$1048,O$1,'All Group Data'!$W$2:$W$1048,"draw")</f>
        <v>18</v>
      </c>
      <c r="Q6">
        <f>P6/P7</f>
        <v>0.28125</v>
      </c>
      <c r="T6" s="27"/>
      <c r="V6" t="s">
        <v>42</v>
      </c>
      <c r="W6">
        <f>COUNTIFS('All Group Data'!$A$2:$A$1048,V$1,'All Group Data'!$W$2:$W$1048,"draw")</f>
        <v>17</v>
      </c>
      <c r="X6">
        <f>W6/W7</f>
        <v>0.265625</v>
      </c>
      <c r="AA6" s="27"/>
      <c r="AC6" t="s">
        <v>42</v>
      </c>
      <c r="AD6">
        <f>COUNTIFS('All Group Data'!$A$2:$A$1048,AC$1,'All Group Data'!$W$2:$W$1048,"draw")</f>
        <v>19</v>
      </c>
      <c r="AE6">
        <f>AD6/AD7</f>
        <v>0.296875</v>
      </c>
      <c r="AH6" s="27"/>
      <c r="AJ6" t="s">
        <v>42</v>
      </c>
      <c r="AK6">
        <f>COUNTIFS('All Group Data'!$A$2:$A$1048,AJ$1,'All Group Data'!$W$2:$W$1048,"draw")</f>
        <v>20</v>
      </c>
      <c r="AL6">
        <f>AK6/AK7</f>
        <v>0.3125</v>
      </c>
    </row>
    <row r="7" spans="1:38" x14ac:dyDescent="0.2">
      <c r="A7" s="18" t="s">
        <v>47</v>
      </c>
      <c r="B7" s="1">
        <f>SUM(B4:B6)</f>
        <v>56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64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64</v>
      </c>
      <c r="Q7" s="1">
        <f>SUM(Q4:Q6)</f>
        <v>1</v>
      </c>
      <c r="S7" s="1"/>
      <c r="T7" s="29"/>
      <c r="V7" s="1" t="s">
        <v>47</v>
      </c>
      <c r="W7" s="1">
        <f>SUM(W4:W6)</f>
        <v>64</v>
      </c>
      <c r="X7" s="1">
        <f>SUM(X4:X6)</f>
        <v>1</v>
      </c>
      <c r="Z7" s="1"/>
      <c r="AA7" s="29"/>
      <c r="AC7" s="1" t="s">
        <v>47</v>
      </c>
      <c r="AD7" s="1">
        <f>SUM(AD4:AD6)</f>
        <v>64</v>
      </c>
      <c r="AE7" s="1">
        <f>SUM(AE4:AE6)</f>
        <v>1</v>
      </c>
      <c r="AG7" s="1"/>
      <c r="AH7" s="29"/>
      <c r="AJ7" s="1" t="s">
        <v>47</v>
      </c>
      <c r="AK7" s="1">
        <f>SUM(AK4:AK6)</f>
        <v>64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Data'!$A$2:$A$1048,A$1,'All Group Data'!$W$2:$W$1048,"favourite",'All Group Data'!$C$2:$C$1048,B10)</f>
        <v>9</v>
      </c>
      <c r="C11">
        <f>B11/B14</f>
        <v>0.5625</v>
      </c>
      <c r="F11" s="27"/>
      <c r="H11" t="s">
        <v>45</v>
      </c>
      <c r="I11">
        <f>COUNTIFS('All Group Data'!$A$2:$A$1048,H$1,'All Group Data'!$W$2:$W$1048,"favourite",'All Group Data'!$C$2:$C$1048,I10)</f>
        <v>10</v>
      </c>
      <c r="J11">
        <f>I11/I14</f>
        <v>0.625</v>
      </c>
      <c r="M11" s="27"/>
      <c r="O11" t="s">
        <v>45</v>
      </c>
      <c r="P11">
        <f>COUNTIFS('All Group Data'!$A$2:$A$1048,O$1,'All Group Data'!$W$2:$W$1048,"favourite",'All Group Data'!$C$2:$C$1048,P10)</f>
        <v>7</v>
      </c>
      <c r="Q11">
        <f>P11/P14</f>
        <v>0.4375</v>
      </c>
      <c r="T11" s="27"/>
      <c r="V11" t="s">
        <v>45</v>
      </c>
      <c r="W11">
        <f>COUNTIFS('All Group Data'!$A$2:$A$1048,V$1,'All Group Data'!$W$2:$W$1048,"favourite",'All Group Data'!$C$2:$C$1048,W10)</f>
        <v>12</v>
      </c>
      <c r="X11">
        <f>W11/W14</f>
        <v>0.75</v>
      </c>
      <c r="AA11" s="27"/>
      <c r="AC11" t="s">
        <v>45</v>
      </c>
      <c r="AD11">
        <f>COUNTIFS('All Group Data'!$A$2:$A$1048,AC$1,'All Group Data'!$W$2:$W$1048,"favourite",'All Group Data'!$C$2:$C$1048,AD10)</f>
        <v>7</v>
      </c>
      <c r="AE11">
        <f>AD11/AD14</f>
        <v>0.4375</v>
      </c>
      <c r="AH11" s="27"/>
      <c r="AJ11" t="s">
        <v>45</v>
      </c>
      <c r="AK11">
        <f>COUNTIFS('All Group Data'!$A$2:$A$1048,AJ$1,'All Group Data'!$W$2:$W$1048,"favourite",'All Group Data'!$C$2:$C$1048,AK10)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Data'!$A$2:$A$1048,A$1,'All Group Data'!$W$2:$W$1048,"outsider",'All Group Data'!$C$2:$C$1048,B10)</f>
        <v>4</v>
      </c>
      <c r="C12">
        <f>B12/B14</f>
        <v>0.25</v>
      </c>
      <c r="F12" s="27"/>
      <c r="H12" t="s">
        <v>46</v>
      </c>
      <c r="I12">
        <f>COUNTIFS('All Group Data'!$A$2:$A$1048,H$1,'All Group Data'!$W$2:$W$1048,"outsider",'All Group Data'!$C$2:$C$1048,I10)</f>
        <v>4</v>
      </c>
      <c r="J12">
        <f>I12/I14</f>
        <v>0.25</v>
      </c>
      <c r="M12" s="27"/>
      <c r="O12" t="s">
        <v>46</v>
      </c>
      <c r="P12">
        <f>COUNTIFS('All Group Data'!$A$2:$A$1048,O$1,'All Group Data'!$W$2:$W$1048,"outsider",'All Group Data'!$C$2:$C$1048,P10)</f>
        <v>3</v>
      </c>
      <c r="Q12">
        <f>P12/P14</f>
        <v>0.1875</v>
      </c>
      <c r="T12" s="27"/>
      <c r="V12" t="s">
        <v>46</v>
      </c>
      <c r="W12">
        <f>COUNTIFS('All Group Data'!$A$2:$A$1048,V$1,'All Group Data'!$W$2:$W$1048,"outsider",'All Group Data'!$C$2:$C$1048,W10)</f>
        <v>1</v>
      </c>
      <c r="X12">
        <f>W12/W14</f>
        <v>6.25E-2</v>
      </c>
      <c r="AA12" s="27"/>
      <c r="AC12" t="s">
        <v>46</v>
      </c>
      <c r="AD12">
        <f>COUNTIFS('All Group Data'!$A$2:$A$1048,AC$1,'All Group Data'!$W$2:$W$1048,"outsider",'All Group Data'!$C$2:$C$1048,AD10)</f>
        <v>4</v>
      </c>
      <c r="AE12">
        <f>AD12/AD14</f>
        <v>0.25</v>
      </c>
      <c r="AH12" s="27"/>
      <c r="AJ12" t="s">
        <v>46</v>
      </c>
      <c r="AK12">
        <f>COUNTIFS('All Group Data'!$A$2:$A$1048,AJ$1,'All Group Data'!$W$2:$W$1048,"outsider",'All Group Data'!$C$2:$C$1048,AK10)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Data'!$A$2:$A$1048,A$1,'All Group Data'!$W$2:$W$1048,"draw",'All Group Data'!$C$2:$C$1048,B10)</f>
        <v>3</v>
      </c>
      <c r="C13">
        <f>B13/B14</f>
        <v>0.1875</v>
      </c>
      <c r="F13" s="27"/>
      <c r="H13" t="s">
        <v>42</v>
      </c>
      <c r="I13">
        <f>COUNTIFS('All Group Data'!$A$2:$A$1048,H$1,'All Group Data'!$W$2:$W$1048,"draw",'All Group Data'!$C$2:$C$1048,I10)</f>
        <v>2</v>
      </c>
      <c r="J13">
        <f>I13/I14</f>
        <v>0.125</v>
      </c>
      <c r="M13" s="27"/>
      <c r="O13" t="s">
        <v>42</v>
      </c>
      <c r="P13">
        <f>COUNTIFS('All Group Data'!$A$2:$A$1048,O$1,'All Group Data'!$W$2:$W$1048,"draw",'All Group Data'!$C$2:$C$1048,P10)</f>
        <v>6</v>
      </c>
      <c r="Q13">
        <f>P13/P14</f>
        <v>0.375</v>
      </c>
      <c r="T13" s="27"/>
      <c r="V13" t="s">
        <v>42</v>
      </c>
      <c r="W13">
        <f>COUNTIFS('All Group Data'!$A$2:$A$1048,V$1,'All Group Data'!$W$2:$W$1048,"draw",'All Group Data'!$C$2:$C$1048,W10)</f>
        <v>3</v>
      </c>
      <c r="X13">
        <f>W13/W14</f>
        <v>0.1875</v>
      </c>
      <c r="AA13" s="27"/>
      <c r="AC13" t="s">
        <v>42</v>
      </c>
      <c r="AD13">
        <f>COUNTIFS('All Group Data'!$A$2:$A$1048,AC$1,'All Group Data'!$W$2:$W$1048,"draw",'All Group Data'!$C$2:$C$1048,AD10)</f>
        <v>5</v>
      </c>
      <c r="AE13">
        <f>AD13/AD14</f>
        <v>0.3125</v>
      </c>
      <c r="AH13" s="27"/>
      <c r="AJ13" t="s">
        <v>42</v>
      </c>
      <c r="AK13">
        <f>COUNTIFS('All Group Data'!$A$2:$A$1048,AJ$1,'All Group Data'!$W$2:$W$1048,"draw",'All Group Data'!$C$2:$C$1048,AK10)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16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0" t="s">
        <v>140</v>
      </c>
      <c r="B15" s="109">
        <f t="array" ref="B15">PRODUCT(IF(('All Group Data'!$A$2:$A$1000=A$1)*('All Group Data'!$C$2:$C$1000=B$10),'All Group Data'!$S$2:$S$1000))</f>
        <v>2433.1711713688624</v>
      </c>
      <c r="C15" s="109"/>
      <c r="D15" s="1"/>
      <c r="E15" s="1"/>
      <c r="F15" s="29"/>
      <c r="G15" s="1"/>
      <c r="H15" s="60" t="s">
        <v>140</v>
      </c>
      <c r="I15" s="109">
        <f t="array" ref="I15">PRODUCT(IF(('All Group Data'!$A$2:$A$1000=H$1)*('All Group Data'!$C$2:$C$1000=I$10),'All Group Data'!$S$2:$S$1000))</f>
        <v>12446.990153750548</v>
      </c>
      <c r="J15" s="109"/>
      <c r="K15" s="1"/>
      <c r="L15" s="1"/>
      <c r="M15" s="29"/>
      <c r="O15" s="60" t="s">
        <v>140</v>
      </c>
      <c r="P15" s="109">
        <f t="array" ref="P15">PRODUCT(IF(('All Group Data'!$A$2:$A$1000=O$1)*('All Group Data'!$C$2:$C$1000=P$10),'All Group Data'!$S$2:$S$1000))</f>
        <v>11215.556562958271</v>
      </c>
      <c r="Q15" s="109"/>
      <c r="S15" s="1"/>
      <c r="T15" s="29"/>
      <c r="V15" s="60" t="s">
        <v>140</v>
      </c>
      <c r="W15" s="109">
        <f t="array" ref="W15">PRODUCT(IF(('All Group Data'!$A$2:$A$1000=V$1)*('All Group Data'!$C$2:$C$1000=W$10),'All Group Data'!$S$2:$S$1000))</f>
        <v>967.40393289725273</v>
      </c>
      <c r="X15" s="109"/>
      <c r="Z15" s="1"/>
      <c r="AA15" s="29"/>
      <c r="AC15" s="60" t="s">
        <v>140</v>
      </c>
      <c r="AD15" s="109">
        <f t="array" ref="AD15">PRODUCT(IF(('All Group Data'!$A$2:$A$1000=AC$1)*('All Group Data'!$C$2:$C$1000=AD$10),'All Group Data'!$S$2:$S$1000))</f>
        <v>15004.059693533092</v>
      </c>
      <c r="AE15" s="109"/>
      <c r="AG15" s="1"/>
      <c r="AH15" s="29"/>
      <c r="AJ15" s="60" t="s">
        <v>140</v>
      </c>
      <c r="AK15" s="109">
        <f t="array" ref="AK15">PRODUCT(IF(('All Group Data'!$A$2:$A$1000=AJ$1)*('All Group Data'!$C$2:$C$1000=AK$10),'All Group Data'!$S$2:$S$1000))</f>
        <v>644.41366619105577</v>
      </c>
      <c r="AL15" s="109"/>
    </row>
    <row r="16" spans="1:38" x14ac:dyDescent="0.2">
      <c r="A16" s="60" t="s">
        <v>141</v>
      </c>
      <c r="B16" s="109">
        <f t="array" ref="B16">PRODUCT(IF(('All Group Data'!$A$2:$A$1000=A$1)*('All Group Data'!$C$2:$C$1000=B$10),'All Group Data'!$U$2:$U$1000))</f>
        <v>15205918009902.936</v>
      </c>
      <c r="C16" s="109"/>
      <c r="D16" s="1"/>
      <c r="E16" s="1"/>
      <c r="F16" s="29"/>
      <c r="G16" s="1"/>
      <c r="H16" s="60" t="s">
        <v>141</v>
      </c>
      <c r="I16" s="109">
        <f t="array" ref="I16">PRODUCT(IF(('All Group Data'!$A$2:$A$1000=H$1)*('All Group Data'!$C$2:$C$1000=I$10),'All Group Data'!$U$2:$U$1000))</f>
        <v>991753312486.05042</v>
      </c>
      <c r="J16" s="109"/>
      <c r="K16" s="1"/>
      <c r="L16" s="1"/>
      <c r="M16" s="29"/>
      <c r="O16" s="60" t="s">
        <v>141</v>
      </c>
      <c r="P16" s="109">
        <f t="array" ref="P16">PRODUCT(IF(('All Group Data'!$A$2:$A$1000=O$1)*('All Group Data'!$C$2:$C$1000=P$10),'All Group Data'!$U$2:$U$1000))</f>
        <v>1781309519708.1025</v>
      </c>
      <c r="Q16" s="109"/>
      <c r="S16" s="1"/>
      <c r="T16" s="29"/>
      <c r="V16" s="60" t="s">
        <v>141</v>
      </c>
      <c r="W16" s="109">
        <f t="array" ref="W16">PRODUCT(IF(('All Group Data'!$A$2:$A$1000=V$1)*('All Group Data'!$C$2:$C$1000=W$10),'All Group Data'!$U$2:$U$1000))</f>
        <v>105637923104.09114</v>
      </c>
      <c r="X16" s="109"/>
      <c r="Z16" s="1"/>
      <c r="AA16" s="29"/>
      <c r="AC16" s="60" t="s">
        <v>141</v>
      </c>
      <c r="AD16" s="109">
        <f t="array" ref="AD16">PRODUCT(IF(('All Group Data'!$A$2:$A$1000=AC$1)*('All Group Data'!$C$2:$C$1000=AD$10),'All Group Data'!$U$2:$U$1000))</f>
        <v>165375651311.87216</v>
      </c>
      <c r="AE16" s="109"/>
      <c r="AG16" s="1"/>
      <c r="AH16" s="29"/>
      <c r="AJ16" s="60" t="s">
        <v>141</v>
      </c>
      <c r="AK16" s="109">
        <f t="array" ref="AK16">PRODUCT(IF(('All Group Data'!$A$2:$A$1000=AJ$1)*('All Group Data'!$C$2:$C$1000=AK$10),'All Group Data'!$U$2:$U$1000))</f>
        <v>907336018051.19629</v>
      </c>
      <c r="AL16" s="109"/>
    </row>
    <row r="17" spans="1:38" x14ac:dyDescent="0.2">
      <c r="A17" s="60" t="s">
        <v>142</v>
      </c>
      <c r="B17" s="110">
        <f t="array" ref="B17">PRODUCT(IF(('All Group Data'!$A$2:$A$1000=A$1)*('All Group Data'!$C$2:$C$1000=B$10),'All Group Data'!$Y$2:$Y$1000))</f>
        <v>2077104.8649672482</v>
      </c>
      <c r="C17" s="110"/>
      <c r="D17" s="1"/>
      <c r="E17" s="1"/>
      <c r="F17" s="29"/>
      <c r="G17" s="1"/>
      <c r="H17" s="60" t="s">
        <v>142</v>
      </c>
      <c r="I17" s="110">
        <f t="array" ref="I17">PRODUCT(IF(('All Group Data'!$A$2:$A$1000=H$1)*('All Group Data'!$C$2:$C$1000=I$10),'All Group Data'!$Y$2:$Y$1000))</f>
        <v>1367570.8062395437</v>
      </c>
      <c r="J17" s="110"/>
      <c r="K17" s="1"/>
      <c r="L17" s="1"/>
      <c r="M17" s="29"/>
      <c r="O17" s="60" t="s">
        <v>142</v>
      </c>
      <c r="P17" s="110">
        <f t="array" ref="P17">PRODUCT(IF(('All Group Data'!$A$2:$A$1000=O$1)*('All Group Data'!$C$2:$C$1000=P$10),'All Group Data'!$Y$2:$Y$1000))</f>
        <v>11533205.306673054</v>
      </c>
      <c r="Q17" s="110"/>
      <c r="S17" s="1"/>
      <c r="T17" s="29"/>
      <c r="V17" s="60" t="s">
        <v>142</v>
      </c>
      <c r="W17" s="110">
        <f t="array" ref="W17">PRODUCT(IF(('All Group Data'!$A$2:$A$1000=V$1)*('All Group Data'!$C$2:$C$1000=W$10),'All Group Data'!$Y$2:$Y$1000))</f>
        <v>18256.779578111389</v>
      </c>
      <c r="X17" s="110"/>
      <c r="Z17" s="1"/>
      <c r="AA17" s="29"/>
      <c r="AC17" s="60" t="s">
        <v>142</v>
      </c>
      <c r="AD17" s="110">
        <f t="array" ref="AD17">PRODUCT(IF(('All Group Data'!$A$2:$A$1000=AC$1)*('All Group Data'!$C$2:$C$1000=AD$10),'All Group Data'!$Y$2:$Y$1000))</f>
        <v>7689538.1632051896</v>
      </c>
      <c r="AE17" s="110"/>
      <c r="AG17" s="1"/>
      <c r="AH17" s="29"/>
      <c r="AJ17" s="60" t="s">
        <v>142</v>
      </c>
      <c r="AK17" s="110">
        <f t="array" ref="AK17">PRODUCT(IF(('All Group Data'!$A$2:$A$1000=AJ$1)*('All Group Data'!$C$2:$C$1000=AK$10),'All Group Data'!$Y$2:$Y$1000))</f>
        <v>56873.279673704288</v>
      </c>
      <c r="AL17" s="110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Data'!$A$2:$A$1048,A$1,'All Group Data'!$W$2:$W$1048,"favourite",'All Group Data'!$C$2:$C$1048,B20)</f>
        <v>12</v>
      </c>
      <c r="C21">
        <f>B21/B24</f>
        <v>0.75</v>
      </c>
      <c r="F21" s="27"/>
      <c r="H21" t="s">
        <v>45</v>
      </c>
      <c r="I21">
        <f>COUNTIFS('All Group Data'!$A$2:$A$1048,H$1,'All Group Data'!$W$2:$W$1048,"favourite",'All Group Data'!$C$2:$C$1048,I20)</f>
        <v>7</v>
      </c>
      <c r="J21">
        <f>I21/I24</f>
        <v>0.4375</v>
      </c>
      <c r="M21" s="27"/>
      <c r="O21" t="s">
        <v>45</v>
      </c>
      <c r="P21">
        <f>COUNTIFS('All Group Data'!$A$2:$A$1048,O$1,'All Group Data'!$W$2:$W$1048,"favourite",'All Group Data'!$C$2:$C$1048,P20)</f>
        <v>9</v>
      </c>
      <c r="Q21">
        <f>P21/P24</f>
        <v>0.5625</v>
      </c>
      <c r="T21" s="27"/>
      <c r="V21" t="s">
        <v>45</v>
      </c>
      <c r="W21">
        <f>COUNTIFS('All Group Data'!$A$2:$A$1048,V$1,'All Group Data'!$W$2:$W$1048,"favourite",'All Group Data'!$C$2:$C$1048,W20)</f>
        <v>11</v>
      </c>
      <c r="X21">
        <f>W21/W24</f>
        <v>0.6875</v>
      </c>
      <c r="AA21" s="27"/>
      <c r="AC21" t="s">
        <v>45</v>
      </c>
      <c r="AD21">
        <f>COUNTIFS('All Group Data'!$A$2:$A$1048,AC$1,'All Group Data'!$W$2:$W$1048,"favourite",'All Group Data'!$C$2:$C$1048,AD20)</f>
        <v>7</v>
      </c>
      <c r="AE21">
        <f>AD21/AD24</f>
        <v>0.4375</v>
      </c>
      <c r="AH21" s="27"/>
      <c r="AJ21" t="s">
        <v>45</v>
      </c>
      <c r="AK21">
        <f>COUNTIFS('All Group Data'!$A$2:$A$1048,AJ$1,'All Group Data'!$W$2:$W$1048,"favourite",'All Group Data'!$C$2:$C$1048,AK20)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Data'!$A$2:$A$1048,A$1,'All Group Data'!$W$2:$W$1048,"outsider",'All Group Data'!$C$2:$C$1048,B20)</f>
        <v>2</v>
      </c>
      <c r="C22">
        <f>B22/B24</f>
        <v>0.125</v>
      </c>
      <c r="F22" s="27"/>
      <c r="H22" t="s">
        <v>46</v>
      </c>
      <c r="I22">
        <f>COUNTIFS('All Group Data'!$A$2:$A$1048,H$1,'All Group Data'!$W$2:$W$1048,"outsider",'All Group Data'!$C$2:$C$1048,I20)</f>
        <v>5</v>
      </c>
      <c r="J22">
        <f>I22/I24</f>
        <v>0.3125</v>
      </c>
      <c r="M22" s="27"/>
      <c r="O22" t="s">
        <v>46</v>
      </c>
      <c r="P22">
        <f>COUNTIFS('All Group Data'!$A$2:$A$1048,O$1,'All Group Data'!$W$2:$W$1048,"outsider",'All Group Data'!$C$2:$C$1048,P20)</f>
        <v>3</v>
      </c>
      <c r="Q22">
        <f>P22/P24</f>
        <v>0.1875</v>
      </c>
      <c r="T22" s="27"/>
      <c r="V22" t="s">
        <v>46</v>
      </c>
      <c r="W22">
        <f>COUNTIFS('All Group Data'!$A$2:$A$1048,V$1,'All Group Data'!$W$2:$W$1048,"outsider",'All Group Data'!$C$2:$C$1048,W20)</f>
        <v>1</v>
      </c>
      <c r="X22">
        <f>W22/W24</f>
        <v>6.25E-2</v>
      </c>
      <c r="AA22" s="27"/>
      <c r="AC22" t="s">
        <v>46</v>
      </c>
      <c r="AD22">
        <f>COUNTIFS('All Group Data'!$A$2:$A$1048,AC$1,'All Group Data'!$W$2:$W$1048,"outsider",'All Group Data'!$C$2:$C$1048,AD20)</f>
        <v>4</v>
      </c>
      <c r="AE22">
        <f>AD22/AD24</f>
        <v>0.25</v>
      </c>
      <c r="AH22" s="27"/>
      <c r="AJ22" t="s">
        <v>46</v>
      </c>
      <c r="AK22">
        <f>COUNTIFS('All Group Data'!$A$2:$A$1048,AJ$1,'All Group Data'!$W$2:$W$1048,"outsider",'All Group Data'!$C$2:$C$1048,AK20)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Data'!$A$2:$A$1048,A$1,'All Group Data'!$W$2:$W$1048,"draw",'All Group Data'!$C$2:$C$1048,B20)</f>
        <v>2</v>
      </c>
      <c r="C23">
        <f>B23/B24</f>
        <v>0.125</v>
      </c>
      <c r="F23" s="27"/>
      <c r="H23" t="s">
        <v>42</v>
      </c>
      <c r="I23">
        <f>COUNTIFS('All Group Data'!$A$2:$A$1048,H$1,'All Group Data'!$W$2:$W$1048,"draw",'All Group Data'!$C$2:$C$1048,I20)</f>
        <v>4</v>
      </c>
      <c r="J23">
        <f>I23/I24</f>
        <v>0.25</v>
      </c>
      <c r="M23" s="27"/>
      <c r="O23" t="s">
        <v>42</v>
      </c>
      <c r="P23">
        <f>COUNTIFS('All Group Data'!$A$2:$A$1048,O$1,'All Group Data'!$W$2:$W$1048,"draw",'All Group Data'!$C$2:$C$1048,P20)</f>
        <v>4</v>
      </c>
      <c r="Q23">
        <f>P23/P24</f>
        <v>0.25</v>
      </c>
      <c r="T23" s="27"/>
      <c r="V23" t="s">
        <v>42</v>
      </c>
      <c r="W23">
        <f>COUNTIFS('All Group Data'!$A$2:$A$1048,V$1,'All Group Data'!$W$2:$W$1048,"draw",'All Group Data'!$C$2:$C$1048,W20)</f>
        <v>4</v>
      </c>
      <c r="X23">
        <f>W23/W24</f>
        <v>0.25</v>
      </c>
      <c r="AA23" s="27"/>
      <c r="AC23" t="s">
        <v>42</v>
      </c>
      <c r="AD23">
        <f>COUNTIFS('All Group Data'!$A$2:$A$1048,AC$1,'All Group Data'!$W$2:$W$1048,"draw",'All Group Data'!$C$2:$C$1048,AD20)</f>
        <v>5</v>
      </c>
      <c r="AE23">
        <f>AD23/AD24</f>
        <v>0.3125</v>
      </c>
      <c r="AH23" s="27"/>
      <c r="AJ23" t="s">
        <v>42</v>
      </c>
      <c r="AK23">
        <f>COUNTIFS('All Group Data'!$A$2:$A$1048,AJ$1,'All Group Data'!$W$2:$W$1048,"draw",'All Group Data'!$C$2:$C$1048,AK20)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16</v>
      </c>
      <c r="C24" s="1">
        <f>SUM(C21:C23)</f>
        <v>1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0" t="s">
        <v>140</v>
      </c>
      <c r="B25" s="110">
        <f t="array" ref="B25">PRODUCT(IF(('All Group Data'!$A$2:$A$1000=A$1)*('All Group Data'!$C$2:$C$1000=B$20),'All Group Data'!$S$2:$S$1000))</f>
        <v>2460.4024885167432</v>
      </c>
      <c r="C25" s="110"/>
      <c r="D25" s="1"/>
      <c r="E25" s="1"/>
      <c r="F25" s="29"/>
      <c r="G25" s="1"/>
      <c r="H25" s="60" t="s">
        <v>140</v>
      </c>
      <c r="I25" s="110">
        <f t="array" ref="I25">PRODUCT(IF(('All Group Data'!$A$2:$A$1000=H$1)*('All Group Data'!$C$2:$C$1000=I$20),'All Group Data'!$S$2:$S$1000))</f>
        <v>5361.5902287373165</v>
      </c>
      <c r="J25" s="110"/>
      <c r="K25" s="1"/>
      <c r="L25" s="1"/>
      <c r="M25" s="29"/>
      <c r="O25" s="60" t="s">
        <v>140</v>
      </c>
      <c r="P25" s="110">
        <f t="array" ref="P25">PRODUCT(IF(('All Group Data'!$A$2:$A$1000=O$1)*('All Group Data'!$C$2:$C$1000=P$20),'All Group Data'!$S$2:$S$1000))</f>
        <v>8688.3925828836473</v>
      </c>
      <c r="Q25" s="110"/>
      <c r="S25" s="1"/>
      <c r="T25" s="29"/>
      <c r="V25" s="60" t="s">
        <v>140</v>
      </c>
      <c r="W25" s="110">
        <f t="array" ref="W25">PRODUCT(IF(('All Group Data'!$A$2:$A$1000=V$1)*('All Group Data'!$C$2:$C$1000=W$20),'All Group Data'!$S$2:$S$1000))</f>
        <v>317.61588773231529</v>
      </c>
      <c r="X25" s="110"/>
      <c r="Z25" s="1"/>
      <c r="AA25" s="29"/>
      <c r="AC25" s="60" t="s">
        <v>140</v>
      </c>
      <c r="AD25" s="110">
        <f t="array" ref="AD25">PRODUCT(IF(('All Group Data'!$A$2:$A$1000=AC$1)*('All Group Data'!$C$2:$C$1000=AD$20),'All Group Data'!$S$2:$S$1000))</f>
        <v>16656.140052047624</v>
      </c>
      <c r="AE25" s="110"/>
      <c r="AG25" s="1"/>
      <c r="AH25" s="29"/>
      <c r="AJ25" s="60" t="s">
        <v>140</v>
      </c>
      <c r="AK25" s="110">
        <f t="array" ref="AK25">PRODUCT(IF(('All Group Data'!$A$2:$A$1000=AJ$1)*('All Group Data'!$C$2:$C$1000=AK$20),'All Group Data'!$S$2:$S$1000))</f>
        <v>1408.5928508059158</v>
      </c>
      <c r="AL25" s="110"/>
    </row>
    <row r="26" spans="1:38" x14ac:dyDescent="0.2">
      <c r="A26" s="60" t="s">
        <v>141</v>
      </c>
      <c r="B26" s="110">
        <f t="array" ref="B26">PRODUCT(IF(('All Group Data'!$A$2:$A$1000=A$1)*('All Group Data'!$C$2:$C$1000=B$20),'All Group Data'!$U$2:$U$1000))</f>
        <v>50890395596040</v>
      </c>
      <c r="C26" s="110"/>
      <c r="D26" s="1"/>
      <c r="E26" s="1"/>
      <c r="F26" s="29"/>
      <c r="G26" s="1"/>
      <c r="H26" s="60" t="s">
        <v>141</v>
      </c>
      <c r="I26" s="110">
        <f t="array" ref="I26">PRODUCT(IF(('All Group Data'!$A$2:$A$1000=H$1)*('All Group Data'!$C$2:$C$1000=I$20),'All Group Data'!$U$2:$U$1000))</f>
        <v>1209970440695.5322</v>
      </c>
      <c r="J26" s="110"/>
      <c r="K26" s="1"/>
      <c r="L26" s="1"/>
      <c r="M26" s="29"/>
      <c r="O26" s="60" t="s">
        <v>141</v>
      </c>
      <c r="P26" s="110">
        <f t="array" ref="P26">PRODUCT(IF(('All Group Data'!$A$2:$A$1000=O$1)*('All Group Data'!$C$2:$C$1000=P$20),'All Group Data'!$U$2:$U$1000))</f>
        <v>3546622907802.2202</v>
      </c>
      <c r="Q26" s="110"/>
      <c r="S26" s="1"/>
      <c r="T26" s="29"/>
      <c r="V26" s="60" t="s">
        <v>141</v>
      </c>
      <c r="W26" s="110">
        <f t="array" ref="W26">PRODUCT(IF(('All Group Data'!$A$2:$A$1000=V$1)*('All Group Data'!$C$2:$C$1000=W$20),'All Group Data'!$U$2:$U$1000))</f>
        <v>389505870508.86908</v>
      </c>
      <c r="X26" s="110"/>
      <c r="Z26" s="1"/>
      <c r="AA26" s="29"/>
      <c r="AC26" s="60" t="s">
        <v>141</v>
      </c>
      <c r="AD26" s="110">
        <f t="array" ref="AD26">PRODUCT(IF(('All Group Data'!$A$2:$A$1000=AC$1)*('All Group Data'!$C$2:$C$1000=AD$20),'All Group Data'!$U$2:$U$1000))</f>
        <v>94338471044.212509</v>
      </c>
      <c r="AE26" s="110"/>
      <c r="AG26" s="1"/>
      <c r="AH26" s="29"/>
      <c r="AJ26" s="60" t="s">
        <v>141</v>
      </c>
      <c r="AK26" s="110">
        <f t="array" ref="AK26">PRODUCT(IF(('All Group Data'!$A$2:$A$1000=AJ$1)*('All Group Data'!$C$2:$C$1000=AK$20),'All Group Data'!$U$2:$U$1000))</f>
        <v>3639780821409.9072</v>
      </c>
      <c r="AL26" s="110"/>
    </row>
    <row r="27" spans="1:38" x14ac:dyDescent="0.2">
      <c r="A27" s="60" t="s">
        <v>142</v>
      </c>
      <c r="B27" s="110">
        <f t="array" ref="B27">PRODUCT(IF(('All Group Data'!$A$2:$A$1000=A$1)*('All Group Data'!$C$2:$C$1000=B$20),'All Group Data'!$Y$2:$Y$1000))</f>
        <v>15506.70257398683</v>
      </c>
      <c r="C27" s="110"/>
      <c r="D27" s="1"/>
      <c r="E27" s="1"/>
      <c r="F27" s="29"/>
      <c r="G27" s="1"/>
      <c r="H27" s="60" t="s">
        <v>142</v>
      </c>
      <c r="I27" s="110">
        <f t="array" ref="I27">PRODUCT(IF(('All Group Data'!$A$2:$A$1000=H$1)*('All Group Data'!$C$2:$C$1000=I$20),'All Group Data'!$Y$2:$Y$1000))</f>
        <v>24239009.588290974</v>
      </c>
      <c r="J27" s="110"/>
      <c r="K27" s="1"/>
      <c r="L27" s="1"/>
      <c r="M27" s="29"/>
      <c r="O27" s="60" t="s">
        <v>142</v>
      </c>
      <c r="P27" s="110">
        <f t="array" ref="P27">PRODUCT(IF(('All Group Data'!$A$2:$A$1000=O$1)*('All Group Data'!$C$2:$C$1000=P$20),'All Group Data'!$Y$2:$Y$1000))</f>
        <v>4787089.3809397221</v>
      </c>
      <c r="Q27" s="110"/>
      <c r="S27" s="1"/>
      <c r="T27" s="29"/>
      <c r="V27" s="60" t="s">
        <v>142</v>
      </c>
      <c r="W27" s="110">
        <f t="array" ref="W27">PRODUCT(IF(('All Group Data'!$A$2:$A$1000=V$1)*('All Group Data'!$C$2:$C$1000=W$20),'All Group Data'!$Y$2:$Y$1000))</f>
        <v>12285.136084254134</v>
      </c>
      <c r="X27" s="110"/>
      <c r="Z27" s="1"/>
      <c r="AA27" s="29"/>
      <c r="AC27" s="60" t="s">
        <v>142</v>
      </c>
      <c r="AD27" s="110">
        <f t="array" ref="AD27">PRODUCT(IF(('All Group Data'!$A$2:$A$1000=AC$1)*('All Group Data'!$C$2:$C$1000=AD$20),'All Group Data'!$Y$2:$Y$1000))</f>
        <v>3143306.5268659522</v>
      </c>
      <c r="AE27" s="110"/>
      <c r="AG27" s="1"/>
      <c r="AH27" s="29"/>
      <c r="AJ27" s="60" t="s">
        <v>142</v>
      </c>
      <c r="AK27" s="110">
        <f t="array" ref="AK27">PRODUCT(IF(('All Group Data'!$A$2:$A$1000=AJ$1)*('All Group Data'!$C$2:$C$1000=AK$20),'All Group Data'!$Y$2:$Y$1000))</f>
        <v>147223.12631249541</v>
      </c>
      <c r="AL27" s="110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Data'!$A$2:$A$1048,A$1,'All Group Data'!$W$2:$W$1048,"favourite",'All Group Data'!$C$2:$C$1048,B30)</f>
        <v>9</v>
      </c>
      <c r="C31">
        <f>B31/B34</f>
        <v>0.5625</v>
      </c>
      <c r="F31" s="27"/>
      <c r="H31" t="s">
        <v>45</v>
      </c>
      <c r="I31">
        <f>COUNTIFS('All Group Data'!$A$2:$A$1048,H$1,'All Group Data'!$W$2:$W$1048,"favourite",'All Group Data'!$C$2:$C$1048,I30)</f>
        <v>10</v>
      </c>
      <c r="J31">
        <f>I31/I34</f>
        <v>0.625</v>
      </c>
      <c r="M31" s="27"/>
      <c r="O31" t="s">
        <v>45</v>
      </c>
      <c r="P31">
        <f>COUNTIFS('All Group Data'!$A$2:$A$1048,O$1,'All Group Data'!$W$2:$W$1048,"favourite",'All Group Data'!$C$2:$C$1048,P30)</f>
        <v>8</v>
      </c>
      <c r="Q31">
        <f>P31/P34</f>
        <v>0.5</v>
      </c>
      <c r="T31" s="27"/>
      <c r="V31" t="s">
        <v>45</v>
      </c>
      <c r="W31">
        <f>COUNTIFS('All Group Data'!$A$2:$A$1048,V$1,'All Group Data'!$W$2:$W$1048,"favourite",'All Group Data'!$C$2:$C$1048,W30)</f>
        <v>12</v>
      </c>
      <c r="X31">
        <f>W31/W34</f>
        <v>0.75</v>
      </c>
      <c r="AA31" s="27"/>
      <c r="AC31" t="s">
        <v>45</v>
      </c>
      <c r="AD31">
        <f>COUNTIFS('All Group Data'!$A$2:$A$1048,AC$1,'All Group Data'!$W$2:$W$1048,"favourite",'All Group Data'!$C$2:$C$1048,AD30)</f>
        <v>7</v>
      </c>
      <c r="AE31">
        <f>AD31/AD34</f>
        <v>0.4375</v>
      </c>
      <c r="AH31" s="27"/>
      <c r="AJ31" t="s">
        <v>45</v>
      </c>
      <c r="AK31">
        <f>COUNTIFS('All Group Data'!$A$2:$A$1048,AJ$1,'All Group Data'!$W$2:$W$1048,"favourite",'All Group Data'!$C$2:$C$1048,AK30)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Data'!$A$2:$A$1048,A$1,'All Group Data'!$W$2:$W$1048,"outsider",'All Group Data'!$C$2:$C$1048,B30)</f>
        <v>3</v>
      </c>
      <c r="C32">
        <f>B32/B34</f>
        <v>0.1875</v>
      </c>
      <c r="F32" s="27"/>
      <c r="H32" t="s">
        <v>46</v>
      </c>
      <c r="I32">
        <f>COUNTIFS('All Group Data'!$A$2:$A$1048,H$1,'All Group Data'!$W$2:$W$1048,"outsider",'All Group Data'!$C$2:$C$1048,I30)</f>
        <v>3</v>
      </c>
      <c r="J32">
        <f>I32/I34</f>
        <v>0.1875</v>
      </c>
      <c r="M32" s="27"/>
      <c r="O32" t="s">
        <v>46</v>
      </c>
      <c r="P32">
        <f>COUNTIFS('All Group Data'!$A$2:$A$1048,O$1,'All Group Data'!$W$2:$W$1048,"outsider",'All Group Data'!$C$2:$C$1048,P30)</f>
        <v>4</v>
      </c>
      <c r="Q32">
        <f>P32/P34</f>
        <v>0.25</v>
      </c>
      <c r="T32" s="27"/>
      <c r="V32" t="s">
        <v>46</v>
      </c>
      <c r="W32">
        <f>COUNTIFS('All Group Data'!$A$2:$A$1048,V$1,'All Group Data'!$W$2:$W$1048,"outsider",'All Group Data'!$C$2:$C$1048,W30)</f>
        <v>0</v>
      </c>
      <c r="X32">
        <f>W32/W34</f>
        <v>0</v>
      </c>
      <c r="AA32" s="27"/>
      <c r="AC32" t="s">
        <v>46</v>
      </c>
      <c r="AD32">
        <f>COUNTIFS('All Group Data'!$A$2:$A$1048,AC$1,'All Group Data'!$W$2:$W$1048,"outsider",'All Group Data'!$C$2:$C$1048,AD30)</f>
        <v>5</v>
      </c>
      <c r="AE32">
        <f>AD32/AD34</f>
        <v>0.3125</v>
      </c>
      <c r="AH32" s="27"/>
      <c r="AJ32" t="s">
        <v>46</v>
      </c>
      <c r="AK32">
        <f>COUNTIFS('All Group Data'!$A$2:$A$1048,AJ$1,'All Group Data'!$W$2:$W$1048,"outsider",'All Group Data'!$C$2:$C$1048,AK30)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Data'!$A$2:$A$1048,A$1,'All Group Data'!$W$2:$W$1048,"draw",'All Group Data'!$C$2:$C$1048,B30)</f>
        <v>4</v>
      </c>
      <c r="C33">
        <f>B33/B34</f>
        <v>0.25</v>
      </c>
      <c r="F33" s="27"/>
      <c r="H33" t="s">
        <v>42</v>
      </c>
      <c r="I33">
        <f>COUNTIFS('All Group Data'!$A$2:$A$1048,H$1,'All Group Data'!$W$2:$W$1048,"draw",'All Group Data'!$C$2:$C$1048,I30)</f>
        <v>3</v>
      </c>
      <c r="J33">
        <f>I33/I34</f>
        <v>0.1875</v>
      </c>
      <c r="M33" s="27"/>
      <c r="O33" t="s">
        <v>42</v>
      </c>
      <c r="P33">
        <f>COUNTIFS('All Group Data'!$A$2:$A$1048,O$1,'All Group Data'!$W$2:$W$1048,"draw",'All Group Data'!$C$2:$C$1048,P30)</f>
        <v>4</v>
      </c>
      <c r="Q33">
        <f>P33/P34</f>
        <v>0.25</v>
      </c>
      <c r="T33" s="27"/>
      <c r="V33" t="s">
        <v>42</v>
      </c>
      <c r="W33">
        <f>COUNTIFS('All Group Data'!$A$2:$A$1048,V$1,'All Group Data'!$W$2:$W$1048,"draw",'All Group Data'!$C$2:$C$1048,W30)</f>
        <v>4</v>
      </c>
      <c r="X33">
        <f>W33/W34</f>
        <v>0.25</v>
      </c>
      <c r="AA33" s="27"/>
      <c r="AC33" t="s">
        <v>42</v>
      </c>
      <c r="AD33">
        <f>COUNTIFS('All Group Data'!$A$2:$A$1048,AC$1,'All Group Data'!$W$2:$W$1048,"draw",'All Group Data'!$C$2:$C$1048,AD30)</f>
        <v>4</v>
      </c>
      <c r="AE33">
        <f>AD33/AD34</f>
        <v>0.25</v>
      </c>
      <c r="AH33" s="27"/>
      <c r="AJ33" t="s">
        <v>42</v>
      </c>
      <c r="AK33">
        <f>COUNTIFS('All Group Data'!$A$2:$A$1048,AJ$1,'All Group Data'!$W$2:$W$1048,"draw",'All Group Data'!$C$2:$C$1048,AK30)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16</v>
      </c>
      <c r="C34" s="1">
        <f>SUM(C31:C33)</f>
        <v>1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0" t="s">
        <v>140</v>
      </c>
      <c r="B35" s="110">
        <f t="array" ref="B35">PRODUCT(IF(('All Group Data'!$A$2:$A$1000=A$1)*('All Group Data'!$C$2:$C$1000=B$30),'All Group Data'!$S$2:$S$1000))</f>
        <v>27545.600510209417</v>
      </c>
      <c r="C35" s="110"/>
      <c r="D35" s="1"/>
      <c r="E35" s="1"/>
      <c r="F35" s="29"/>
      <c r="G35" s="1"/>
      <c r="H35" s="60" t="s">
        <v>140</v>
      </c>
      <c r="I35" s="110">
        <f t="array" ref="I35">PRODUCT(IF(('All Group Data'!$A$2:$A$1000=H$1)*('All Group Data'!$C$2:$C$1000=I$30),'All Group Data'!$S$2:$S$1000))</f>
        <v>16346.745614566178</v>
      </c>
      <c r="J35" s="110"/>
      <c r="K35" s="1"/>
      <c r="L35" s="1"/>
      <c r="M35" s="29"/>
      <c r="O35" s="60" t="s">
        <v>140</v>
      </c>
      <c r="P35" s="110">
        <f t="array" ref="P35">PRODUCT(IF(('All Group Data'!$A$2:$A$1000=O$1)*('All Group Data'!$C$2:$C$1000=P$30),'All Group Data'!$S$2:$S$1000))</f>
        <v>12122.292885880268</v>
      </c>
      <c r="Q35" s="110"/>
      <c r="S35" s="1"/>
      <c r="T35" s="29"/>
      <c r="V35" s="60" t="s">
        <v>140</v>
      </c>
      <c r="W35" s="110">
        <f t="array" ref="W35">PRODUCT(IF(('All Group Data'!$A$2:$A$1000=V$1)*('All Group Data'!$C$2:$C$1000=W$30),'All Group Data'!$S$2:$S$1000))</f>
        <v>7948.3274128669782</v>
      </c>
      <c r="X35" s="110"/>
      <c r="Z35" s="1"/>
      <c r="AA35" s="29"/>
      <c r="AC35" s="60" t="s">
        <v>140</v>
      </c>
      <c r="AD35" s="110">
        <f t="array" ref="AD35">PRODUCT(IF(('All Group Data'!$A$2:$A$1000=AC$1)*('All Group Data'!$C$2:$C$1000=AD$30),'All Group Data'!$S$2:$S$1000))</f>
        <v>6417.1856622932073</v>
      </c>
      <c r="AE35" s="110"/>
      <c r="AG35" s="1"/>
      <c r="AH35" s="29"/>
      <c r="AJ35" s="60" t="s">
        <v>140</v>
      </c>
      <c r="AK35" s="110">
        <f t="array" ref="AK35">PRODUCT(IF(('All Group Data'!$A$2:$A$1000=AJ$1)*('All Group Data'!$C$2:$C$1000=AK$30),'All Group Data'!$S$2:$S$1000))</f>
        <v>1019.9866713822777</v>
      </c>
      <c r="AL35" s="110"/>
    </row>
    <row r="36" spans="1:39" x14ac:dyDescent="0.2">
      <c r="A36" s="60" t="s">
        <v>141</v>
      </c>
      <c r="B36" s="110">
        <f t="array" ref="B36">PRODUCT(IF(('All Group Data'!$A$2:$A$1000=A$1)*('All Group Data'!$C$2:$C$1000=B$30),'All Group Data'!$U$2:$U$1000))</f>
        <v>76411151391.59964</v>
      </c>
      <c r="C36" s="110"/>
      <c r="D36" s="1"/>
      <c r="E36" s="1"/>
      <c r="F36" s="29"/>
      <c r="G36" s="1"/>
      <c r="H36" s="60" t="s">
        <v>141</v>
      </c>
      <c r="I36" s="110">
        <f t="array" ref="I36">PRODUCT(IF(('All Group Data'!$A$2:$A$1000=H$1)*('All Group Data'!$C$2:$C$1000=I$30),'All Group Data'!$U$2:$U$1000))</f>
        <v>161539096785.84375</v>
      </c>
      <c r="J36" s="110"/>
      <c r="K36" s="1"/>
      <c r="L36" s="1"/>
      <c r="M36" s="29"/>
      <c r="O36" s="60" t="s">
        <v>141</v>
      </c>
      <c r="P36" s="110">
        <f t="array" ref="P36">PRODUCT(IF(('All Group Data'!$A$2:$A$1000=O$1)*('All Group Data'!$C$2:$C$1000=P$30),'All Group Data'!$U$2:$U$1000))</f>
        <v>625924455702.64221</v>
      </c>
      <c r="Q36" s="110"/>
      <c r="S36" s="1"/>
      <c r="T36" s="29"/>
      <c r="V36" s="60" t="s">
        <v>141</v>
      </c>
      <c r="W36" s="110">
        <f t="array" ref="W36">PRODUCT(IF(('All Group Data'!$A$2:$A$1000=V$1)*('All Group Data'!$C$2:$C$1000=W$30),'All Group Data'!$U$2:$U$1000))</f>
        <v>12058754396.742079</v>
      </c>
      <c r="X36" s="110"/>
      <c r="Z36" s="1"/>
      <c r="AA36" s="29"/>
      <c r="AC36" s="60" t="s">
        <v>141</v>
      </c>
      <c r="AD36" s="110">
        <f t="array" ref="AD36">PRODUCT(IF(('All Group Data'!$A$2:$A$1000=AC$1)*('All Group Data'!$C$2:$C$1000=AD$30),'All Group Data'!$U$2:$U$1000))</f>
        <v>518318982530.20654</v>
      </c>
      <c r="AE36" s="110"/>
      <c r="AG36" s="1"/>
      <c r="AH36" s="29"/>
      <c r="AJ36" s="60" t="s">
        <v>141</v>
      </c>
      <c r="AK36" s="110">
        <f t="array" ref="AK36">PRODUCT(IF(('All Group Data'!$A$2:$A$1000=AJ$1)*('All Group Data'!$C$2:$C$1000=AK$30),'All Group Data'!$U$2:$U$1000))</f>
        <v>2135597362527.2175</v>
      </c>
      <c r="AL36" s="110"/>
    </row>
    <row r="37" spans="1:39" x14ac:dyDescent="0.2">
      <c r="A37" s="60" t="s">
        <v>142</v>
      </c>
      <c r="B37" s="110">
        <f t="array" ref="B37">PRODUCT(IF(('All Group Data'!$A$2:$A$1000=A$1)*('All Group Data'!$C$2:$C$1000=B$30),'All Group Data'!$Y$2:$Y$1000))</f>
        <v>20132818.200404909</v>
      </c>
      <c r="C37" s="110"/>
      <c r="D37" s="1"/>
      <c r="E37" s="1"/>
      <c r="F37" s="29"/>
      <c r="G37" s="1"/>
      <c r="H37" s="60" t="s">
        <v>142</v>
      </c>
      <c r="I37" s="110">
        <f t="array" ref="I37">PRODUCT(IF(('All Group Data'!$A$2:$A$1000=H$1)*('All Group Data'!$C$2:$C$1000=I$30),'All Group Data'!$Y$2:$Y$1000))</f>
        <v>413458.86503886204</v>
      </c>
      <c r="J37" s="110"/>
      <c r="K37" s="1"/>
      <c r="L37" s="1"/>
      <c r="M37" s="29"/>
      <c r="O37" s="60" t="s">
        <v>142</v>
      </c>
      <c r="P37" s="110">
        <f t="array" ref="P37">PRODUCT(IF(('All Group Data'!$A$2:$A$1000=O$1)*('All Group Data'!$C$2:$C$1000=P$30),'All Group Data'!$Y$2:$Y$1000))</f>
        <v>4586134.9345052075</v>
      </c>
      <c r="Q37" s="110"/>
      <c r="S37" s="1"/>
      <c r="T37" s="29"/>
      <c r="V37" s="60" t="s">
        <v>142</v>
      </c>
      <c r="W37" s="110">
        <f t="array" ref="W37">PRODUCT(IF(('All Group Data'!$A$2:$A$1000=V$1)*('All Group Data'!$C$2:$C$1000=W$30),'All Group Data'!$Y$2:$Y$1000))</f>
        <v>24692.968494165525</v>
      </c>
      <c r="X37" s="110"/>
      <c r="Z37" s="1"/>
      <c r="AA37" s="29"/>
      <c r="AC37" s="60" t="s">
        <v>142</v>
      </c>
      <c r="AD37" s="110">
        <f t="array" ref="AD37">PRODUCT(IF(('All Group Data'!$A$2:$A$1000=AC$1)*('All Group Data'!$C$2:$C$1000=AD$30),'All Group Data'!$Y$2:$Y$1000))</f>
        <v>7117391.8441120703</v>
      </c>
      <c r="AE37" s="110"/>
      <c r="AG37" s="1"/>
      <c r="AH37" s="29"/>
      <c r="AJ37" s="60" t="s">
        <v>142</v>
      </c>
      <c r="AK37" s="110">
        <f t="array" ref="AK37">PRODUCT(IF(('All Group Data'!$A$2:$A$1000=AJ$1)*('All Group Data'!$C$2:$C$1000=AK$30),'All Group Data'!$Y$2:$Y$1000))</f>
        <v>2201861.6941615432</v>
      </c>
      <c r="AL37" s="110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106" t="str">
        <f>A1&amp;" Group Standings"</f>
        <v>2018 Group Standings</v>
      </c>
      <c r="B40" s="106"/>
      <c r="C40" s="106"/>
      <c r="D40" s="106"/>
      <c r="F40" s="27"/>
      <c r="H40" s="106" t="str">
        <f>H1&amp;" Group Standings"</f>
        <v>2014 Group Standings</v>
      </c>
      <c r="I40" s="106"/>
      <c r="J40" s="106"/>
      <c r="K40" s="106"/>
      <c r="M40" s="27"/>
      <c r="O40" s="106" t="str">
        <f>O1&amp;" Group Standings"</f>
        <v>2010 Group Standings</v>
      </c>
      <c r="P40" s="106"/>
      <c r="Q40" s="106"/>
      <c r="R40" s="106"/>
      <c r="T40" s="27"/>
      <c r="V40" s="106" t="str">
        <f>V1&amp;" Group Standings"</f>
        <v>2006 Group Standings</v>
      </c>
      <c r="W40" s="106"/>
      <c r="X40" s="106"/>
      <c r="Y40" s="106"/>
      <c r="AA40" s="27"/>
      <c r="AC40" s="106" t="str">
        <f>AC1&amp;" Group Standings"</f>
        <v>2002 Group Standings</v>
      </c>
      <c r="AD40" s="106"/>
      <c r="AE40" s="106"/>
      <c r="AF40" s="106"/>
      <c r="AH40" s="27"/>
      <c r="AJ40" s="106" t="str">
        <f>AJ1&amp;" Group Standings"</f>
        <v>1998 Group Standings</v>
      </c>
      <c r="AK40" s="106"/>
      <c r="AL40" s="106"/>
      <c r="AM40" s="106"/>
    </row>
    <row r="41" spans="1:39" x14ac:dyDescent="0.2">
      <c r="A41" s="106" t="s">
        <v>81</v>
      </c>
      <c r="B41" s="106"/>
      <c r="C41" s="106"/>
      <c r="D41" s="106"/>
      <c r="E41" s="16"/>
      <c r="F41" s="28"/>
      <c r="G41" s="16"/>
      <c r="H41" s="106" t="s">
        <v>81</v>
      </c>
      <c r="I41" s="106"/>
      <c r="J41" s="106"/>
      <c r="K41" s="106"/>
      <c r="L41" s="16"/>
      <c r="M41" s="28"/>
      <c r="O41" s="106" t="s">
        <v>81</v>
      </c>
      <c r="P41" s="106"/>
      <c r="Q41" s="106"/>
      <c r="R41" s="106"/>
      <c r="S41" s="16"/>
      <c r="T41" s="28"/>
      <c r="V41" s="106" t="s">
        <v>81</v>
      </c>
      <c r="W41" s="106"/>
      <c r="X41" s="106"/>
      <c r="Y41" s="106"/>
      <c r="Z41" s="31"/>
      <c r="AA41" s="28"/>
      <c r="AC41" s="106" t="s">
        <v>81</v>
      </c>
      <c r="AD41" s="106"/>
      <c r="AE41" s="106"/>
      <c r="AF41" s="106"/>
      <c r="AG41" s="31"/>
      <c r="AH41" s="28"/>
      <c r="AJ41" s="106" t="s">
        <v>81</v>
      </c>
      <c r="AK41" s="106"/>
      <c r="AL41" s="106"/>
      <c r="AM41" s="106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4</v>
      </c>
      <c r="D42">
        <f>C42/C$46</f>
        <v>0.66666666666666663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4</v>
      </c>
      <c r="K42">
        <f>J42/J$46</f>
        <v>0.66666666666666663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1</v>
      </c>
      <c r="R42">
        <f>Q42/Q$46</f>
        <v>0.25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1</v>
      </c>
      <c r="Y42">
        <f>X42/X$46</f>
        <v>0.25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1</v>
      </c>
      <c r="AF42">
        <f>AE42/AE$46</f>
        <v>0.25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1</v>
      </c>
      <c r="AM42">
        <f>AL42/AL$46</f>
        <v>0.25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0.16666666666666666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0.16666666666666666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0.16666666666666666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0.16666666666666666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6</v>
      </c>
      <c r="D46" s="1">
        <f>SUM(D42:D45)</f>
        <v>0.99999999999999989</v>
      </c>
      <c r="E46" s="1"/>
      <c r="F46" s="29"/>
      <c r="G46" s="1"/>
      <c r="H46" s="17" t="s">
        <v>47</v>
      </c>
      <c r="I46" s="17"/>
      <c r="J46" s="1">
        <f>SUM(J42:J45)</f>
        <v>6</v>
      </c>
      <c r="K46" s="1">
        <f>SUM(K42:K45)</f>
        <v>0.99999999999999989</v>
      </c>
      <c r="L46" s="1"/>
      <c r="M46" s="29"/>
      <c r="O46" s="107" t="s">
        <v>47</v>
      </c>
      <c r="P46" s="107"/>
      <c r="Q46" s="1">
        <f>SUM(Q42:Q45)</f>
        <v>4</v>
      </c>
      <c r="R46" s="1">
        <f>SUM(R42:R45)</f>
        <v>1</v>
      </c>
      <c r="S46" s="1"/>
      <c r="T46" s="29"/>
      <c r="V46" s="107" t="s">
        <v>47</v>
      </c>
      <c r="W46" s="107"/>
      <c r="X46" s="1">
        <f>SUM(X42:X45)</f>
        <v>4</v>
      </c>
      <c r="Y46" s="1">
        <f>SUM(Y42:Y45)</f>
        <v>1</v>
      </c>
      <c r="Z46" s="1"/>
      <c r="AA46" s="29"/>
      <c r="AC46" s="107" t="s">
        <v>47</v>
      </c>
      <c r="AD46" s="107"/>
      <c r="AE46" s="1">
        <f>SUM(AE42:AE45)</f>
        <v>4</v>
      </c>
      <c r="AF46" s="1">
        <f>SUM(AF42:AF45)</f>
        <v>1</v>
      </c>
      <c r="AG46" s="1"/>
      <c r="AH46" s="29"/>
      <c r="AJ46" s="107" t="s">
        <v>47</v>
      </c>
      <c r="AK46" s="107"/>
      <c r="AL46" s="1">
        <f>SUM(AL42:AL45)</f>
        <v>4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106" t="s">
        <v>82</v>
      </c>
      <c r="B48" s="106"/>
      <c r="C48" s="106"/>
      <c r="D48" s="106"/>
      <c r="E48" s="16"/>
      <c r="F48" s="28"/>
      <c r="G48" s="16"/>
      <c r="H48" s="106" t="s">
        <v>82</v>
      </c>
      <c r="I48" s="106"/>
      <c r="J48" s="106"/>
      <c r="K48" s="106"/>
      <c r="L48" s="16"/>
      <c r="M48" s="28"/>
      <c r="O48" s="106" t="s">
        <v>82</v>
      </c>
      <c r="P48" s="106"/>
      <c r="Q48" s="106"/>
      <c r="R48" s="106"/>
      <c r="S48" s="16"/>
      <c r="T48" s="28"/>
      <c r="V48" s="106" t="s">
        <v>82</v>
      </c>
      <c r="W48" s="106"/>
      <c r="X48" s="106"/>
      <c r="Y48" s="106"/>
      <c r="Z48" s="31"/>
      <c r="AA48" s="28"/>
      <c r="AC48" s="106" t="s">
        <v>82</v>
      </c>
      <c r="AD48" s="106"/>
      <c r="AE48" s="106"/>
      <c r="AF48" s="106"/>
      <c r="AG48" s="31"/>
      <c r="AH48" s="28"/>
      <c r="AJ48" s="106" t="s">
        <v>82</v>
      </c>
      <c r="AK48" s="106"/>
      <c r="AL48" s="106"/>
      <c r="AM48" s="106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0</v>
      </c>
      <c r="R49">
        <f>Q49/Q$53</f>
        <v>0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0</v>
      </c>
      <c r="Y49">
        <f>X49/X$53</f>
        <v>0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0</v>
      </c>
      <c r="AF49">
        <f>AE49/AE$53</f>
        <v>0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0</v>
      </c>
      <c r="AM49">
        <f>AL49/AL$53</f>
        <v>0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0.42857142857142855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0.42857142857142855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0.42857142857142855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0.42857142857142855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0.42857142857142855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0.42857142857142855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0.42857142857142855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0.42857142857142855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0.14285714285714285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0.14285714285714285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0.14285714285714285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0.14285714285714285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107" t="s">
        <v>47</v>
      </c>
      <c r="P53" s="107"/>
      <c r="Q53" s="1">
        <f>SUM(Q49:Q52)</f>
        <v>7</v>
      </c>
      <c r="R53" s="1">
        <f>SUM(R49:R52)</f>
        <v>1</v>
      </c>
      <c r="S53" s="1"/>
      <c r="T53" s="29"/>
      <c r="V53" s="107" t="s">
        <v>47</v>
      </c>
      <c r="W53" s="107"/>
      <c r="X53" s="1">
        <f>SUM(X49:X52)</f>
        <v>7</v>
      </c>
      <c r="Y53" s="1">
        <f>SUM(Y49:Y52)</f>
        <v>1</v>
      </c>
      <c r="Z53" s="1"/>
      <c r="AA53" s="29"/>
      <c r="AC53" s="107" t="s">
        <v>47</v>
      </c>
      <c r="AD53" s="107"/>
      <c r="AE53" s="1">
        <f>SUM(AE49:AE52)</f>
        <v>7</v>
      </c>
      <c r="AF53" s="1">
        <f>SUM(AF49:AF52)</f>
        <v>1</v>
      </c>
      <c r="AG53" s="1"/>
      <c r="AH53" s="29"/>
      <c r="AJ53" s="107" t="s">
        <v>47</v>
      </c>
      <c r="AK53" s="107"/>
      <c r="AL53" s="1">
        <f>SUM(AL49:AL52)</f>
        <v>7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D35:AE35"/>
    <mergeCell ref="AD36:AE36"/>
    <mergeCell ref="AD37:AE37"/>
    <mergeCell ref="AK35:AL35"/>
    <mergeCell ref="AK36:AL36"/>
    <mergeCell ref="AK37:AL37"/>
    <mergeCell ref="P35:Q35"/>
    <mergeCell ref="P36:Q36"/>
    <mergeCell ref="P37:Q37"/>
    <mergeCell ref="W35:X35"/>
    <mergeCell ref="W36:X36"/>
    <mergeCell ref="W37:X37"/>
    <mergeCell ref="AD26:AE26"/>
    <mergeCell ref="AD27:AE27"/>
    <mergeCell ref="AK25:AL25"/>
    <mergeCell ref="AK26:AL26"/>
    <mergeCell ref="AK27:AL27"/>
    <mergeCell ref="P26:Q26"/>
    <mergeCell ref="P27:Q27"/>
    <mergeCell ref="W25:X25"/>
    <mergeCell ref="W26:X26"/>
    <mergeCell ref="W27:X2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V41:Y41"/>
    <mergeCell ref="V46:W46"/>
    <mergeCell ref="V48:Y48"/>
    <mergeCell ref="V53:W53"/>
    <mergeCell ref="H40:K40"/>
    <mergeCell ref="O53:P53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A41:D41"/>
    <mergeCell ref="A48:D48"/>
    <mergeCell ref="H41:K41"/>
    <mergeCell ref="H48:K48"/>
    <mergeCell ref="O46:P46"/>
    <mergeCell ref="O41:R41"/>
    <mergeCell ref="O48:R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dimension ref="A1:Z385"/>
  <sheetViews>
    <sheetView topLeftCell="A345" workbookViewId="0">
      <selection activeCell="G378" sqref="G378"/>
    </sheetView>
  </sheetViews>
  <sheetFormatPr baseColWidth="10" defaultRowHeight="16" x14ac:dyDescent="0.2"/>
  <cols>
    <col min="3" max="3" width="12" bestFit="1" customWidth="1"/>
    <col min="4" max="5" width="22.83203125" customWidth="1"/>
    <col min="8" max="10" width="10.83203125" style="12"/>
    <col min="11" max="11" width="17" style="12" bestFit="1" customWidth="1"/>
    <col min="12" max="12" width="12.5" style="12" bestFit="1" customWidth="1"/>
    <col min="13" max="13" width="16.83203125" style="12" bestFit="1" customWidth="1"/>
    <col min="14" max="17" width="16.83203125" style="12" customWidth="1"/>
    <col min="18" max="18" width="22.83203125" customWidth="1"/>
    <col min="19" max="19" width="16" bestFit="1" customWidth="1"/>
    <col min="20" max="20" width="22.83203125" customWidth="1"/>
    <col min="21" max="21" width="15.1640625" bestFit="1" customWidth="1"/>
    <col min="24" max="24" width="22.83203125" customWidth="1"/>
    <col min="26" max="26" width="13.33203125" bestFit="1" customWidth="1"/>
  </cols>
  <sheetData>
    <row r="1" spans="1:26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24" t="s">
        <v>191</v>
      </c>
      <c r="L1" s="24" t="s">
        <v>192</v>
      </c>
      <c r="M1" s="24" t="s">
        <v>193</v>
      </c>
      <c r="N1" s="24" t="s">
        <v>194</v>
      </c>
      <c r="O1" s="24" t="s">
        <v>195</v>
      </c>
      <c r="P1" s="24" t="s">
        <v>196</v>
      </c>
      <c r="Q1" s="24" t="s">
        <v>197</v>
      </c>
      <c r="R1" s="1" t="s">
        <v>66</v>
      </c>
      <c r="S1" s="1" t="s">
        <v>138</v>
      </c>
      <c r="T1" s="1" t="s">
        <v>65</v>
      </c>
      <c r="U1" s="1" t="s">
        <v>139</v>
      </c>
      <c r="V1" s="1" t="s">
        <v>7</v>
      </c>
      <c r="W1" s="1" t="s">
        <v>104</v>
      </c>
      <c r="X1" s="1" t="s">
        <v>41</v>
      </c>
      <c r="Y1" s="1" t="s">
        <v>40</v>
      </c>
      <c r="Z1" s="1" t="s">
        <v>129</v>
      </c>
    </row>
    <row r="2" spans="1:26" x14ac:dyDescent="0.2">
      <c r="A2">
        <v>1998</v>
      </c>
      <c r="B2">
        <v>1</v>
      </c>
      <c r="C2">
        <v>1</v>
      </c>
      <c r="D2" t="s">
        <v>87</v>
      </c>
      <c r="E2" t="s">
        <v>106</v>
      </c>
      <c r="F2" s="33">
        <v>2</v>
      </c>
      <c r="G2" s="33">
        <v>2</v>
      </c>
      <c r="H2">
        <v>7.5</v>
      </c>
      <c r="I2">
        <v>4</v>
      </c>
      <c r="J2">
        <v>1.36</v>
      </c>
      <c r="K2"/>
      <c r="L2"/>
      <c r="M2"/>
      <c r="N2"/>
      <c r="O2"/>
      <c r="P2"/>
      <c r="Q2"/>
      <c r="R2" t="str">
        <f t="shared" ref="R2:R65" si="0">IF($H2&lt;$J2,$D2,$E2)</f>
        <v>Norway</v>
      </c>
      <c r="S2">
        <f t="shared" ref="S2:S65" si="1">IF($H2&lt;$J2,$H2,$J2)</f>
        <v>1.36</v>
      </c>
      <c r="T2" t="str">
        <f t="shared" ref="T2:T65" si="2">IF($H2&gt;$J2,$D2,$E2)</f>
        <v>Morocco</v>
      </c>
      <c r="U2">
        <f t="shared" ref="U2:U65" si="3">IF($H2&gt;$J2,$H2,$J2)</f>
        <v>7.5</v>
      </c>
      <c r="V2" t="str">
        <f t="shared" ref="V2:V33" si="4">IF(F2="","",IF(F2&gt;G2,"home",IF(G2&gt;F2,"away","draw")))</f>
        <v>draw</v>
      </c>
      <c r="W2" t="str">
        <f t="shared" ref="W2:W14" si="5">IF(V2="","",IF(V2="home",IF(H2&lt;J2,"favourite","outsider"),IF(V2="away",IF(J2&lt;H2,"favourite","outsider"),"draw")))</f>
        <v>draw</v>
      </c>
      <c r="X2" t="str">
        <f t="shared" ref="X2:X33" si="6">IF(V2="","",IF(V2="home",D2,IF(V2="away",E2,"Draw")))</f>
        <v>Draw</v>
      </c>
      <c r="Y2">
        <f>IF(V2="","",IF(V2="home",H2,IF(V2="away",J2,I2)))</f>
        <v>4</v>
      </c>
      <c r="Z2" t="str">
        <f t="shared" ref="Z2:Z65" si="7">IF(W2="","",IF(W2="favourite","TRUE","FALSE"))</f>
        <v>FALSE</v>
      </c>
    </row>
    <row r="3" spans="1:26" x14ac:dyDescent="0.2">
      <c r="A3">
        <v>1998</v>
      </c>
      <c r="B3">
        <f t="shared" ref="B3:B49" si="8">B2+1</f>
        <v>2</v>
      </c>
      <c r="C3">
        <v>1</v>
      </c>
      <c r="D3" t="s">
        <v>8</v>
      </c>
      <c r="E3" t="s">
        <v>107</v>
      </c>
      <c r="F3" s="33">
        <v>2</v>
      </c>
      <c r="G3" s="33">
        <v>1</v>
      </c>
      <c r="H3">
        <v>1.2</v>
      </c>
      <c r="I3">
        <v>4.59</v>
      </c>
      <c r="J3">
        <v>9.99</v>
      </c>
      <c r="K3"/>
      <c r="L3"/>
      <c r="M3"/>
      <c r="N3"/>
      <c r="O3"/>
      <c r="P3"/>
      <c r="Q3"/>
      <c r="R3" t="str">
        <f t="shared" si="0"/>
        <v>Brazil</v>
      </c>
      <c r="S3">
        <f t="shared" si="1"/>
        <v>1.2</v>
      </c>
      <c r="T3" t="str">
        <f t="shared" si="2"/>
        <v>Scotland</v>
      </c>
      <c r="U3">
        <f t="shared" si="3"/>
        <v>9.99</v>
      </c>
      <c r="V3" t="str">
        <f t="shared" si="4"/>
        <v>home</v>
      </c>
      <c r="W3" t="str">
        <f t="shared" si="5"/>
        <v>favourite</v>
      </c>
      <c r="X3" t="str">
        <f t="shared" si="6"/>
        <v>Brazil</v>
      </c>
      <c r="Y3">
        <f t="shared" ref="Y3:Y66" si="9">IF(V3="","",IF(V3="home",H3,IF(V3="away",J3,I3)))</f>
        <v>1.2</v>
      </c>
      <c r="Z3" t="str">
        <f t="shared" si="7"/>
        <v>TRUE</v>
      </c>
    </row>
    <row r="4" spans="1:26" x14ac:dyDescent="0.2">
      <c r="A4">
        <v>1998</v>
      </c>
      <c r="B4">
        <f t="shared" si="8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/>
      <c r="L4"/>
      <c r="M4"/>
      <c r="N4"/>
      <c r="O4"/>
      <c r="P4"/>
      <c r="Q4"/>
      <c r="R4" t="str">
        <f t="shared" si="0"/>
        <v>Italy</v>
      </c>
      <c r="S4">
        <f t="shared" si="1"/>
        <v>1.41</v>
      </c>
      <c r="T4" t="str">
        <f t="shared" si="2"/>
        <v>Chile</v>
      </c>
      <c r="U4">
        <f t="shared" si="3"/>
        <v>7</v>
      </c>
      <c r="V4" t="str">
        <f t="shared" si="4"/>
        <v>draw</v>
      </c>
      <c r="W4" t="str">
        <f t="shared" si="5"/>
        <v>draw</v>
      </c>
      <c r="X4" t="str">
        <f t="shared" si="6"/>
        <v>Draw</v>
      </c>
      <c r="Y4">
        <f t="shared" si="9"/>
        <v>3.8</v>
      </c>
      <c r="Z4" t="str">
        <f t="shared" si="7"/>
        <v>FALSE</v>
      </c>
    </row>
    <row r="5" spans="1:26" x14ac:dyDescent="0.2">
      <c r="A5">
        <v>1998</v>
      </c>
      <c r="B5">
        <f t="shared" si="8"/>
        <v>4</v>
      </c>
      <c r="C5">
        <v>1</v>
      </c>
      <c r="D5" t="s">
        <v>11</v>
      </c>
      <c r="E5" t="s">
        <v>108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/>
      <c r="L5"/>
      <c r="M5"/>
      <c r="N5"/>
      <c r="O5"/>
      <c r="P5"/>
      <c r="Q5"/>
      <c r="R5" t="str">
        <f t="shared" si="0"/>
        <v>Cameroon</v>
      </c>
      <c r="S5">
        <f t="shared" si="1"/>
        <v>2.4500000000000002</v>
      </c>
      <c r="T5" t="str">
        <f t="shared" si="2"/>
        <v>Austria</v>
      </c>
      <c r="U5">
        <f t="shared" si="3"/>
        <v>2.85</v>
      </c>
      <c r="V5" t="str">
        <f t="shared" si="4"/>
        <v>draw</v>
      </c>
      <c r="W5" t="str">
        <f t="shared" si="5"/>
        <v>draw</v>
      </c>
      <c r="X5" t="str">
        <f t="shared" si="6"/>
        <v>Draw</v>
      </c>
      <c r="Y5">
        <f t="shared" si="9"/>
        <v>2.85</v>
      </c>
      <c r="Z5" t="str">
        <f t="shared" si="7"/>
        <v>FALSE</v>
      </c>
    </row>
    <row r="6" spans="1:26" x14ac:dyDescent="0.2">
      <c r="A6">
        <v>1998</v>
      </c>
      <c r="B6">
        <f t="shared" si="8"/>
        <v>5</v>
      </c>
      <c r="C6">
        <v>1</v>
      </c>
      <c r="D6" t="s">
        <v>85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/>
      <c r="L6"/>
      <c r="M6"/>
      <c r="N6"/>
      <c r="O6"/>
      <c r="P6"/>
      <c r="Q6"/>
      <c r="R6" t="str">
        <f t="shared" si="0"/>
        <v>Denmark</v>
      </c>
      <c r="S6">
        <f t="shared" si="1"/>
        <v>1.45</v>
      </c>
      <c r="T6" t="str">
        <f t="shared" si="2"/>
        <v>Saudi Arabia</v>
      </c>
      <c r="U6">
        <f t="shared" si="3"/>
        <v>7</v>
      </c>
      <c r="V6" t="str">
        <f t="shared" si="4"/>
        <v>away</v>
      </c>
      <c r="W6" t="str">
        <f t="shared" si="5"/>
        <v>favourite</v>
      </c>
      <c r="X6" t="str">
        <f t="shared" si="6"/>
        <v>Denmark</v>
      </c>
      <c r="Y6">
        <f t="shared" si="9"/>
        <v>1.45</v>
      </c>
      <c r="Z6" t="str">
        <f t="shared" si="7"/>
        <v>TRUE</v>
      </c>
    </row>
    <row r="7" spans="1:26" x14ac:dyDescent="0.2">
      <c r="A7">
        <v>1998</v>
      </c>
      <c r="B7">
        <f t="shared" si="8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/>
      <c r="L7"/>
      <c r="M7"/>
      <c r="N7"/>
      <c r="O7"/>
      <c r="P7"/>
      <c r="Q7"/>
      <c r="R7" t="str">
        <f t="shared" si="0"/>
        <v>France</v>
      </c>
      <c r="S7">
        <f t="shared" si="1"/>
        <v>1.23</v>
      </c>
      <c r="T7" t="str">
        <f t="shared" si="2"/>
        <v>South Africa</v>
      </c>
      <c r="U7">
        <f t="shared" si="3"/>
        <v>9.99</v>
      </c>
      <c r="V7" t="str">
        <f t="shared" si="4"/>
        <v>home</v>
      </c>
      <c r="W7" t="str">
        <f t="shared" si="5"/>
        <v>favourite</v>
      </c>
      <c r="X7" t="str">
        <f t="shared" si="6"/>
        <v>France</v>
      </c>
      <c r="Y7">
        <f t="shared" si="9"/>
        <v>1.23</v>
      </c>
      <c r="Z7" t="str">
        <f t="shared" si="7"/>
        <v>TRUE</v>
      </c>
    </row>
    <row r="8" spans="1:26" x14ac:dyDescent="0.2">
      <c r="A8">
        <v>1998</v>
      </c>
      <c r="B8">
        <f t="shared" si="8"/>
        <v>7</v>
      </c>
      <c r="C8">
        <v>1</v>
      </c>
      <c r="D8" t="s">
        <v>75</v>
      </c>
      <c r="E8" t="s">
        <v>109</v>
      </c>
      <c r="F8" s="33">
        <v>0</v>
      </c>
      <c r="G8" s="33">
        <v>0</v>
      </c>
      <c r="H8">
        <v>3.5</v>
      </c>
      <c r="I8">
        <v>3</v>
      </c>
      <c r="J8">
        <v>2</v>
      </c>
      <c r="K8"/>
      <c r="L8"/>
      <c r="M8"/>
      <c r="N8"/>
      <c r="O8"/>
      <c r="P8"/>
      <c r="Q8"/>
      <c r="R8" t="str">
        <f t="shared" si="0"/>
        <v>Bulgaria</v>
      </c>
      <c r="S8">
        <f t="shared" si="1"/>
        <v>2</v>
      </c>
      <c r="T8" t="str">
        <f t="shared" si="2"/>
        <v>Paraguay</v>
      </c>
      <c r="U8">
        <f t="shared" si="3"/>
        <v>3.5</v>
      </c>
      <c r="V8" t="str">
        <f t="shared" si="4"/>
        <v>draw</v>
      </c>
      <c r="W8" t="str">
        <f t="shared" si="5"/>
        <v>draw</v>
      </c>
      <c r="X8" t="str">
        <f t="shared" si="6"/>
        <v>Draw</v>
      </c>
      <c r="Y8">
        <f t="shared" si="9"/>
        <v>3</v>
      </c>
      <c r="Z8" t="str">
        <f t="shared" si="7"/>
        <v>FALSE</v>
      </c>
    </row>
    <row r="9" spans="1:26" x14ac:dyDescent="0.2">
      <c r="A9">
        <v>1998</v>
      </c>
      <c r="B9">
        <f t="shared" si="8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/>
      <c r="L9"/>
      <c r="M9"/>
      <c r="N9"/>
      <c r="O9"/>
      <c r="P9"/>
      <c r="Q9"/>
      <c r="R9" t="str">
        <f t="shared" si="0"/>
        <v>Spain</v>
      </c>
      <c r="S9">
        <f t="shared" si="1"/>
        <v>1.6</v>
      </c>
      <c r="T9" t="str">
        <f t="shared" si="2"/>
        <v>Nigeria</v>
      </c>
      <c r="U9">
        <f t="shared" si="3"/>
        <v>5.5</v>
      </c>
      <c r="V9" t="str">
        <f t="shared" si="4"/>
        <v>away</v>
      </c>
      <c r="W9" t="str">
        <f t="shared" si="5"/>
        <v>outsider</v>
      </c>
      <c r="X9" t="str">
        <f t="shared" si="6"/>
        <v>Nigeria</v>
      </c>
      <c r="Y9">
        <f t="shared" si="9"/>
        <v>5.5</v>
      </c>
      <c r="Z9" t="str">
        <f t="shared" si="7"/>
        <v>FALSE</v>
      </c>
    </row>
    <row r="10" spans="1:26" x14ac:dyDescent="0.2">
      <c r="A10">
        <v>1998</v>
      </c>
      <c r="B10">
        <f t="shared" si="8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/>
      <c r="L10"/>
      <c r="M10"/>
      <c r="N10"/>
      <c r="O10"/>
      <c r="P10"/>
      <c r="Q10"/>
      <c r="R10" t="str">
        <f t="shared" si="0"/>
        <v>Mexico</v>
      </c>
      <c r="S10">
        <f t="shared" si="1"/>
        <v>2.1</v>
      </c>
      <c r="T10" t="str">
        <f t="shared" si="2"/>
        <v>South Korea</v>
      </c>
      <c r="U10">
        <f t="shared" si="3"/>
        <v>3.75</v>
      </c>
      <c r="V10" t="str">
        <f t="shared" si="4"/>
        <v>away</v>
      </c>
      <c r="W10" t="str">
        <f t="shared" si="5"/>
        <v>favourite</v>
      </c>
      <c r="X10" t="str">
        <f t="shared" si="6"/>
        <v>Mexico</v>
      </c>
      <c r="Y10">
        <f t="shared" si="9"/>
        <v>2.1</v>
      </c>
      <c r="Z10" t="str">
        <f t="shared" si="7"/>
        <v>TRUE</v>
      </c>
    </row>
    <row r="11" spans="1:26" x14ac:dyDescent="0.2">
      <c r="A11">
        <v>1998</v>
      </c>
      <c r="B11">
        <f t="shared" si="8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/>
      <c r="L11"/>
      <c r="M11"/>
      <c r="N11"/>
      <c r="O11"/>
      <c r="P11"/>
      <c r="Q11"/>
      <c r="R11" t="str">
        <f t="shared" si="0"/>
        <v>Netherlands</v>
      </c>
      <c r="S11">
        <f t="shared" si="1"/>
        <v>1.67</v>
      </c>
      <c r="T11" t="str">
        <f t="shared" si="2"/>
        <v>Belgium</v>
      </c>
      <c r="U11">
        <f t="shared" si="3"/>
        <v>5.25</v>
      </c>
      <c r="V11" t="str">
        <f t="shared" si="4"/>
        <v>draw</v>
      </c>
      <c r="W11" t="str">
        <f t="shared" si="5"/>
        <v>draw</v>
      </c>
      <c r="X11" t="str">
        <f t="shared" si="6"/>
        <v>Draw</v>
      </c>
      <c r="Y11">
        <f t="shared" si="9"/>
        <v>3.1</v>
      </c>
      <c r="Z11" t="str">
        <f t="shared" si="7"/>
        <v>FALSE</v>
      </c>
    </row>
    <row r="12" spans="1:26" x14ac:dyDescent="0.2">
      <c r="A12">
        <v>1998</v>
      </c>
      <c r="B12">
        <f t="shared" si="8"/>
        <v>11</v>
      </c>
      <c r="C12">
        <v>1</v>
      </c>
      <c r="D12" t="s">
        <v>99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/>
      <c r="L12"/>
      <c r="M12"/>
      <c r="N12"/>
      <c r="O12"/>
      <c r="P12"/>
      <c r="Q12"/>
      <c r="R12" t="str">
        <f t="shared" si="0"/>
        <v>Serbia &amp; Montenegro</v>
      </c>
      <c r="S12">
        <f t="shared" si="1"/>
        <v>1.1499999999999999</v>
      </c>
      <c r="T12" t="str">
        <f t="shared" si="2"/>
        <v>Iran</v>
      </c>
      <c r="U12">
        <f t="shared" si="3"/>
        <v>9.99</v>
      </c>
      <c r="V12" t="str">
        <f t="shared" si="4"/>
        <v>home</v>
      </c>
      <c r="W12" t="str">
        <f t="shared" si="5"/>
        <v>favourite</v>
      </c>
      <c r="X12" t="str">
        <f t="shared" si="6"/>
        <v>Serbia &amp; Montenegro</v>
      </c>
      <c r="Y12">
        <f t="shared" si="9"/>
        <v>1.1499999999999999</v>
      </c>
      <c r="Z12" t="str">
        <f t="shared" si="7"/>
        <v>TRUE</v>
      </c>
    </row>
    <row r="13" spans="1:26" x14ac:dyDescent="0.2">
      <c r="A13">
        <v>1998</v>
      </c>
      <c r="B13">
        <f t="shared" si="8"/>
        <v>12</v>
      </c>
      <c r="C13">
        <v>1</v>
      </c>
      <c r="D13" t="s">
        <v>111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/>
      <c r="L13"/>
      <c r="M13"/>
      <c r="N13"/>
      <c r="O13"/>
      <c r="P13"/>
      <c r="Q13"/>
      <c r="R13" t="str">
        <f t="shared" si="0"/>
        <v>Croatia</v>
      </c>
      <c r="S13">
        <f t="shared" si="1"/>
        <v>1.27</v>
      </c>
      <c r="T13" t="str">
        <f t="shared" si="2"/>
        <v>Jamaica</v>
      </c>
      <c r="U13">
        <f t="shared" si="3"/>
        <v>9</v>
      </c>
      <c r="V13" t="str">
        <f t="shared" si="4"/>
        <v>away</v>
      </c>
      <c r="W13" t="str">
        <f t="shared" si="5"/>
        <v>favourite</v>
      </c>
      <c r="X13" t="str">
        <f t="shared" si="6"/>
        <v>Croatia</v>
      </c>
      <c r="Y13">
        <f t="shared" si="9"/>
        <v>1.27</v>
      </c>
      <c r="Z13" t="str">
        <f t="shared" si="7"/>
        <v>TRUE</v>
      </c>
    </row>
    <row r="14" spans="1:26" x14ac:dyDescent="0.2">
      <c r="A14">
        <v>1998</v>
      </c>
      <c r="B14">
        <f t="shared" si="8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/>
      <c r="L14"/>
      <c r="M14"/>
      <c r="N14"/>
      <c r="O14"/>
      <c r="P14"/>
      <c r="Q14"/>
      <c r="R14" t="str">
        <f t="shared" si="0"/>
        <v>Argentina</v>
      </c>
      <c r="S14">
        <f t="shared" si="1"/>
        <v>1.2</v>
      </c>
      <c r="T14" t="str">
        <f t="shared" si="2"/>
        <v>Japan</v>
      </c>
      <c r="U14">
        <f t="shared" si="3"/>
        <v>9.99</v>
      </c>
      <c r="V14" t="str">
        <f t="shared" si="4"/>
        <v>home</v>
      </c>
      <c r="W14" t="str">
        <f t="shared" si="5"/>
        <v>favourite</v>
      </c>
      <c r="X14" t="str">
        <f t="shared" si="6"/>
        <v>Argentina</v>
      </c>
      <c r="Y14">
        <f t="shared" si="9"/>
        <v>1.2</v>
      </c>
      <c r="Z14" t="str">
        <f t="shared" si="7"/>
        <v>TRUE</v>
      </c>
    </row>
    <row r="15" spans="1:26" x14ac:dyDescent="0.2">
      <c r="A15">
        <v>1998</v>
      </c>
      <c r="B15">
        <f t="shared" si="8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/>
      <c r="L15"/>
      <c r="M15"/>
      <c r="N15"/>
      <c r="O15"/>
      <c r="P15"/>
      <c r="Q15"/>
      <c r="R15" t="str">
        <f t="shared" si="0"/>
        <v>USA</v>
      </c>
      <c r="S15">
        <f t="shared" si="1"/>
        <v>1</v>
      </c>
      <c r="T15" t="str">
        <f t="shared" si="2"/>
        <v>USA</v>
      </c>
      <c r="U15">
        <f t="shared" si="3"/>
        <v>1</v>
      </c>
      <c r="V15" t="str">
        <f t="shared" si="4"/>
        <v>home</v>
      </c>
      <c r="W15" t="s">
        <v>120</v>
      </c>
      <c r="X15" t="str">
        <f t="shared" si="6"/>
        <v>Germany</v>
      </c>
      <c r="Y15">
        <f t="shared" si="9"/>
        <v>1</v>
      </c>
      <c r="Z15" t="str">
        <f t="shared" si="7"/>
        <v>TRUE</v>
      </c>
    </row>
    <row r="16" spans="1:26" x14ac:dyDescent="0.2">
      <c r="A16">
        <v>1998</v>
      </c>
      <c r="B16">
        <f t="shared" si="8"/>
        <v>15</v>
      </c>
      <c r="C16">
        <v>1</v>
      </c>
      <c r="D16" t="s">
        <v>110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/>
      <c r="L16"/>
      <c r="M16"/>
      <c r="N16"/>
      <c r="O16"/>
      <c r="P16"/>
      <c r="Q16"/>
      <c r="R16" t="str">
        <f t="shared" si="0"/>
        <v>Romania</v>
      </c>
      <c r="S16">
        <f t="shared" si="1"/>
        <v>2.4500000000000002</v>
      </c>
      <c r="T16" t="str">
        <f t="shared" si="2"/>
        <v>Colombia</v>
      </c>
      <c r="U16">
        <f t="shared" si="3"/>
        <v>3</v>
      </c>
      <c r="V16" t="str">
        <f t="shared" si="4"/>
        <v>home</v>
      </c>
      <c r="W16" t="str">
        <f t="shared" ref="W16:W47" si="10">IF(V16="","",IF(V16="home",IF(H16&lt;J16,"favourite","outsider"),IF(V16="away",IF(J16&lt;H16,"favourite","outsider"),"draw")))</f>
        <v>favourite</v>
      </c>
      <c r="X16" t="str">
        <f t="shared" si="6"/>
        <v>Romania</v>
      </c>
      <c r="Y16">
        <f t="shared" si="9"/>
        <v>2.4500000000000002</v>
      </c>
      <c r="Z16" t="str">
        <f t="shared" si="7"/>
        <v>TRUE</v>
      </c>
    </row>
    <row r="17" spans="1:26" x14ac:dyDescent="0.2">
      <c r="A17">
        <v>1998</v>
      </c>
      <c r="B17">
        <f t="shared" si="8"/>
        <v>16</v>
      </c>
      <c r="C17">
        <v>1</v>
      </c>
      <c r="D17" t="s">
        <v>20</v>
      </c>
      <c r="E17" t="s">
        <v>92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/>
      <c r="L17"/>
      <c r="M17"/>
      <c r="N17"/>
      <c r="O17"/>
      <c r="P17"/>
      <c r="Q17"/>
      <c r="R17" t="str">
        <f t="shared" si="0"/>
        <v>England</v>
      </c>
      <c r="S17">
        <f t="shared" si="1"/>
        <v>1.33</v>
      </c>
      <c r="T17" t="str">
        <f t="shared" si="2"/>
        <v>Tunisia</v>
      </c>
      <c r="U17">
        <f t="shared" si="3"/>
        <v>8.5</v>
      </c>
      <c r="V17" t="str">
        <f t="shared" si="4"/>
        <v>home</v>
      </c>
      <c r="W17" t="str">
        <f t="shared" si="10"/>
        <v>favourite</v>
      </c>
      <c r="X17" t="str">
        <f t="shared" si="6"/>
        <v>England</v>
      </c>
      <c r="Y17">
        <f t="shared" si="9"/>
        <v>1.33</v>
      </c>
      <c r="Z17" t="str">
        <f t="shared" si="7"/>
        <v>TRUE</v>
      </c>
    </row>
    <row r="18" spans="1:26" x14ac:dyDescent="0.2">
      <c r="A18">
        <v>1998</v>
      </c>
      <c r="B18">
        <f t="shared" si="8"/>
        <v>17</v>
      </c>
      <c r="C18">
        <v>2</v>
      </c>
      <c r="D18" t="s">
        <v>107</v>
      </c>
      <c r="E18" t="s">
        <v>106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/>
      <c r="L18"/>
      <c r="M18"/>
      <c r="N18"/>
      <c r="O18"/>
      <c r="P18"/>
      <c r="Q18"/>
      <c r="R18" t="str">
        <f t="shared" si="0"/>
        <v>Norway</v>
      </c>
      <c r="S18">
        <f t="shared" si="1"/>
        <v>2.1</v>
      </c>
      <c r="T18" t="str">
        <f t="shared" si="2"/>
        <v>Scotland</v>
      </c>
      <c r="U18">
        <f t="shared" si="3"/>
        <v>3.6</v>
      </c>
      <c r="V18" t="str">
        <f t="shared" si="4"/>
        <v>draw</v>
      </c>
      <c r="W18" t="str">
        <f t="shared" si="10"/>
        <v>draw</v>
      </c>
      <c r="X18" t="str">
        <f t="shared" si="6"/>
        <v>Draw</v>
      </c>
      <c r="Y18">
        <f t="shared" si="9"/>
        <v>3</v>
      </c>
      <c r="Z18" t="str">
        <f t="shared" si="7"/>
        <v>FALSE</v>
      </c>
    </row>
    <row r="19" spans="1:26" x14ac:dyDescent="0.2">
      <c r="A19">
        <v>1998</v>
      </c>
      <c r="B19">
        <f t="shared" si="8"/>
        <v>18</v>
      </c>
      <c r="C19">
        <v>2</v>
      </c>
      <c r="D19" t="s">
        <v>8</v>
      </c>
      <c r="E19" t="s">
        <v>87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/>
      <c r="L19"/>
      <c r="M19"/>
      <c r="N19"/>
      <c r="O19"/>
      <c r="P19"/>
      <c r="Q19"/>
      <c r="R19" t="str">
        <f t="shared" si="0"/>
        <v>Brazil</v>
      </c>
      <c r="S19">
        <f t="shared" si="1"/>
        <v>1.1499999999999999</v>
      </c>
      <c r="T19" t="str">
        <f t="shared" si="2"/>
        <v>Morocco</v>
      </c>
      <c r="U19">
        <f t="shared" si="3"/>
        <v>9.99</v>
      </c>
      <c r="V19" t="str">
        <f t="shared" si="4"/>
        <v>home</v>
      </c>
      <c r="W19" t="str">
        <f t="shared" si="10"/>
        <v>favourite</v>
      </c>
      <c r="X19" t="str">
        <f t="shared" si="6"/>
        <v>Brazil</v>
      </c>
      <c r="Y19">
        <f t="shared" si="9"/>
        <v>1.1499999999999999</v>
      </c>
      <c r="Z19" t="str">
        <f t="shared" si="7"/>
        <v>TRUE</v>
      </c>
    </row>
    <row r="20" spans="1:26" x14ac:dyDescent="0.2">
      <c r="A20">
        <v>1998</v>
      </c>
      <c r="B20">
        <f t="shared" si="8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/>
      <c r="L20"/>
      <c r="M20"/>
      <c r="N20"/>
      <c r="O20"/>
      <c r="P20"/>
      <c r="Q20"/>
      <c r="R20" t="str">
        <f t="shared" si="0"/>
        <v>Italy</v>
      </c>
      <c r="S20">
        <f t="shared" si="1"/>
        <v>1.31</v>
      </c>
      <c r="T20" t="str">
        <f t="shared" si="2"/>
        <v>Cameroon</v>
      </c>
      <c r="U20">
        <f t="shared" si="3"/>
        <v>8.5</v>
      </c>
      <c r="V20" t="str">
        <f t="shared" si="4"/>
        <v>home</v>
      </c>
      <c r="W20" t="str">
        <f t="shared" si="10"/>
        <v>favourite</v>
      </c>
      <c r="X20" t="str">
        <f t="shared" si="6"/>
        <v>Italy</v>
      </c>
      <c r="Y20">
        <f t="shared" si="9"/>
        <v>1.31</v>
      </c>
      <c r="Z20" t="str">
        <f t="shared" si="7"/>
        <v>TRUE</v>
      </c>
    </row>
    <row r="21" spans="1:26" x14ac:dyDescent="0.2">
      <c r="A21">
        <v>1998</v>
      </c>
      <c r="B21">
        <f t="shared" si="8"/>
        <v>20</v>
      </c>
      <c r="C21">
        <v>2</v>
      </c>
      <c r="D21" t="s">
        <v>14</v>
      </c>
      <c r="E21" t="s">
        <v>108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/>
      <c r="L21"/>
      <c r="M21"/>
      <c r="N21"/>
      <c r="O21"/>
      <c r="P21"/>
      <c r="Q21"/>
      <c r="R21" t="str">
        <f t="shared" si="0"/>
        <v>Chile</v>
      </c>
      <c r="S21">
        <f t="shared" si="1"/>
        <v>1.65</v>
      </c>
      <c r="T21" t="str">
        <f t="shared" si="2"/>
        <v>Austria</v>
      </c>
      <c r="U21">
        <f t="shared" si="3"/>
        <v>5.25</v>
      </c>
      <c r="V21" t="str">
        <f t="shared" si="4"/>
        <v>draw</v>
      </c>
      <c r="W21" t="str">
        <f t="shared" si="10"/>
        <v>draw</v>
      </c>
      <c r="X21" t="str">
        <f t="shared" si="6"/>
        <v>Draw</v>
      </c>
      <c r="Y21">
        <f t="shared" si="9"/>
        <v>3.2</v>
      </c>
      <c r="Z21" t="str">
        <f t="shared" si="7"/>
        <v>FALSE</v>
      </c>
    </row>
    <row r="22" spans="1:26" x14ac:dyDescent="0.2">
      <c r="A22">
        <v>1998</v>
      </c>
      <c r="B22">
        <f t="shared" si="8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/>
      <c r="L22"/>
      <c r="M22"/>
      <c r="N22"/>
      <c r="O22"/>
      <c r="P22"/>
      <c r="Q22"/>
      <c r="R22" t="str">
        <f t="shared" si="0"/>
        <v>Denmark</v>
      </c>
      <c r="S22">
        <f t="shared" si="1"/>
        <v>2</v>
      </c>
      <c r="T22" t="str">
        <f t="shared" si="2"/>
        <v>South Africa</v>
      </c>
      <c r="U22">
        <f t="shared" si="3"/>
        <v>3.75</v>
      </c>
      <c r="V22" t="str">
        <f t="shared" si="4"/>
        <v>draw</v>
      </c>
      <c r="W22" t="str">
        <f t="shared" si="10"/>
        <v>draw</v>
      </c>
      <c r="X22" t="str">
        <f t="shared" si="6"/>
        <v>Draw</v>
      </c>
      <c r="Y22">
        <f t="shared" si="9"/>
        <v>2.95</v>
      </c>
      <c r="Z22" t="str">
        <f t="shared" si="7"/>
        <v>FALSE</v>
      </c>
    </row>
    <row r="23" spans="1:26" x14ac:dyDescent="0.2">
      <c r="A23">
        <v>1998</v>
      </c>
      <c r="B23">
        <f t="shared" si="8"/>
        <v>22</v>
      </c>
      <c r="C23">
        <v>2</v>
      </c>
      <c r="D23" t="s">
        <v>26</v>
      </c>
      <c r="E23" t="s">
        <v>85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/>
      <c r="L23"/>
      <c r="M23"/>
      <c r="N23"/>
      <c r="O23"/>
      <c r="P23"/>
      <c r="Q23"/>
      <c r="R23" t="str">
        <f t="shared" si="0"/>
        <v>France</v>
      </c>
      <c r="S23">
        <f t="shared" si="1"/>
        <v>1.1200000000000001</v>
      </c>
      <c r="T23" t="str">
        <f t="shared" si="2"/>
        <v>Saudi Arabia</v>
      </c>
      <c r="U23">
        <f t="shared" si="3"/>
        <v>9.99</v>
      </c>
      <c r="V23" t="str">
        <f t="shared" si="4"/>
        <v>home</v>
      </c>
      <c r="W23" t="str">
        <f t="shared" si="10"/>
        <v>favourite</v>
      </c>
      <c r="X23" t="str">
        <f t="shared" si="6"/>
        <v>France</v>
      </c>
      <c r="Y23">
        <f t="shared" si="9"/>
        <v>1.1200000000000001</v>
      </c>
      <c r="Z23" t="str">
        <f t="shared" si="7"/>
        <v>TRUE</v>
      </c>
    </row>
    <row r="24" spans="1:26" x14ac:dyDescent="0.2">
      <c r="A24">
        <v>1998</v>
      </c>
      <c r="B24">
        <f t="shared" si="8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/>
      <c r="L24"/>
      <c r="M24"/>
      <c r="N24"/>
      <c r="O24"/>
      <c r="P24"/>
      <c r="Q24"/>
      <c r="R24" t="str">
        <f t="shared" si="0"/>
        <v>Spain</v>
      </c>
      <c r="S24">
        <f t="shared" si="1"/>
        <v>1.3</v>
      </c>
      <c r="T24" t="str">
        <f t="shared" si="2"/>
        <v>Paraguay</v>
      </c>
      <c r="U24">
        <f t="shared" si="3"/>
        <v>9</v>
      </c>
      <c r="V24" t="str">
        <f t="shared" si="4"/>
        <v>draw</v>
      </c>
      <c r="W24" t="str">
        <f t="shared" si="10"/>
        <v>draw</v>
      </c>
      <c r="X24" t="str">
        <f t="shared" si="6"/>
        <v>Draw</v>
      </c>
      <c r="Y24">
        <f t="shared" si="9"/>
        <v>4.5</v>
      </c>
      <c r="Z24" t="str">
        <f t="shared" si="7"/>
        <v>FALSE</v>
      </c>
    </row>
    <row r="25" spans="1:26" x14ac:dyDescent="0.2">
      <c r="A25">
        <v>1998</v>
      </c>
      <c r="B25">
        <f t="shared" si="8"/>
        <v>24</v>
      </c>
      <c r="C25">
        <v>2</v>
      </c>
      <c r="D25" t="s">
        <v>33</v>
      </c>
      <c r="E25" t="s">
        <v>109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/>
      <c r="L25"/>
      <c r="M25"/>
      <c r="N25"/>
      <c r="O25"/>
      <c r="P25"/>
      <c r="Q25"/>
      <c r="R25" t="str">
        <f t="shared" si="0"/>
        <v>Nigeria</v>
      </c>
      <c r="S25">
        <f t="shared" si="1"/>
        <v>1.8</v>
      </c>
      <c r="T25" t="str">
        <f t="shared" si="2"/>
        <v>Bulgaria</v>
      </c>
      <c r="U25">
        <f t="shared" si="3"/>
        <v>4.2</v>
      </c>
      <c r="V25" t="str">
        <f t="shared" si="4"/>
        <v>home</v>
      </c>
      <c r="W25" t="str">
        <f t="shared" si="10"/>
        <v>favourite</v>
      </c>
      <c r="X25" t="str">
        <f t="shared" si="6"/>
        <v>Nigeria</v>
      </c>
      <c r="Y25">
        <f t="shared" si="9"/>
        <v>1.8</v>
      </c>
      <c r="Z25" t="str">
        <f t="shared" si="7"/>
        <v>TRUE</v>
      </c>
    </row>
    <row r="26" spans="1:26" x14ac:dyDescent="0.2">
      <c r="A26">
        <v>1998</v>
      </c>
      <c r="B26">
        <f t="shared" si="8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/>
      <c r="L26"/>
      <c r="M26"/>
      <c r="N26"/>
      <c r="O26"/>
      <c r="P26"/>
      <c r="Q26"/>
      <c r="R26" t="str">
        <f t="shared" si="0"/>
        <v>Netherlands</v>
      </c>
      <c r="S26">
        <f t="shared" si="1"/>
        <v>1.17</v>
      </c>
      <c r="T26" t="str">
        <f t="shared" si="2"/>
        <v>South Korea</v>
      </c>
      <c r="U26">
        <f t="shared" si="3"/>
        <v>9.99</v>
      </c>
      <c r="V26" t="str">
        <f t="shared" si="4"/>
        <v>home</v>
      </c>
      <c r="W26" t="str">
        <f t="shared" si="10"/>
        <v>favourite</v>
      </c>
      <c r="X26" t="str">
        <f t="shared" si="6"/>
        <v>Netherlands</v>
      </c>
      <c r="Y26">
        <f t="shared" si="9"/>
        <v>1.17</v>
      </c>
      <c r="Z26" t="str">
        <f t="shared" si="7"/>
        <v>TRUE</v>
      </c>
    </row>
    <row r="27" spans="1:26" x14ac:dyDescent="0.2">
      <c r="A27">
        <v>1998</v>
      </c>
      <c r="B27">
        <f t="shared" si="8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/>
      <c r="L27"/>
      <c r="M27"/>
      <c r="N27"/>
      <c r="O27"/>
      <c r="P27"/>
      <c r="Q27"/>
      <c r="R27" t="str">
        <f t="shared" si="0"/>
        <v>Belgium</v>
      </c>
      <c r="S27">
        <f t="shared" si="1"/>
        <v>2.4500000000000002</v>
      </c>
      <c r="T27" t="str">
        <f t="shared" si="2"/>
        <v>Mexico</v>
      </c>
      <c r="U27">
        <f t="shared" si="3"/>
        <v>3.5</v>
      </c>
      <c r="V27" t="str">
        <f t="shared" si="4"/>
        <v>draw</v>
      </c>
      <c r="W27" t="str">
        <f t="shared" si="10"/>
        <v>draw</v>
      </c>
      <c r="X27" t="str">
        <f t="shared" si="6"/>
        <v>Draw</v>
      </c>
      <c r="Y27">
        <f t="shared" si="9"/>
        <v>2.65</v>
      </c>
      <c r="Z27" t="str">
        <f t="shared" si="7"/>
        <v>FALSE</v>
      </c>
    </row>
    <row r="28" spans="1:26" x14ac:dyDescent="0.2">
      <c r="A28">
        <v>1998</v>
      </c>
      <c r="B28">
        <f t="shared" si="8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/>
      <c r="L28"/>
      <c r="M28"/>
      <c r="N28"/>
      <c r="O28"/>
      <c r="P28"/>
      <c r="Q28"/>
      <c r="R28" t="str">
        <f t="shared" si="0"/>
        <v>Croatia</v>
      </c>
      <c r="S28">
        <f t="shared" si="1"/>
        <v>1.26</v>
      </c>
      <c r="T28" t="str">
        <f t="shared" si="2"/>
        <v>Japan</v>
      </c>
      <c r="U28">
        <f t="shared" si="3"/>
        <v>9.5</v>
      </c>
      <c r="V28" t="str">
        <f t="shared" si="4"/>
        <v>away</v>
      </c>
      <c r="W28" t="str">
        <f t="shared" si="10"/>
        <v>favourite</v>
      </c>
      <c r="X28" t="str">
        <f t="shared" si="6"/>
        <v>Croatia</v>
      </c>
      <c r="Y28">
        <f t="shared" si="9"/>
        <v>1.26</v>
      </c>
      <c r="Z28" t="str">
        <f t="shared" si="7"/>
        <v>TRUE</v>
      </c>
    </row>
    <row r="29" spans="1:26" x14ac:dyDescent="0.2">
      <c r="A29">
        <v>1998</v>
      </c>
      <c r="B29">
        <f t="shared" si="8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/>
      <c r="L29"/>
      <c r="M29"/>
      <c r="N29"/>
      <c r="O29"/>
      <c r="P29"/>
      <c r="Q29"/>
      <c r="R29" t="str">
        <f t="shared" si="0"/>
        <v>USA</v>
      </c>
      <c r="S29">
        <f t="shared" si="1"/>
        <v>2.1</v>
      </c>
      <c r="T29" t="str">
        <f t="shared" si="2"/>
        <v>Iran</v>
      </c>
      <c r="U29">
        <f t="shared" si="3"/>
        <v>3.95</v>
      </c>
      <c r="V29" t="str">
        <f t="shared" si="4"/>
        <v>away</v>
      </c>
      <c r="W29" t="str">
        <f t="shared" si="10"/>
        <v>outsider</v>
      </c>
      <c r="X29" t="str">
        <f t="shared" si="6"/>
        <v>Iran</v>
      </c>
      <c r="Y29">
        <f t="shared" si="9"/>
        <v>3.95</v>
      </c>
      <c r="Z29" t="str">
        <f t="shared" si="7"/>
        <v>FALSE</v>
      </c>
    </row>
    <row r="30" spans="1:26" x14ac:dyDescent="0.2">
      <c r="A30">
        <v>1998</v>
      </c>
      <c r="B30">
        <f t="shared" si="8"/>
        <v>29</v>
      </c>
      <c r="C30">
        <v>2</v>
      </c>
      <c r="D30" t="s">
        <v>30</v>
      </c>
      <c r="E30" t="s">
        <v>99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/>
      <c r="L30"/>
      <c r="M30"/>
      <c r="N30"/>
      <c r="O30"/>
      <c r="P30"/>
      <c r="Q30"/>
      <c r="R30" t="str">
        <f t="shared" si="0"/>
        <v>Germany</v>
      </c>
      <c r="S30">
        <f t="shared" si="1"/>
        <v>1.75</v>
      </c>
      <c r="T30" t="str">
        <f t="shared" si="2"/>
        <v>Serbia &amp; Montenegro</v>
      </c>
      <c r="U30">
        <f t="shared" si="3"/>
        <v>5.5</v>
      </c>
      <c r="V30" t="str">
        <f t="shared" si="4"/>
        <v>draw</v>
      </c>
      <c r="W30" t="str">
        <f t="shared" si="10"/>
        <v>draw</v>
      </c>
      <c r="X30" t="str">
        <f t="shared" si="6"/>
        <v>Draw</v>
      </c>
      <c r="Y30">
        <f t="shared" si="9"/>
        <v>2.7</v>
      </c>
      <c r="Z30" t="str">
        <f t="shared" si="7"/>
        <v>FALSE</v>
      </c>
    </row>
    <row r="31" spans="1:26" x14ac:dyDescent="0.2">
      <c r="A31">
        <v>1998</v>
      </c>
      <c r="B31">
        <f t="shared" si="8"/>
        <v>30</v>
      </c>
      <c r="C31">
        <v>2</v>
      </c>
      <c r="D31" t="s">
        <v>28</v>
      </c>
      <c r="E31" t="s">
        <v>111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/>
      <c r="L31"/>
      <c r="M31"/>
      <c r="N31"/>
      <c r="O31"/>
      <c r="P31"/>
      <c r="Q31"/>
      <c r="R31" t="str">
        <f t="shared" si="0"/>
        <v>Argentina</v>
      </c>
      <c r="S31">
        <f t="shared" si="1"/>
        <v>1.17</v>
      </c>
      <c r="T31" t="str">
        <f t="shared" si="2"/>
        <v>Jamaica</v>
      </c>
      <c r="U31">
        <f t="shared" si="3"/>
        <v>9.99</v>
      </c>
      <c r="V31" t="str">
        <f t="shared" si="4"/>
        <v>home</v>
      </c>
      <c r="W31" t="str">
        <f t="shared" si="10"/>
        <v>favourite</v>
      </c>
      <c r="X31" t="str">
        <f t="shared" si="6"/>
        <v>Argentina</v>
      </c>
      <c r="Y31">
        <f t="shared" si="9"/>
        <v>1.17</v>
      </c>
      <c r="Z31" t="str">
        <f t="shared" si="7"/>
        <v>TRUE</v>
      </c>
    </row>
    <row r="32" spans="1:26" x14ac:dyDescent="0.2">
      <c r="A32">
        <v>1998</v>
      </c>
      <c r="B32">
        <f t="shared" si="8"/>
        <v>31</v>
      </c>
      <c r="C32">
        <v>2</v>
      </c>
      <c r="D32" t="s">
        <v>110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/>
      <c r="L32"/>
      <c r="M32"/>
      <c r="N32"/>
      <c r="O32"/>
      <c r="P32"/>
      <c r="Q32"/>
      <c r="R32" t="str">
        <f t="shared" si="0"/>
        <v>England</v>
      </c>
      <c r="S32">
        <f t="shared" si="1"/>
        <v>1.95</v>
      </c>
      <c r="T32" t="str">
        <f t="shared" si="2"/>
        <v>Romania</v>
      </c>
      <c r="U32">
        <f t="shared" si="3"/>
        <v>4.59</v>
      </c>
      <c r="V32" t="str">
        <f t="shared" si="4"/>
        <v>home</v>
      </c>
      <c r="W32" t="str">
        <f t="shared" si="10"/>
        <v>outsider</v>
      </c>
      <c r="X32" t="str">
        <f t="shared" si="6"/>
        <v>Romania</v>
      </c>
      <c r="Y32">
        <f t="shared" si="9"/>
        <v>4.59</v>
      </c>
      <c r="Z32" t="str">
        <f t="shared" si="7"/>
        <v>FALSE</v>
      </c>
    </row>
    <row r="33" spans="1:26" x14ac:dyDescent="0.2">
      <c r="A33">
        <v>1998</v>
      </c>
      <c r="B33">
        <f t="shared" si="8"/>
        <v>32</v>
      </c>
      <c r="C33">
        <v>2</v>
      </c>
      <c r="D33" t="s">
        <v>16</v>
      </c>
      <c r="E33" t="s">
        <v>92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/>
      <c r="L33"/>
      <c r="M33"/>
      <c r="N33"/>
      <c r="O33"/>
      <c r="P33"/>
      <c r="Q33"/>
      <c r="R33" t="str">
        <f t="shared" si="0"/>
        <v>Colombia</v>
      </c>
      <c r="S33">
        <f t="shared" si="1"/>
        <v>1.7</v>
      </c>
      <c r="T33" t="str">
        <f t="shared" si="2"/>
        <v>Tunisia</v>
      </c>
      <c r="U33">
        <f t="shared" si="3"/>
        <v>4.84</v>
      </c>
      <c r="V33" t="str">
        <f t="shared" si="4"/>
        <v>home</v>
      </c>
      <c r="W33" t="str">
        <f t="shared" si="10"/>
        <v>favourite</v>
      </c>
      <c r="X33" t="str">
        <f t="shared" si="6"/>
        <v>Colombia</v>
      </c>
      <c r="Y33">
        <f t="shared" si="9"/>
        <v>1.7</v>
      </c>
      <c r="Z33" t="str">
        <f t="shared" si="7"/>
        <v>TRUE</v>
      </c>
    </row>
    <row r="34" spans="1:26" x14ac:dyDescent="0.2">
      <c r="A34">
        <v>1998</v>
      </c>
      <c r="B34">
        <f t="shared" si="8"/>
        <v>33</v>
      </c>
      <c r="C34">
        <v>3</v>
      </c>
      <c r="D34" t="s">
        <v>107</v>
      </c>
      <c r="E34" t="s">
        <v>87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/>
      <c r="L34"/>
      <c r="M34"/>
      <c r="N34"/>
      <c r="O34"/>
      <c r="P34"/>
      <c r="Q34"/>
      <c r="R34" t="str">
        <f t="shared" si="0"/>
        <v>Scotland</v>
      </c>
      <c r="S34">
        <f t="shared" si="1"/>
        <v>1.85</v>
      </c>
      <c r="T34" t="str">
        <f t="shared" si="2"/>
        <v>Morocco</v>
      </c>
      <c r="U34">
        <f t="shared" si="3"/>
        <v>4</v>
      </c>
      <c r="V34" t="str">
        <f t="shared" ref="V34:V65" si="11">IF(F34="","",IF(F34&gt;G34,"home",IF(G34&gt;F34,"away","draw")))</f>
        <v>away</v>
      </c>
      <c r="W34" t="str">
        <f t="shared" si="10"/>
        <v>outsider</v>
      </c>
      <c r="X34" t="str">
        <f t="shared" ref="X34:X65" si="12">IF(V34="","",IF(V34="home",D34,IF(V34="away",E34,"Draw")))</f>
        <v>Morocco</v>
      </c>
      <c r="Y34">
        <f t="shared" si="9"/>
        <v>4</v>
      </c>
      <c r="Z34" t="str">
        <f t="shared" si="7"/>
        <v>FALSE</v>
      </c>
    </row>
    <row r="35" spans="1:26" x14ac:dyDescent="0.2">
      <c r="A35">
        <v>1998</v>
      </c>
      <c r="B35">
        <f t="shared" si="8"/>
        <v>34</v>
      </c>
      <c r="C35">
        <v>3</v>
      </c>
      <c r="D35" t="s">
        <v>8</v>
      </c>
      <c r="E35" t="s">
        <v>106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/>
      <c r="L35"/>
      <c r="M35"/>
      <c r="N35"/>
      <c r="O35"/>
      <c r="P35"/>
      <c r="Q35"/>
      <c r="R35" t="str">
        <f t="shared" si="0"/>
        <v>Brazil</v>
      </c>
      <c r="S35">
        <f t="shared" si="1"/>
        <v>1.4</v>
      </c>
      <c r="T35" t="str">
        <f t="shared" si="2"/>
        <v>Norway</v>
      </c>
      <c r="U35">
        <f t="shared" si="3"/>
        <v>6</v>
      </c>
      <c r="V35" t="str">
        <f t="shared" si="11"/>
        <v>away</v>
      </c>
      <c r="W35" t="str">
        <f t="shared" si="10"/>
        <v>outsider</v>
      </c>
      <c r="X35" t="str">
        <f t="shared" si="12"/>
        <v>Norway</v>
      </c>
      <c r="Y35">
        <f t="shared" si="9"/>
        <v>6</v>
      </c>
      <c r="Z35" t="str">
        <f t="shared" si="7"/>
        <v>FALSE</v>
      </c>
    </row>
    <row r="36" spans="1:26" x14ac:dyDescent="0.2">
      <c r="A36">
        <v>1998</v>
      </c>
      <c r="B36">
        <f t="shared" si="8"/>
        <v>35</v>
      </c>
      <c r="C36">
        <v>3</v>
      </c>
      <c r="D36" t="s">
        <v>21</v>
      </c>
      <c r="E36" t="s">
        <v>108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/>
      <c r="L36"/>
      <c r="M36"/>
      <c r="N36"/>
      <c r="O36"/>
      <c r="P36"/>
      <c r="Q36"/>
      <c r="R36" t="str">
        <f t="shared" si="0"/>
        <v>Italy</v>
      </c>
      <c r="S36">
        <f t="shared" si="1"/>
        <v>1.27</v>
      </c>
      <c r="T36" t="str">
        <f t="shared" si="2"/>
        <v>Austria</v>
      </c>
      <c r="U36">
        <f t="shared" si="3"/>
        <v>9.99</v>
      </c>
      <c r="V36" t="str">
        <f t="shared" si="11"/>
        <v>home</v>
      </c>
      <c r="W36" t="str">
        <f t="shared" si="10"/>
        <v>favourite</v>
      </c>
      <c r="X36" t="str">
        <f t="shared" si="12"/>
        <v>Italy</v>
      </c>
      <c r="Y36">
        <f t="shared" si="9"/>
        <v>1.27</v>
      </c>
      <c r="Z36" t="str">
        <f t="shared" si="7"/>
        <v>TRUE</v>
      </c>
    </row>
    <row r="37" spans="1:26" x14ac:dyDescent="0.2">
      <c r="A37">
        <v>1998</v>
      </c>
      <c r="B37">
        <f t="shared" si="8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/>
      <c r="L37"/>
      <c r="M37"/>
      <c r="N37"/>
      <c r="O37"/>
      <c r="P37"/>
      <c r="Q37"/>
      <c r="R37" t="str">
        <f t="shared" si="0"/>
        <v>Chile</v>
      </c>
      <c r="S37">
        <f t="shared" si="1"/>
        <v>1.77</v>
      </c>
      <c r="T37" t="str">
        <f t="shared" si="2"/>
        <v>Cameroon</v>
      </c>
      <c r="U37">
        <f t="shared" si="3"/>
        <v>4.5</v>
      </c>
      <c r="V37" t="str">
        <f t="shared" si="11"/>
        <v>draw</v>
      </c>
      <c r="W37" t="str">
        <f t="shared" si="10"/>
        <v>draw</v>
      </c>
      <c r="X37" t="str">
        <f t="shared" si="12"/>
        <v>Draw</v>
      </c>
      <c r="Y37">
        <f t="shared" si="9"/>
        <v>3.45</v>
      </c>
      <c r="Z37" t="str">
        <f t="shared" si="7"/>
        <v>FALSE</v>
      </c>
    </row>
    <row r="38" spans="1:26" x14ac:dyDescent="0.2">
      <c r="A38">
        <v>1998</v>
      </c>
      <c r="B38">
        <f t="shared" si="8"/>
        <v>37</v>
      </c>
      <c r="C38">
        <v>3</v>
      </c>
      <c r="D38" t="s">
        <v>71</v>
      </c>
      <c r="E38" t="s">
        <v>85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/>
      <c r="L38"/>
      <c r="M38"/>
      <c r="N38"/>
      <c r="O38"/>
      <c r="P38"/>
      <c r="Q38"/>
      <c r="R38" t="str">
        <f t="shared" si="0"/>
        <v>South Africa</v>
      </c>
      <c r="S38">
        <f t="shared" si="1"/>
        <v>1.55</v>
      </c>
      <c r="T38" t="str">
        <f t="shared" si="2"/>
        <v>Saudi Arabia</v>
      </c>
      <c r="U38">
        <f t="shared" si="3"/>
        <v>6</v>
      </c>
      <c r="V38" t="str">
        <f t="shared" si="11"/>
        <v>draw</v>
      </c>
      <c r="W38" t="str">
        <f t="shared" si="10"/>
        <v>draw</v>
      </c>
      <c r="X38" t="str">
        <f t="shared" si="12"/>
        <v>Draw</v>
      </c>
      <c r="Y38">
        <f t="shared" si="9"/>
        <v>3.6</v>
      </c>
      <c r="Z38" t="str">
        <f t="shared" si="7"/>
        <v>FALSE</v>
      </c>
    </row>
    <row r="39" spans="1:26" x14ac:dyDescent="0.2">
      <c r="A39">
        <v>1998</v>
      </c>
      <c r="B39">
        <f t="shared" si="8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/>
      <c r="L39"/>
      <c r="M39"/>
      <c r="N39"/>
      <c r="O39"/>
      <c r="P39"/>
      <c r="Q39"/>
      <c r="R39" t="str">
        <f t="shared" si="0"/>
        <v>France</v>
      </c>
      <c r="S39">
        <f t="shared" si="1"/>
        <v>1.55</v>
      </c>
      <c r="T39" t="str">
        <f t="shared" si="2"/>
        <v>Denmark</v>
      </c>
      <c r="U39">
        <f t="shared" si="3"/>
        <v>7.6</v>
      </c>
      <c r="V39" t="str">
        <f t="shared" si="11"/>
        <v>home</v>
      </c>
      <c r="W39" t="str">
        <f t="shared" si="10"/>
        <v>favourite</v>
      </c>
      <c r="X39" t="str">
        <f t="shared" si="12"/>
        <v>France</v>
      </c>
      <c r="Y39">
        <f t="shared" si="9"/>
        <v>1.55</v>
      </c>
      <c r="Z39" t="str">
        <f t="shared" si="7"/>
        <v>TRUE</v>
      </c>
    </row>
    <row r="40" spans="1:26" x14ac:dyDescent="0.2">
      <c r="A40">
        <v>1998</v>
      </c>
      <c r="B40">
        <f t="shared" si="8"/>
        <v>39</v>
      </c>
      <c r="C40">
        <v>3</v>
      </c>
      <c r="D40" t="s">
        <v>12</v>
      </c>
      <c r="E40" t="s">
        <v>109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/>
      <c r="L40"/>
      <c r="M40"/>
      <c r="N40"/>
      <c r="O40"/>
      <c r="P40"/>
      <c r="Q40"/>
      <c r="R40" t="str">
        <f t="shared" si="0"/>
        <v>Spain</v>
      </c>
      <c r="S40">
        <f t="shared" si="1"/>
        <v>1.45</v>
      </c>
      <c r="T40" t="str">
        <f t="shared" si="2"/>
        <v>Bulgaria</v>
      </c>
      <c r="U40">
        <f t="shared" si="3"/>
        <v>5</v>
      </c>
      <c r="V40" t="str">
        <f t="shared" si="11"/>
        <v>home</v>
      </c>
      <c r="W40" t="str">
        <f t="shared" si="10"/>
        <v>favourite</v>
      </c>
      <c r="X40" t="str">
        <f t="shared" si="12"/>
        <v>Spain</v>
      </c>
      <c r="Y40">
        <f t="shared" si="9"/>
        <v>1.45</v>
      </c>
      <c r="Z40" t="str">
        <f t="shared" si="7"/>
        <v>TRUE</v>
      </c>
    </row>
    <row r="41" spans="1:26" x14ac:dyDescent="0.2">
      <c r="A41">
        <v>1998</v>
      </c>
      <c r="B41">
        <f t="shared" si="8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/>
      <c r="L41"/>
      <c r="M41"/>
      <c r="N41"/>
      <c r="O41"/>
      <c r="P41"/>
      <c r="Q41"/>
      <c r="R41" t="str">
        <f t="shared" si="0"/>
        <v>Nigeria</v>
      </c>
      <c r="S41">
        <f t="shared" si="1"/>
        <v>2.25</v>
      </c>
      <c r="T41" t="str">
        <f t="shared" si="2"/>
        <v>Paraguay</v>
      </c>
      <c r="U41">
        <f t="shared" si="3"/>
        <v>2.95</v>
      </c>
      <c r="V41" t="str">
        <f t="shared" si="11"/>
        <v>away</v>
      </c>
      <c r="W41" t="str">
        <f t="shared" si="10"/>
        <v>outsider</v>
      </c>
      <c r="X41" t="str">
        <f t="shared" si="12"/>
        <v>Paraguay</v>
      </c>
      <c r="Y41">
        <f t="shared" si="9"/>
        <v>2.95</v>
      </c>
      <c r="Z41" t="str">
        <f t="shared" si="7"/>
        <v>FALSE</v>
      </c>
    </row>
    <row r="42" spans="1:26" x14ac:dyDescent="0.2">
      <c r="A42">
        <v>1998</v>
      </c>
      <c r="B42">
        <f t="shared" si="8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/>
      <c r="L42"/>
      <c r="M42"/>
      <c r="N42"/>
      <c r="O42"/>
      <c r="P42"/>
      <c r="Q42"/>
      <c r="R42" t="str">
        <f t="shared" si="0"/>
        <v>Netherlands</v>
      </c>
      <c r="S42">
        <f t="shared" si="1"/>
        <v>1.6</v>
      </c>
      <c r="T42" t="str">
        <f t="shared" si="2"/>
        <v>Mexico</v>
      </c>
      <c r="U42">
        <f t="shared" si="3"/>
        <v>6.5</v>
      </c>
      <c r="V42" t="str">
        <f t="shared" si="11"/>
        <v>draw</v>
      </c>
      <c r="W42" t="str">
        <f t="shared" si="10"/>
        <v>draw</v>
      </c>
      <c r="X42" t="str">
        <f t="shared" si="12"/>
        <v>Draw</v>
      </c>
      <c r="Y42">
        <f t="shared" si="9"/>
        <v>3.15</v>
      </c>
      <c r="Z42" t="str">
        <f t="shared" si="7"/>
        <v>FALSE</v>
      </c>
    </row>
    <row r="43" spans="1:26" x14ac:dyDescent="0.2">
      <c r="A43">
        <v>1998</v>
      </c>
      <c r="B43">
        <f t="shared" si="8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/>
      <c r="L43"/>
      <c r="M43"/>
      <c r="N43"/>
      <c r="O43"/>
      <c r="P43"/>
      <c r="Q43"/>
      <c r="R43" t="str">
        <f t="shared" si="0"/>
        <v>Belgium</v>
      </c>
      <c r="S43">
        <f t="shared" si="1"/>
        <v>1.27</v>
      </c>
      <c r="T43" t="str">
        <f t="shared" si="2"/>
        <v>South Korea</v>
      </c>
      <c r="U43">
        <f t="shared" si="3"/>
        <v>9.5</v>
      </c>
      <c r="V43" t="str">
        <f t="shared" si="11"/>
        <v>draw</v>
      </c>
      <c r="W43" t="str">
        <f t="shared" si="10"/>
        <v>draw</v>
      </c>
      <c r="X43" t="str">
        <f t="shared" si="12"/>
        <v>Draw</v>
      </c>
      <c r="Y43">
        <f t="shared" si="9"/>
        <v>4.8</v>
      </c>
      <c r="Z43" t="str">
        <f t="shared" si="7"/>
        <v>FALSE</v>
      </c>
    </row>
    <row r="44" spans="1:26" x14ac:dyDescent="0.2">
      <c r="A44">
        <v>1998</v>
      </c>
      <c r="B44">
        <f t="shared" si="8"/>
        <v>43</v>
      </c>
      <c r="C44">
        <v>3</v>
      </c>
      <c r="D44" t="s">
        <v>35</v>
      </c>
      <c r="E44" t="s">
        <v>99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/>
      <c r="L44"/>
      <c r="M44"/>
      <c r="N44"/>
      <c r="O44"/>
      <c r="P44"/>
      <c r="Q44"/>
      <c r="R44" t="str">
        <f t="shared" si="0"/>
        <v>Serbia &amp; Montenegro</v>
      </c>
      <c r="S44">
        <f t="shared" si="1"/>
        <v>1.25</v>
      </c>
      <c r="T44" t="str">
        <f t="shared" si="2"/>
        <v>USA</v>
      </c>
      <c r="U44">
        <f t="shared" si="3"/>
        <v>9</v>
      </c>
      <c r="V44" t="str">
        <f t="shared" si="11"/>
        <v>away</v>
      </c>
      <c r="W44" t="str">
        <f t="shared" si="10"/>
        <v>favourite</v>
      </c>
      <c r="X44" t="str">
        <f t="shared" si="12"/>
        <v>Serbia &amp; Montenegro</v>
      </c>
      <c r="Y44">
        <f t="shared" si="9"/>
        <v>1.25</v>
      </c>
      <c r="Z44" t="str">
        <f t="shared" si="7"/>
        <v>TRUE</v>
      </c>
    </row>
    <row r="45" spans="1:26" x14ac:dyDescent="0.2">
      <c r="A45">
        <v>1998</v>
      </c>
      <c r="B45">
        <f t="shared" si="8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/>
      <c r="L45"/>
      <c r="M45"/>
      <c r="N45"/>
      <c r="O45"/>
      <c r="P45"/>
      <c r="Q45"/>
      <c r="R45" t="str">
        <f t="shared" si="0"/>
        <v>Germany</v>
      </c>
      <c r="S45">
        <f t="shared" si="1"/>
        <v>1.1399999999999999</v>
      </c>
      <c r="T45" t="str">
        <f t="shared" si="2"/>
        <v>Iran</v>
      </c>
      <c r="U45">
        <f t="shared" si="3"/>
        <v>9.99</v>
      </c>
      <c r="V45" t="str">
        <f t="shared" si="11"/>
        <v>home</v>
      </c>
      <c r="W45" t="str">
        <f t="shared" si="10"/>
        <v>favourite</v>
      </c>
      <c r="X45" t="str">
        <f t="shared" si="12"/>
        <v>Germany</v>
      </c>
      <c r="Y45">
        <f t="shared" si="9"/>
        <v>1.1399999999999999</v>
      </c>
      <c r="Z45" t="str">
        <f t="shared" si="7"/>
        <v>TRUE</v>
      </c>
    </row>
    <row r="46" spans="1:26" x14ac:dyDescent="0.2">
      <c r="A46">
        <v>1998</v>
      </c>
      <c r="B46">
        <f t="shared" si="8"/>
        <v>45</v>
      </c>
      <c r="C46">
        <v>3</v>
      </c>
      <c r="D46" t="s">
        <v>110</v>
      </c>
      <c r="E46" t="s">
        <v>92</v>
      </c>
      <c r="F46" s="33">
        <v>1</v>
      </c>
      <c r="G46" s="33">
        <v>1</v>
      </c>
      <c r="H46">
        <v>1.4</v>
      </c>
      <c r="I46">
        <v>4</v>
      </c>
      <c r="J46">
        <v>6</v>
      </c>
      <c r="K46"/>
      <c r="L46"/>
      <c r="M46"/>
      <c r="N46"/>
      <c r="O46"/>
      <c r="P46"/>
      <c r="Q46"/>
      <c r="R46" t="str">
        <f t="shared" si="0"/>
        <v>Romania</v>
      </c>
      <c r="S46">
        <f t="shared" si="1"/>
        <v>1.4</v>
      </c>
      <c r="T46" t="str">
        <f t="shared" si="2"/>
        <v>Tunisia</v>
      </c>
      <c r="U46">
        <f t="shared" si="3"/>
        <v>6</v>
      </c>
      <c r="V46" t="str">
        <f t="shared" si="11"/>
        <v>draw</v>
      </c>
      <c r="W46" t="str">
        <f t="shared" si="10"/>
        <v>draw</v>
      </c>
      <c r="X46" t="str">
        <f t="shared" si="12"/>
        <v>Draw</v>
      </c>
      <c r="Y46">
        <f t="shared" si="9"/>
        <v>4</v>
      </c>
      <c r="Z46" t="str">
        <f t="shared" si="7"/>
        <v>FALSE</v>
      </c>
    </row>
    <row r="47" spans="1:26" x14ac:dyDescent="0.2">
      <c r="A47">
        <v>1998</v>
      </c>
      <c r="B47">
        <f t="shared" si="8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/>
      <c r="L47"/>
      <c r="M47"/>
      <c r="N47"/>
      <c r="O47"/>
      <c r="P47"/>
      <c r="Q47"/>
      <c r="R47" t="str">
        <f t="shared" si="0"/>
        <v>England</v>
      </c>
      <c r="S47">
        <f t="shared" si="1"/>
        <v>1.45</v>
      </c>
      <c r="T47" t="str">
        <f t="shared" si="2"/>
        <v>Colombia</v>
      </c>
      <c r="U47">
        <f t="shared" si="3"/>
        <v>6</v>
      </c>
      <c r="V47" t="str">
        <f t="shared" si="11"/>
        <v>away</v>
      </c>
      <c r="W47" t="str">
        <f t="shared" si="10"/>
        <v>favourite</v>
      </c>
      <c r="X47" t="str">
        <f t="shared" si="12"/>
        <v>England</v>
      </c>
      <c r="Y47">
        <f t="shared" si="9"/>
        <v>1.45</v>
      </c>
      <c r="Z47" t="str">
        <f t="shared" si="7"/>
        <v>TRUE</v>
      </c>
    </row>
    <row r="48" spans="1:26" x14ac:dyDescent="0.2">
      <c r="A48">
        <v>1998</v>
      </c>
      <c r="B48">
        <f t="shared" si="8"/>
        <v>47</v>
      </c>
      <c r="C48">
        <v>3</v>
      </c>
      <c r="D48" t="s">
        <v>23</v>
      </c>
      <c r="E48" t="s">
        <v>111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/>
      <c r="L48"/>
      <c r="M48"/>
      <c r="N48"/>
      <c r="O48"/>
      <c r="P48"/>
      <c r="Q48"/>
      <c r="R48" t="str">
        <f t="shared" si="0"/>
        <v>Japan</v>
      </c>
      <c r="S48">
        <f t="shared" si="1"/>
        <v>1.95</v>
      </c>
      <c r="T48" t="str">
        <f t="shared" si="2"/>
        <v>Jamaica</v>
      </c>
      <c r="U48">
        <f t="shared" si="3"/>
        <v>3.6</v>
      </c>
      <c r="V48" t="str">
        <f t="shared" si="11"/>
        <v>away</v>
      </c>
      <c r="W48" t="str">
        <f t="shared" ref="W48:W79" si="13">IF(V48="","",IF(V48="home",IF(H48&lt;J48,"favourite","outsider"),IF(V48="away",IF(J48&lt;H48,"favourite","outsider"),"draw")))</f>
        <v>outsider</v>
      </c>
      <c r="X48" t="str">
        <f t="shared" si="12"/>
        <v>Jamaica</v>
      </c>
      <c r="Y48">
        <f t="shared" si="9"/>
        <v>3.6</v>
      </c>
      <c r="Z48" t="str">
        <f t="shared" si="7"/>
        <v>FALSE</v>
      </c>
    </row>
    <row r="49" spans="1:26" x14ac:dyDescent="0.2">
      <c r="A49">
        <v>1998</v>
      </c>
      <c r="B49">
        <f t="shared" si="8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/>
      <c r="L49"/>
      <c r="M49"/>
      <c r="N49"/>
      <c r="O49"/>
      <c r="P49"/>
      <c r="Q49"/>
      <c r="R49" t="str">
        <f t="shared" si="0"/>
        <v>Argentina</v>
      </c>
      <c r="S49">
        <f t="shared" si="1"/>
        <v>1.95</v>
      </c>
      <c r="T49" t="str">
        <f t="shared" si="2"/>
        <v>Croatia</v>
      </c>
      <c r="U49">
        <f t="shared" si="3"/>
        <v>4.09</v>
      </c>
      <c r="V49" t="str">
        <f t="shared" si="11"/>
        <v>home</v>
      </c>
      <c r="W49" t="str">
        <f t="shared" si="13"/>
        <v>favourite</v>
      </c>
      <c r="X49" t="str">
        <f t="shared" si="12"/>
        <v>Argentina</v>
      </c>
      <c r="Y49">
        <f t="shared" si="9"/>
        <v>1.95</v>
      </c>
      <c r="Z49" t="str">
        <f t="shared" si="7"/>
        <v>TRUE</v>
      </c>
    </row>
    <row r="50" spans="1:26" x14ac:dyDescent="0.2">
      <c r="A50">
        <v>1998</v>
      </c>
      <c r="B50">
        <v>49</v>
      </c>
      <c r="C50" t="s">
        <v>166</v>
      </c>
      <c r="D50" t="s">
        <v>21</v>
      </c>
      <c r="E50" t="s">
        <v>106</v>
      </c>
      <c r="F50">
        <v>1</v>
      </c>
      <c r="G50">
        <v>0</v>
      </c>
      <c r="H50" s="12">
        <v>1.75</v>
      </c>
      <c r="I50" s="12">
        <v>3</v>
      </c>
      <c r="J50" s="12">
        <v>4.7</v>
      </c>
      <c r="R50" t="str">
        <f t="shared" si="0"/>
        <v>Italy</v>
      </c>
      <c r="S50">
        <f t="shared" si="1"/>
        <v>1.75</v>
      </c>
      <c r="T50" t="str">
        <f t="shared" si="2"/>
        <v>Norway</v>
      </c>
      <c r="U50">
        <f t="shared" si="3"/>
        <v>4.7</v>
      </c>
      <c r="V50" t="str">
        <f t="shared" si="11"/>
        <v>home</v>
      </c>
      <c r="W50" t="str">
        <f t="shared" si="13"/>
        <v>favourite</v>
      </c>
      <c r="X50" t="str">
        <f t="shared" si="12"/>
        <v>Italy</v>
      </c>
      <c r="Y50">
        <f t="shared" si="9"/>
        <v>1.75</v>
      </c>
      <c r="Z50" t="str">
        <f t="shared" si="7"/>
        <v>TRUE</v>
      </c>
    </row>
    <row r="51" spans="1:26" x14ac:dyDescent="0.2">
      <c r="A51">
        <v>1998</v>
      </c>
      <c r="B51">
        <v>50</v>
      </c>
      <c r="C51" t="s">
        <v>166</v>
      </c>
      <c r="D51" t="s">
        <v>8</v>
      </c>
      <c r="E51" t="s">
        <v>14</v>
      </c>
      <c r="F51">
        <v>4</v>
      </c>
      <c r="G51">
        <v>1</v>
      </c>
      <c r="H51" s="12">
        <v>1.28</v>
      </c>
      <c r="I51" s="12">
        <v>4.59</v>
      </c>
      <c r="J51" s="12">
        <v>9.5</v>
      </c>
      <c r="R51" t="str">
        <f t="shared" si="0"/>
        <v>Brazil</v>
      </c>
      <c r="S51">
        <f t="shared" si="1"/>
        <v>1.28</v>
      </c>
      <c r="T51" t="str">
        <f t="shared" si="2"/>
        <v>Chile</v>
      </c>
      <c r="U51">
        <f t="shared" si="3"/>
        <v>9.5</v>
      </c>
      <c r="V51" t="str">
        <f t="shared" si="11"/>
        <v>home</v>
      </c>
      <c r="W51" t="str">
        <f t="shared" si="13"/>
        <v>favourite</v>
      </c>
      <c r="X51" t="str">
        <f t="shared" si="12"/>
        <v>Brazil</v>
      </c>
      <c r="Y51">
        <f t="shared" si="9"/>
        <v>1.28</v>
      </c>
      <c r="Z51" t="str">
        <f t="shared" si="7"/>
        <v>TRUE</v>
      </c>
    </row>
    <row r="52" spans="1:26" x14ac:dyDescent="0.2">
      <c r="A52">
        <v>1998</v>
      </c>
      <c r="B52">
        <v>51</v>
      </c>
      <c r="C52" t="s">
        <v>166</v>
      </c>
      <c r="D52" t="s">
        <v>33</v>
      </c>
      <c r="E52" t="s">
        <v>74</v>
      </c>
      <c r="F52">
        <v>1</v>
      </c>
      <c r="G52">
        <v>4</v>
      </c>
      <c r="H52" s="12">
        <v>2</v>
      </c>
      <c r="I52" s="12">
        <v>2.9</v>
      </c>
      <c r="J52" s="12">
        <v>3.7</v>
      </c>
      <c r="R52" t="str">
        <f t="shared" si="0"/>
        <v>Nigeria</v>
      </c>
      <c r="S52">
        <f t="shared" si="1"/>
        <v>2</v>
      </c>
      <c r="T52" t="str">
        <f t="shared" si="2"/>
        <v>Denmark</v>
      </c>
      <c r="U52">
        <f t="shared" si="3"/>
        <v>3.7</v>
      </c>
      <c r="V52" t="str">
        <f t="shared" si="11"/>
        <v>away</v>
      </c>
      <c r="W52" t="str">
        <f t="shared" si="13"/>
        <v>outsider</v>
      </c>
      <c r="X52" t="str">
        <f t="shared" si="12"/>
        <v>Denmark</v>
      </c>
      <c r="Y52">
        <f t="shared" si="9"/>
        <v>3.7</v>
      </c>
      <c r="Z52" t="str">
        <f t="shared" si="7"/>
        <v>FALSE</v>
      </c>
    </row>
    <row r="53" spans="1:26" x14ac:dyDescent="0.2">
      <c r="A53">
        <v>1998</v>
      </c>
      <c r="B53">
        <v>52</v>
      </c>
      <c r="C53" t="s">
        <v>166</v>
      </c>
      <c r="D53" t="s">
        <v>26</v>
      </c>
      <c r="E53" t="s">
        <v>75</v>
      </c>
      <c r="F53">
        <v>0</v>
      </c>
      <c r="G53">
        <v>0</v>
      </c>
      <c r="H53" s="12">
        <v>1.27</v>
      </c>
      <c r="I53" s="12">
        <v>4.8</v>
      </c>
      <c r="J53" s="12">
        <v>9.5</v>
      </c>
      <c r="R53" t="str">
        <f t="shared" si="0"/>
        <v>France</v>
      </c>
      <c r="S53">
        <f t="shared" si="1"/>
        <v>1.27</v>
      </c>
      <c r="T53" t="str">
        <f t="shared" si="2"/>
        <v>Paraguay</v>
      </c>
      <c r="U53">
        <f t="shared" si="3"/>
        <v>9.5</v>
      </c>
      <c r="V53" t="str">
        <f t="shared" si="11"/>
        <v>draw</v>
      </c>
      <c r="W53" t="str">
        <f t="shared" si="13"/>
        <v>draw</v>
      </c>
      <c r="X53" t="str">
        <f t="shared" si="12"/>
        <v>Draw</v>
      </c>
      <c r="Y53">
        <f t="shared" si="9"/>
        <v>4.8</v>
      </c>
      <c r="Z53" t="str">
        <f t="shared" si="7"/>
        <v>FALSE</v>
      </c>
    </row>
    <row r="54" spans="1:26" x14ac:dyDescent="0.2">
      <c r="A54">
        <v>1998</v>
      </c>
      <c r="B54">
        <v>53</v>
      </c>
      <c r="C54" t="s">
        <v>166</v>
      </c>
      <c r="D54" t="s">
        <v>13</v>
      </c>
      <c r="E54" t="s">
        <v>178</v>
      </c>
      <c r="F54">
        <v>2</v>
      </c>
      <c r="G54">
        <v>1</v>
      </c>
      <c r="H54" s="12">
        <v>1</v>
      </c>
      <c r="I54" s="12">
        <v>3</v>
      </c>
      <c r="J54" s="12">
        <v>2</v>
      </c>
      <c r="R54" t="str">
        <f t="shared" si="0"/>
        <v>Netherlands</v>
      </c>
      <c r="S54">
        <f t="shared" si="1"/>
        <v>1</v>
      </c>
      <c r="T54" t="str">
        <f t="shared" si="2"/>
        <v>Serbia and Montenegro</v>
      </c>
      <c r="U54">
        <f t="shared" si="3"/>
        <v>2</v>
      </c>
      <c r="V54" t="str">
        <f t="shared" si="11"/>
        <v>home</v>
      </c>
      <c r="W54" t="str">
        <f t="shared" si="13"/>
        <v>favourite</v>
      </c>
      <c r="X54" t="str">
        <f t="shared" si="12"/>
        <v>Netherlands</v>
      </c>
      <c r="Y54">
        <f t="shared" ref="Y54:Y57" si="14">IF(V54="","",IF(V54="home",H54,IF(V54="away",J54,I54)))</f>
        <v>1</v>
      </c>
      <c r="Z54" t="str">
        <f t="shared" ref="Z54:Z57" si="15">IF(W54="","",IF(W54="favourite","TRUE","FALSE"))</f>
        <v>TRUE</v>
      </c>
    </row>
    <row r="55" spans="1:26" x14ac:dyDescent="0.2">
      <c r="A55">
        <v>1998</v>
      </c>
      <c r="B55">
        <v>54</v>
      </c>
      <c r="C55" t="s">
        <v>166</v>
      </c>
      <c r="D55" t="s">
        <v>30</v>
      </c>
      <c r="E55" t="s">
        <v>10</v>
      </c>
      <c r="F55">
        <v>2</v>
      </c>
      <c r="G55">
        <v>1</v>
      </c>
      <c r="H55" s="12">
        <v>1</v>
      </c>
      <c r="I55" s="12">
        <v>3</v>
      </c>
      <c r="J55" s="12">
        <v>2</v>
      </c>
      <c r="R55" t="str">
        <f t="shared" si="0"/>
        <v>Germany</v>
      </c>
      <c r="S55">
        <f t="shared" si="1"/>
        <v>1</v>
      </c>
      <c r="T55" t="str">
        <f t="shared" si="2"/>
        <v>Mexico</v>
      </c>
      <c r="U55">
        <f t="shared" si="3"/>
        <v>2</v>
      </c>
      <c r="V55" t="str">
        <f t="shared" si="11"/>
        <v>home</v>
      </c>
      <c r="W55" t="str">
        <f t="shared" si="13"/>
        <v>favourite</v>
      </c>
      <c r="X55" t="str">
        <f t="shared" si="12"/>
        <v>Germany</v>
      </c>
      <c r="Y55">
        <f t="shared" si="14"/>
        <v>1</v>
      </c>
      <c r="Z55" t="str">
        <f t="shared" si="15"/>
        <v>TRUE</v>
      </c>
    </row>
    <row r="56" spans="1:26" x14ac:dyDescent="0.2">
      <c r="A56">
        <v>1998</v>
      </c>
      <c r="B56">
        <v>55</v>
      </c>
      <c r="C56" t="s">
        <v>166</v>
      </c>
      <c r="D56" t="s">
        <v>110</v>
      </c>
      <c r="E56" t="s">
        <v>9</v>
      </c>
      <c r="F56">
        <v>0</v>
      </c>
      <c r="G56">
        <v>1</v>
      </c>
      <c r="H56" s="12">
        <v>2</v>
      </c>
      <c r="I56" s="12">
        <v>3</v>
      </c>
      <c r="J56" s="12">
        <v>2</v>
      </c>
      <c r="R56" t="str">
        <f t="shared" si="0"/>
        <v>Croatia</v>
      </c>
      <c r="S56">
        <f t="shared" si="1"/>
        <v>2</v>
      </c>
      <c r="T56" t="str">
        <f t="shared" si="2"/>
        <v>Croatia</v>
      </c>
      <c r="U56">
        <f t="shared" si="3"/>
        <v>2</v>
      </c>
      <c r="V56" t="str">
        <f t="shared" si="11"/>
        <v>away</v>
      </c>
      <c r="W56" t="str">
        <f t="shared" si="13"/>
        <v>outsider</v>
      </c>
      <c r="X56" t="str">
        <f t="shared" si="12"/>
        <v>Croatia</v>
      </c>
      <c r="Y56">
        <f t="shared" si="14"/>
        <v>2</v>
      </c>
      <c r="Z56" t="str">
        <f t="shared" si="15"/>
        <v>FALSE</v>
      </c>
    </row>
    <row r="57" spans="1:26" x14ac:dyDescent="0.2">
      <c r="A57">
        <v>1998</v>
      </c>
      <c r="B57">
        <v>56</v>
      </c>
      <c r="C57" t="s">
        <v>166</v>
      </c>
      <c r="D57" t="s">
        <v>28</v>
      </c>
      <c r="E57" t="s">
        <v>20</v>
      </c>
      <c r="F57">
        <v>2</v>
      </c>
      <c r="G57">
        <v>2</v>
      </c>
      <c r="H57" s="12">
        <v>1</v>
      </c>
      <c r="I57" s="12">
        <v>3</v>
      </c>
      <c r="J57" s="12">
        <v>2</v>
      </c>
      <c r="R57" t="str">
        <f t="shared" si="0"/>
        <v>Argentina</v>
      </c>
      <c r="S57">
        <f t="shared" si="1"/>
        <v>1</v>
      </c>
      <c r="T57" t="str">
        <f t="shared" si="2"/>
        <v>England</v>
      </c>
      <c r="U57">
        <f t="shared" si="3"/>
        <v>2</v>
      </c>
      <c r="V57" t="str">
        <f t="shared" si="11"/>
        <v>draw</v>
      </c>
      <c r="W57" t="str">
        <f t="shared" si="13"/>
        <v>draw</v>
      </c>
      <c r="X57" t="str">
        <f t="shared" si="12"/>
        <v>Draw</v>
      </c>
      <c r="Y57">
        <f t="shared" si="14"/>
        <v>3</v>
      </c>
      <c r="Z57" t="str">
        <f t="shared" si="15"/>
        <v>FALSE</v>
      </c>
    </row>
    <row r="58" spans="1:26" x14ac:dyDescent="0.2">
      <c r="A58">
        <v>1998</v>
      </c>
      <c r="B58">
        <v>57</v>
      </c>
      <c r="C58" t="s">
        <v>163</v>
      </c>
      <c r="D58" t="s">
        <v>21</v>
      </c>
      <c r="E58" t="s">
        <v>26</v>
      </c>
      <c r="F58">
        <v>0</v>
      </c>
      <c r="G58">
        <v>0</v>
      </c>
      <c r="H58" s="12">
        <v>3</v>
      </c>
      <c r="I58" s="12">
        <v>2.9</v>
      </c>
      <c r="J58" s="12">
        <v>2.54</v>
      </c>
      <c r="R58" t="str">
        <f t="shared" si="0"/>
        <v>France</v>
      </c>
      <c r="S58">
        <f t="shared" si="1"/>
        <v>2.54</v>
      </c>
      <c r="T58" t="str">
        <f t="shared" si="2"/>
        <v>Italy</v>
      </c>
      <c r="U58">
        <f t="shared" si="3"/>
        <v>3</v>
      </c>
      <c r="V58" t="str">
        <f t="shared" si="11"/>
        <v>draw</v>
      </c>
      <c r="W58" t="str">
        <f t="shared" si="13"/>
        <v>draw</v>
      </c>
      <c r="X58" t="str">
        <f t="shared" si="12"/>
        <v>Draw</v>
      </c>
      <c r="Y58">
        <f t="shared" si="9"/>
        <v>2.9</v>
      </c>
      <c r="Z58" t="str">
        <f t="shared" si="7"/>
        <v>FALSE</v>
      </c>
    </row>
    <row r="59" spans="1:26" x14ac:dyDescent="0.2">
      <c r="A59">
        <v>1998</v>
      </c>
      <c r="B59">
        <v>58</v>
      </c>
      <c r="C59" t="s">
        <v>163</v>
      </c>
      <c r="D59" t="s">
        <v>8</v>
      </c>
      <c r="E59" t="s">
        <v>74</v>
      </c>
      <c r="F59">
        <v>3</v>
      </c>
      <c r="G59">
        <v>2</v>
      </c>
      <c r="H59" s="12">
        <v>1.33</v>
      </c>
      <c r="I59" s="12">
        <v>4.09</v>
      </c>
      <c r="J59" s="12">
        <v>9</v>
      </c>
      <c r="R59" t="str">
        <f t="shared" si="0"/>
        <v>Brazil</v>
      </c>
      <c r="S59">
        <f t="shared" si="1"/>
        <v>1.33</v>
      </c>
      <c r="T59" t="str">
        <f t="shared" si="2"/>
        <v>Denmark</v>
      </c>
      <c r="U59">
        <f t="shared" si="3"/>
        <v>9</v>
      </c>
      <c r="V59" t="str">
        <f t="shared" si="11"/>
        <v>home</v>
      </c>
      <c r="W59" t="str">
        <f t="shared" si="13"/>
        <v>favourite</v>
      </c>
      <c r="X59" t="str">
        <f t="shared" si="12"/>
        <v>Brazil</v>
      </c>
      <c r="Y59">
        <f t="shared" si="9"/>
        <v>1.33</v>
      </c>
      <c r="Z59" t="str">
        <f t="shared" si="7"/>
        <v>TRUE</v>
      </c>
    </row>
    <row r="60" spans="1:26" x14ac:dyDescent="0.2">
      <c r="A60">
        <v>1998</v>
      </c>
      <c r="B60">
        <v>59</v>
      </c>
      <c r="C60" t="s">
        <v>163</v>
      </c>
      <c r="D60" t="s">
        <v>13</v>
      </c>
      <c r="E60" t="s">
        <v>28</v>
      </c>
      <c r="F60">
        <v>2</v>
      </c>
      <c r="G60">
        <v>1</v>
      </c>
      <c r="H60" s="12">
        <v>2.5</v>
      </c>
      <c r="I60" s="12">
        <v>2.7</v>
      </c>
      <c r="J60" s="12">
        <v>2.9</v>
      </c>
      <c r="R60" t="str">
        <f t="shared" si="0"/>
        <v>Netherlands</v>
      </c>
      <c r="S60">
        <f t="shared" si="1"/>
        <v>2.5</v>
      </c>
      <c r="T60" t="str">
        <f t="shared" si="2"/>
        <v>Argentina</v>
      </c>
      <c r="U60">
        <f t="shared" si="3"/>
        <v>2.9</v>
      </c>
      <c r="V60" t="str">
        <f t="shared" si="11"/>
        <v>home</v>
      </c>
      <c r="W60" t="str">
        <f t="shared" si="13"/>
        <v>favourite</v>
      </c>
      <c r="X60" t="str">
        <f t="shared" si="12"/>
        <v>Netherlands</v>
      </c>
      <c r="Y60">
        <f t="shared" si="9"/>
        <v>2.5</v>
      </c>
      <c r="Z60" t="str">
        <f t="shared" si="7"/>
        <v>TRUE</v>
      </c>
    </row>
    <row r="61" spans="1:26" x14ac:dyDescent="0.2">
      <c r="A61">
        <v>1998</v>
      </c>
      <c r="B61">
        <v>60</v>
      </c>
      <c r="C61" t="s">
        <v>163</v>
      </c>
      <c r="D61" t="s">
        <v>30</v>
      </c>
      <c r="E61" t="s">
        <v>9</v>
      </c>
      <c r="F61">
        <v>0</v>
      </c>
      <c r="G61">
        <v>3</v>
      </c>
      <c r="H61" s="12">
        <v>1.8</v>
      </c>
      <c r="I61" s="12">
        <v>3</v>
      </c>
      <c r="J61" s="12">
        <v>4.3</v>
      </c>
      <c r="R61" t="str">
        <f t="shared" si="0"/>
        <v>Germany</v>
      </c>
      <c r="S61">
        <f t="shared" si="1"/>
        <v>1.8</v>
      </c>
      <c r="T61" t="str">
        <f t="shared" si="2"/>
        <v>Croatia</v>
      </c>
      <c r="U61">
        <f t="shared" si="3"/>
        <v>4.3</v>
      </c>
      <c r="V61" t="str">
        <f t="shared" si="11"/>
        <v>away</v>
      </c>
      <c r="W61" t="str">
        <f t="shared" si="13"/>
        <v>outsider</v>
      </c>
      <c r="X61" t="str">
        <f t="shared" si="12"/>
        <v>Croatia</v>
      </c>
      <c r="Y61">
        <f t="shared" si="9"/>
        <v>4.3</v>
      </c>
      <c r="Z61" t="str">
        <f t="shared" si="7"/>
        <v>FALSE</v>
      </c>
    </row>
    <row r="62" spans="1:26" x14ac:dyDescent="0.2">
      <c r="A62">
        <v>1998</v>
      </c>
      <c r="B62">
        <v>61</v>
      </c>
      <c r="C62" t="s">
        <v>161</v>
      </c>
      <c r="D62" t="s">
        <v>8</v>
      </c>
      <c r="E62" t="s">
        <v>13</v>
      </c>
      <c r="F62">
        <v>1</v>
      </c>
      <c r="G62">
        <v>1</v>
      </c>
      <c r="H62" s="12">
        <v>2.1</v>
      </c>
      <c r="I62" s="12">
        <v>2.85</v>
      </c>
      <c r="J62" s="12">
        <v>3.5</v>
      </c>
      <c r="R62" t="str">
        <f t="shared" si="0"/>
        <v>Brazil</v>
      </c>
      <c r="S62">
        <f t="shared" si="1"/>
        <v>2.1</v>
      </c>
      <c r="T62" t="str">
        <f t="shared" si="2"/>
        <v>Netherlands</v>
      </c>
      <c r="U62">
        <f t="shared" si="3"/>
        <v>3.5</v>
      </c>
      <c r="V62" t="str">
        <f t="shared" si="11"/>
        <v>draw</v>
      </c>
      <c r="W62" t="str">
        <f t="shared" si="13"/>
        <v>draw</v>
      </c>
      <c r="X62" t="str">
        <f t="shared" si="12"/>
        <v>Draw</v>
      </c>
      <c r="Y62">
        <f t="shared" si="9"/>
        <v>2.85</v>
      </c>
      <c r="Z62" t="str">
        <f t="shared" si="7"/>
        <v>FALSE</v>
      </c>
    </row>
    <row r="63" spans="1:26" x14ac:dyDescent="0.2">
      <c r="A63">
        <v>1998</v>
      </c>
      <c r="B63">
        <v>62</v>
      </c>
      <c r="C63" t="s">
        <v>161</v>
      </c>
      <c r="D63" t="s">
        <v>26</v>
      </c>
      <c r="E63" t="s">
        <v>9</v>
      </c>
      <c r="F63">
        <v>2</v>
      </c>
      <c r="G63">
        <v>1</v>
      </c>
      <c r="H63" s="12">
        <v>1.85</v>
      </c>
      <c r="I63" s="12">
        <v>3</v>
      </c>
      <c r="J63" s="12">
        <v>4.3</v>
      </c>
      <c r="R63" t="str">
        <f t="shared" si="0"/>
        <v>France</v>
      </c>
      <c r="S63">
        <f t="shared" si="1"/>
        <v>1.85</v>
      </c>
      <c r="T63" t="str">
        <f t="shared" si="2"/>
        <v>Croatia</v>
      </c>
      <c r="U63">
        <f t="shared" si="3"/>
        <v>4.3</v>
      </c>
      <c r="V63" t="str">
        <f t="shared" si="11"/>
        <v>home</v>
      </c>
      <c r="W63" t="str">
        <f t="shared" si="13"/>
        <v>favourite</v>
      </c>
      <c r="X63" t="str">
        <f t="shared" si="12"/>
        <v>France</v>
      </c>
      <c r="Y63">
        <f t="shared" si="9"/>
        <v>1.85</v>
      </c>
      <c r="Z63" t="str">
        <f t="shared" si="7"/>
        <v>TRUE</v>
      </c>
    </row>
    <row r="64" spans="1:26" x14ac:dyDescent="0.2">
      <c r="A64">
        <v>1998</v>
      </c>
      <c r="B64">
        <v>63</v>
      </c>
      <c r="C64" t="s">
        <v>159</v>
      </c>
      <c r="D64" t="s">
        <v>13</v>
      </c>
      <c r="E64" t="s">
        <v>9</v>
      </c>
      <c r="F64">
        <v>1</v>
      </c>
      <c r="G64">
        <v>2</v>
      </c>
      <c r="H64" s="12">
        <v>1.9</v>
      </c>
      <c r="I64" s="12">
        <v>3.3</v>
      </c>
      <c r="J64" s="12">
        <v>3.5</v>
      </c>
      <c r="R64" t="str">
        <f t="shared" si="0"/>
        <v>Netherlands</v>
      </c>
      <c r="S64">
        <f t="shared" si="1"/>
        <v>1.9</v>
      </c>
      <c r="T64" t="str">
        <f t="shared" si="2"/>
        <v>Croatia</v>
      </c>
      <c r="U64">
        <f t="shared" si="3"/>
        <v>3.5</v>
      </c>
      <c r="V64" t="str">
        <f t="shared" si="11"/>
        <v>away</v>
      </c>
      <c r="W64" t="str">
        <f t="shared" si="13"/>
        <v>outsider</v>
      </c>
      <c r="X64" t="str">
        <f t="shared" si="12"/>
        <v>Croatia</v>
      </c>
      <c r="Y64">
        <f t="shared" si="9"/>
        <v>3.5</v>
      </c>
      <c r="Z64" t="str">
        <f t="shared" si="7"/>
        <v>FALSE</v>
      </c>
    </row>
    <row r="65" spans="1:26" x14ac:dyDescent="0.2">
      <c r="A65">
        <v>1998</v>
      </c>
      <c r="B65">
        <v>64</v>
      </c>
      <c r="C65" t="s">
        <v>157</v>
      </c>
      <c r="D65" t="s">
        <v>8</v>
      </c>
      <c r="E65" t="s">
        <v>26</v>
      </c>
      <c r="F65">
        <v>0</v>
      </c>
      <c r="G65">
        <v>3</v>
      </c>
      <c r="H65" s="12">
        <v>2.35</v>
      </c>
      <c r="I65" s="12">
        <v>2.7</v>
      </c>
      <c r="J65" s="12">
        <v>3.2</v>
      </c>
      <c r="R65" t="str">
        <f t="shared" si="0"/>
        <v>Brazil</v>
      </c>
      <c r="S65">
        <f t="shared" si="1"/>
        <v>2.35</v>
      </c>
      <c r="T65" t="str">
        <f t="shared" si="2"/>
        <v>France</v>
      </c>
      <c r="U65">
        <f t="shared" si="3"/>
        <v>3.2</v>
      </c>
      <c r="V65" t="str">
        <f t="shared" si="11"/>
        <v>away</v>
      </c>
      <c r="W65" t="str">
        <f t="shared" si="13"/>
        <v>outsider</v>
      </c>
      <c r="X65" t="str">
        <f t="shared" si="12"/>
        <v>France</v>
      </c>
      <c r="Y65">
        <f t="shared" si="9"/>
        <v>3.2</v>
      </c>
      <c r="Z65" t="str">
        <f t="shared" si="7"/>
        <v>FALSE</v>
      </c>
    </row>
    <row r="66" spans="1:26" x14ac:dyDescent="0.2">
      <c r="A66">
        <v>2002</v>
      </c>
      <c r="B66">
        <v>1</v>
      </c>
      <c r="C66">
        <v>1</v>
      </c>
      <c r="D66" t="s">
        <v>26</v>
      </c>
      <c r="E66" t="s">
        <v>94</v>
      </c>
      <c r="F66" s="33">
        <v>0</v>
      </c>
      <c r="G66" s="33">
        <v>1</v>
      </c>
      <c r="H66">
        <v>1.32</v>
      </c>
      <c r="I66">
        <v>4.38</v>
      </c>
      <c r="J66">
        <v>8.9700000000000006</v>
      </c>
      <c r="K66"/>
      <c r="L66"/>
      <c r="M66"/>
      <c r="N66"/>
      <c r="O66"/>
      <c r="P66"/>
      <c r="Q66"/>
      <c r="R66" t="str">
        <f t="shared" ref="R66:R129" si="16">IF($H66&lt;$J66,$D66,$E66)</f>
        <v>France</v>
      </c>
      <c r="S66">
        <f t="shared" ref="S66:S129" si="17">IF($H66&lt;$J66,$H66,$J66)</f>
        <v>1.32</v>
      </c>
      <c r="T66" t="str">
        <f t="shared" ref="T66:T129" si="18">IF($H66&gt;$J66,$D66,$E66)</f>
        <v>Senegal</v>
      </c>
      <c r="U66">
        <f t="shared" ref="U66:U129" si="19">IF($H66&gt;$J66,$H66,$J66)</f>
        <v>8.9700000000000006</v>
      </c>
      <c r="V66" t="str">
        <f t="shared" ref="V66:V97" si="20">IF(F66="","",IF(F66&gt;G66,"home",IF(G66&gt;F66,"away","draw")))</f>
        <v>away</v>
      </c>
      <c r="W66" t="str">
        <f t="shared" si="13"/>
        <v>outsider</v>
      </c>
      <c r="X66" t="str">
        <f t="shared" ref="X66:X97" si="21">IF(V66="","",IF(V66="home",D66,IF(V66="away",E66,"Draw")))</f>
        <v>Senegal</v>
      </c>
      <c r="Y66">
        <f t="shared" si="9"/>
        <v>8.9700000000000006</v>
      </c>
      <c r="Z66" t="str">
        <f t="shared" ref="Z66:Z130" si="22">IF(W66="","",IF(W66="favourite","TRUE","FALSE"))</f>
        <v>FALSE</v>
      </c>
    </row>
    <row r="67" spans="1:26" x14ac:dyDescent="0.2">
      <c r="A67">
        <v>2002</v>
      </c>
      <c r="B67">
        <f t="shared" ref="B67:B113" si="23">B66+1</f>
        <v>2</v>
      </c>
      <c r="C67">
        <v>1</v>
      </c>
      <c r="D67" t="s">
        <v>18</v>
      </c>
      <c r="E67" t="s">
        <v>74</v>
      </c>
      <c r="F67" s="33">
        <v>1</v>
      </c>
      <c r="G67" s="33">
        <v>2</v>
      </c>
      <c r="H67">
        <v>2.63</v>
      </c>
      <c r="I67">
        <v>2.73</v>
      </c>
      <c r="J67">
        <v>3.03</v>
      </c>
      <c r="K67"/>
      <c r="L67"/>
      <c r="M67"/>
      <c r="N67"/>
      <c r="O67"/>
      <c r="P67"/>
      <c r="Q67"/>
      <c r="R67" t="str">
        <f t="shared" si="16"/>
        <v>Uruguay</v>
      </c>
      <c r="S67">
        <f t="shared" si="17"/>
        <v>2.63</v>
      </c>
      <c r="T67" t="str">
        <f t="shared" si="18"/>
        <v>Denmark</v>
      </c>
      <c r="U67">
        <f t="shared" si="19"/>
        <v>3.03</v>
      </c>
      <c r="V67" t="str">
        <f t="shared" si="20"/>
        <v>away</v>
      </c>
      <c r="W67" t="str">
        <f t="shared" si="13"/>
        <v>outsider</v>
      </c>
      <c r="X67" t="str">
        <f t="shared" si="21"/>
        <v>Denmark</v>
      </c>
      <c r="Y67">
        <f t="shared" ref="Y67:Y130" si="24">IF(V67="","",IF(V67="home",H67,IF(V67="away",J67,I67)))</f>
        <v>3.03</v>
      </c>
      <c r="Z67" t="str">
        <f t="shared" si="22"/>
        <v>FALSE</v>
      </c>
    </row>
    <row r="68" spans="1:26" x14ac:dyDescent="0.2">
      <c r="A68">
        <v>2002</v>
      </c>
      <c r="B68">
        <f t="shared" si="23"/>
        <v>3</v>
      </c>
      <c r="C68">
        <v>1</v>
      </c>
      <c r="D68" t="s">
        <v>112</v>
      </c>
      <c r="E68" t="s">
        <v>11</v>
      </c>
      <c r="F68" s="33">
        <v>1</v>
      </c>
      <c r="G68" s="33">
        <v>1</v>
      </c>
      <c r="H68">
        <v>3.33</v>
      </c>
      <c r="I68">
        <v>2.95</v>
      </c>
      <c r="J68">
        <v>2.2999999999999998</v>
      </c>
      <c r="K68"/>
      <c r="L68"/>
      <c r="M68"/>
      <c r="N68"/>
      <c r="O68"/>
      <c r="P68"/>
      <c r="Q68"/>
      <c r="R68" t="str">
        <f t="shared" si="16"/>
        <v>Cameroon</v>
      </c>
      <c r="S68">
        <f t="shared" si="17"/>
        <v>2.2999999999999998</v>
      </c>
      <c r="T68" t="str">
        <f t="shared" si="18"/>
        <v>Ireland</v>
      </c>
      <c r="U68">
        <f t="shared" si="19"/>
        <v>3.33</v>
      </c>
      <c r="V68" t="str">
        <f t="shared" si="20"/>
        <v>draw</v>
      </c>
      <c r="W68" t="str">
        <f t="shared" si="13"/>
        <v>draw</v>
      </c>
      <c r="X68" t="str">
        <f t="shared" si="21"/>
        <v>Draw</v>
      </c>
      <c r="Y68">
        <f t="shared" si="24"/>
        <v>2.95</v>
      </c>
      <c r="Z68" t="str">
        <f t="shared" si="22"/>
        <v>FALSE</v>
      </c>
    </row>
    <row r="69" spans="1:26" x14ac:dyDescent="0.2">
      <c r="A69">
        <v>2002</v>
      </c>
      <c r="B69">
        <f t="shared" si="23"/>
        <v>4</v>
      </c>
      <c r="C69">
        <v>1</v>
      </c>
      <c r="D69" t="s">
        <v>30</v>
      </c>
      <c r="E69" t="s">
        <v>85</v>
      </c>
      <c r="F69" s="33">
        <v>8</v>
      </c>
      <c r="G69" s="33">
        <v>0</v>
      </c>
      <c r="H69">
        <v>1.29</v>
      </c>
      <c r="I69">
        <v>4.82</v>
      </c>
      <c r="J69">
        <v>9.0500000000000007</v>
      </c>
      <c r="K69"/>
      <c r="L69"/>
      <c r="M69"/>
      <c r="N69"/>
      <c r="O69"/>
      <c r="P69"/>
      <c r="Q69"/>
      <c r="R69" t="str">
        <f t="shared" si="16"/>
        <v>Germany</v>
      </c>
      <c r="S69">
        <f t="shared" si="17"/>
        <v>1.29</v>
      </c>
      <c r="T69" t="str">
        <f t="shared" si="18"/>
        <v>Saudi Arabia</v>
      </c>
      <c r="U69">
        <f t="shared" si="19"/>
        <v>9.0500000000000007</v>
      </c>
      <c r="V69" t="str">
        <f t="shared" si="20"/>
        <v>home</v>
      </c>
      <c r="W69" t="str">
        <f t="shared" si="13"/>
        <v>favourite</v>
      </c>
      <c r="X69" t="str">
        <f t="shared" si="21"/>
        <v>Germany</v>
      </c>
      <c r="Y69">
        <f t="shared" si="24"/>
        <v>1.29</v>
      </c>
      <c r="Z69" t="str">
        <f t="shared" si="22"/>
        <v>TRUE</v>
      </c>
    </row>
    <row r="70" spans="1:26" x14ac:dyDescent="0.2">
      <c r="A70">
        <v>2002</v>
      </c>
      <c r="B70">
        <f t="shared" si="23"/>
        <v>5</v>
      </c>
      <c r="C70">
        <v>1</v>
      </c>
      <c r="D70" t="s">
        <v>12</v>
      </c>
      <c r="E70" t="s">
        <v>72</v>
      </c>
      <c r="F70" s="33">
        <v>3</v>
      </c>
      <c r="G70" s="33">
        <v>1</v>
      </c>
      <c r="H70">
        <v>1.44</v>
      </c>
      <c r="I70">
        <v>4.0599999999999996</v>
      </c>
      <c r="J70">
        <v>7.76</v>
      </c>
      <c r="K70"/>
      <c r="L70"/>
      <c r="M70"/>
      <c r="N70"/>
      <c r="O70"/>
      <c r="P70"/>
      <c r="Q70"/>
      <c r="R70" t="str">
        <f t="shared" si="16"/>
        <v>Spain</v>
      </c>
      <c r="S70">
        <f t="shared" si="17"/>
        <v>1.44</v>
      </c>
      <c r="T70" t="str">
        <f t="shared" si="18"/>
        <v>Slovenia</v>
      </c>
      <c r="U70">
        <f t="shared" si="19"/>
        <v>7.76</v>
      </c>
      <c r="V70" t="str">
        <f t="shared" si="20"/>
        <v>home</v>
      </c>
      <c r="W70" t="str">
        <f t="shared" si="13"/>
        <v>favourite</v>
      </c>
      <c r="X70" t="str">
        <f t="shared" si="21"/>
        <v>Spain</v>
      </c>
      <c r="Y70">
        <f t="shared" si="24"/>
        <v>1.44</v>
      </c>
      <c r="Z70" t="str">
        <f t="shared" si="22"/>
        <v>TRUE</v>
      </c>
    </row>
    <row r="71" spans="1:26" x14ac:dyDescent="0.2">
      <c r="A71">
        <v>2002</v>
      </c>
      <c r="B71">
        <f t="shared" si="23"/>
        <v>6</v>
      </c>
      <c r="C71">
        <v>1</v>
      </c>
      <c r="D71" t="s">
        <v>75</v>
      </c>
      <c r="E71" t="s">
        <v>71</v>
      </c>
      <c r="F71" s="33">
        <v>2</v>
      </c>
      <c r="G71" s="33">
        <v>2</v>
      </c>
      <c r="H71">
        <v>2.0099999999999998</v>
      </c>
      <c r="I71">
        <v>3.18</v>
      </c>
      <c r="J71">
        <v>4.08</v>
      </c>
      <c r="K71"/>
      <c r="L71"/>
      <c r="M71"/>
      <c r="N71"/>
      <c r="O71"/>
      <c r="P71"/>
      <c r="Q71"/>
      <c r="R71" t="str">
        <f t="shared" si="16"/>
        <v>Paraguay</v>
      </c>
      <c r="S71">
        <f t="shared" si="17"/>
        <v>2.0099999999999998</v>
      </c>
      <c r="T71" t="str">
        <f t="shared" si="18"/>
        <v>South Africa</v>
      </c>
      <c r="U71">
        <f t="shared" si="19"/>
        <v>4.08</v>
      </c>
      <c r="V71" t="str">
        <f t="shared" si="20"/>
        <v>draw</v>
      </c>
      <c r="W71" t="str">
        <f t="shared" si="13"/>
        <v>draw</v>
      </c>
      <c r="X71" t="str">
        <f t="shared" si="21"/>
        <v>Draw</v>
      </c>
      <c r="Y71">
        <f t="shared" si="24"/>
        <v>3.18</v>
      </c>
      <c r="Z71" t="str">
        <f t="shared" si="22"/>
        <v>FALSE</v>
      </c>
    </row>
    <row r="72" spans="1:26" x14ac:dyDescent="0.2">
      <c r="A72">
        <v>2002</v>
      </c>
      <c r="B72">
        <f t="shared" si="23"/>
        <v>7</v>
      </c>
      <c r="C72">
        <v>1</v>
      </c>
      <c r="D72" t="s">
        <v>20</v>
      </c>
      <c r="E72" t="s">
        <v>90</v>
      </c>
      <c r="F72" s="33">
        <v>1</v>
      </c>
      <c r="G72" s="33">
        <v>1</v>
      </c>
      <c r="H72">
        <v>1.93</v>
      </c>
      <c r="I72">
        <v>3.17</v>
      </c>
      <c r="J72">
        <v>4.29</v>
      </c>
      <c r="K72"/>
      <c r="L72"/>
      <c r="M72"/>
      <c r="N72"/>
      <c r="O72"/>
      <c r="P72"/>
      <c r="Q72"/>
      <c r="R72" t="str">
        <f t="shared" si="16"/>
        <v>England</v>
      </c>
      <c r="S72">
        <f t="shared" si="17"/>
        <v>1.93</v>
      </c>
      <c r="T72" t="str">
        <f t="shared" si="18"/>
        <v>Sweden</v>
      </c>
      <c r="U72">
        <f t="shared" si="19"/>
        <v>4.29</v>
      </c>
      <c r="V72" t="str">
        <f t="shared" si="20"/>
        <v>draw</v>
      </c>
      <c r="W72" t="str">
        <f t="shared" si="13"/>
        <v>draw</v>
      </c>
      <c r="X72" t="str">
        <f t="shared" si="21"/>
        <v>Draw</v>
      </c>
      <c r="Y72">
        <f t="shared" si="24"/>
        <v>3.17</v>
      </c>
      <c r="Z72" t="str">
        <f t="shared" si="22"/>
        <v>FALSE</v>
      </c>
    </row>
    <row r="73" spans="1:26" x14ac:dyDescent="0.2">
      <c r="A73">
        <v>2002</v>
      </c>
      <c r="B73">
        <f t="shared" si="23"/>
        <v>8</v>
      </c>
      <c r="C73">
        <v>1</v>
      </c>
      <c r="D73" t="s">
        <v>28</v>
      </c>
      <c r="E73" t="s">
        <v>33</v>
      </c>
      <c r="F73" s="33">
        <v>1</v>
      </c>
      <c r="G73" s="33">
        <v>0</v>
      </c>
      <c r="H73">
        <v>1.65</v>
      </c>
      <c r="I73">
        <v>3.58</v>
      </c>
      <c r="J73">
        <v>5.58</v>
      </c>
      <c r="K73"/>
      <c r="L73"/>
      <c r="M73"/>
      <c r="N73"/>
      <c r="O73"/>
      <c r="P73"/>
      <c r="Q73"/>
      <c r="R73" t="str">
        <f t="shared" si="16"/>
        <v>Argentina</v>
      </c>
      <c r="S73">
        <f t="shared" si="17"/>
        <v>1.65</v>
      </c>
      <c r="T73" t="str">
        <f t="shared" si="18"/>
        <v>Nigeria</v>
      </c>
      <c r="U73">
        <f t="shared" si="19"/>
        <v>5.58</v>
      </c>
      <c r="V73" t="str">
        <f t="shared" si="20"/>
        <v>home</v>
      </c>
      <c r="W73" t="str">
        <f t="shared" si="13"/>
        <v>favourite</v>
      </c>
      <c r="X73" t="str">
        <f t="shared" si="21"/>
        <v>Argentina</v>
      </c>
      <c r="Y73">
        <f t="shared" si="24"/>
        <v>1.65</v>
      </c>
      <c r="Z73" t="str">
        <f t="shared" si="22"/>
        <v>TRUE</v>
      </c>
    </row>
    <row r="74" spans="1:26" x14ac:dyDescent="0.2">
      <c r="A74">
        <v>2002</v>
      </c>
      <c r="B74">
        <f t="shared" si="23"/>
        <v>9</v>
      </c>
      <c r="C74">
        <v>1</v>
      </c>
      <c r="D74" t="s">
        <v>8</v>
      </c>
      <c r="E74" t="s">
        <v>113</v>
      </c>
      <c r="F74" s="33">
        <v>2</v>
      </c>
      <c r="G74" s="33">
        <v>1</v>
      </c>
      <c r="H74">
        <v>1.44</v>
      </c>
      <c r="I74">
        <v>4.16</v>
      </c>
      <c r="J74">
        <v>7.7</v>
      </c>
      <c r="K74"/>
      <c r="L74"/>
      <c r="M74"/>
      <c r="N74"/>
      <c r="O74"/>
      <c r="P74"/>
      <c r="Q74"/>
      <c r="R74" t="str">
        <f t="shared" si="16"/>
        <v>Brazil</v>
      </c>
      <c r="S74">
        <f t="shared" si="17"/>
        <v>1.44</v>
      </c>
      <c r="T74" t="str">
        <f t="shared" si="18"/>
        <v>Turkey</v>
      </c>
      <c r="U74">
        <f t="shared" si="19"/>
        <v>7.7</v>
      </c>
      <c r="V74" t="str">
        <f t="shared" si="20"/>
        <v>home</v>
      </c>
      <c r="W74" t="str">
        <f t="shared" si="13"/>
        <v>favourite</v>
      </c>
      <c r="X74" t="str">
        <f t="shared" si="21"/>
        <v>Brazil</v>
      </c>
      <c r="Y74">
        <f t="shared" si="24"/>
        <v>1.44</v>
      </c>
      <c r="Z74" t="str">
        <f t="shared" si="22"/>
        <v>TRUE</v>
      </c>
    </row>
    <row r="75" spans="1:26" x14ac:dyDescent="0.2">
      <c r="A75">
        <v>2002</v>
      </c>
      <c r="B75">
        <f t="shared" si="23"/>
        <v>10</v>
      </c>
      <c r="C75">
        <v>1</v>
      </c>
      <c r="D75" t="s">
        <v>21</v>
      </c>
      <c r="E75" t="s">
        <v>25</v>
      </c>
      <c r="F75" s="33">
        <v>2</v>
      </c>
      <c r="G75" s="33">
        <v>0</v>
      </c>
      <c r="H75">
        <v>1.38</v>
      </c>
      <c r="I75">
        <v>4.22</v>
      </c>
      <c r="J75">
        <v>8.2200000000000006</v>
      </c>
      <c r="K75"/>
      <c r="L75"/>
      <c r="M75"/>
      <c r="N75"/>
      <c r="O75"/>
      <c r="P75"/>
      <c r="Q75"/>
      <c r="R75" t="str">
        <f t="shared" si="16"/>
        <v>Italy</v>
      </c>
      <c r="S75">
        <f t="shared" si="17"/>
        <v>1.38</v>
      </c>
      <c r="T75" t="str">
        <f t="shared" si="18"/>
        <v>Ecuador</v>
      </c>
      <c r="U75">
        <f t="shared" si="19"/>
        <v>8.2200000000000006</v>
      </c>
      <c r="V75" t="str">
        <f t="shared" si="20"/>
        <v>home</v>
      </c>
      <c r="W75" t="str">
        <f t="shared" si="13"/>
        <v>favourite</v>
      </c>
      <c r="X75" t="str">
        <f t="shared" si="21"/>
        <v>Italy</v>
      </c>
      <c r="Y75">
        <f t="shared" si="24"/>
        <v>1.38</v>
      </c>
      <c r="Z75" t="str">
        <f t="shared" si="22"/>
        <v>TRUE</v>
      </c>
    </row>
    <row r="76" spans="1:26" x14ac:dyDescent="0.2">
      <c r="A76">
        <v>2002</v>
      </c>
      <c r="B76">
        <f t="shared" si="23"/>
        <v>11</v>
      </c>
      <c r="C76">
        <v>1</v>
      </c>
      <c r="D76" t="s">
        <v>9</v>
      </c>
      <c r="E76" t="s">
        <v>10</v>
      </c>
      <c r="F76" s="33">
        <v>0</v>
      </c>
      <c r="G76" s="33">
        <v>1</v>
      </c>
      <c r="H76">
        <v>2.34</v>
      </c>
      <c r="I76">
        <v>2.93</v>
      </c>
      <c r="J76">
        <v>3.35</v>
      </c>
      <c r="K76"/>
      <c r="L76"/>
      <c r="M76"/>
      <c r="N76"/>
      <c r="O76"/>
      <c r="P76"/>
      <c r="Q76"/>
      <c r="R76" t="str">
        <f t="shared" si="16"/>
        <v>Croatia</v>
      </c>
      <c r="S76">
        <f t="shared" si="17"/>
        <v>2.34</v>
      </c>
      <c r="T76" t="str">
        <f t="shared" si="18"/>
        <v>Mexico</v>
      </c>
      <c r="U76">
        <f t="shared" si="19"/>
        <v>3.35</v>
      </c>
      <c r="V76" t="str">
        <f t="shared" si="20"/>
        <v>away</v>
      </c>
      <c r="W76" t="str">
        <f t="shared" si="13"/>
        <v>outsider</v>
      </c>
      <c r="X76" t="str">
        <f t="shared" si="21"/>
        <v>Mexico</v>
      </c>
      <c r="Y76">
        <f t="shared" si="24"/>
        <v>3.35</v>
      </c>
      <c r="Z76" t="str">
        <f t="shared" si="22"/>
        <v>FALSE</v>
      </c>
    </row>
    <row r="77" spans="1:26" x14ac:dyDescent="0.2">
      <c r="A77">
        <v>2002</v>
      </c>
      <c r="B77">
        <f t="shared" si="23"/>
        <v>12</v>
      </c>
      <c r="C77">
        <v>1</v>
      </c>
      <c r="D77" t="s">
        <v>114</v>
      </c>
      <c r="E77" t="s">
        <v>19</v>
      </c>
      <c r="F77" s="33">
        <v>0</v>
      </c>
      <c r="G77" s="33">
        <v>2</v>
      </c>
      <c r="H77">
        <v>3.4</v>
      </c>
      <c r="I77">
        <v>3.04</v>
      </c>
      <c r="J77">
        <v>2.2599999999999998</v>
      </c>
      <c r="K77"/>
      <c r="L77"/>
      <c r="M77"/>
      <c r="N77"/>
      <c r="O77"/>
      <c r="P77"/>
      <c r="Q77"/>
      <c r="R77" t="str">
        <f t="shared" si="16"/>
        <v>Costa Rica</v>
      </c>
      <c r="S77">
        <f t="shared" si="17"/>
        <v>2.2599999999999998</v>
      </c>
      <c r="T77" t="str">
        <f t="shared" si="18"/>
        <v>China</v>
      </c>
      <c r="U77">
        <f t="shared" si="19"/>
        <v>3.4</v>
      </c>
      <c r="V77" t="str">
        <f t="shared" si="20"/>
        <v>away</v>
      </c>
      <c r="W77" t="str">
        <f t="shared" si="13"/>
        <v>favourite</v>
      </c>
      <c r="X77" t="str">
        <f t="shared" si="21"/>
        <v>Costa Rica</v>
      </c>
      <c r="Y77">
        <f t="shared" si="24"/>
        <v>2.2599999999999998</v>
      </c>
      <c r="Z77" t="str">
        <f t="shared" si="22"/>
        <v>TRUE</v>
      </c>
    </row>
    <row r="78" spans="1:26" x14ac:dyDescent="0.2">
      <c r="A78">
        <v>2002</v>
      </c>
      <c r="B78">
        <f t="shared" si="23"/>
        <v>13</v>
      </c>
      <c r="C78">
        <v>1</v>
      </c>
      <c r="D78" t="s">
        <v>39</v>
      </c>
      <c r="E78" t="s">
        <v>93</v>
      </c>
      <c r="F78" s="33">
        <v>2</v>
      </c>
      <c r="G78" s="33">
        <v>0</v>
      </c>
      <c r="H78">
        <v>2.57</v>
      </c>
      <c r="I78">
        <v>2.95</v>
      </c>
      <c r="J78">
        <v>2.93</v>
      </c>
      <c r="K78"/>
      <c r="L78"/>
      <c r="M78"/>
      <c r="N78"/>
      <c r="O78"/>
      <c r="P78"/>
      <c r="Q78"/>
      <c r="R78" t="str">
        <f t="shared" si="16"/>
        <v>South Korea</v>
      </c>
      <c r="S78">
        <f t="shared" si="17"/>
        <v>2.57</v>
      </c>
      <c r="T78" t="str">
        <f t="shared" si="18"/>
        <v>Poland</v>
      </c>
      <c r="U78">
        <f t="shared" si="19"/>
        <v>2.93</v>
      </c>
      <c r="V78" t="str">
        <f t="shared" si="20"/>
        <v>home</v>
      </c>
      <c r="W78" t="str">
        <f t="shared" si="13"/>
        <v>favourite</v>
      </c>
      <c r="X78" t="str">
        <f t="shared" si="21"/>
        <v>South Korea</v>
      </c>
      <c r="Y78">
        <f t="shared" si="24"/>
        <v>2.57</v>
      </c>
      <c r="Z78" t="str">
        <f t="shared" si="22"/>
        <v>TRUE</v>
      </c>
    </row>
    <row r="79" spans="1:26" x14ac:dyDescent="0.2">
      <c r="A79">
        <v>2002</v>
      </c>
      <c r="B79">
        <f t="shared" si="23"/>
        <v>14</v>
      </c>
      <c r="C79">
        <v>1</v>
      </c>
      <c r="D79" t="s">
        <v>23</v>
      </c>
      <c r="E79" t="s">
        <v>36</v>
      </c>
      <c r="F79" s="33">
        <v>2</v>
      </c>
      <c r="G79" s="33">
        <v>2</v>
      </c>
      <c r="H79">
        <v>2.58</v>
      </c>
      <c r="I79">
        <v>2.94</v>
      </c>
      <c r="J79">
        <v>2.9</v>
      </c>
      <c r="K79"/>
      <c r="L79"/>
      <c r="M79"/>
      <c r="N79"/>
      <c r="O79"/>
      <c r="P79"/>
      <c r="Q79"/>
      <c r="R79" t="str">
        <f t="shared" si="16"/>
        <v>Japan</v>
      </c>
      <c r="S79">
        <f t="shared" si="17"/>
        <v>2.58</v>
      </c>
      <c r="T79" t="str">
        <f t="shared" si="18"/>
        <v>Belgium</v>
      </c>
      <c r="U79">
        <f t="shared" si="19"/>
        <v>2.9</v>
      </c>
      <c r="V79" t="str">
        <f t="shared" si="20"/>
        <v>draw</v>
      </c>
      <c r="W79" t="str">
        <f t="shared" si="13"/>
        <v>draw</v>
      </c>
      <c r="X79" t="str">
        <f t="shared" si="21"/>
        <v>Draw</v>
      </c>
      <c r="Y79">
        <f t="shared" si="24"/>
        <v>2.94</v>
      </c>
      <c r="Z79" t="str">
        <f t="shared" si="22"/>
        <v>FALSE</v>
      </c>
    </row>
    <row r="80" spans="1:26" x14ac:dyDescent="0.2">
      <c r="A80">
        <v>2002</v>
      </c>
      <c r="B80">
        <f t="shared" si="23"/>
        <v>15</v>
      </c>
      <c r="C80">
        <v>1</v>
      </c>
      <c r="D80" t="s">
        <v>35</v>
      </c>
      <c r="E80" t="s">
        <v>31</v>
      </c>
      <c r="F80" s="33">
        <v>3</v>
      </c>
      <c r="G80" s="33">
        <v>2</v>
      </c>
      <c r="H80">
        <v>7.67</v>
      </c>
      <c r="I80">
        <v>4.3</v>
      </c>
      <c r="J80">
        <v>1.4</v>
      </c>
      <c r="K80"/>
      <c r="L80"/>
      <c r="M80"/>
      <c r="N80"/>
      <c r="O80"/>
      <c r="P80"/>
      <c r="Q80"/>
      <c r="R80" t="str">
        <f t="shared" si="16"/>
        <v>Portugal</v>
      </c>
      <c r="S80">
        <f t="shared" si="17"/>
        <v>1.4</v>
      </c>
      <c r="T80" t="str">
        <f t="shared" si="18"/>
        <v>USA</v>
      </c>
      <c r="U80">
        <f t="shared" si="19"/>
        <v>7.67</v>
      </c>
      <c r="V80" t="str">
        <f t="shared" si="20"/>
        <v>home</v>
      </c>
      <c r="W80" t="str">
        <f t="shared" ref="W80:W111" si="25">IF(V80="","",IF(V80="home",IF(H80&lt;J80,"favourite","outsider"),IF(V80="away",IF(J80&lt;H80,"favourite","outsider"),"draw")))</f>
        <v>outsider</v>
      </c>
      <c r="X80" t="str">
        <f t="shared" si="21"/>
        <v>USA</v>
      </c>
      <c r="Y80">
        <f t="shared" si="24"/>
        <v>7.67</v>
      </c>
      <c r="Z80" t="str">
        <f t="shared" si="22"/>
        <v>FALSE</v>
      </c>
    </row>
    <row r="81" spans="1:26" x14ac:dyDescent="0.2">
      <c r="A81">
        <v>2002</v>
      </c>
      <c r="B81">
        <f t="shared" si="23"/>
        <v>16</v>
      </c>
      <c r="C81">
        <v>1</v>
      </c>
      <c r="D81" t="s">
        <v>30</v>
      </c>
      <c r="E81" t="s">
        <v>112</v>
      </c>
      <c r="F81" s="33">
        <v>1</v>
      </c>
      <c r="G81" s="33">
        <v>1</v>
      </c>
      <c r="H81">
        <v>1.62</v>
      </c>
      <c r="I81">
        <v>3.56</v>
      </c>
      <c r="J81">
        <v>5.67</v>
      </c>
      <c r="K81"/>
      <c r="L81"/>
      <c r="M81"/>
      <c r="N81"/>
      <c r="O81"/>
      <c r="P81"/>
      <c r="Q81"/>
      <c r="R81" t="str">
        <f t="shared" si="16"/>
        <v>Germany</v>
      </c>
      <c r="S81">
        <f t="shared" si="17"/>
        <v>1.62</v>
      </c>
      <c r="T81" t="str">
        <f t="shared" si="18"/>
        <v>Ireland</v>
      </c>
      <c r="U81">
        <f t="shared" si="19"/>
        <v>5.67</v>
      </c>
      <c r="V81" t="str">
        <f t="shared" si="20"/>
        <v>draw</v>
      </c>
      <c r="W81" t="str">
        <f t="shared" si="25"/>
        <v>draw</v>
      </c>
      <c r="X81" t="str">
        <f t="shared" si="21"/>
        <v>Draw</v>
      </c>
      <c r="Y81">
        <f t="shared" si="24"/>
        <v>3.56</v>
      </c>
      <c r="Z81" t="str">
        <f t="shared" si="22"/>
        <v>FALSE</v>
      </c>
    </row>
    <row r="82" spans="1:26" x14ac:dyDescent="0.2">
      <c r="A82">
        <v>2002</v>
      </c>
      <c r="B82">
        <f t="shared" si="23"/>
        <v>17</v>
      </c>
      <c r="C82">
        <v>2</v>
      </c>
      <c r="D82" t="s">
        <v>38</v>
      </c>
      <c r="E82" t="s">
        <v>92</v>
      </c>
      <c r="F82" s="33">
        <v>2</v>
      </c>
      <c r="G82" s="33">
        <v>0</v>
      </c>
      <c r="H82">
        <v>1.56</v>
      </c>
      <c r="I82">
        <v>3.7</v>
      </c>
      <c r="J82">
        <v>6.12</v>
      </c>
      <c r="K82"/>
      <c r="L82"/>
      <c r="M82"/>
      <c r="N82"/>
      <c r="O82"/>
      <c r="P82"/>
      <c r="Q82"/>
      <c r="R82" t="str">
        <f t="shared" si="16"/>
        <v>Russia</v>
      </c>
      <c r="S82">
        <f t="shared" si="17"/>
        <v>1.56</v>
      </c>
      <c r="T82" t="str">
        <f t="shared" si="18"/>
        <v>Tunisia</v>
      </c>
      <c r="U82">
        <f t="shared" si="19"/>
        <v>6.12</v>
      </c>
      <c r="V82" t="str">
        <f t="shared" si="20"/>
        <v>home</v>
      </c>
      <c r="W82" t="str">
        <f t="shared" si="25"/>
        <v>favourite</v>
      </c>
      <c r="X82" t="str">
        <f t="shared" si="21"/>
        <v>Russia</v>
      </c>
      <c r="Y82">
        <f t="shared" si="24"/>
        <v>1.56</v>
      </c>
      <c r="Z82" t="str">
        <f t="shared" si="22"/>
        <v>TRUE</v>
      </c>
    </row>
    <row r="83" spans="1:26" x14ac:dyDescent="0.2">
      <c r="A83">
        <v>2002</v>
      </c>
      <c r="B83">
        <f t="shared" si="23"/>
        <v>18</v>
      </c>
      <c r="C83">
        <v>2</v>
      </c>
      <c r="D83" t="s">
        <v>26</v>
      </c>
      <c r="E83" t="s">
        <v>18</v>
      </c>
      <c r="F83" s="33">
        <v>0</v>
      </c>
      <c r="G83" s="33">
        <v>0</v>
      </c>
      <c r="H83">
        <v>1.49</v>
      </c>
      <c r="I83">
        <v>3.88</v>
      </c>
      <c r="J83">
        <v>7.02</v>
      </c>
      <c r="K83"/>
      <c r="L83"/>
      <c r="M83"/>
      <c r="N83"/>
      <c r="O83"/>
      <c r="P83"/>
      <c r="Q83"/>
      <c r="R83" t="str">
        <f t="shared" si="16"/>
        <v>France</v>
      </c>
      <c r="S83">
        <f t="shared" si="17"/>
        <v>1.49</v>
      </c>
      <c r="T83" t="str">
        <f t="shared" si="18"/>
        <v>Uruguay</v>
      </c>
      <c r="U83">
        <f t="shared" si="19"/>
        <v>7.02</v>
      </c>
      <c r="V83" t="str">
        <f t="shared" si="20"/>
        <v>draw</v>
      </c>
      <c r="W83" t="str">
        <f t="shared" si="25"/>
        <v>draw</v>
      </c>
      <c r="X83" t="str">
        <f t="shared" si="21"/>
        <v>Draw</v>
      </c>
      <c r="Y83">
        <f t="shared" si="24"/>
        <v>3.88</v>
      </c>
      <c r="Z83" t="str">
        <f t="shared" si="22"/>
        <v>FALSE</v>
      </c>
    </row>
    <row r="84" spans="1:26" x14ac:dyDescent="0.2">
      <c r="A84">
        <v>2002</v>
      </c>
      <c r="B84">
        <f t="shared" si="23"/>
        <v>19</v>
      </c>
      <c r="C84">
        <v>2</v>
      </c>
      <c r="D84" t="s">
        <v>74</v>
      </c>
      <c r="E84" t="s">
        <v>94</v>
      </c>
      <c r="F84" s="33">
        <v>1</v>
      </c>
      <c r="G84" s="33">
        <v>1</v>
      </c>
      <c r="H84">
        <v>2.2400000000000002</v>
      </c>
      <c r="I84">
        <v>2.96</v>
      </c>
      <c r="J84">
        <v>3.53</v>
      </c>
      <c r="K84"/>
      <c r="L84"/>
      <c r="M84"/>
      <c r="N84"/>
      <c r="O84"/>
      <c r="P84"/>
      <c r="Q84"/>
      <c r="R84" t="str">
        <f t="shared" si="16"/>
        <v>Denmark</v>
      </c>
      <c r="S84">
        <f t="shared" si="17"/>
        <v>2.2400000000000002</v>
      </c>
      <c r="T84" t="str">
        <f t="shared" si="18"/>
        <v>Senegal</v>
      </c>
      <c r="U84">
        <f t="shared" si="19"/>
        <v>3.53</v>
      </c>
      <c r="V84" t="str">
        <f t="shared" si="20"/>
        <v>draw</v>
      </c>
      <c r="W84" t="str">
        <f t="shared" si="25"/>
        <v>draw</v>
      </c>
      <c r="X84" t="str">
        <f t="shared" si="21"/>
        <v>Draw</v>
      </c>
      <c r="Y84">
        <f t="shared" si="24"/>
        <v>2.96</v>
      </c>
      <c r="Z84" t="str">
        <f t="shared" si="22"/>
        <v>FALSE</v>
      </c>
    </row>
    <row r="85" spans="1:26" x14ac:dyDescent="0.2">
      <c r="A85">
        <v>2002</v>
      </c>
      <c r="B85">
        <f t="shared" si="23"/>
        <v>20</v>
      </c>
      <c r="C85">
        <v>2</v>
      </c>
      <c r="D85" t="s">
        <v>11</v>
      </c>
      <c r="E85" t="s">
        <v>85</v>
      </c>
      <c r="F85" s="33">
        <v>1</v>
      </c>
      <c r="G85" s="33">
        <v>0</v>
      </c>
      <c r="H85">
        <v>1.31</v>
      </c>
      <c r="I85">
        <v>4.9000000000000004</v>
      </c>
      <c r="J85">
        <v>8.7100000000000009</v>
      </c>
      <c r="K85"/>
      <c r="L85"/>
      <c r="M85"/>
      <c r="N85"/>
      <c r="O85"/>
      <c r="P85"/>
      <c r="Q85"/>
      <c r="R85" t="str">
        <f t="shared" si="16"/>
        <v>Cameroon</v>
      </c>
      <c r="S85">
        <f t="shared" si="17"/>
        <v>1.31</v>
      </c>
      <c r="T85" t="str">
        <f t="shared" si="18"/>
        <v>Saudi Arabia</v>
      </c>
      <c r="U85">
        <f t="shared" si="19"/>
        <v>8.7100000000000009</v>
      </c>
      <c r="V85" t="str">
        <f t="shared" si="20"/>
        <v>home</v>
      </c>
      <c r="W85" t="str">
        <f t="shared" si="25"/>
        <v>favourite</v>
      </c>
      <c r="X85" t="str">
        <f t="shared" si="21"/>
        <v>Cameroon</v>
      </c>
      <c r="Y85">
        <f t="shared" si="24"/>
        <v>1.31</v>
      </c>
      <c r="Z85" t="str">
        <f t="shared" si="22"/>
        <v>TRUE</v>
      </c>
    </row>
    <row r="86" spans="1:26" x14ac:dyDescent="0.2">
      <c r="A86">
        <v>2002</v>
      </c>
      <c r="B86">
        <f t="shared" si="23"/>
        <v>21</v>
      </c>
      <c r="C86">
        <v>2</v>
      </c>
      <c r="D86" t="s">
        <v>12</v>
      </c>
      <c r="E86" t="s">
        <v>75</v>
      </c>
      <c r="F86" s="33">
        <v>3</v>
      </c>
      <c r="G86" s="33">
        <v>1</v>
      </c>
      <c r="H86">
        <v>1.61</v>
      </c>
      <c r="I86">
        <v>3.48</v>
      </c>
      <c r="J86">
        <v>6.09</v>
      </c>
      <c r="K86"/>
      <c r="L86"/>
      <c r="M86"/>
      <c r="N86"/>
      <c r="O86"/>
      <c r="P86"/>
      <c r="Q86"/>
      <c r="R86" t="str">
        <f t="shared" si="16"/>
        <v>Spain</v>
      </c>
      <c r="S86">
        <f t="shared" si="17"/>
        <v>1.61</v>
      </c>
      <c r="T86" t="str">
        <f t="shared" si="18"/>
        <v>Paraguay</v>
      </c>
      <c r="U86">
        <f t="shared" si="19"/>
        <v>6.09</v>
      </c>
      <c r="V86" t="str">
        <f t="shared" si="20"/>
        <v>home</v>
      </c>
      <c r="W86" t="str">
        <f t="shared" si="25"/>
        <v>favourite</v>
      </c>
      <c r="X86" t="str">
        <f t="shared" si="21"/>
        <v>Spain</v>
      </c>
      <c r="Y86">
        <f t="shared" si="24"/>
        <v>1.61</v>
      </c>
      <c r="Z86" t="str">
        <f t="shared" si="22"/>
        <v>TRUE</v>
      </c>
    </row>
    <row r="87" spans="1:26" x14ac:dyDescent="0.2">
      <c r="A87">
        <v>2002</v>
      </c>
      <c r="B87">
        <f t="shared" si="23"/>
        <v>22</v>
      </c>
      <c r="C87">
        <v>2</v>
      </c>
      <c r="D87" t="s">
        <v>90</v>
      </c>
      <c r="E87" t="s">
        <v>33</v>
      </c>
      <c r="F87" s="33">
        <v>2</v>
      </c>
      <c r="G87" s="33">
        <v>1</v>
      </c>
      <c r="H87">
        <v>2.65</v>
      </c>
      <c r="I87">
        <v>2.94</v>
      </c>
      <c r="J87">
        <v>2.83</v>
      </c>
      <c r="K87"/>
      <c r="L87"/>
      <c r="M87"/>
      <c r="N87"/>
      <c r="O87"/>
      <c r="P87"/>
      <c r="Q87"/>
      <c r="R87" t="str">
        <f t="shared" si="16"/>
        <v>Sweden</v>
      </c>
      <c r="S87">
        <f t="shared" si="17"/>
        <v>2.65</v>
      </c>
      <c r="T87" t="str">
        <f t="shared" si="18"/>
        <v>Nigeria</v>
      </c>
      <c r="U87">
        <f t="shared" si="19"/>
        <v>2.83</v>
      </c>
      <c r="V87" t="str">
        <f t="shared" si="20"/>
        <v>home</v>
      </c>
      <c r="W87" t="str">
        <f t="shared" si="25"/>
        <v>favourite</v>
      </c>
      <c r="X87" t="str">
        <f t="shared" si="21"/>
        <v>Sweden</v>
      </c>
      <c r="Y87">
        <f t="shared" si="24"/>
        <v>2.65</v>
      </c>
      <c r="Z87" t="str">
        <f t="shared" si="22"/>
        <v>TRUE</v>
      </c>
    </row>
    <row r="88" spans="1:26" x14ac:dyDescent="0.2">
      <c r="A88">
        <v>2002</v>
      </c>
      <c r="B88">
        <f t="shared" si="23"/>
        <v>23</v>
      </c>
      <c r="C88">
        <v>2</v>
      </c>
      <c r="D88" t="s">
        <v>28</v>
      </c>
      <c r="E88" t="s">
        <v>20</v>
      </c>
      <c r="F88" s="33">
        <v>0</v>
      </c>
      <c r="G88" s="33">
        <v>1</v>
      </c>
      <c r="H88">
        <v>2.12</v>
      </c>
      <c r="I88">
        <v>2.93</v>
      </c>
      <c r="J88">
        <v>3.89</v>
      </c>
      <c r="K88"/>
      <c r="L88"/>
      <c r="M88"/>
      <c r="N88"/>
      <c r="O88"/>
      <c r="P88"/>
      <c r="Q88"/>
      <c r="R88" t="str">
        <f t="shared" si="16"/>
        <v>Argentina</v>
      </c>
      <c r="S88">
        <f t="shared" si="17"/>
        <v>2.12</v>
      </c>
      <c r="T88" t="str">
        <f t="shared" si="18"/>
        <v>England</v>
      </c>
      <c r="U88">
        <f t="shared" si="19"/>
        <v>3.89</v>
      </c>
      <c r="V88" t="str">
        <f t="shared" si="20"/>
        <v>away</v>
      </c>
      <c r="W88" t="str">
        <f t="shared" si="25"/>
        <v>outsider</v>
      </c>
      <c r="X88" t="str">
        <f t="shared" si="21"/>
        <v>England</v>
      </c>
      <c r="Y88">
        <f t="shared" si="24"/>
        <v>3.89</v>
      </c>
      <c r="Z88" t="str">
        <f t="shared" si="22"/>
        <v>FALSE</v>
      </c>
    </row>
    <row r="89" spans="1:26" x14ac:dyDescent="0.2">
      <c r="A89">
        <v>2002</v>
      </c>
      <c r="B89">
        <f t="shared" si="23"/>
        <v>24</v>
      </c>
      <c r="C89">
        <v>2</v>
      </c>
      <c r="D89" t="s">
        <v>71</v>
      </c>
      <c r="E89" t="s">
        <v>72</v>
      </c>
      <c r="F89" s="33">
        <v>1</v>
      </c>
      <c r="G89" s="33">
        <v>0</v>
      </c>
      <c r="H89">
        <v>3.18</v>
      </c>
      <c r="I89">
        <v>2.99</v>
      </c>
      <c r="J89">
        <v>2.4</v>
      </c>
      <c r="K89"/>
      <c r="L89"/>
      <c r="M89"/>
      <c r="N89"/>
      <c r="O89"/>
      <c r="P89"/>
      <c r="Q89"/>
      <c r="R89" t="str">
        <f t="shared" si="16"/>
        <v>Slovenia</v>
      </c>
      <c r="S89">
        <f t="shared" si="17"/>
        <v>2.4</v>
      </c>
      <c r="T89" t="str">
        <f t="shared" si="18"/>
        <v>South Africa</v>
      </c>
      <c r="U89">
        <f t="shared" si="19"/>
        <v>3.18</v>
      </c>
      <c r="V89" t="str">
        <f t="shared" si="20"/>
        <v>home</v>
      </c>
      <c r="W89" t="str">
        <f t="shared" si="25"/>
        <v>outsider</v>
      </c>
      <c r="X89" t="str">
        <f t="shared" si="21"/>
        <v>South Africa</v>
      </c>
      <c r="Y89">
        <f t="shared" si="24"/>
        <v>3.18</v>
      </c>
      <c r="Z89" t="str">
        <f t="shared" si="22"/>
        <v>FALSE</v>
      </c>
    </row>
    <row r="90" spans="1:26" x14ac:dyDescent="0.2">
      <c r="A90">
        <v>2002</v>
      </c>
      <c r="B90">
        <f t="shared" si="23"/>
        <v>25</v>
      </c>
      <c r="C90">
        <v>2</v>
      </c>
      <c r="D90" t="s">
        <v>8</v>
      </c>
      <c r="E90" t="s">
        <v>114</v>
      </c>
      <c r="F90" s="33">
        <v>4</v>
      </c>
      <c r="G90" s="33">
        <v>0</v>
      </c>
      <c r="H90">
        <v>1.1299999999999999</v>
      </c>
      <c r="I90">
        <v>6.78</v>
      </c>
      <c r="J90">
        <v>9.99</v>
      </c>
      <c r="K90"/>
      <c r="L90"/>
      <c r="M90"/>
      <c r="N90"/>
      <c r="O90"/>
      <c r="P90"/>
      <c r="Q90"/>
      <c r="R90" t="str">
        <f t="shared" si="16"/>
        <v>Brazil</v>
      </c>
      <c r="S90">
        <f t="shared" si="17"/>
        <v>1.1299999999999999</v>
      </c>
      <c r="T90" t="str">
        <f t="shared" si="18"/>
        <v>China</v>
      </c>
      <c r="U90">
        <f t="shared" si="19"/>
        <v>9.99</v>
      </c>
      <c r="V90" t="str">
        <f t="shared" si="20"/>
        <v>home</v>
      </c>
      <c r="W90" t="str">
        <f t="shared" si="25"/>
        <v>favourite</v>
      </c>
      <c r="X90" t="str">
        <f t="shared" si="21"/>
        <v>Brazil</v>
      </c>
      <c r="Y90">
        <f t="shared" si="24"/>
        <v>1.1299999999999999</v>
      </c>
      <c r="Z90" t="str">
        <f t="shared" si="22"/>
        <v>TRUE</v>
      </c>
    </row>
    <row r="91" spans="1:26" x14ac:dyDescent="0.2">
      <c r="A91">
        <v>2002</v>
      </c>
      <c r="B91">
        <f t="shared" si="23"/>
        <v>26</v>
      </c>
      <c r="C91">
        <v>2</v>
      </c>
      <c r="D91" t="s">
        <v>21</v>
      </c>
      <c r="E91" t="s">
        <v>9</v>
      </c>
      <c r="F91" s="33">
        <v>1</v>
      </c>
      <c r="G91" s="33">
        <v>2</v>
      </c>
      <c r="H91">
        <v>1.6</v>
      </c>
      <c r="I91">
        <v>3.53</v>
      </c>
      <c r="J91">
        <v>5.98</v>
      </c>
      <c r="K91"/>
      <c r="L91"/>
      <c r="M91"/>
      <c r="N91"/>
      <c r="O91"/>
      <c r="P91"/>
      <c r="Q91"/>
      <c r="R91" t="str">
        <f t="shared" si="16"/>
        <v>Italy</v>
      </c>
      <c r="S91">
        <f t="shared" si="17"/>
        <v>1.6</v>
      </c>
      <c r="T91" t="str">
        <f t="shared" si="18"/>
        <v>Croatia</v>
      </c>
      <c r="U91">
        <f t="shared" si="19"/>
        <v>5.98</v>
      </c>
      <c r="V91" t="str">
        <f t="shared" si="20"/>
        <v>away</v>
      </c>
      <c r="W91" t="str">
        <f t="shared" si="25"/>
        <v>outsider</v>
      </c>
      <c r="X91" t="str">
        <f t="shared" si="21"/>
        <v>Croatia</v>
      </c>
      <c r="Y91">
        <f t="shared" si="24"/>
        <v>5.98</v>
      </c>
      <c r="Z91" t="str">
        <f t="shared" si="22"/>
        <v>FALSE</v>
      </c>
    </row>
    <row r="92" spans="1:26" x14ac:dyDescent="0.2">
      <c r="A92">
        <v>2002</v>
      </c>
      <c r="B92">
        <f t="shared" si="23"/>
        <v>27</v>
      </c>
      <c r="C92">
        <v>2</v>
      </c>
      <c r="D92" t="s">
        <v>19</v>
      </c>
      <c r="E92" t="s">
        <v>113</v>
      </c>
      <c r="F92" s="33">
        <v>1</v>
      </c>
      <c r="G92" s="33">
        <v>1</v>
      </c>
      <c r="H92">
        <v>4.18</v>
      </c>
      <c r="I92">
        <v>3.32</v>
      </c>
      <c r="J92">
        <v>1.88</v>
      </c>
      <c r="K92"/>
      <c r="L92"/>
      <c r="M92"/>
      <c r="N92"/>
      <c r="O92"/>
      <c r="P92"/>
      <c r="Q92"/>
      <c r="R92" t="str">
        <f t="shared" si="16"/>
        <v>Turkey</v>
      </c>
      <c r="S92">
        <f t="shared" si="17"/>
        <v>1.88</v>
      </c>
      <c r="T92" t="str">
        <f t="shared" si="18"/>
        <v>Costa Rica</v>
      </c>
      <c r="U92">
        <f t="shared" si="19"/>
        <v>4.18</v>
      </c>
      <c r="V92" t="str">
        <f t="shared" si="20"/>
        <v>draw</v>
      </c>
      <c r="W92" t="str">
        <f t="shared" si="25"/>
        <v>draw</v>
      </c>
      <c r="X92" t="str">
        <f t="shared" si="21"/>
        <v>Draw</v>
      </c>
      <c r="Y92">
        <f t="shared" si="24"/>
        <v>3.32</v>
      </c>
      <c r="Z92" t="str">
        <f t="shared" si="22"/>
        <v>FALSE</v>
      </c>
    </row>
    <row r="93" spans="1:26" x14ac:dyDescent="0.2">
      <c r="A93">
        <v>2002</v>
      </c>
      <c r="B93">
        <f t="shared" si="23"/>
        <v>28</v>
      </c>
      <c r="C93">
        <v>2</v>
      </c>
      <c r="D93" t="s">
        <v>10</v>
      </c>
      <c r="E93" t="s">
        <v>25</v>
      </c>
      <c r="F93" s="33">
        <v>2</v>
      </c>
      <c r="G93" s="33">
        <v>1</v>
      </c>
      <c r="H93">
        <v>2.1</v>
      </c>
      <c r="I93">
        <v>3.03</v>
      </c>
      <c r="J93">
        <v>3.92</v>
      </c>
      <c r="K93"/>
      <c r="L93"/>
      <c r="M93"/>
      <c r="N93"/>
      <c r="O93"/>
      <c r="P93"/>
      <c r="Q93"/>
      <c r="R93" t="str">
        <f t="shared" si="16"/>
        <v>Mexico</v>
      </c>
      <c r="S93">
        <f t="shared" si="17"/>
        <v>2.1</v>
      </c>
      <c r="T93" t="str">
        <f t="shared" si="18"/>
        <v>Ecuador</v>
      </c>
      <c r="U93">
        <f t="shared" si="19"/>
        <v>3.92</v>
      </c>
      <c r="V93" t="str">
        <f t="shared" si="20"/>
        <v>home</v>
      </c>
      <c r="W93" t="str">
        <f t="shared" si="25"/>
        <v>favourite</v>
      </c>
      <c r="X93" t="str">
        <f t="shared" si="21"/>
        <v>Mexico</v>
      </c>
      <c r="Y93">
        <f t="shared" si="24"/>
        <v>2.1</v>
      </c>
      <c r="Z93" t="str">
        <f t="shared" si="22"/>
        <v>TRUE</v>
      </c>
    </row>
    <row r="94" spans="1:26" x14ac:dyDescent="0.2">
      <c r="A94">
        <v>2002</v>
      </c>
      <c r="B94">
        <f t="shared" si="23"/>
        <v>29</v>
      </c>
      <c r="C94">
        <v>2</v>
      </c>
      <c r="D94" t="s">
        <v>23</v>
      </c>
      <c r="E94" t="s">
        <v>38</v>
      </c>
      <c r="F94" s="33">
        <v>1</v>
      </c>
      <c r="G94" s="33">
        <v>0</v>
      </c>
      <c r="H94">
        <v>2.95</v>
      </c>
      <c r="I94">
        <v>2.89</v>
      </c>
      <c r="J94">
        <v>2.66</v>
      </c>
      <c r="K94"/>
      <c r="L94"/>
      <c r="M94"/>
      <c r="N94"/>
      <c r="O94"/>
      <c r="P94"/>
      <c r="Q94"/>
      <c r="R94" t="str">
        <f t="shared" si="16"/>
        <v>Russia</v>
      </c>
      <c r="S94">
        <f t="shared" si="17"/>
        <v>2.66</v>
      </c>
      <c r="T94" t="str">
        <f t="shared" si="18"/>
        <v>Japan</v>
      </c>
      <c r="U94">
        <f t="shared" si="19"/>
        <v>2.95</v>
      </c>
      <c r="V94" t="str">
        <f t="shared" si="20"/>
        <v>home</v>
      </c>
      <c r="W94" t="str">
        <f t="shared" si="25"/>
        <v>outsider</v>
      </c>
      <c r="X94" t="str">
        <f t="shared" si="21"/>
        <v>Japan</v>
      </c>
      <c r="Y94">
        <f t="shared" si="24"/>
        <v>2.95</v>
      </c>
      <c r="Z94" t="str">
        <f t="shared" si="22"/>
        <v>FALSE</v>
      </c>
    </row>
    <row r="95" spans="1:26" x14ac:dyDescent="0.2">
      <c r="A95">
        <v>2002</v>
      </c>
      <c r="B95">
        <f t="shared" si="23"/>
        <v>30</v>
      </c>
      <c r="C95">
        <v>2</v>
      </c>
      <c r="D95" t="s">
        <v>39</v>
      </c>
      <c r="E95" t="s">
        <v>35</v>
      </c>
      <c r="F95" s="33">
        <v>1</v>
      </c>
      <c r="G95" s="33">
        <v>1</v>
      </c>
      <c r="H95">
        <v>2.33</v>
      </c>
      <c r="I95">
        <v>2.94</v>
      </c>
      <c r="J95">
        <v>3.51</v>
      </c>
      <c r="K95"/>
      <c r="L95"/>
      <c r="M95"/>
      <c r="N95"/>
      <c r="O95"/>
      <c r="P95"/>
      <c r="Q95"/>
      <c r="R95" t="str">
        <f t="shared" si="16"/>
        <v>South Korea</v>
      </c>
      <c r="S95">
        <f t="shared" si="17"/>
        <v>2.33</v>
      </c>
      <c r="T95" t="str">
        <f t="shared" si="18"/>
        <v>USA</v>
      </c>
      <c r="U95">
        <f t="shared" si="19"/>
        <v>3.51</v>
      </c>
      <c r="V95" t="str">
        <f t="shared" si="20"/>
        <v>draw</v>
      </c>
      <c r="W95" t="str">
        <f t="shared" si="25"/>
        <v>draw</v>
      </c>
      <c r="X95" t="str">
        <f t="shared" si="21"/>
        <v>Draw</v>
      </c>
      <c r="Y95">
        <f t="shared" si="24"/>
        <v>2.94</v>
      </c>
      <c r="Z95" t="str">
        <f t="shared" si="22"/>
        <v>FALSE</v>
      </c>
    </row>
    <row r="96" spans="1:26" x14ac:dyDescent="0.2">
      <c r="A96">
        <v>2002</v>
      </c>
      <c r="B96">
        <f t="shared" si="23"/>
        <v>31</v>
      </c>
      <c r="C96">
        <v>2</v>
      </c>
      <c r="D96" t="s">
        <v>31</v>
      </c>
      <c r="E96" t="s">
        <v>93</v>
      </c>
      <c r="F96" s="33">
        <v>4</v>
      </c>
      <c r="G96" s="33">
        <v>0</v>
      </c>
      <c r="H96">
        <v>1.63</v>
      </c>
      <c r="I96">
        <v>3.64</v>
      </c>
      <c r="J96">
        <v>5.49</v>
      </c>
      <c r="K96"/>
      <c r="L96"/>
      <c r="M96"/>
      <c r="N96"/>
      <c r="O96"/>
      <c r="P96"/>
      <c r="Q96"/>
      <c r="R96" t="str">
        <f t="shared" si="16"/>
        <v>Portugal</v>
      </c>
      <c r="S96">
        <f t="shared" si="17"/>
        <v>1.63</v>
      </c>
      <c r="T96" t="str">
        <f t="shared" si="18"/>
        <v>Poland</v>
      </c>
      <c r="U96">
        <f t="shared" si="19"/>
        <v>5.49</v>
      </c>
      <c r="V96" t="str">
        <f t="shared" si="20"/>
        <v>home</v>
      </c>
      <c r="W96" t="str">
        <f t="shared" si="25"/>
        <v>favourite</v>
      </c>
      <c r="X96" t="str">
        <f t="shared" si="21"/>
        <v>Portugal</v>
      </c>
      <c r="Y96">
        <f t="shared" si="24"/>
        <v>1.63</v>
      </c>
      <c r="Z96" t="str">
        <f t="shared" si="22"/>
        <v>TRUE</v>
      </c>
    </row>
    <row r="97" spans="1:26" x14ac:dyDescent="0.2">
      <c r="A97">
        <v>2002</v>
      </c>
      <c r="B97">
        <f t="shared" si="23"/>
        <v>32</v>
      </c>
      <c r="C97">
        <v>2</v>
      </c>
      <c r="D97" t="s">
        <v>92</v>
      </c>
      <c r="E97" t="s">
        <v>36</v>
      </c>
      <c r="F97" s="33">
        <v>1</v>
      </c>
      <c r="G97" s="33">
        <v>1</v>
      </c>
      <c r="H97">
        <v>6.02</v>
      </c>
      <c r="I97">
        <v>3.81</v>
      </c>
      <c r="J97">
        <v>1.56</v>
      </c>
      <c r="K97"/>
      <c r="L97"/>
      <c r="M97"/>
      <c r="N97"/>
      <c r="O97"/>
      <c r="P97"/>
      <c r="Q97"/>
      <c r="R97" t="str">
        <f t="shared" si="16"/>
        <v>Belgium</v>
      </c>
      <c r="S97">
        <f t="shared" si="17"/>
        <v>1.56</v>
      </c>
      <c r="T97" t="str">
        <f t="shared" si="18"/>
        <v>Tunisia</v>
      </c>
      <c r="U97">
        <f t="shared" si="19"/>
        <v>6.02</v>
      </c>
      <c r="V97" t="str">
        <f t="shared" si="20"/>
        <v>draw</v>
      </c>
      <c r="W97" t="str">
        <f t="shared" si="25"/>
        <v>draw</v>
      </c>
      <c r="X97" t="str">
        <f t="shared" si="21"/>
        <v>Draw</v>
      </c>
      <c r="Y97">
        <f t="shared" si="24"/>
        <v>3.81</v>
      </c>
      <c r="Z97" t="str">
        <f t="shared" si="22"/>
        <v>FALSE</v>
      </c>
    </row>
    <row r="98" spans="1:26" x14ac:dyDescent="0.2">
      <c r="A98">
        <v>2002</v>
      </c>
      <c r="B98">
        <f t="shared" si="23"/>
        <v>33</v>
      </c>
      <c r="C98">
        <v>3</v>
      </c>
      <c r="D98" t="s">
        <v>94</v>
      </c>
      <c r="E98" t="s">
        <v>18</v>
      </c>
      <c r="F98" s="33">
        <v>3</v>
      </c>
      <c r="G98" s="33">
        <v>3</v>
      </c>
      <c r="H98">
        <v>2.81</v>
      </c>
      <c r="I98">
        <v>3.04</v>
      </c>
      <c r="J98">
        <v>2.62</v>
      </c>
      <c r="K98"/>
      <c r="L98"/>
      <c r="M98"/>
      <c r="N98"/>
      <c r="O98"/>
      <c r="P98"/>
      <c r="Q98"/>
      <c r="R98" t="str">
        <f t="shared" si="16"/>
        <v>Uruguay</v>
      </c>
      <c r="S98">
        <f t="shared" si="17"/>
        <v>2.62</v>
      </c>
      <c r="T98" t="str">
        <f t="shared" si="18"/>
        <v>Senegal</v>
      </c>
      <c r="U98">
        <f t="shared" si="19"/>
        <v>2.81</v>
      </c>
      <c r="V98" t="str">
        <f t="shared" ref="V98:V129" si="26">IF(F98="","",IF(F98&gt;G98,"home",IF(G98&gt;F98,"away","draw")))</f>
        <v>draw</v>
      </c>
      <c r="W98" t="str">
        <f t="shared" si="25"/>
        <v>draw</v>
      </c>
      <c r="X98" t="str">
        <f t="shared" ref="X98:X129" si="27">IF(V98="","",IF(V98="home",D98,IF(V98="away",E98,"Draw")))</f>
        <v>Draw</v>
      </c>
      <c r="Y98">
        <f t="shared" si="24"/>
        <v>3.04</v>
      </c>
      <c r="Z98" t="str">
        <f t="shared" si="22"/>
        <v>FALSE</v>
      </c>
    </row>
    <row r="99" spans="1:26" x14ac:dyDescent="0.2">
      <c r="A99">
        <v>2002</v>
      </c>
      <c r="B99">
        <f t="shared" si="23"/>
        <v>34</v>
      </c>
      <c r="C99">
        <v>3</v>
      </c>
      <c r="D99" t="s">
        <v>74</v>
      </c>
      <c r="E99" t="s">
        <v>26</v>
      </c>
      <c r="F99" s="33">
        <v>2</v>
      </c>
      <c r="G99" s="33">
        <v>0</v>
      </c>
      <c r="H99">
        <v>6.72</v>
      </c>
      <c r="I99">
        <v>3.86</v>
      </c>
      <c r="J99">
        <v>1.53</v>
      </c>
      <c r="K99"/>
      <c r="L99"/>
      <c r="M99"/>
      <c r="N99"/>
      <c r="O99"/>
      <c r="P99"/>
      <c r="Q99"/>
      <c r="R99" t="str">
        <f t="shared" si="16"/>
        <v>France</v>
      </c>
      <c r="S99">
        <f t="shared" si="17"/>
        <v>1.53</v>
      </c>
      <c r="T99" t="str">
        <f t="shared" si="18"/>
        <v>Denmark</v>
      </c>
      <c r="U99">
        <f t="shared" si="19"/>
        <v>6.72</v>
      </c>
      <c r="V99" t="str">
        <f t="shared" si="26"/>
        <v>home</v>
      </c>
      <c r="W99" t="str">
        <f t="shared" si="25"/>
        <v>outsider</v>
      </c>
      <c r="X99" t="str">
        <f t="shared" si="27"/>
        <v>Denmark</v>
      </c>
      <c r="Y99">
        <f t="shared" si="24"/>
        <v>6.72</v>
      </c>
      <c r="Z99" t="str">
        <f t="shared" si="22"/>
        <v>FALSE</v>
      </c>
    </row>
    <row r="100" spans="1:26" x14ac:dyDescent="0.2">
      <c r="A100">
        <v>2002</v>
      </c>
      <c r="B100">
        <f t="shared" si="23"/>
        <v>35</v>
      </c>
      <c r="C100">
        <v>3</v>
      </c>
      <c r="D100" t="s">
        <v>85</v>
      </c>
      <c r="E100" t="s">
        <v>112</v>
      </c>
      <c r="F100" s="33">
        <v>0</v>
      </c>
      <c r="G100" s="33">
        <v>3</v>
      </c>
      <c r="H100">
        <v>8.2200000000000006</v>
      </c>
      <c r="I100">
        <v>5.09</v>
      </c>
      <c r="J100">
        <v>1.31</v>
      </c>
      <c r="K100"/>
      <c r="L100"/>
      <c r="M100"/>
      <c r="N100"/>
      <c r="O100"/>
      <c r="P100"/>
      <c r="Q100"/>
      <c r="R100" t="str">
        <f t="shared" si="16"/>
        <v>Ireland</v>
      </c>
      <c r="S100">
        <f t="shared" si="17"/>
        <v>1.31</v>
      </c>
      <c r="T100" t="str">
        <f t="shared" si="18"/>
        <v>Saudi Arabia</v>
      </c>
      <c r="U100">
        <f t="shared" si="19"/>
        <v>8.2200000000000006</v>
      </c>
      <c r="V100" t="str">
        <f t="shared" si="26"/>
        <v>away</v>
      </c>
      <c r="W100" t="str">
        <f t="shared" si="25"/>
        <v>favourite</v>
      </c>
      <c r="X100" t="str">
        <f t="shared" si="27"/>
        <v>Ireland</v>
      </c>
      <c r="Y100">
        <f t="shared" si="24"/>
        <v>1.31</v>
      </c>
      <c r="Z100" t="str">
        <f t="shared" si="22"/>
        <v>TRUE</v>
      </c>
    </row>
    <row r="101" spans="1:26" x14ac:dyDescent="0.2">
      <c r="A101">
        <v>2002</v>
      </c>
      <c r="B101">
        <f t="shared" si="23"/>
        <v>36</v>
      </c>
      <c r="C101">
        <v>3</v>
      </c>
      <c r="D101" t="s">
        <v>11</v>
      </c>
      <c r="E101" t="s">
        <v>30</v>
      </c>
      <c r="F101" s="33">
        <v>0</v>
      </c>
      <c r="G101" s="33">
        <v>2</v>
      </c>
      <c r="H101">
        <v>4.18</v>
      </c>
      <c r="I101">
        <v>3.25</v>
      </c>
      <c r="J101">
        <v>1.95</v>
      </c>
      <c r="K101"/>
      <c r="L101"/>
      <c r="M101"/>
      <c r="N101"/>
      <c r="O101"/>
      <c r="P101"/>
      <c r="Q101"/>
      <c r="R101" t="str">
        <f t="shared" si="16"/>
        <v>Germany</v>
      </c>
      <c r="S101">
        <f t="shared" si="17"/>
        <v>1.95</v>
      </c>
      <c r="T101" t="str">
        <f t="shared" si="18"/>
        <v>Cameroon</v>
      </c>
      <c r="U101">
        <f t="shared" si="19"/>
        <v>4.18</v>
      </c>
      <c r="V101" t="str">
        <f t="shared" si="26"/>
        <v>away</v>
      </c>
      <c r="W101" t="str">
        <f t="shared" si="25"/>
        <v>favourite</v>
      </c>
      <c r="X101" t="str">
        <f t="shared" si="27"/>
        <v>Germany</v>
      </c>
      <c r="Y101">
        <f t="shared" si="24"/>
        <v>1.95</v>
      </c>
      <c r="Z101" t="str">
        <f t="shared" si="22"/>
        <v>TRUE</v>
      </c>
    </row>
    <row r="102" spans="1:26" x14ac:dyDescent="0.2">
      <c r="A102">
        <v>2002</v>
      </c>
      <c r="B102">
        <f t="shared" si="23"/>
        <v>37</v>
      </c>
      <c r="C102">
        <v>3</v>
      </c>
      <c r="D102" t="s">
        <v>71</v>
      </c>
      <c r="E102" t="s">
        <v>12</v>
      </c>
      <c r="F102" s="33">
        <v>2</v>
      </c>
      <c r="G102" s="33">
        <v>3</v>
      </c>
      <c r="H102">
        <v>6.83</v>
      </c>
      <c r="I102">
        <v>2.85</v>
      </c>
      <c r="J102">
        <v>1.69</v>
      </c>
      <c r="K102"/>
      <c r="L102"/>
      <c r="M102"/>
      <c r="N102"/>
      <c r="O102"/>
      <c r="P102"/>
      <c r="Q102"/>
      <c r="R102" t="str">
        <f t="shared" si="16"/>
        <v>Spain</v>
      </c>
      <c r="S102">
        <f t="shared" si="17"/>
        <v>1.69</v>
      </c>
      <c r="T102" t="str">
        <f t="shared" si="18"/>
        <v>South Africa</v>
      </c>
      <c r="U102">
        <f t="shared" si="19"/>
        <v>6.83</v>
      </c>
      <c r="V102" t="str">
        <f t="shared" si="26"/>
        <v>away</v>
      </c>
      <c r="W102" t="str">
        <f t="shared" si="25"/>
        <v>favourite</v>
      </c>
      <c r="X102" t="str">
        <f t="shared" si="27"/>
        <v>Spain</v>
      </c>
      <c r="Y102">
        <f t="shared" si="24"/>
        <v>1.69</v>
      </c>
      <c r="Z102" t="str">
        <f t="shared" si="22"/>
        <v>TRUE</v>
      </c>
    </row>
    <row r="103" spans="1:26" x14ac:dyDescent="0.2">
      <c r="A103">
        <v>2002</v>
      </c>
      <c r="B103">
        <f t="shared" si="23"/>
        <v>38</v>
      </c>
      <c r="C103">
        <v>3</v>
      </c>
      <c r="D103" t="s">
        <v>72</v>
      </c>
      <c r="E103" t="s">
        <v>75</v>
      </c>
      <c r="F103" s="33">
        <v>1</v>
      </c>
      <c r="G103" s="33">
        <v>3</v>
      </c>
      <c r="H103">
        <v>5.04</v>
      </c>
      <c r="I103">
        <v>3.72</v>
      </c>
      <c r="J103">
        <v>1.66</v>
      </c>
      <c r="K103"/>
      <c r="L103"/>
      <c r="M103"/>
      <c r="N103"/>
      <c r="O103"/>
      <c r="P103"/>
      <c r="Q103"/>
      <c r="R103" t="str">
        <f t="shared" si="16"/>
        <v>Paraguay</v>
      </c>
      <c r="S103">
        <f t="shared" si="17"/>
        <v>1.66</v>
      </c>
      <c r="T103" t="str">
        <f t="shared" si="18"/>
        <v>Slovenia</v>
      </c>
      <c r="U103">
        <f t="shared" si="19"/>
        <v>5.04</v>
      </c>
      <c r="V103" t="str">
        <f t="shared" si="26"/>
        <v>away</v>
      </c>
      <c r="W103" t="str">
        <f t="shared" si="25"/>
        <v>favourite</v>
      </c>
      <c r="X103" t="str">
        <f t="shared" si="27"/>
        <v>Paraguay</v>
      </c>
      <c r="Y103">
        <f t="shared" si="24"/>
        <v>1.66</v>
      </c>
      <c r="Z103" t="str">
        <f t="shared" si="22"/>
        <v>TRUE</v>
      </c>
    </row>
    <row r="104" spans="1:26" x14ac:dyDescent="0.2">
      <c r="A104">
        <v>2002</v>
      </c>
      <c r="B104">
        <f t="shared" si="23"/>
        <v>39</v>
      </c>
      <c r="C104">
        <v>3</v>
      </c>
      <c r="D104" t="s">
        <v>90</v>
      </c>
      <c r="E104" t="s">
        <v>28</v>
      </c>
      <c r="F104" s="33">
        <v>1</v>
      </c>
      <c r="G104" s="33">
        <v>1</v>
      </c>
      <c r="H104">
        <v>5.57</v>
      </c>
      <c r="I104">
        <v>3.53</v>
      </c>
      <c r="J104">
        <v>1.66</v>
      </c>
      <c r="K104"/>
      <c r="L104"/>
      <c r="M104"/>
      <c r="N104"/>
      <c r="O104"/>
      <c r="P104"/>
      <c r="Q104"/>
      <c r="R104" t="str">
        <f t="shared" si="16"/>
        <v>Argentina</v>
      </c>
      <c r="S104">
        <f t="shared" si="17"/>
        <v>1.66</v>
      </c>
      <c r="T104" t="str">
        <f t="shared" si="18"/>
        <v>Sweden</v>
      </c>
      <c r="U104">
        <f t="shared" si="19"/>
        <v>5.57</v>
      </c>
      <c r="V104" t="str">
        <f t="shared" si="26"/>
        <v>draw</v>
      </c>
      <c r="W104" t="str">
        <f t="shared" si="25"/>
        <v>draw</v>
      </c>
      <c r="X104" t="str">
        <f t="shared" si="27"/>
        <v>Draw</v>
      </c>
      <c r="Y104">
        <f t="shared" si="24"/>
        <v>3.53</v>
      </c>
      <c r="Z104" t="str">
        <f t="shared" si="22"/>
        <v>FALSE</v>
      </c>
    </row>
    <row r="105" spans="1:26" x14ac:dyDescent="0.2">
      <c r="A105">
        <v>2002</v>
      </c>
      <c r="B105">
        <f t="shared" si="23"/>
        <v>40</v>
      </c>
      <c r="C105">
        <v>3</v>
      </c>
      <c r="D105" t="s">
        <v>33</v>
      </c>
      <c r="E105" t="s">
        <v>20</v>
      </c>
      <c r="F105" s="33">
        <v>0</v>
      </c>
      <c r="G105" s="33">
        <v>0</v>
      </c>
      <c r="H105">
        <v>5.68</v>
      </c>
      <c r="I105">
        <v>3.48</v>
      </c>
      <c r="J105">
        <v>1.66</v>
      </c>
      <c r="K105"/>
      <c r="L105"/>
      <c r="M105"/>
      <c r="N105"/>
      <c r="O105"/>
      <c r="P105"/>
      <c r="Q105"/>
      <c r="R105" t="str">
        <f t="shared" si="16"/>
        <v>England</v>
      </c>
      <c r="S105">
        <f t="shared" si="17"/>
        <v>1.66</v>
      </c>
      <c r="T105" t="str">
        <f t="shared" si="18"/>
        <v>Nigeria</v>
      </c>
      <c r="U105">
        <f t="shared" si="19"/>
        <v>5.68</v>
      </c>
      <c r="V105" t="str">
        <f t="shared" si="26"/>
        <v>draw</v>
      </c>
      <c r="W105" t="str">
        <f t="shared" si="25"/>
        <v>draw</v>
      </c>
      <c r="X105" t="str">
        <f t="shared" si="27"/>
        <v>Draw</v>
      </c>
      <c r="Y105">
        <f t="shared" si="24"/>
        <v>3.48</v>
      </c>
      <c r="Z105" t="str">
        <f t="shared" si="22"/>
        <v>FALSE</v>
      </c>
    </row>
    <row r="106" spans="1:26" x14ac:dyDescent="0.2">
      <c r="A106">
        <v>2002</v>
      </c>
      <c r="B106">
        <f t="shared" si="23"/>
        <v>41</v>
      </c>
      <c r="C106">
        <v>3</v>
      </c>
      <c r="D106" t="s">
        <v>113</v>
      </c>
      <c r="E106" t="s">
        <v>114</v>
      </c>
      <c r="F106" s="33">
        <v>3</v>
      </c>
      <c r="G106" s="33">
        <v>0</v>
      </c>
      <c r="H106">
        <v>1.37</v>
      </c>
      <c r="I106">
        <v>4.7699999999999996</v>
      </c>
      <c r="J106">
        <v>7.97</v>
      </c>
      <c r="K106"/>
      <c r="L106"/>
      <c r="M106"/>
      <c r="N106"/>
      <c r="O106"/>
      <c r="P106"/>
      <c r="Q106"/>
      <c r="R106" t="str">
        <f t="shared" si="16"/>
        <v>Turkey</v>
      </c>
      <c r="S106">
        <f t="shared" si="17"/>
        <v>1.37</v>
      </c>
      <c r="T106" t="str">
        <f t="shared" si="18"/>
        <v>China</v>
      </c>
      <c r="U106">
        <f t="shared" si="19"/>
        <v>7.97</v>
      </c>
      <c r="V106" t="str">
        <f t="shared" si="26"/>
        <v>home</v>
      </c>
      <c r="W106" t="str">
        <f t="shared" si="25"/>
        <v>favourite</v>
      </c>
      <c r="X106" t="str">
        <f t="shared" si="27"/>
        <v>Turkey</v>
      </c>
      <c r="Y106">
        <f t="shared" si="24"/>
        <v>1.37</v>
      </c>
      <c r="Z106" t="str">
        <f t="shared" si="22"/>
        <v>TRUE</v>
      </c>
    </row>
    <row r="107" spans="1:26" x14ac:dyDescent="0.2">
      <c r="A107">
        <v>2002</v>
      </c>
      <c r="B107">
        <f t="shared" si="23"/>
        <v>42</v>
      </c>
      <c r="C107">
        <v>3</v>
      </c>
      <c r="D107" t="s">
        <v>19</v>
      </c>
      <c r="E107" t="s">
        <v>8</v>
      </c>
      <c r="F107" s="33">
        <v>2</v>
      </c>
      <c r="G107" s="33">
        <v>5</v>
      </c>
      <c r="H107">
        <v>8.33</v>
      </c>
      <c r="I107">
        <v>3.1</v>
      </c>
      <c r="J107">
        <v>1.52</v>
      </c>
      <c r="K107"/>
      <c r="L107"/>
      <c r="M107"/>
      <c r="N107"/>
      <c r="O107"/>
      <c r="P107"/>
      <c r="Q107"/>
      <c r="R107" t="str">
        <f t="shared" si="16"/>
        <v>Brazil</v>
      </c>
      <c r="S107">
        <f t="shared" si="17"/>
        <v>1.52</v>
      </c>
      <c r="T107" t="str">
        <f t="shared" si="18"/>
        <v>Costa Rica</v>
      </c>
      <c r="U107">
        <f t="shared" si="19"/>
        <v>8.33</v>
      </c>
      <c r="V107" t="str">
        <f t="shared" si="26"/>
        <v>away</v>
      </c>
      <c r="W107" t="str">
        <f t="shared" si="25"/>
        <v>favourite</v>
      </c>
      <c r="X107" t="str">
        <f t="shared" si="27"/>
        <v>Brazil</v>
      </c>
      <c r="Y107">
        <f t="shared" si="24"/>
        <v>1.52</v>
      </c>
      <c r="Z107" t="str">
        <f t="shared" si="22"/>
        <v>TRUE</v>
      </c>
    </row>
    <row r="108" spans="1:26" x14ac:dyDescent="0.2">
      <c r="A108">
        <v>2002</v>
      </c>
      <c r="B108">
        <f t="shared" si="23"/>
        <v>43</v>
      </c>
      <c r="C108">
        <v>3</v>
      </c>
      <c r="D108" t="s">
        <v>10</v>
      </c>
      <c r="E108" t="s">
        <v>21</v>
      </c>
      <c r="F108" s="33">
        <v>1</v>
      </c>
      <c r="G108" s="33">
        <v>1</v>
      </c>
      <c r="H108">
        <v>6.09</v>
      </c>
      <c r="I108">
        <v>3.66</v>
      </c>
      <c r="J108">
        <v>1.55</v>
      </c>
      <c r="K108"/>
      <c r="L108"/>
      <c r="M108"/>
      <c r="N108"/>
      <c r="O108"/>
      <c r="P108"/>
      <c r="Q108"/>
      <c r="R108" t="str">
        <f t="shared" si="16"/>
        <v>Italy</v>
      </c>
      <c r="S108">
        <f t="shared" si="17"/>
        <v>1.55</v>
      </c>
      <c r="T108" t="str">
        <f t="shared" si="18"/>
        <v>Mexico</v>
      </c>
      <c r="U108">
        <f t="shared" si="19"/>
        <v>6.09</v>
      </c>
      <c r="V108" t="str">
        <f t="shared" si="26"/>
        <v>draw</v>
      </c>
      <c r="W108" t="str">
        <f t="shared" si="25"/>
        <v>draw</v>
      </c>
      <c r="X108" t="str">
        <f t="shared" si="27"/>
        <v>Draw</v>
      </c>
      <c r="Y108">
        <f t="shared" si="24"/>
        <v>3.66</v>
      </c>
      <c r="Z108" t="str">
        <f t="shared" si="22"/>
        <v>FALSE</v>
      </c>
    </row>
    <row r="109" spans="1:26" x14ac:dyDescent="0.2">
      <c r="A109">
        <v>2002</v>
      </c>
      <c r="B109">
        <f t="shared" si="23"/>
        <v>44</v>
      </c>
      <c r="C109">
        <v>3</v>
      </c>
      <c r="D109" t="s">
        <v>25</v>
      </c>
      <c r="E109" t="s">
        <v>9</v>
      </c>
      <c r="F109" s="33">
        <v>1</v>
      </c>
      <c r="G109" s="33">
        <v>0</v>
      </c>
      <c r="H109">
        <v>5.96</v>
      </c>
      <c r="I109">
        <v>3.68</v>
      </c>
      <c r="J109">
        <v>1.58</v>
      </c>
      <c r="K109"/>
      <c r="L109"/>
      <c r="M109"/>
      <c r="N109"/>
      <c r="O109"/>
      <c r="P109"/>
      <c r="Q109"/>
      <c r="R109" t="str">
        <f t="shared" si="16"/>
        <v>Croatia</v>
      </c>
      <c r="S109">
        <f t="shared" si="17"/>
        <v>1.58</v>
      </c>
      <c r="T109" t="str">
        <f t="shared" si="18"/>
        <v>Ecuador</v>
      </c>
      <c r="U109">
        <f t="shared" si="19"/>
        <v>5.96</v>
      </c>
      <c r="V109" t="str">
        <f t="shared" si="26"/>
        <v>home</v>
      </c>
      <c r="W109" t="str">
        <f t="shared" si="25"/>
        <v>outsider</v>
      </c>
      <c r="X109" t="str">
        <f t="shared" si="27"/>
        <v>Ecuador</v>
      </c>
      <c r="Y109">
        <f t="shared" si="24"/>
        <v>5.96</v>
      </c>
      <c r="Z109" t="str">
        <f t="shared" si="22"/>
        <v>FALSE</v>
      </c>
    </row>
    <row r="110" spans="1:26" x14ac:dyDescent="0.2">
      <c r="A110">
        <v>2002</v>
      </c>
      <c r="B110">
        <f t="shared" si="23"/>
        <v>45</v>
      </c>
      <c r="C110">
        <v>3</v>
      </c>
      <c r="D110" t="s">
        <v>31</v>
      </c>
      <c r="E110" t="s">
        <v>39</v>
      </c>
      <c r="F110" s="33">
        <v>0</v>
      </c>
      <c r="G110" s="33">
        <v>1</v>
      </c>
      <c r="H110">
        <v>1.96</v>
      </c>
      <c r="I110">
        <v>3.18</v>
      </c>
      <c r="J110">
        <v>4.0599999999999996</v>
      </c>
      <c r="K110"/>
      <c r="L110"/>
      <c r="M110"/>
      <c r="N110"/>
      <c r="O110"/>
      <c r="P110"/>
      <c r="Q110"/>
      <c r="R110" t="str">
        <f t="shared" si="16"/>
        <v>Portugal</v>
      </c>
      <c r="S110">
        <f t="shared" si="17"/>
        <v>1.96</v>
      </c>
      <c r="T110" t="str">
        <f t="shared" si="18"/>
        <v>South Korea</v>
      </c>
      <c r="U110">
        <f t="shared" si="19"/>
        <v>4.0599999999999996</v>
      </c>
      <c r="V110" t="str">
        <f t="shared" si="26"/>
        <v>away</v>
      </c>
      <c r="W110" t="str">
        <f t="shared" si="25"/>
        <v>outsider</v>
      </c>
      <c r="X110" t="str">
        <f t="shared" si="27"/>
        <v>South Korea</v>
      </c>
      <c r="Y110">
        <f t="shared" si="24"/>
        <v>4.0599999999999996</v>
      </c>
      <c r="Z110" t="str">
        <f t="shared" si="22"/>
        <v>FALSE</v>
      </c>
    </row>
    <row r="111" spans="1:26" x14ac:dyDescent="0.2">
      <c r="A111">
        <v>2002</v>
      </c>
      <c r="B111">
        <f t="shared" si="23"/>
        <v>46</v>
      </c>
      <c r="C111">
        <v>3</v>
      </c>
      <c r="D111" t="s">
        <v>93</v>
      </c>
      <c r="E111" t="s">
        <v>35</v>
      </c>
      <c r="F111" s="33">
        <v>3</v>
      </c>
      <c r="G111" s="33">
        <v>1</v>
      </c>
      <c r="H111">
        <v>4.17</v>
      </c>
      <c r="I111">
        <v>2.96</v>
      </c>
      <c r="J111">
        <v>1.97</v>
      </c>
      <c r="K111"/>
      <c r="L111"/>
      <c r="M111"/>
      <c r="N111"/>
      <c r="O111"/>
      <c r="P111"/>
      <c r="Q111"/>
      <c r="R111" t="str">
        <f t="shared" si="16"/>
        <v>USA</v>
      </c>
      <c r="S111">
        <f t="shared" si="17"/>
        <v>1.97</v>
      </c>
      <c r="T111" t="str">
        <f t="shared" si="18"/>
        <v>Poland</v>
      </c>
      <c r="U111">
        <f t="shared" si="19"/>
        <v>4.17</v>
      </c>
      <c r="V111" t="str">
        <f t="shared" si="26"/>
        <v>home</v>
      </c>
      <c r="W111" t="str">
        <f t="shared" si="25"/>
        <v>outsider</v>
      </c>
      <c r="X111" t="str">
        <f t="shared" si="27"/>
        <v>Poland</v>
      </c>
      <c r="Y111">
        <f t="shared" si="24"/>
        <v>4.17</v>
      </c>
      <c r="Z111" t="str">
        <f t="shared" si="22"/>
        <v>FALSE</v>
      </c>
    </row>
    <row r="112" spans="1:26" x14ac:dyDescent="0.2">
      <c r="A112">
        <v>2002</v>
      </c>
      <c r="B112">
        <f t="shared" si="23"/>
        <v>47</v>
      </c>
      <c r="C112">
        <v>3</v>
      </c>
      <c r="D112" t="s">
        <v>92</v>
      </c>
      <c r="E112" t="s">
        <v>23</v>
      </c>
      <c r="F112" s="33">
        <v>0</v>
      </c>
      <c r="G112" s="33">
        <v>2</v>
      </c>
      <c r="H112">
        <v>5.8</v>
      </c>
      <c r="I112">
        <v>3.49</v>
      </c>
      <c r="J112">
        <v>1.66</v>
      </c>
      <c r="K112"/>
      <c r="L112"/>
      <c r="M112"/>
      <c r="N112"/>
      <c r="O112"/>
      <c r="P112"/>
      <c r="Q112"/>
      <c r="R112" t="str">
        <f t="shared" si="16"/>
        <v>Japan</v>
      </c>
      <c r="S112">
        <f t="shared" si="17"/>
        <v>1.66</v>
      </c>
      <c r="T112" t="str">
        <f t="shared" si="18"/>
        <v>Tunisia</v>
      </c>
      <c r="U112">
        <f t="shared" si="19"/>
        <v>5.8</v>
      </c>
      <c r="V112" t="str">
        <f t="shared" si="26"/>
        <v>away</v>
      </c>
      <c r="W112" t="str">
        <f t="shared" ref="W112:W143" si="28">IF(V112="","",IF(V112="home",IF(H112&lt;J112,"favourite","outsider"),IF(V112="away",IF(J112&lt;H112,"favourite","outsider"),"draw")))</f>
        <v>favourite</v>
      </c>
      <c r="X112" t="str">
        <f t="shared" si="27"/>
        <v>Japan</v>
      </c>
      <c r="Y112">
        <f t="shared" si="24"/>
        <v>1.66</v>
      </c>
      <c r="Z112" t="str">
        <f t="shared" si="22"/>
        <v>TRUE</v>
      </c>
    </row>
    <row r="113" spans="1:26" x14ac:dyDescent="0.2">
      <c r="A113">
        <v>2002</v>
      </c>
      <c r="B113">
        <f t="shared" si="23"/>
        <v>48</v>
      </c>
      <c r="C113">
        <v>3</v>
      </c>
      <c r="D113" t="s">
        <v>36</v>
      </c>
      <c r="E113" t="s">
        <v>38</v>
      </c>
      <c r="F113" s="33">
        <v>3</v>
      </c>
      <c r="G113" s="33">
        <v>2</v>
      </c>
      <c r="H113">
        <v>3.1</v>
      </c>
      <c r="I113">
        <v>2.98</v>
      </c>
      <c r="J113">
        <v>2.48</v>
      </c>
      <c r="K113"/>
      <c r="L113"/>
      <c r="M113"/>
      <c r="N113"/>
      <c r="O113"/>
      <c r="P113"/>
      <c r="Q113"/>
      <c r="R113" t="str">
        <f t="shared" si="16"/>
        <v>Russia</v>
      </c>
      <c r="S113">
        <f t="shared" si="17"/>
        <v>2.48</v>
      </c>
      <c r="T113" t="str">
        <f t="shared" si="18"/>
        <v>Belgium</v>
      </c>
      <c r="U113">
        <f t="shared" si="19"/>
        <v>3.1</v>
      </c>
      <c r="V113" t="str">
        <f t="shared" si="26"/>
        <v>home</v>
      </c>
      <c r="W113" t="str">
        <f t="shared" si="28"/>
        <v>outsider</v>
      </c>
      <c r="X113" t="str">
        <f t="shared" si="27"/>
        <v>Belgium</v>
      </c>
      <c r="Y113">
        <f t="shared" si="24"/>
        <v>3.1</v>
      </c>
      <c r="Z113" t="str">
        <f t="shared" si="22"/>
        <v>FALSE</v>
      </c>
    </row>
    <row r="114" spans="1:26" x14ac:dyDescent="0.2">
      <c r="A114">
        <v>2002</v>
      </c>
      <c r="B114">
        <v>49</v>
      </c>
      <c r="C114" t="s">
        <v>166</v>
      </c>
      <c r="D114" t="s">
        <v>30</v>
      </c>
      <c r="E114" t="s">
        <v>8</v>
      </c>
      <c r="F114" s="33">
        <v>0</v>
      </c>
      <c r="G114" s="33">
        <v>2</v>
      </c>
      <c r="H114">
        <v>4.22</v>
      </c>
      <c r="I114">
        <v>3.12</v>
      </c>
      <c r="J114">
        <v>2.06</v>
      </c>
      <c r="K114"/>
      <c r="L114"/>
      <c r="M114"/>
      <c r="N114"/>
      <c r="O114"/>
      <c r="P114"/>
      <c r="Q114"/>
      <c r="R114" t="str">
        <f t="shared" si="16"/>
        <v>Brazil</v>
      </c>
      <c r="S114">
        <f t="shared" si="17"/>
        <v>2.06</v>
      </c>
      <c r="T114" t="str">
        <f t="shared" si="18"/>
        <v>Germany</v>
      </c>
      <c r="U114">
        <f t="shared" si="19"/>
        <v>4.22</v>
      </c>
      <c r="V114" t="str">
        <f t="shared" si="26"/>
        <v>away</v>
      </c>
      <c r="W114" t="str">
        <f t="shared" si="28"/>
        <v>favourite</v>
      </c>
      <c r="X114" t="str">
        <f t="shared" si="27"/>
        <v>Brazil</v>
      </c>
      <c r="Y114">
        <f t="shared" ref="Y114" si="29">IF(V114="","",IF(V114="home",H114,IF(V114="away",J114,I114)))</f>
        <v>2.06</v>
      </c>
      <c r="Z114" t="str">
        <f t="shared" si="22"/>
        <v>TRUE</v>
      </c>
    </row>
    <row r="115" spans="1:26" x14ac:dyDescent="0.2">
      <c r="A115">
        <v>2002</v>
      </c>
      <c r="B115">
        <v>50</v>
      </c>
      <c r="C115" t="s">
        <v>166</v>
      </c>
      <c r="D115" t="s">
        <v>39</v>
      </c>
      <c r="E115" t="s">
        <v>113</v>
      </c>
      <c r="F115" s="33">
        <v>2</v>
      </c>
      <c r="G115" s="33">
        <v>3</v>
      </c>
      <c r="H115">
        <v>2.72</v>
      </c>
      <c r="I115">
        <v>2.94</v>
      </c>
      <c r="J115">
        <v>2.85</v>
      </c>
      <c r="K115"/>
      <c r="L115"/>
      <c r="M115"/>
      <c r="N115"/>
      <c r="O115"/>
      <c r="P115"/>
      <c r="Q115"/>
      <c r="R115" t="str">
        <f t="shared" si="16"/>
        <v>South Korea</v>
      </c>
      <c r="S115">
        <f t="shared" si="17"/>
        <v>2.72</v>
      </c>
      <c r="T115" t="str">
        <f t="shared" si="18"/>
        <v>Turkey</v>
      </c>
      <c r="U115">
        <f t="shared" si="19"/>
        <v>2.85</v>
      </c>
      <c r="V115" t="str">
        <f t="shared" si="26"/>
        <v>away</v>
      </c>
      <c r="W115" t="str">
        <f t="shared" si="28"/>
        <v>outsider</v>
      </c>
      <c r="X115" t="str">
        <f t="shared" si="27"/>
        <v>Turkey</v>
      </c>
      <c r="Y115">
        <f t="shared" si="24"/>
        <v>2.85</v>
      </c>
      <c r="Z115" t="str">
        <f t="shared" si="22"/>
        <v>FALSE</v>
      </c>
    </row>
    <row r="116" spans="1:26" x14ac:dyDescent="0.2">
      <c r="A116">
        <v>2002</v>
      </c>
      <c r="B116">
        <v>51</v>
      </c>
      <c r="C116" t="s">
        <v>166</v>
      </c>
      <c r="D116" t="s">
        <v>8</v>
      </c>
      <c r="E116" t="s">
        <v>113</v>
      </c>
      <c r="F116" s="33">
        <v>1</v>
      </c>
      <c r="G116" s="33">
        <v>0</v>
      </c>
      <c r="H116">
        <v>1.55</v>
      </c>
      <c r="I116">
        <v>3.81</v>
      </c>
      <c r="J116">
        <v>5.99</v>
      </c>
      <c r="K116"/>
      <c r="L116"/>
      <c r="M116"/>
      <c r="N116"/>
      <c r="O116"/>
      <c r="P116"/>
      <c r="Q116"/>
      <c r="R116" t="str">
        <f t="shared" si="16"/>
        <v>Brazil</v>
      </c>
      <c r="S116">
        <f t="shared" si="17"/>
        <v>1.55</v>
      </c>
      <c r="T116" t="str">
        <f t="shared" si="18"/>
        <v>Turkey</v>
      </c>
      <c r="U116">
        <f t="shared" si="19"/>
        <v>5.99</v>
      </c>
      <c r="V116" t="str">
        <f t="shared" si="26"/>
        <v>home</v>
      </c>
      <c r="W116" t="str">
        <f t="shared" si="28"/>
        <v>favourite</v>
      </c>
      <c r="X116" t="str">
        <f t="shared" si="27"/>
        <v>Brazil</v>
      </c>
      <c r="Y116">
        <f t="shared" si="24"/>
        <v>1.55</v>
      </c>
      <c r="Z116" t="str">
        <f t="shared" si="22"/>
        <v>TRUE</v>
      </c>
    </row>
    <row r="117" spans="1:26" x14ac:dyDescent="0.2">
      <c r="A117">
        <v>2002</v>
      </c>
      <c r="B117">
        <v>52</v>
      </c>
      <c r="C117" t="s">
        <v>166</v>
      </c>
      <c r="D117" t="s">
        <v>30</v>
      </c>
      <c r="E117" t="s">
        <v>39</v>
      </c>
      <c r="F117" s="33">
        <v>1</v>
      </c>
      <c r="G117" s="33">
        <v>0</v>
      </c>
      <c r="H117">
        <v>2.23</v>
      </c>
      <c r="I117">
        <v>2.97</v>
      </c>
      <c r="J117">
        <v>3.72</v>
      </c>
      <c r="K117"/>
      <c r="L117"/>
      <c r="M117"/>
      <c r="N117"/>
      <c r="O117"/>
      <c r="P117"/>
      <c r="Q117"/>
      <c r="R117" t="str">
        <f t="shared" si="16"/>
        <v>Germany</v>
      </c>
      <c r="S117">
        <f t="shared" si="17"/>
        <v>2.23</v>
      </c>
      <c r="T117" t="str">
        <f t="shared" si="18"/>
        <v>South Korea</v>
      </c>
      <c r="U117">
        <f t="shared" si="19"/>
        <v>3.72</v>
      </c>
      <c r="V117" t="str">
        <f t="shared" si="26"/>
        <v>home</v>
      </c>
      <c r="W117" t="str">
        <f t="shared" si="28"/>
        <v>favourite</v>
      </c>
      <c r="X117" t="str">
        <f t="shared" si="27"/>
        <v>Germany</v>
      </c>
      <c r="Y117">
        <f t="shared" si="24"/>
        <v>2.23</v>
      </c>
      <c r="Z117" t="str">
        <f t="shared" si="22"/>
        <v>TRUE</v>
      </c>
    </row>
    <row r="118" spans="1:26" x14ac:dyDescent="0.2">
      <c r="A118">
        <v>2002</v>
      </c>
      <c r="B118">
        <v>53</v>
      </c>
      <c r="C118" t="s">
        <v>166</v>
      </c>
      <c r="D118" t="s">
        <v>94</v>
      </c>
      <c r="E118" t="s">
        <v>113</v>
      </c>
      <c r="F118" s="33">
        <v>0</v>
      </c>
      <c r="G118" s="33">
        <v>0</v>
      </c>
      <c r="H118">
        <v>2.58</v>
      </c>
      <c r="I118">
        <v>2.96</v>
      </c>
      <c r="J118">
        <v>2.91</v>
      </c>
      <c r="K118"/>
      <c r="L118"/>
      <c r="M118"/>
      <c r="N118"/>
      <c r="O118"/>
      <c r="P118"/>
      <c r="Q118"/>
      <c r="R118" t="str">
        <f t="shared" si="16"/>
        <v>Senegal</v>
      </c>
      <c r="S118">
        <f t="shared" si="17"/>
        <v>2.58</v>
      </c>
      <c r="T118" t="str">
        <f t="shared" si="18"/>
        <v>Turkey</v>
      </c>
      <c r="U118">
        <f t="shared" si="19"/>
        <v>2.91</v>
      </c>
      <c r="V118" t="str">
        <f t="shared" si="26"/>
        <v>draw</v>
      </c>
      <c r="W118" t="str">
        <f t="shared" si="28"/>
        <v>draw</v>
      </c>
      <c r="X118" t="str">
        <f t="shared" si="27"/>
        <v>Draw</v>
      </c>
      <c r="Y118">
        <f t="shared" si="24"/>
        <v>2.96</v>
      </c>
      <c r="Z118" t="str">
        <f t="shared" si="22"/>
        <v>FALSE</v>
      </c>
    </row>
    <row r="119" spans="1:26" x14ac:dyDescent="0.2">
      <c r="A119">
        <v>2002</v>
      </c>
      <c r="B119">
        <v>54</v>
      </c>
      <c r="C119" t="s">
        <v>166</v>
      </c>
      <c r="D119" t="s">
        <v>12</v>
      </c>
      <c r="E119" t="s">
        <v>39</v>
      </c>
      <c r="F119" s="33">
        <v>0</v>
      </c>
      <c r="G119" s="33">
        <v>0</v>
      </c>
      <c r="H119">
        <v>2.14</v>
      </c>
      <c r="I119">
        <v>3.06</v>
      </c>
      <c r="J119">
        <v>3.83</v>
      </c>
      <c r="K119"/>
      <c r="L119"/>
      <c r="M119"/>
      <c r="N119"/>
      <c r="O119"/>
      <c r="P119"/>
      <c r="Q119"/>
      <c r="R119" t="str">
        <f t="shared" si="16"/>
        <v>Spain</v>
      </c>
      <c r="S119">
        <f t="shared" si="17"/>
        <v>2.14</v>
      </c>
      <c r="T119" t="str">
        <f t="shared" si="18"/>
        <v>South Korea</v>
      </c>
      <c r="U119">
        <f t="shared" si="19"/>
        <v>3.83</v>
      </c>
      <c r="V119" t="str">
        <f t="shared" si="26"/>
        <v>draw</v>
      </c>
      <c r="W119" t="str">
        <f t="shared" si="28"/>
        <v>draw</v>
      </c>
      <c r="X119" t="str">
        <f t="shared" si="27"/>
        <v>Draw</v>
      </c>
      <c r="Y119">
        <f t="shared" si="24"/>
        <v>3.06</v>
      </c>
      <c r="Z119" t="str">
        <f t="shared" si="22"/>
        <v>FALSE</v>
      </c>
    </row>
    <row r="120" spans="1:26" x14ac:dyDescent="0.2">
      <c r="A120">
        <v>2002</v>
      </c>
      <c r="B120">
        <v>55</v>
      </c>
      <c r="C120" t="s">
        <v>166</v>
      </c>
      <c r="D120" t="s">
        <v>20</v>
      </c>
      <c r="E120" t="s">
        <v>8</v>
      </c>
      <c r="F120" s="33">
        <v>1</v>
      </c>
      <c r="G120" s="33">
        <v>2</v>
      </c>
      <c r="H120">
        <v>3.23</v>
      </c>
      <c r="I120">
        <v>3.01</v>
      </c>
      <c r="J120">
        <v>2.4300000000000002</v>
      </c>
      <c r="K120"/>
      <c r="L120"/>
      <c r="M120"/>
      <c r="N120"/>
      <c r="O120"/>
      <c r="P120"/>
      <c r="Q120"/>
      <c r="R120" t="str">
        <f t="shared" si="16"/>
        <v>Brazil</v>
      </c>
      <c r="S120">
        <f t="shared" si="17"/>
        <v>2.4300000000000002</v>
      </c>
      <c r="T120" t="str">
        <f t="shared" si="18"/>
        <v>England</v>
      </c>
      <c r="U120">
        <f t="shared" si="19"/>
        <v>3.23</v>
      </c>
      <c r="V120" t="str">
        <f t="shared" si="26"/>
        <v>away</v>
      </c>
      <c r="W120" t="str">
        <f t="shared" si="28"/>
        <v>favourite</v>
      </c>
      <c r="X120" t="str">
        <f t="shared" si="27"/>
        <v>Brazil</v>
      </c>
      <c r="Y120">
        <f t="shared" si="24"/>
        <v>2.4300000000000002</v>
      </c>
      <c r="Z120" t="str">
        <f t="shared" si="22"/>
        <v>TRUE</v>
      </c>
    </row>
    <row r="121" spans="1:26" x14ac:dyDescent="0.2">
      <c r="A121">
        <v>2002</v>
      </c>
      <c r="B121">
        <v>56</v>
      </c>
      <c r="C121" t="s">
        <v>166</v>
      </c>
      <c r="D121" t="s">
        <v>30</v>
      </c>
      <c r="E121" t="s">
        <v>35</v>
      </c>
      <c r="F121" s="33">
        <v>1</v>
      </c>
      <c r="G121" s="33">
        <v>0</v>
      </c>
      <c r="H121">
        <v>1.63</v>
      </c>
      <c r="I121">
        <v>3.53</v>
      </c>
      <c r="J121">
        <v>5.98</v>
      </c>
      <c r="K121"/>
      <c r="L121"/>
      <c r="M121"/>
      <c r="N121"/>
      <c r="O121"/>
      <c r="P121"/>
      <c r="Q121"/>
      <c r="R121" t="str">
        <f t="shared" si="16"/>
        <v>Germany</v>
      </c>
      <c r="S121">
        <f t="shared" si="17"/>
        <v>1.63</v>
      </c>
      <c r="T121" t="str">
        <f t="shared" si="18"/>
        <v>USA</v>
      </c>
      <c r="U121">
        <f t="shared" si="19"/>
        <v>5.98</v>
      </c>
      <c r="V121" t="str">
        <f t="shared" si="26"/>
        <v>home</v>
      </c>
      <c r="W121" t="str">
        <f t="shared" si="28"/>
        <v>favourite</v>
      </c>
      <c r="X121" t="str">
        <f t="shared" si="27"/>
        <v>Germany</v>
      </c>
      <c r="Y121">
        <f t="shared" si="24"/>
        <v>1.63</v>
      </c>
      <c r="Z121" t="str">
        <f t="shared" si="22"/>
        <v>TRUE</v>
      </c>
    </row>
    <row r="122" spans="1:26" x14ac:dyDescent="0.2">
      <c r="A122">
        <v>2002</v>
      </c>
      <c r="B122">
        <v>57</v>
      </c>
      <c r="C122" t="s">
        <v>163</v>
      </c>
      <c r="D122" t="s">
        <v>23</v>
      </c>
      <c r="E122" t="s">
        <v>113</v>
      </c>
      <c r="F122" s="33">
        <v>0</v>
      </c>
      <c r="G122" s="33">
        <v>1</v>
      </c>
      <c r="H122">
        <v>2.5299999999999998</v>
      </c>
      <c r="I122">
        <v>2.98</v>
      </c>
      <c r="J122">
        <v>3.1</v>
      </c>
      <c r="K122"/>
      <c r="L122"/>
      <c r="M122"/>
      <c r="N122"/>
      <c r="O122"/>
      <c r="P122"/>
      <c r="Q122"/>
      <c r="R122" t="str">
        <f t="shared" si="16"/>
        <v>Japan</v>
      </c>
      <c r="S122">
        <f t="shared" si="17"/>
        <v>2.5299999999999998</v>
      </c>
      <c r="T122" t="str">
        <f t="shared" si="18"/>
        <v>Turkey</v>
      </c>
      <c r="U122">
        <f t="shared" si="19"/>
        <v>3.1</v>
      </c>
      <c r="V122" t="str">
        <f t="shared" si="26"/>
        <v>away</v>
      </c>
      <c r="W122" t="str">
        <f t="shared" si="28"/>
        <v>outsider</v>
      </c>
      <c r="X122" t="str">
        <f t="shared" si="27"/>
        <v>Turkey</v>
      </c>
      <c r="Y122">
        <f t="shared" si="24"/>
        <v>3.1</v>
      </c>
      <c r="Z122" t="str">
        <f t="shared" si="22"/>
        <v>FALSE</v>
      </c>
    </row>
    <row r="123" spans="1:26" x14ac:dyDescent="0.2">
      <c r="A123">
        <v>2002</v>
      </c>
      <c r="B123">
        <v>58</v>
      </c>
      <c r="C123" t="s">
        <v>163</v>
      </c>
      <c r="D123" t="s">
        <v>39</v>
      </c>
      <c r="E123" t="s">
        <v>21</v>
      </c>
      <c r="F123" s="33">
        <v>1</v>
      </c>
      <c r="G123" s="33">
        <v>1</v>
      </c>
      <c r="H123">
        <v>3.93</v>
      </c>
      <c r="I123">
        <v>3.13</v>
      </c>
      <c r="J123">
        <v>2.0099999999999998</v>
      </c>
      <c r="K123"/>
      <c r="L123"/>
      <c r="M123"/>
      <c r="N123"/>
      <c r="O123"/>
      <c r="P123"/>
      <c r="Q123"/>
      <c r="R123" t="str">
        <f t="shared" si="16"/>
        <v>Italy</v>
      </c>
      <c r="S123">
        <f t="shared" si="17"/>
        <v>2.0099999999999998</v>
      </c>
      <c r="T123" t="str">
        <f t="shared" si="18"/>
        <v>South Korea</v>
      </c>
      <c r="U123">
        <f t="shared" si="19"/>
        <v>3.93</v>
      </c>
      <c r="V123" t="str">
        <f t="shared" si="26"/>
        <v>draw</v>
      </c>
      <c r="W123" t="str">
        <f t="shared" si="28"/>
        <v>draw</v>
      </c>
      <c r="X123" t="str">
        <f t="shared" si="27"/>
        <v>Draw</v>
      </c>
      <c r="Y123">
        <f t="shared" si="24"/>
        <v>3.13</v>
      </c>
      <c r="Z123" t="str">
        <f t="shared" si="22"/>
        <v>FALSE</v>
      </c>
    </row>
    <row r="124" spans="1:26" x14ac:dyDescent="0.2">
      <c r="A124">
        <v>2002</v>
      </c>
      <c r="B124">
        <v>59</v>
      </c>
      <c r="C124" t="s">
        <v>163</v>
      </c>
      <c r="D124" t="s">
        <v>8</v>
      </c>
      <c r="E124" t="s">
        <v>36</v>
      </c>
      <c r="F124" s="33">
        <v>2</v>
      </c>
      <c r="G124" s="33">
        <v>0</v>
      </c>
      <c r="H124">
        <v>1.41</v>
      </c>
      <c r="I124">
        <v>4.34</v>
      </c>
      <c r="J124">
        <v>7.86</v>
      </c>
      <c r="K124"/>
      <c r="L124"/>
      <c r="M124"/>
      <c r="N124"/>
      <c r="O124"/>
      <c r="P124"/>
      <c r="Q124"/>
      <c r="R124" t="str">
        <f t="shared" si="16"/>
        <v>Brazil</v>
      </c>
      <c r="S124">
        <f t="shared" si="17"/>
        <v>1.41</v>
      </c>
      <c r="T124" t="str">
        <f t="shared" si="18"/>
        <v>Belgium</v>
      </c>
      <c r="U124">
        <f t="shared" si="19"/>
        <v>7.86</v>
      </c>
      <c r="V124" t="str">
        <f t="shared" si="26"/>
        <v>home</v>
      </c>
      <c r="W124" t="str">
        <f t="shared" si="28"/>
        <v>favourite</v>
      </c>
      <c r="X124" t="str">
        <f t="shared" si="27"/>
        <v>Brazil</v>
      </c>
      <c r="Y124">
        <f t="shared" si="24"/>
        <v>1.41</v>
      </c>
      <c r="Z124" t="str">
        <f t="shared" si="22"/>
        <v>TRUE</v>
      </c>
    </row>
    <row r="125" spans="1:26" x14ac:dyDescent="0.2">
      <c r="A125">
        <v>2002</v>
      </c>
      <c r="B125">
        <v>60</v>
      </c>
      <c r="C125" t="s">
        <v>163</v>
      </c>
      <c r="D125" t="s">
        <v>10</v>
      </c>
      <c r="E125" t="s">
        <v>35</v>
      </c>
      <c r="F125" s="33">
        <v>0</v>
      </c>
      <c r="G125" s="33">
        <v>2</v>
      </c>
      <c r="H125">
        <v>2.1</v>
      </c>
      <c r="I125">
        <v>3.04</v>
      </c>
      <c r="J125">
        <v>3.81</v>
      </c>
      <c r="K125"/>
      <c r="L125"/>
      <c r="M125"/>
      <c r="N125"/>
      <c r="O125"/>
      <c r="P125"/>
      <c r="Q125"/>
      <c r="R125" t="str">
        <f t="shared" si="16"/>
        <v>Mexico</v>
      </c>
      <c r="S125">
        <f t="shared" si="17"/>
        <v>2.1</v>
      </c>
      <c r="T125" t="str">
        <f t="shared" si="18"/>
        <v>USA</v>
      </c>
      <c r="U125">
        <f t="shared" si="19"/>
        <v>3.81</v>
      </c>
      <c r="V125" t="str">
        <f t="shared" si="26"/>
        <v>away</v>
      </c>
      <c r="W125" t="str">
        <f t="shared" si="28"/>
        <v>outsider</v>
      </c>
      <c r="X125" t="str">
        <f t="shared" si="27"/>
        <v>USA</v>
      </c>
      <c r="Y125">
        <f t="shared" si="24"/>
        <v>3.81</v>
      </c>
      <c r="Z125" t="str">
        <f t="shared" si="22"/>
        <v>FALSE</v>
      </c>
    </row>
    <row r="126" spans="1:26" x14ac:dyDescent="0.2">
      <c r="A126">
        <v>2002</v>
      </c>
      <c r="B126">
        <v>61</v>
      </c>
      <c r="C126" t="s">
        <v>161</v>
      </c>
      <c r="D126" t="s">
        <v>12</v>
      </c>
      <c r="E126" t="s">
        <v>112</v>
      </c>
      <c r="F126" s="33">
        <v>1</v>
      </c>
      <c r="G126" s="33">
        <v>1</v>
      </c>
      <c r="H126">
        <v>1.58</v>
      </c>
      <c r="I126">
        <v>3.62</v>
      </c>
      <c r="J126">
        <v>6.19</v>
      </c>
      <c r="K126"/>
      <c r="L126"/>
      <c r="M126"/>
      <c r="N126"/>
      <c r="O126"/>
      <c r="P126"/>
      <c r="Q126"/>
      <c r="R126" t="str">
        <f t="shared" si="16"/>
        <v>Spain</v>
      </c>
      <c r="S126">
        <f t="shared" si="17"/>
        <v>1.58</v>
      </c>
      <c r="T126" t="str">
        <f t="shared" si="18"/>
        <v>Ireland</v>
      </c>
      <c r="U126">
        <f t="shared" si="19"/>
        <v>6.19</v>
      </c>
      <c r="V126" t="str">
        <f t="shared" si="26"/>
        <v>draw</v>
      </c>
      <c r="W126" t="str">
        <f t="shared" si="28"/>
        <v>draw</v>
      </c>
      <c r="X126" t="str">
        <f t="shared" si="27"/>
        <v>Draw</v>
      </c>
      <c r="Y126">
        <f t="shared" si="24"/>
        <v>3.62</v>
      </c>
      <c r="Z126" t="str">
        <f t="shared" si="22"/>
        <v>FALSE</v>
      </c>
    </row>
    <row r="127" spans="1:26" x14ac:dyDescent="0.2">
      <c r="A127">
        <v>2002</v>
      </c>
      <c r="B127">
        <v>62</v>
      </c>
      <c r="C127" t="s">
        <v>161</v>
      </c>
      <c r="D127" t="s">
        <v>90</v>
      </c>
      <c r="E127" t="s">
        <v>94</v>
      </c>
      <c r="F127" s="33">
        <v>1</v>
      </c>
      <c r="G127" s="33">
        <v>1</v>
      </c>
      <c r="H127">
        <v>2.19</v>
      </c>
      <c r="I127">
        <v>3.09</v>
      </c>
      <c r="J127">
        <v>3.51</v>
      </c>
      <c r="K127"/>
      <c r="L127"/>
      <c r="M127"/>
      <c r="N127"/>
      <c r="O127"/>
      <c r="P127"/>
      <c r="Q127"/>
      <c r="R127" t="str">
        <f t="shared" si="16"/>
        <v>Sweden</v>
      </c>
      <c r="S127">
        <f t="shared" si="17"/>
        <v>2.19</v>
      </c>
      <c r="T127" t="str">
        <f t="shared" si="18"/>
        <v>Senegal</v>
      </c>
      <c r="U127">
        <f t="shared" si="19"/>
        <v>3.51</v>
      </c>
      <c r="V127" t="str">
        <f t="shared" si="26"/>
        <v>draw</v>
      </c>
      <c r="W127" t="str">
        <f t="shared" si="28"/>
        <v>draw</v>
      </c>
      <c r="X127" t="str">
        <f t="shared" si="27"/>
        <v>Draw</v>
      </c>
      <c r="Y127">
        <f t="shared" si="24"/>
        <v>3.09</v>
      </c>
      <c r="Z127" t="str">
        <f t="shared" si="22"/>
        <v>FALSE</v>
      </c>
    </row>
    <row r="128" spans="1:26" x14ac:dyDescent="0.2">
      <c r="A128">
        <v>2002</v>
      </c>
      <c r="B128">
        <v>63</v>
      </c>
      <c r="C128" t="s">
        <v>159</v>
      </c>
      <c r="D128" t="s">
        <v>74</v>
      </c>
      <c r="E128" t="s">
        <v>20</v>
      </c>
      <c r="F128" s="33">
        <v>0</v>
      </c>
      <c r="G128" s="33">
        <v>3</v>
      </c>
      <c r="H128">
        <v>3.77</v>
      </c>
      <c r="I128">
        <v>3.09</v>
      </c>
      <c r="J128">
        <v>2.08</v>
      </c>
      <c r="K128"/>
      <c r="L128"/>
      <c r="M128"/>
      <c r="N128"/>
      <c r="O128"/>
      <c r="P128"/>
      <c r="Q128"/>
      <c r="R128" t="str">
        <f t="shared" si="16"/>
        <v>England</v>
      </c>
      <c r="S128">
        <f t="shared" si="17"/>
        <v>2.08</v>
      </c>
      <c r="T128" t="str">
        <f t="shared" si="18"/>
        <v>Denmark</v>
      </c>
      <c r="U128">
        <f t="shared" si="19"/>
        <v>3.77</v>
      </c>
      <c r="V128" t="str">
        <f t="shared" si="26"/>
        <v>away</v>
      </c>
      <c r="W128" t="str">
        <f t="shared" si="28"/>
        <v>favourite</v>
      </c>
      <c r="X128" t="str">
        <f t="shared" si="27"/>
        <v>England</v>
      </c>
      <c r="Y128">
        <f t="shared" si="24"/>
        <v>2.08</v>
      </c>
      <c r="Z128" t="str">
        <f t="shared" si="22"/>
        <v>TRUE</v>
      </c>
    </row>
    <row r="129" spans="1:26" x14ac:dyDescent="0.2">
      <c r="A129">
        <v>2002</v>
      </c>
      <c r="B129">
        <v>64</v>
      </c>
      <c r="C129" t="s">
        <v>157</v>
      </c>
      <c r="D129" t="s">
        <v>30</v>
      </c>
      <c r="E129" t="s">
        <v>75</v>
      </c>
      <c r="F129" s="33">
        <v>1</v>
      </c>
      <c r="G129" s="33">
        <v>0</v>
      </c>
      <c r="H129">
        <v>1.71</v>
      </c>
      <c r="I129">
        <v>3.36</v>
      </c>
      <c r="J129">
        <v>5.23</v>
      </c>
      <c r="K129"/>
      <c r="L129"/>
      <c r="M129"/>
      <c r="N129"/>
      <c r="O129"/>
      <c r="P129"/>
      <c r="Q129"/>
      <c r="R129" t="str">
        <f t="shared" si="16"/>
        <v>Germany</v>
      </c>
      <c r="S129">
        <f t="shared" si="17"/>
        <v>1.71</v>
      </c>
      <c r="T129" t="str">
        <f t="shared" si="18"/>
        <v>Paraguay</v>
      </c>
      <c r="U129">
        <f t="shared" si="19"/>
        <v>5.23</v>
      </c>
      <c r="V129" t="str">
        <f t="shared" si="26"/>
        <v>home</v>
      </c>
      <c r="W129" t="str">
        <f t="shared" si="28"/>
        <v>favourite</v>
      </c>
      <c r="X129" t="str">
        <f t="shared" si="27"/>
        <v>Germany</v>
      </c>
      <c r="Y129">
        <f t="shared" si="24"/>
        <v>1.71</v>
      </c>
      <c r="Z129" t="str">
        <f t="shared" si="22"/>
        <v>TRUE</v>
      </c>
    </row>
    <row r="130" spans="1:26" x14ac:dyDescent="0.2">
      <c r="A130">
        <v>2006</v>
      </c>
      <c r="B130">
        <v>1</v>
      </c>
      <c r="C130">
        <v>1</v>
      </c>
      <c r="D130" t="s">
        <v>93</v>
      </c>
      <c r="E130" t="s">
        <v>25</v>
      </c>
      <c r="F130">
        <v>0</v>
      </c>
      <c r="G130">
        <v>2</v>
      </c>
      <c r="H130" s="12">
        <v>1.93</v>
      </c>
      <c r="I130" s="12">
        <v>3.25</v>
      </c>
      <c r="J130" s="12">
        <v>4.05</v>
      </c>
      <c r="R130" t="str">
        <f t="shared" ref="R130:R193" si="30">IF($H130&lt;$J130,$D130,$E130)</f>
        <v>Poland</v>
      </c>
      <c r="S130">
        <f t="shared" ref="S130:S193" si="31">IF($H130&lt;$J130,$H130,$J130)</f>
        <v>1.93</v>
      </c>
      <c r="T130" t="str">
        <f t="shared" ref="T130:T193" si="32">IF($H130&gt;$J130,$D130,$E130)</f>
        <v>Ecuador</v>
      </c>
      <c r="U130">
        <f t="shared" ref="U130:U193" si="33">IF($H130&gt;$J130,$H130,$J130)</f>
        <v>4.05</v>
      </c>
      <c r="V130" t="str">
        <f t="shared" ref="V130:V143" si="34">IF(F130="","",IF(F130&gt;G130,"home",IF(G130&gt;F130,"away","draw")))</f>
        <v>away</v>
      </c>
      <c r="W130" t="str">
        <f t="shared" si="28"/>
        <v>outsider</v>
      </c>
      <c r="X130" t="str">
        <f t="shared" ref="X130:X143" si="35">IF(V130="","",IF(V130="home",D130,IF(V130="away",E130,"Draw")))</f>
        <v>Ecuador</v>
      </c>
      <c r="Y130">
        <f t="shared" si="24"/>
        <v>4.05</v>
      </c>
      <c r="Z130" t="str">
        <f t="shared" si="22"/>
        <v>FALSE</v>
      </c>
    </row>
    <row r="131" spans="1:26" x14ac:dyDescent="0.2">
      <c r="A131">
        <v>2006</v>
      </c>
      <c r="B131">
        <f t="shared" ref="B131:B177" si="36">B130+1</f>
        <v>2</v>
      </c>
      <c r="C131">
        <v>1</v>
      </c>
      <c r="D131" t="s">
        <v>30</v>
      </c>
      <c r="E131" t="s">
        <v>19</v>
      </c>
      <c r="F131">
        <v>4</v>
      </c>
      <c r="G131">
        <v>2</v>
      </c>
      <c r="H131" s="12">
        <v>1.25</v>
      </c>
      <c r="I131" s="12">
        <v>5.04</v>
      </c>
      <c r="J131" s="12">
        <v>12.03</v>
      </c>
      <c r="R131" t="str">
        <f t="shared" si="30"/>
        <v>Germany</v>
      </c>
      <c r="S131">
        <f t="shared" si="31"/>
        <v>1.25</v>
      </c>
      <c r="T131" t="str">
        <f t="shared" si="32"/>
        <v>Costa Rica</v>
      </c>
      <c r="U131">
        <f t="shared" si="33"/>
        <v>12.03</v>
      </c>
      <c r="V131" t="str">
        <f t="shared" si="34"/>
        <v>home</v>
      </c>
      <c r="W131" t="str">
        <f t="shared" si="28"/>
        <v>favourite</v>
      </c>
      <c r="X131" t="str">
        <f t="shared" si="35"/>
        <v>Germany</v>
      </c>
      <c r="Y131">
        <f t="shared" ref="Y131:Y194" si="37">IF(V131="","",IF(V131="home",H131,IF(V131="away",J131,I131)))</f>
        <v>1.25</v>
      </c>
      <c r="Z131" t="str">
        <f t="shared" ref="Z131:Z193" si="38">IF(W131="","",IF(W131="favourite","TRUE","FALSE"))</f>
        <v>TRUE</v>
      </c>
    </row>
    <row r="132" spans="1:26" x14ac:dyDescent="0.2">
      <c r="A132">
        <v>2006</v>
      </c>
      <c r="B132">
        <f t="shared" si="36"/>
        <v>3</v>
      </c>
      <c r="C132">
        <v>1</v>
      </c>
      <c r="D132" t="s">
        <v>98</v>
      </c>
      <c r="E132" t="s">
        <v>90</v>
      </c>
      <c r="F132">
        <v>0</v>
      </c>
      <c r="G132">
        <v>0</v>
      </c>
      <c r="H132" s="12">
        <v>16</v>
      </c>
      <c r="I132" s="12">
        <v>5.65</v>
      </c>
      <c r="J132" s="12">
        <v>1.23</v>
      </c>
      <c r="R132" t="str">
        <f t="shared" si="30"/>
        <v>Sweden</v>
      </c>
      <c r="S132">
        <f t="shared" si="31"/>
        <v>1.23</v>
      </c>
      <c r="T132" t="str">
        <f t="shared" si="32"/>
        <v>Trinidad &amp; Tobago</v>
      </c>
      <c r="U132">
        <f t="shared" si="33"/>
        <v>16</v>
      </c>
      <c r="V132" t="str">
        <f t="shared" si="34"/>
        <v>draw</v>
      </c>
      <c r="W132" t="str">
        <f t="shared" si="28"/>
        <v>draw</v>
      </c>
      <c r="X132" t="str">
        <f t="shared" si="35"/>
        <v>Draw</v>
      </c>
      <c r="Y132">
        <f t="shared" si="37"/>
        <v>5.65</v>
      </c>
      <c r="Z132" t="str">
        <f t="shared" si="38"/>
        <v>FALSE</v>
      </c>
    </row>
    <row r="133" spans="1:26" x14ac:dyDescent="0.2">
      <c r="A133">
        <v>2006</v>
      </c>
      <c r="B133">
        <f t="shared" si="36"/>
        <v>4</v>
      </c>
      <c r="C133">
        <v>1</v>
      </c>
      <c r="D133" t="s">
        <v>20</v>
      </c>
      <c r="E133" t="s">
        <v>75</v>
      </c>
      <c r="F133">
        <v>1</v>
      </c>
      <c r="G133">
        <v>0</v>
      </c>
      <c r="H133" s="12">
        <v>1.61</v>
      </c>
      <c r="I133" s="12">
        <v>3.38</v>
      </c>
      <c r="J133" s="12">
        <v>6.2</v>
      </c>
      <c r="R133" t="str">
        <f t="shared" si="30"/>
        <v>England</v>
      </c>
      <c r="S133">
        <f t="shared" si="31"/>
        <v>1.61</v>
      </c>
      <c r="T133" t="str">
        <f t="shared" si="32"/>
        <v>Paraguay</v>
      </c>
      <c r="U133">
        <f t="shared" si="33"/>
        <v>6.2</v>
      </c>
      <c r="V133" t="str">
        <f t="shared" si="34"/>
        <v>home</v>
      </c>
      <c r="W133" t="str">
        <f t="shared" si="28"/>
        <v>favourite</v>
      </c>
      <c r="X133" t="str">
        <f t="shared" si="35"/>
        <v>England</v>
      </c>
      <c r="Y133">
        <f t="shared" si="37"/>
        <v>1.61</v>
      </c>
      <c r="Z133" t="str">
        <f t="shared" si="38"/>
        <v>TRUE</v>
      </c>
    </row>
    <row r="134" spans="1:26" x14ac:dyDescent="0.2">
      <c r="A134">
        <v>2006</v>
      </c>
      <c r="B134">
        <f t="shared" si="36"/>
        <v>5</v>
      </c>
      <c r="C134">
        <v>1</v>
      </c>
      <c r="D134" t="s">
        <v>28</v>
      </c>
      <c r="E134" t="s">
        <v>22</v>
      </c>
      <c r="F134">
        <v>2</v>
      </c>
      <c r="G134">
        <v>1</v>
      </c>
      <c r="H134" s="12">
        <v>1.6</v>
      </c>
      <c r="I134" s="12">
        <v>3.6</v>
      </c>
      <c r="J134" s="12">
        <v>6.75</v>
      </c>
      <c r="R134" t="str">
        <f t="shared" si="30"/>
        <v>Argentina</v>
      </c>
      <c r="S134">
        <f t="shared" si="31"/>
        <v>1.6</v>
      </c>
      <c r="T134" t="str">
        <f t="shared" si="32"/>
        <v>Ivory Coast</v>
      </c>
      <c r="U134">
        <f t="shared" si="33"/>
        <v>6.75</v>
      </c>
      <c r="V134" t="str">
        <f t="shared" si="34"/>
        <v>home</v>
      </c>
      <c r="W134" t="str">
        <f t="shared" si="28"/>
        <v>favourite</v>
      </c>
      <c r="X134" t="str">
        <f t="shared" si="35"/>
        <v>Argentina</v>
      </c>
      <c r="Y134">
        <f t="shared" si="37"/>
        <v>1.6</v>
      </c>
      <c r="Z134" t="str">
        <f t="shared" si="38"/>
        <v>TRUE</v>
      </c>
    </row>
    <row r="135" spans="1:26" x14ac:dyDescent="0.2">
      <c r="A135">
        <v>2006</v>
      </c>
      <c r="B135">
        <f t="shared" si="36"/>
        <v>6</v>
      </c>
      <c r="C135">
        <v>1</v>
      </c>
      <c r="D135" t="s">
        <v>99</v>
      </c>
      <c r="E135" t="s">
        <v>13</v>
      </c>
      <c r="F135">
        <v>0</v>
      </c>
      <c r="G135">
        <v>1</v>
      </c>
      <c r="H135" s="12">
        <v>4.1900000000000004</v>
      </c>
      <c r="I135" s="12">
        <v>3.12</v>
      </c>
      <c r="J135" s="12">
        <v>1.88</v>
      </c>
      <c r="R135" t="str">
        <f t="shared" si="30"/>
        <v>Netherlands</v>
      </c>
      <c r="S135">
        <f t="shared" si="31"/>
        <v>1.88</v>
      </c>
      <c r="T135" t="str">
        <f t="shared" si="32"/>
        <v>Serbia &amp; Montenegro</v>
      </c>
      <c r="U135">
        <f t="shared" si="33"/>
        <v>4.1900000000000004</v>
      </c>
      <c r="V135" t="str">
        <f t="shared" si="34"/>
        <v>away</v>
      </c>
      <c r="W135" t="str">
        <f t="shared" si="28"/>
        <v>favourite</v>
      </c>
      <c r="X135" t="str">
        <f t="shared" si="35"/>
        <v>Netherlands</v>
      </c>
      <c r="Y135">
        <f t="shared" si="37"/>
        <v>1.88</v>
      </c>
      <c r="Z135" t="str">
        <f t="shared" si="38"/>
        <v>TRUE</v>
      </c>
    </row>
    <row r="136" spans="1:26" x14ac:dyDescent="0.2">
      <c r="A136">
        <v>2006</v>
      </c>
      <c r="B136">
        <f t="shared" si="36"/>
        <v>7</v>
      </c>
      <c r="C136">
        <v>1</v>
      </c>
      <c r="D136" t="s">
        <v>10</v>
      </c>
      <c r="E136" t="s">
        <v>32</v>
      </c>
      <c r="F136">
        <v>3</v>
      </c>
      <c r="G136">
        <v>1</v>
      </c>
      <c r="H136" s="12">
        <v>1.56</v>
      </c>
      <c r="I136" s="12">
        <v>3.65</v>
      </c>
      <c r="J136" s="12">
        <v>6.87</v>
      </c>
      <c r="R136" t="str">
        <f t="shared" si="30"/>
        <v>Mexico</v>
      </c>
      <c r="S136">
        <f t="shared" si="31"/>
        <v>1.56</v>
      </c>
      <c r="T136" t="str">
        <f t="shared" si="32"/>
        <v>Iran</v>
      </c>
      <c r="U136">
        <f t="shared" si="33"/>
        <v>6.87</v>
      </c>
      <c r="V136" t="str">
        <f t="shared" si="34"/>
        <v>home</v>
      </c>
      <c r="W136" t="str">
        <f t="shared" si="28"/>
        <v>favourite</v>
      </c>
      <c r="X136" t="str">
        <f t="shared" si="35"/>
        <v>Mexico</v>
      </c>
      <c r="Y136">
        <f t="shared" si="37"/>
        <v>1.56</v>
      </c>
      <c r="Z136" t="str">
        <f t="shared" si="38"/>
        <v>TRUE</v>
      </c>
    </row>
    <row r="137" spans="1:26" x14ac:dyDescent="0.2">
      <c r="A137">
        <v>2006</v>
      </c>
      <c r="B137">
        <f t="shared" si="36"/>
        <v>8</v>
      </c>
      <c r="C137">
        <v>1</v>
      </c>
      <c r="D137" t="s">
        <v>100</v>
      </c>
      <c r="E137" t="s">
        <v>31</v>
      </c>
      <c r="F137">
        <v>0</v>
      </c>
      <c r="G137">
        <v>1</v>
      </c>
      <c r="H137" s="12">
        <v>9</v>
      </c>
      <c r="I137" s="12">
        <v>3.75</v>
      </c>
      <c r="J137" s="12">
        <v>1.33</v>
      </c>
      <c r="R137" t="str">
        <f t="shared" si="30"/>
        <v>Portugal</v>
      </c>
      <c r="S137">
        <f t="shared" si="31"/>
        <v>1.33</v>
      </c>
      <c r="T137" t="str">
        <f t="shared" si="32"/>
        <v>Angola</v>
      </c>
      <c r="U137">
        <f t="shared" si="33"/>
        <v>9</v>
      </c>
      <c r="V137" t="str">
        <f t="shared" si="34"/>
        <v>away</v>
      </c>
      <c r="W137" t="str">
        <f t="shared" si="28"/>
        <v>favourite</v>
      </c>
      <c r="X137" t="str">
        <f t="shared" si="35"/>
        <v>Portugal</v>
      </c>
      <c r="Y137">
        <f t="shared" si="37"/>
        <v>1.33</v>
      </c>
      <c r="Z137" t="str">
        <f t="shared" si="38"/>
        <v>TRUE</v>
      </c>
    </row>
    <row r="138" spans="1:26" x14ac:dyDescent="0.2">
      <c r="A138">
        <v>2006</v>
      </c>
      <c r="B138">
        <f t="shared" si="36"/>
        <v>9</v>
      </c>
      <c r="C138">
        <v>1</v>
      </c>
      <c r="D138" t="s">
        <v>35</v>
      </c>
      <c r="E138" t="s">
        <v>101</v>
      </c>
      <c r="F138">
        <v>0</v>
      </c>
      <c r="G138">
        <v>3</v>
      </c>
      <c r="H138" s="12">
        <v>4.0999999999999996</v>
      </c>
      <c r="I138" s="12">
        <v>3.25</v>
      </c>
      <c r="J138" s="12">
        <v>1.88</v>
      </c>
      <c r="R138" t="str">
        <f t="shared" si="30"/>
        <v>Czech Republic</v>
      </c>
      <c r="S138">
        <f t="shared" si="31"/>
        <v>1.88</v>
      </c>
      <c r="T138" t="str">
        <f t="shared" si="32"/>
        <v>USA</v>
      </c>
      <c r="U138">
        <f t="shared" si="33"/>
        <v>4.0999999999999996</v>
      </c>
      <c r="V138" t="str">
        <f t="shared" si="34"/>
        <v>away</v>
      </c>
      <c r="W138" t="str">
        <f t="shared" si="28"/>
        <v>favourite</v>
      </c>
      <c r="X138" t="str">
        <f t="shared" si="35"/>
        <v>Czech Republic</v>
      </c>
      <c r="Y138">
        <f t="shared" si="37"/>
        <v>1.88</v>
      </c>
      <c r="Z138" t="str">
        <f t="shared" si="38"/>
        <v>TRUE</v>
      </c>
    </row>
    <row r="139" spans="1:26" x14ac:dyDescent="0.2">
      <c r="A139">
        <v>2006</v>
      </c>
      <c r="B139">
        <f t="shared" si="36"/>
        <v>10</v>
      </c>
      <c r="C139">
        <v>1</v>
      </c>
      <c r="D139" t="s">
        <v>21</v>
      </c>
      <c r="E139" t="s">
        <v>34</v>
      </c>
      <c r="F139">
        <v>2</v>
      </c>
      <c r="G139">
        <v>0</v>
      </c>
      <c r="H139" s="12">
        <v>1.52</v>
      </c>
      <c r="I139" s="12">
        <v>3.4</v>
      </c>
      <c r="J139" s="12">
        <v>6.75</v>
      </c>
      <c r="R139" t="str">
        <f t="shared" si="30"/>
        <v>Italy</v>
      </c>
      <c r="S139">
        <f t="shared" si="31"/>
        <v>1.52</v>
      </c>
      <c r="T139" t="str">
        <f t="shared" si="32"/>
        <v>Ghana</v>
      </c>
      <c r="U139">
        <f t="shared" si="33"/>
        <v>6.75</v>
      </c>
      <c r="V139" t="str">
        <f t="shared" si="34"/>
        <v>home</v>
      </c>
      <c r="W139" t="str">
        <f t="shared" si="28"/>
        <v>favourite</v>
      </c>
      <c r="X139" t="str">
        <f t="shared" si="35"/>
        <v>Italy</v>
      </c>
      <c r="Y139">
        <f t="shared" si="37"/>
        <v>1.52</v>
      </c>
      <c r="Z139" t="str">
        <f t="shared" si="38"/>
        <v>TRUE</v>
      </c>
    </row>
    <row r="140" spans="1:26" x14ac:dyDescent="0.2">
      <c r="A140">
        <v>2006</v>
      </c>
      <c r="B140">
        <f t="shared" si="36"/>
        <v>11</v>
      </c>
      <c r="C140">
        <v>1</v>
      </c>
      <c r="D140" t="s">
        <v>15</v>
      </c>
      <c r="E140" t="s">
        <v>23</v>
      </c>
      <c r="F140">
        <v>3</v>
      </c>
      <c r="G140">
        <v>1</v>
      </c>
      <c r="H140" s="12">
        <v>2.48</v>
      </c>
      <c r="I140" s="12">
        <v>3.13</v>
      </c>
      <c r="J140" s="12">
        <v>2.88</v>
      </c>
      <c r="R140" t="str">
        <f t="shared" si="30"/>
        <v>Australia</v>
      </c>
      <c r="S140">
        <f t="shared" si="31"/>
        <v>2.48</v>
      </c>
      <c r="T140" t="str">
        <f t="shared" si="32"/>
        <v>Japan</v>
      </c>
      <c r="U140">
        <f t="shared" si="33"/>
        <v>2.88</v>
      </c>
      <c r="V140" t="str">
        <f t="shared" si="34"/>
        <v>home</v>
      </c>
      <c r="W140" t="str">
        <f t="shared" si="28"/>
        <v>favourite</v>
      </c>
      <c r="X140" t="str">
        <f t="shared" si="35"/>
        <v>Australia</v>
      </c>
      <c r="Y140">
        <f t="shared" si="37"/>
        <v>2.48</v>
      </c>
      <c r="Z140" t="str">
        <f t="shared" si="38"/>
        <v>TRUE</v>
      </c>
    </row>
    <row r="141" spans="1:26" x14ac:dyDescent="0.2">
      <c r="A141">
        <v>2006</v>
      </c>
      <c r="B141">
        <f t="shared" si="36"/>
        <v>12</v>
      </c>
      <c r="C141">
        <v>1</v>
      </c>
      <c r="D141" t="s">
        <v>8</v>
      </c>
      <c r="E141" t="s">
        <v>9</v>
      </c>
      <c r="F141">
        <v>1</v>
      </c>
      <c r="G141">
        <v>0</v>
      </c>
      <c r="H141" s="12">
        <v>1.4</v>
      </c>
      <c r="I141" s="12">
        <v>3.5</v>
      </c>
      <c r="J141" s="12">
        <v>8</v>
      </c>
      <c r="R141" t="str">
        <f t="shared" si="30"/>
        <v>Brazil</v>
      </c>
      <c r="S141">
        <f t="shared" si="31"/>
        <v>1.4</v>
      </c>
      <c r="T141" t="str">
        <f t="shared" si="32"/>
        <v>Croatia</v>
      </c>
      <c r="U141">
        <f t="shared" si="33"/>
        <v>8</v>
      </c>
      <c r="V141" t="str">
        <f t="shared" si="34"/>
        <v>home</v>
      </c>
      <c r="W141" t="str">
        <f t="shared" si="28"/>
        <v>favourite</v>
      </c>
      <c r="X141" t="str">
        <f t="shared" si="35"/>
        <v>Brazil</v>
      </c>
      <c r="Y141">
        <f t="shared" si="37"/>
        <v>1.4</v>
      </c>
      <c r="Z141" t="str">
        <f t="shared" si="38"/>
        <v>TRUE</v>
      </c>
    </row>
    <row r="142" spans="1:26" x14ac:dyDescent="0.2">
      <c r="A142">
        <v>2006</v>
      </c>
      <c r="B142">
        <f t="shared" si="36"/>
        <v>13</v>
      </c>
      <c r="C142">
        <v>1</v>
      </c>
      <c r="D142" t="s">
        <v>39</v>
      </c>
      <c r="E142" t="s">
        <v>102</v>
      </c>
      <c r="F142">
        <v>2</v>
      </c>
      <c r="G142">
        <v>1</v>
      </c>
      <c r="H142" s="12">
        <v>1.97</v>
      </c>
      <c r="I142" s="12">
        <v>3.09</v>
      </c>
      <c r="J142" s="12">
        <v>3.63</v>
      </c>
      <c r="R142" t="str">
        <f t="shared" si="30"/>
        <v>South Korea</v>
      </c>
      <c r="S142">
        <f t="shared" si="31"/>
        <v>1.97</v>
      </c>
      <c r="T142" t="str">
        <f t="shared" si="32"/>
        <v>Togo</v>
      </c>
      <c r="U142">
        <f t="shared" si="33"/>
        <v>3.63</v>
      </c>
      <c r="V142" t="str">
        <f t="shared" si="34"/>
        <v>home</v>
      </c>
      <c r="W142" t="str">
        <f t="shared" si="28"/>
        <v>favourite</v>
      </c>
      <c r="X142" t="str">
        <f t="shared" si="35"/>
        <v>South Korea</v>
      </c>
      <c r="Y142">
        <f t="shared" si="37"/>
        <v>1.97</v>
      </c>
      <c r="Z142" t="str">
        <f t="shared" si="38"/>
        <v>TRUE</v>
      </c>
    </row>
    <row r="143" spans="1:26" x14ac:dyDescent="0.2">
      <c r="A143">
        <v>2006</v>
      </c>
      <c r="B143">
        <f t="shared" si="36"/>
        <v>14</v>
      </c>
      <c r="C143">
        <v>1</v>
      </c>
      <c r="D143" t="s">
        <v>26</v>
      </c>
      <c r="E143" t="s">
        <v>24</v>
      </c>
      <c r="F143">
        <v>0</v>
      </c>
      <c r="G143">
        <v>0</v>
      </c>
      <c r="H143" s="12">
        <v>1.66</v>
      </c>
      <c r="I143" s="12">
        <v>3.25</v>
      </c>
      <c r="J143" s="12">
        <v>5.4</v>
      </c>
      <c r="R143" t="str">
        <f t="shared" si="30"/>
        <v>France</v>
      </c>
      <c r="S143">
        <f t="shared" si="31"/>
        <v>1.66</v>
      </c>
      <c r="T143" t="str">
        <f t="shared" si="32"/>
        <v>Switzerland</v>
      </c>
      <c r="U143">
        <f t="shared" si="33"/>
        <v>5.4</v>
      </c>
      <c r="V143" t="str">
        <f t="shared" si="34"/>
        <v>draw</v>
      </c>
      <c r="W143" t="str">
        <f t="shared" si="28"/>
        <v>draw</v>
      </c>
      <c r="X143" t="str">
        <f t="shared" si="35"/>
        <v>Draw</v>
      </c>
      <c r="Y143">
        <f t="shared" si="37"/>
        <v>3.25</v>
      </c>
      <c r="Z143" t="str">
        <f t="shared" si="38"/>
        <v>FALSE</v>
      </c>
    </row>
    <row r="144" spans="1:26" x14ac:dyDescent="0.2">
      <c r="A144">
        <v>2006</v>
      </c>
      <c r="B144">
        <f t="shared" si="36"/>
        <v>15</v>
      </c>
      <c r="C144">
        <v>1</v>
      </c>
      <c r="D144" t="s">
        <v>30</v>
      </c>
      <c r="E144" t="s">
        <v>93</v>
      </c>
      <c r="F144">
        <v>1</v>
      </c>
      <c r="G144">
        <v>0</v>
      </c>
      <c r="H144" s="12">
        <v>1</v>
      </c>
      <c r="I144" s="12">
        <v>1</v>
      </c>
      <c r="J144" s="12">
        <v>1</v>
      </c>
      <c r="R144" t="str">
        <f t="shared" si="30"/>
        <v>Poland</v>
      </c>
      <c r="S144">
        <f t="shared" si="31"/>
        <v>1</v>
      </c>
      <c r="T144" t="str">
        <f t="shared" si="32"/>
        <v>Poland</v>
      </c>
      <c r="U144">
        <f t="shared" si="33"/>
        <v>1</v>
      </c>
      <c r="V144" t="s">
        <v>119</v>
      </c>
      <c r="W144" t="s">
        <v>120</v>
      </c>
      <c r="X144" t="s">
        <v>30</v>
      </c>
      <c r="Y144">
        <f t="shared" si="37"/>
        <v>1</v>
      </c>
      <c r="Z144" t="str">
        <f t="shared" si="38"/>
        <v>TRUE</v>
      </c>
    </row>
    <row r="145" spans="1:26" x14ac:dyDescent="0.2">
      <c r="A145">
        <v>2006</v>
      </c>
      <c r="B145">
        <f t="shared" si="36"/>
        <v>16</v>
      </c>
      <c r="C145">
        <v>1</v>
      </c>
      <c r="D145" t="s">
        <v>92</v>
      </c>
      <c r="E145" t="s">
        <v>85</v>
      </c>
      <c r="F145">
        <v>2</v>
      </c>
      <c r="G145">
        <v>2</v>
      </c>
      <c r="H145" s="12">
        <v>1</v>
      </c>
      <c r="I145" s="12">
        <v>1</v>
      </c>
      <c r="J145" s="12">
        <v>1</v>
      </c>
      <c r="R145" t="str">
        <f t="shared" si="30"/>
        <v>Saudi Arabia</v>
      </c>
      <c r="S145">
        <f t="shared" si="31"/>
        <v>1</v>
      </c>
      <c r="T145" t="str">
        <f t="shared" si="32"/>
        <v>Saudi Arabia</v>
      </c>
      <c r="U145">
        <f t="shared" si="33"/>
        <v>1</v>
      </c>
      <c r="V145" t="str">
        <f t="shared" ref="V145:V208" si="39">IF(F145="","",IF(F145&gt;G145,"home",IF(G145&gt;F145,"away","draw")))</f>
        <v>draw</v>
      </c>
      <c r="W145" t="str">
        <f t="shared" ref="W145:W150" si="40">IF(V145="","",IF(V145="home",IF(H145&lt;J145,"favourite","outsider"),IF(V145="away",IF(J145&lt;H145,"favourite","outsider"),"draw")))</f>
        <v>draw</v>
      </c>
      <c r="X145" t="str">
        <f t="shared" ref="X145:X208" si="41">IF(V145="","",IF(V145="home",D145,IF(V145="away",E145,"Draw")))</f>
        <v>Draw</v>
      </c>
      <c r="Y145">
        <f t="shared" si="37"/>
        <v>1</v>
      </c>
      <c r="Z145" t="str">
        <f t="shared" si="38"/>
        <v>FALSE</v>
      </c>
    </row>
    <row r="146" spans="1:26" x14ac:dyDescent="0.2">
      <c r="A146">
        <v>2006</v>
      </c>
      <c r="B146">
        <f t="shared" si="36"/>
        <v>17</v>
      </c>
      <c r="C146">
        <v>2</v>
      </c>
      <c r="D146" t="s">
        <v>12</v>
      </c>
      <c r="E146" t="s">
        <v>103</v>
      </c>
      <c r="F146">
        <v>4</v>
      </c>
      <c r="G146">
        <v>0</v>
      </c>
      <c r="H146" s="12">
        <v>1.83</v>
      </c>
      <c r="I146" s="12">
        <v>3.2</v>
      </c>
      <c r="J146" s="12">
        <v>4.5199999999999996</v>
      </c>
      <c r="R146" t="str">
        <f t="shared" si="30"/>
        <v>Spain</v>
      </c>
      <c r="S146">
        <f t="shared" si="31"/>
        <v>1.83</v>
      </c>
      <c r="T146" t="str">
        <f t="shared" si="32"/>
        <v>Ukraine</v>
      </c>
      <c r="U146">
        <f t="shared" si="33"/>
        <v>4.5199999999999996</v>
      </c>
      <c r="V146" t="str">
        <f t="shared" si="39"/>
        <v>home</v>
      </c>
      <c r="W146" t="str">
        <f t="shared" si="40"/>
        <v>favourite</v>
      </c>
      <c r="X146" t="str">
        <f t="shared" si="41"/>
        <v>Spain</v>
      </c>
      <c r="Y146">
        <f t="shared" si="37"/>
        <v>1.83</v>
      </c>
      <c r="Z146" t="str">
        <f t="shared" si="38"/>
        <v>TRUE</v>
      </c>
    </row>
    <row r="147" spans="1:26" x14ac:dyDescent="0.2">
      <c r="A147">
        <v>2006</v>
      </c>
      <c r="B147">
        <f t="shared" si="36"/>
        <v>18</v>
      </c>
      <c r="C147">
        <v>2</v>
      </c>
      <c r="D147" t="s">
        <v>25</v>
      </c>
      <c r="E147" t="s">
        <v>19</v>
      </c>
      <c r="F147">
        <v>3</v>
      </c>
      <c r="G147">
        <v>0</v>
      </c>
      <c r="H147" s="12">
        <v>1.93</v>
      </c>
      <c r="I147" s="12">
        <v>3.18</v>
      </c>
      <c r="J147" s="12">
        <v>3.97</v>
      </c>
      <c r="R147" t="str">
        <f t="shared" si="30"/>
        <v>Ecuador</v>
      </c>
      <c r="S147">
        <f t="shared" si="31"/>
        <v>1.93</v>
      </c>
      <c r="T147" t="str">
        <f t="shared" si="32"/>
        <v>Costa Rica</v>
      </c>
      <c r="U147">
        <f t="shared" si="33"/>
        <v>3.97</v>
      </c>
      <c r="V147" t="str">
        <f t="shared" si="39"/>
        <v>home</v>
      </c>
      <c r="W147" t="str">
        <f t="shared" si="40"/>
        <v>favourite</v>
      </c>
      <c r="X147" t="str">
        <f t="shared" si="41"/>
        <v>Ecuador</v>
      </c>
      <c r="Y147">
        <f t="shared" si="37"/>
        <v>1.93</v>
      </c>
      <c r="Z147" t="str">
        <f t="shared" si="38"/>
        <v>TRUE</v>
      </c>
    </row>
    <row r="148" spans="1:26" x14ac:dyDescent="0.2">
      <c r="A148">
        <v>2006</v>
      </c>
      <c r="B148">
        <f t="shared" si="36"/>
        <v>19</v>
      </c>
      <c r="C148">
        <v>2</v>
      </c>
      <c r="D148" t="s">
        <v>90</v>
      </c>
      <c r="E148" t="s">
        <v>75</v>
      </c>
      <c r="F148">
        <v>1</v>
      </c>
      <c r="G148">
        <v>0</v>
      </c>
      <c r="H148" s="12">
        <v>1.93</v>
      </c>
      <c r="I148" s="12">
        <v>3.18</v>
      </c>
      <c r="J148" s="12">
        <v>3.97</v>
      </c>
      <c r="R148" t="str">
        <f t="shared" si="30"/>
        <v>Sweden</v>
      </c>
      <c r="S148">
        <f t="shared" si="31"/>
        <v>1.93</v>
      </c>
      <c r="T148" t="str">
        <f t="shared" si="32"/>
        <v>Paraguay</v>
      </c>
      <c r="U148">
        <f t="shared" si="33"/>
        <v>3.97</v>
      </c>
      <c r="V148" t="str">
        <f t="shared" si="39"/>
        <v>home</v>
      </c>
      <c r="W148" t="str">
        <f t="shared" si="40"/>
        <v>favourite</v>
      </c>
      <c r="X148" t="str">
        <f t="shared" si="41"/>
        <v>Sweden</v>
      </c>
      <c r="Y148">
        <f t="shared" si="37"/>
        <v>1.93</v>
      </c>
      <c r="Z148" t="str">
        <f t="shared" si="38"/>
        <v>TRUE</v>
      </c>
    </row>
    <row r="149" spans="1:26" x14ac:dyDescent="0.2">
      <c r="A149">
        <v>2006</v>
      </c>
      <c r="B149">
        <f t="shared" si="36"/>
        <v>20</v>
      </c>
      <c r="C149">
        <v>2</v>
      </c>
      <c r="D149" t="s">
        <v>20</v>
      </c>
      <c r="E149" t="s">
        <v>98</v>
      </c>
      <c r="F149">
        <v>2</v>
      </c>
      <c r="G149">
        <v>0</v>
      </c>
      <c r="H149" s="12">
        <v>1.1299999999999999</v>
      </c>
      <c r="I149" s="12">
        <v>6.38</v>
      </c>
      <c r="J149" s="12">
        <v>22</v>
      </c>
      <c r="R149" t="str">
        <f t="shared" si="30"/>
        <v>England</v>
      </c>
      <c r="S149">
        <f t="shared" si="31"/>
        <v>1.1299999999999999</v>
      </c>
      <c r="T149" t="str">
        <f t="shared" si="32"/>
        <v>Trinidad &amp; Tobago</v>
      </c>
      <c r="U149">
        <f t="shared" si="33"/>
        <v>22</v>
      </c>
      <c r="V149" t="str">
        <f t="shared" si="39"/>
        <v>home</v>
      </c>
      <c r="W149" t="str">
        <f t="shared" si="40"/>
        <v>favourite</v>
      </c>
      <c r="X149" t="str">
        <f t="shared" si="41"/>
        <v>England</v>
      </c>
      <c r="Y149">
        <f t="shared" si="37"/>
        <v>1.1299999999999999</v>
      </c>
      <c r="Z149" t="str">
        <f t="shared" si="38"/>
        <v>TRUE</v>
      </c>
    </row>
    <row r="150" spans="1:26" x14ac:dyDescent="0.2">
      <c r="A150">
        <v>2006</v>
      </c>
      <c r="B150">
        <f t="shared" si="36"/>
        <v>21</v>
      </c>
      <c r="C150">
        <v>2</v>
      </c>
      <c r="D150" t="s">
        <v>13</v>
      </c>
      <c r="E150" t="s">
        <v>22</v>
      </c>
      <c r="F150">
        <v>2</v>
      </c>
      <c r="G150">
        <v>1</v>
      </c>
      <c r="H150" s="12">
        <v>1.93</v>
      </c>
      <c r="I150" s="12">
        <v>3.2</v>
      </c>
      <c r="J150" s="12">
        <v>3.93</v>
      </c>
      <c r="R150" t="str">
        <f t="shared" si="30"/>
        <v>Netherlands</v>
      </c>
      <c r="S150">
        <f t="shared" si="31"/>
        <v>1.93</v>
      </c>
      <c r="T150" t="str">
        <f t="shared" si="32"/>
        <v>Ivory Coast</v>
      </c>
      <c r="U150">
        <f t="shared" si="33"/>
        <v>3.93</v>
      </c>
      <c r="V150" t="str">
        <f t="shared" si="39"/>
        <v>home</v>
      </c>
      <c r="W150" t="str">
        <f t="shared" si="40"/>
        <v>favourite</v>
      </c>
      <c r="X150" t="str">
        <f t="shared" si="41"/>
        <v>Netherlands</v>
      </c>
      <c r="Y150">
        <f t="shared" si="37"/>
        <v>1.93</v>
      </c>
      <c r="Z150" t="str">
        <f t="shared" si="38"/>
        <v>TRUE</v>
      </c>
    </row>
    <row r="151" spans="1:26" x14ac:dyDescent="0.2">
      <c r="A151">
        <v>2006</v>
      </c>
      <c r="B151">
        <f t="shared" si="36"/>
        <v>22</v>
      </c>
      <c r="C151">
        <v>2</v>
      </c>
      <c r="D151" t="s">
        <v>28</v>
      </c>
      <c r="E151" t="s">
        <v>99</v>
      </c>
      <c r="F151">
        <v>6</v>
      </c>
      <c r="G151">
        <v>0</v>
      </c>
      <c r="H151" s="12">
        <v>1</v>
      </c>
      <c r="I151" s="12">
        <v>1</v>
      </c>
      <c r="J151" s="12">
        <v>1</v>
      </c>
      <c r="R151" t="str">
        <f t="shared" si="30"/>
        <v>Serbia &amp; Montenegro</v>
      </c>
      <c r="S151">
        <f t="shared" si="31"/>
        <v>1</v>
      </c>
      <c r="T151" t="str">
        <f t="shared" si="32"/>
        <v>Serbia &amp; Montenegro</v>
      </c>
      <c r="U151">
        <f t="shared" si="33"/>
        <v>1</v>
      </c>
      <c r="V151" t="str">
        <f t="shared" si="39"/>
        <v>home</v>
      </c>
      <c r="W151" t="s">
        <v>120</v>
      </c>
      <c r="X151" t="str">
        <f t="shared" si="41"/>
        <v>Argentina</v>
      </c>
      <c r="Y151">
        <f t="shared" si="37"/>
        <v>1</v>
      </c>
      <c r="Z151" t="str">
        <f t="shared" si="38"/>
        <v>TRUE</v>
      </c>
    </row>
    <row r="152" spans="1:26" x14ac:dyDescent="0.2">
      <c r="A152">
        <v>2006</v>
      </c>
      <c r="B152">
        <f t="shared" si="36"/>
        <v>23</v>
      </c>
      <c r="C152">
        <v>2</v>
      </c>
      <c r="D152" t="s">
        <v>10</v>
      </c>
      <c r="E152" t="s">
        <v>100</v>
      </c>
      <c r="F152">
        <v>0</v>
      </c>
      <c r="G152">
        <v>0</v>
      </c>
      <c r="H152" s="12">
        <v>1.4</v>
      </c>
      <c r="I152" s="12">
        <v>3.5</v>
      </c>
      <c r="J152" s="12">
        <v>8</v>
      </c>
      <c r="R152" t="str">
        <f t="shared" si="30"/>
        <v>Mexico</v>
      </c>
      <c r="S152">
        <f t="shared" si="31"/>
        <v>1.4</v>
      </c>
      <c r="T152" t="str">
        <f t="shared" si="32"/>
        <v>Angola</v>
      </c>
      <c r="U152">
        <f t="shared" si="33"/>
        <v>8</v>
      </c>
      <c r="V152" t="str">
        <f t="shared" si="39"/>
        <v>draw</v>
      </c>
      <c r="W152" t="str">
        <f t="shared" ref="W152:W161" si="42">IF(V152="","",IF(V152="home",IF(H152&lt;J152,"favourite","outsider"),IF(V152="away",IF(J152&lt;H152,"favourite","outsider"),"draw")))</f>
        <v>draw</v>
      </c>
      <c r="X152" t="str">
        <f t="shared" si="41"/>
        <v>Draw</v>
      </c>
      <c r="Y152">
        <f t="shared" si="37"/>
        <v>3.5</v>
      </c>
      <c r="Z152" t="str">
        <f t="shared" si="38"/>
        <v>FALSE</v>
      </c>
    </row>
    <row r="153" spans="1:26" x14ac:dyDescent="0.2">
      <c r="A153">
        <v>2006</v>
      </c>
      <c r="B153">
        <f t="shared" si="36"/>
        <v>24</v>
      </c>
      <c r="C153">
        <v>2</v>
      </c>
      <c r="D153" t="s">
        <v>31</v>
      </c>
      <c r="E153" t="s">
        <v>32</v>
      </c>
      <c r="F153">
        <v>2</v>
      </c>
      <c r="G153">
        <v>0</v>
      </c>
      <c r="H153" s="12">
        <v>1.3</v>
      </c>
      <c r="I153" s="12">
        <v>4</v>
      </c>
      <c r="J153" s="12">
        <v>9.5</v>
      </c>
      <c r="R153" t="str">
        <f t="shared" si="30"/>
        <v>Portugal</v>
      </c>
      <c r="S153">
        <f t="shared" si="31"/>
        <v>1.3</v>
      </c>
      <c r="T153" t="str">
        <f t="shared" si="32"/>
        <v>Iran</v>
      </c>
      <c r="U153">
        <f t="shared" si="33"/>
        <v>9.5</v>
      </c>
      <c r="V153" t="str">
        <f t="shared" si="39"/>
        <v>home</v>
      </c>
      <c r="W153" t="str">
        <f t="shared" si="42"/>
        <v>favourite</v>
      </c>
      <c r="X153" t="str">
        <f t="shared" si="41"/>
        <v>Portugal</v>
      </c>
      <c r="Y153">
        <f t="shared" si="37"/>
        <v>1.3</v>
      </c>
      <c r="Z153" t="str">
        <f t="shared" si="38"/>
        <v>TRUE</v>
      </c>
    </row>
    <row r="154" spans="1:26" x14ac:dyDescent="0.2">
      <c r="A154">
        <v>2006</v>
      </c>
      <c r="B154">
        <f t="shared" si="36"/>
        <v>25</v>
      </c>
      <c r="C154">
        <v>2</v>
      </c>
      <c r="D154" t="s">
        <v>21</v>
      </c>
      <c r="E154" t="s">
        <v>35</v>
      </c>
      <c r="F154">
        <v>1</v>
      </c>
      <c r="G154">
        <v>1</v>
      </c>
      <c r="H154" s="12">
        <v>1</v>
      </c>
      <c r="I154" s="12">
        <v>1</v>
      </c>
      <c r="J154" s="12">
        <v>1</v>
      </c>
      <c r="R154" t="str">
        <f t="shared" si="30"/>
        <v>USA</v>
      </c>
      <c r="S154">
        <f t="shared" si="31"/>
        <v>1</v>
      </c>
      <c r="T154" t="str">
        <f t="shared" si="32"/>
        <v>USA</v>
      </c>
      <c r="U154">
        <f t="shared" si="33"/>
        <v>1</v>
      </c>
      <c r="V154" t="str">
        <f t="shared" si="39"/>
        <v>draw</v>
      </c>
      <c r="W154" t="str">
        <f t="shared" si="42"/>
        <v>draw</v>
      </c>
      <c r="X154" t="str">
        <f t="shared" si="41"/>
        <v>Draw</v>
      </c>
      <c r="Y154">
        <f t="shared" si="37"/>
        <v>1</v>
      </c>
      <c r="Z154" t="str">
        <f t="shared" si="38"/>
        <v>FALSE</v>
      </c>
    </row>
    <row r="155" spans="1:26" x14ac:dyDescent="0.2">
      <c r="A155">
        <v>2006</v>
      </c>
      <c r="B155">
        <f t="shared" si="36"/>
        <v>26</v>
      </c>
      <c r="C155">
        <v>2</v>
      </c>
      <c r="D155" t="s">
        <v>101</v>
      </c>
      <c r="E155" t="s">
        <v>34</v>
      </c>
      <c r="F155">
        <v>0</v>
      </c>
      <c r="G155">
        <v>2</v>
      </c>
      <c r="H155" s="12">
        <v>1.61</v>
      </c>
      <c r="I155" s="12">
        <v>3.3</v>
      </c>
      <c r="J155" s="12">
        <v>5</v>
      </c>
      <c r="R155" t="str">
        <f t="shared" si="30"/>
        <v>Czech Republic</v>
      </c>
      <c r="S155">
        <f t="shared" si="31"/>
        <v>1.61</v>
      </c>
      <c r="T155" t="str">
        <f t="shared" si="32"/>
        <v>Ghana</v>
      </c>
      <c r="U155">
        <f t="shared" si="33"/>
        <v>5</v>
      </c>
      <c r="V155" t="str">
        <f t="shared" si="39"/>
        <v>away</v>
      </c>
      <c r="W155" t="str">
        <f t="shared" si="42"/>
        <v>outsider</v>
      </c>
      <c r="X155" t="str">
        <f t="shared" si="41"/>
        <v>Ghana</v>
      </c>
      <c r="Y155">
        <f t="shared" si="37"/>
        <v>5</v>
      </c>
      <c r="Z155" t="str">
        <f t="shared" si="38"/>
        <v>FALSE</v>
      </c>
    </row>
    <row r="156" spans="1:26" x14ac:dyDescent="0.2">
      <c r="A156">
        <v>2006</v>
      </c>
      <c r="B156">
        <f t="shared" si="36"/>
        <v>27</v>
      </c>
      <c r="C156">
        <v>2</v>
      </c>
      <c r="D156" t="s">
        <v>23</v>
      </c>
      <c r="E156" t="s">
        <v>9</v>
      </c>
      <c r="F156">
        <v>0</v>
      </c>
      <c r="G156">
        <v>0</v>
      </c>
      <c r="H156" s="12">
        <v>5</v>
      </c>
      <c r="I156" s="12">
        <v>3.3</v>
      </c>
      <c r="J156" s="12">
        <v>1.61</v>
      </c>
      <c r="R156" t="str">
        <f t="shared" si="30"/>
        <v>Croatia</v>
      </c>
      <c r="S156">
        <f t="shared" si="31"/>
        <v>1.61</v>
      </c>
      <c r="T156" t="str">
        <f t="shared" si="32"/>
        <v>Japan</v>
      </c>
      <c r="U156">
        <f t="shared" si="33"/>
        <v>5</v>
      </c>
      <c r="V156" t="str">
        <f t="shared" si="39"/>
        <v>draw</v>
      </c>
      <c r="W156" t="str">
        <f t="shared" si="42"/>
        <v>draw</v>
      </c>
      <c r="X156" t="str">
        <f t="shared" si="41"/>
        <v>Draw</v>
      </c>
      <c r="Y156">
        <f t="shared" si="37"/>
        <v>3.3</v>
      </c>
      <c r="Z156" t="str">
        <f t="shared" si="38"/>
        <v>FALSE</v>
      </c>
    </row>
    <row r="157" spans="1:26" x14ac:dyDescent="0.2">
      <c r="A157">
        <v>2006</v>
      </c>
      <c r="B157">
        <f t="shared" si="36"/>
        <v>28</v>
      </c>
      <c r="C157">
        <v>2</v>
      </c>
      <c r="D157" t="s">
        <v>8</v>
      </c>
      <c r="E157" t="s">
        <v>15</v>
      </c>
      <c r="F157">
        <v>2</v>
      </c>
      <c r="G157">
        <v>0</v>
      </c>
      <c r="H157" s="12">
        <v>1.2</v>
      </c>
      <c r="I157" s="12">
        <v>5</v>
      </c>
      <c r="J157" s="12">
        <v>11</v>
      </c>
      <c r="R157" t="str">
        <f t="shared" si="30"/>
        <v>Brazil</v>
      </c>
      <c r="S157">
        <f t="shared" si="31"/>
        <v>1.2</v>
      </c>
      <c r="T157" t="str">
        <f t="shared" si="32"/>
        <v>Australia</v>
      </c>
      <c r="U157">
        <f t="shared" si="33"/>
        <v>11</v>
      </c>
      <c r="V157" t="str">
        <f t="shared" si="39"/>
        <v>home</v>
      </c>
      <c r="W157" t="str">
        <f t="shared" si="42"/>
        <v>favourite</v>
      </c>
      <c r="X157" t="str">
        <f t="shared" si="41"/>
        <v>Brazil</v>
      </c>
      <c r="Y157">
        <f t="shared" si="37"/>
        <v>1.2</v>
      </c>
      <c r="Z157" t="str">
        <f t="shared" si="38"/>
        <v>TRUE</v>
      </c>
    </row>
    <row r="158" spans="1:26" x14ac:dyDescent="0.2">
      <c r="A158">
        <v>2006</v>
      </c>
      <c r="B158">
        <f t="shared" si="36"/>
        <v>29</v>
      </c>
      <c r="C158">
        <v>2</v>
      </c>
      <c r="D158" t="s">
        <v>26</v>
      </c>
      <c r="E158" t="s">
        <v>39</v>
      </c>
      <c r="F158">
        <v>1</v>
      </c>
      <c r="G158">
        <v>1</v>
      </c>
      <c r="H158" s="12">
        <v>1.44</v>
      </c>
      <c r="I158" s="12">
        <v>3.5</v>
      </c>
      <c r="J158" s="12">
        <v>7</v>
      </c>
      <c r="R158" t="str">
        <f t="shared" si="30"/>
        <v>France</v>
      </c>
      <c r="S158">
        <f t="shared" si="31"/>
        <v>1.44</v>
      </c>
      <c r="T158" t="str">
        <f t="shared" si="32"/>
        <v>South Korea</v>
      </c>
      <c r="U158">
        <f t="shared" si="33"/>
        <v>7</v>
      </c>
      <c r="V158" t="str">
        <f t="shared" si="39"/>
        <v>draw</v>
      </c>
      <c r="W158" t="str">
        <f t="shared" si="42"/>
        <v>draw</v>
      </c>
      <c r="X158" t="str">
        <f t="shared" si="41"/>
        <v>Draw</v>
      </c>
      <c r="Y158">
        <f t="shared" si="37"/>
        <v>3.5</v>
      </c>
      <c r="Z158" t="str">
        <f t="shared" si="38"/>
        <v>FALSE</v>
      </c>
    </row>
    <row r="159" spans="1:26" x14ac:dyDescent="0.2">
      <c r="A159">
        <v>2006</v>
      </c>
      <c r="B159">
        <f t="shared" si="36"/>
        <v>30</v>
      </c>
      <c r="C159">
        <v>2</v>
      </c>
      <c r="D159" t="s">
        <v>102</v>
      </c>
      <c r="E159" t="s">
        <v>24</v>
      </c>
      <c r="F159">
        <v>0</v>
      </c>
      <c r="G159">
        <v>2</v>
      </c>
      <c r="H159" s="12">
        <v>6.5</v>
      </c>
      <c r="I159" s="12">
        <v>3.6</v>
      </c>
      <c r="J159" s="12">
        <v>1.44</v>
      </c>
      <c r="R159" t="str">
        <f t="shared" si="30"/>
        <v>Switzerland</v>
      </c>
      <c r="S159">
        <f t="shared" si="31"/>
        <v>1.44</v>
      </c>
      <c r="T159" t="str">
        <f t="shared" si="32"/>
        <v>Togo</v>
      </c>
      <c r="U159">
        <f t="shared" si="33"/>
        <v>6.5</v>
      </c>
      <c r="V159" t="str">
        <f t="shared" si="39"/>
        <v>away</v>
      </c>
      <c r="W159" t="str">
        <f t="shared" si="42"/>
        <v>favourite</v>
      </c>
      <c r="X159" t="str">
        <f t="shared" si="41"/>
        <v>Switzerland</v>
      </c>
      <c r="Y159">
        <f t="shared" si="37"/>
        <v>1.44</v>
      </c>
      <c r="Z159" t="str">
        <f t="shared" si="38"/>
        <v>TRUE</v>
      </c>
    </row>
    <row r="160" spans="1:26" x14ac:dyDescent="0.2">
      <c r="A160">
        <v>2006</v>
      </c>
      <c r="B160">
        <f t="shared" si="36"/>
        <v>31</v>
      </c>
      <c r="C160">
        <v>2</v>
      </c>
      <c r="D160" t="s">
        <v>12</v>
      </c>
      <c r="E160" t="s">
        <v>92</v>
      </c>
      <c r="F160">
        <v>3</v>
      </c>
      <c r="G160">
        <v>1</v>
      </c>
      <c r="H160" s="12">
        <v>1.3</v>
      </c>
      <c r="I160" s="12">
        <v>4</v>
      </c>
      <c r="J160" s="12">
        <v>9.5</v>
      </c>
      <c r="R160" t="str">
        <f t="shared" si="30"/>
        <v>Spain</v>
      </c>
      <c r="S160">
        <f t="shared" si="31"/>
        <v>1.3</v>
      </c>
      <c r="T160" t="str">
        <f t="shared" si="32"/>
        <v>Tunisia</v>
      </c>
      <c r="U160">
        <f t="shared" si="33"/>
        <v>9.5</v>
      </c>
      <c r="V160" t="str">
        <f t="shared" si="39"/>
        <v>home</v>
      </c>
      <c r="W160" t="str">
        <f t="shared" si="42"/>
        <v>favourite</v>
      </c>
      <c r="X160" t="str">
        <f t="shared" si="41"/>
        <v>Spain</v>
      </c>
      <c r="Y160">
        <f t="shared" si="37"/>
        <v>1.3</v>
      </c>
      <c r="Z160" t="str">
        <f t="shared" si="38"/>
        <v>TRUE</v>
      </c>
    </row>
    <row r="161" spans="1:26" x14ac:dyDescent="0.2">
      <c r="A161">
        <v>2006</v>
      </c>
      <c r="B161">
        <f t="shared" si="36"/>
        <v>32</v>
      </c>
      <c r="C161">
        <v>2</v>
      </c>
      <c r="D161" t="s">
        <v>85</v>
      </c>
      <c r="E161" t="s">
        <v>103</v>
      </c>
      <c r="F161">
        <v>0</v>
      </c>
      <c r="G161">
        <v>4</v>
      </c>
      <c r="H161" s="12">
        <v>7</v>
      </c>
      <c r="I161" s="12">
        <v>3.75</v>
      </c>
      <c r="J161" s="12">
        <v>1.4</v>
      </c>
      <c r="R161" t="str">
        <f t="shared" si="30"/>
        <v>Ukraine</v>
      </c>
      <c r="S161">
        <f t="shared" si="31"/>
        <v>1.4</v>
      </c>
      <c r="T161" t="str">
        <f t="shared" si="32"/>
        <v>Saudi Arabia</v>
      </c>
      <c r="U161">
        <f t="shared" si="33"/>
        <v>7</v>
      </c>
      <c r="V161" t="str">
        <f t="shared" si="39"/>
        <v>away</v>
      </c>
      <c r="W161" t="str">
        <f t="shared" si="42"/>
        <v>favourite</v>
      </c>
      <c r="X161" t="str">
        <f t="shared" si="41"/>
        <v>Ukraine</v>
      </c>
      <c r="Y161">
        <f t="shared" si="37"/>
        <v>1.4</v>
      </c>
      <c r="Z161" t="str">
        <f t="shared" si="38"/>
        <v>TRUE</v>
      </c>
    </row>
    <row r="162" spans="1:26" x14ac:dyDescent="0.2">
      <c r="A162">
        <v>2006</v>
      </c>
      <c r="B162">
        <f t="shared" si="36"/>
        <v>33</v>
      </c>
      <c r="C162">
        <v>3</v>
      </c>
      <c r="D162" t="s">
        <v>25</v>
      </c>
      <c r="E162" t="s">
        <v>30</v>
      </c>
      <c r="F162">
        <v>0</v>
      </c>
      <c r="G162">
        <v>3</v>
      </c>
      <c r="H162" s="12">
        <v>1</v>
      </c>
      <c r="I162" s="12">
        <v>1</v>
      </c>
      <c r="J162" s="12">
        <v>1</v>
      </c>
      <c r="R162" t="str">
        <f t="shared" si="30"/>
        <v>Germany</v>
      </c>
      <c r="S162">
        <f t="shared" si="31"/>
        <v>1</v>
      </c>
      <c r="T162" t="str">
        <f t="shared" si="32"/>
        <v>Germany</v>
      </c>
      <c r="U162">
        <f t="shared" si="33"/>
        <v>1</v>
      </c>
      <c r="V162" t="str">
        <f t="shared" si="39"/>
        <v>away</v>
      </c>
      <c r="W162" t="s">
        <v>120</v>
      </c>
      <c r="X162" t="str">
        <f t="shared" si="41"/>
        <v>Germany</v>
      </c>
      <c r="Y162">
        <f t="shared" si="37"/>
        <v>1</v>
      </c>
      <c r="Z162" t="str">
        <f t="shared" si="38"/>
        <v>TRUE</v>
      </c>
    </row>
    <row r="163" spans="1:26" x14ac:dyDescent="0.2">
      <c r="A163">
        <v>2006</v>
      </c>
      <c r="B163">
        <f t="shared" si="36"/>
        <v>34</v>
      </c>
      <c r="C163">
        <v>3</v>
      </c>
      <c r="D163" t="s">
        <v>19</v>
      </c>
      <c r="E163" t="s">
        <v>93</v>
      </c>
      <c r="F163">
        <v>1</v>
      </c>
      <c r="G163">
        <v>2</v>
      </c>
      <c r="H163" s="12">
        <v>4.75</v>
      </c>
      <c r="I163" s="12">
        <v>3.45</v>
      </c>
      <c r="J163" s="12">
        <v>1.71</v>
      </c>
      <c r="R163" t="str">
        <f t="shared" si="30"/>
        <v>Poland</v>
      </c>
      <c r="S163">
        <f t="shared" si="31"/>
        <v>1.71</v>
      </c>
      <c r="T163" t="str">
        <f t="shared" si="32"/>
        <v>Costa Rica</v>
      </c>
      <c r="U163">
        <f t="shared" si="33"/>
        <v>4.75</v>
      </c>
      <c r="V163" t="str">
        <f t="shared" si="39"/>
        <v>away</v>
      </c>
      <c r="W163" t="str">
        <f t="shared" ref="W163:W226" si="43">IF(V163="","",IF(V163="home",IF(H163&lt;J163,"favourite","outsider"),IF(V163="away",IF(J163&lt;H163,"favourite","outsider"),"draw")))</f>
        <v>favourite</v>
      </c>
      <c r="X163" t="str">
        <f t="shared" si="41"/>
        <v>Poland</v>
      </c>
      <c r="Y163">
        <f t="shared" si="37"/>
        <v>1.71</v>
      </c>
      <c r="Z163" t="str">
        <f t="shared" si="38"/>
        <v>TRUE</v>
      </c>
    </row>
    <row r="164" spans="1:26" x14ac:dyDescent="0.2">
      <c r="A164">
        <v>2006</v>
      </c>
      <c r="B164">
        <f t="shared" si="36"/>
        <v>35</v>
      </c>
      <c r="C164">
        <v>3</v>
      </c>
      <c r="D164" t="s">
        <v>90</v>
      </c>
      <c r="E164" t="s">
        <v>20</v>
      </c>
      <c r="F164">
        <v>2</v>
      </c>
      <c r="G164">
        <v>2</v>
      </c>
      <c r="H164" s="12">
        <v>3.1</v>
      </c>
      <c r="I164" s="12">
        <v>2.62</v>
      </c>
      <c r="J164" s="12">
        <v>2.37</v>
      </c>
      <c r="R164" t="str">
        <f t="shared" si="30"/>
        <v>England</v>
      </c>
      <c r="S164">
        <f t="shared" si="31"/>
        <v>2.37</v>
      </c>
      <c r="T164" t="str">
        <f t="shared" si="32"/>
        <v>Sweden</v>
      </c>
      <c r="U164">
        <f t="shared" si="33"/>
        <v>3.1</v>
      </c>
      <c r="V164" t="str">
        <f t="shared" si="39"/>
        <v>draw</v>
      </c>
      <c r="W164" t="str">
        <f t="shared" si="43"/>
        <v>draw</v>
      </c>
      <c r="X164" t="str">
        <f t="shared" si="41"/>
        <v>Draw</v>
      </c>
      <c r="Y164">
        <f t="shared" si="37"/>
        <v>2.62</v>
      </c>
      <c r="Z164" t="str">
        <f t="shared" si="38"/>
        <v>FALSE</v>
      </c>
    </row>
    <row r="165" spans="1:26" x14ac:dyDescent="0.2">
      <c r="A165">
        <v>2006</v>
      </c>
      <c r="B165">
        <f t="shared" si="36"/>
        <v>36</v>
      </c>
      <c r="C165">
        <v>3</v>
      </c>
      <c r="D165" t="s">
        <v>75</v>
      </c>
      <c r="E165" t="s">
        <v>98</v>
      </c>
      <c r="F165">
        <v>2</v>
      </c>
      <c r="G165">
        <v>0</v>
      </c>
      <c r="H165" s="12">
        <v>1.8</v>
      </c>
      <c r="I165" s="12">
        <v>3.75</v>
      </c>
      <c r="J165" s="12">
        <v>3.3</v>
      </c>
      <c r="R165" t="str">
        <f t="shared" si="30"/>
        <v>Paraguay</v>
      </c>
      <c r="S165">
        <f t="shared" si="31"/>
        <v>1.8</v>
      </c>
      <c r="T165" t="str">
        <f t="shared" si="32"/>
        <v>Trinidad &amp; Tobago</v>
      </c>
      <c r="U165">
        <f t="shared" si="33"/>
        <v>3.3</v>
      </c>
      <c r="V165" t="str">
        <f t="shared" si="39"/>
        <v>home</v>
      </c>
      <c r="W165" t="str">
        <f t="shared" si="43"/>
        <v>favourite</v>
      </c>
      <c r="X165" t="str">
        <f t="shared" si="41"/>
        <v>Paraguay</v>
      </c>
      <c r="Y165">
        <f t="shared" si="37"/>
        <v>1.8</v>
      </c>
      <c r="Z165" t="str">
        <f t="shared" si="38"/>
        <v>TRUE</v>
      </c>
    </row>
    <row r="166" spans="1:26" x14ac:dyDescent="0.2">
      <c r="A166">
        <v>2006</v>
      </c>
      <c r="B166">
        <f t="shared" si="36"/>
        <v>37</v>
      </c>
      <c r="C166">
        <v>3</v>
      </c>
      <c r="D166" t="s">
        <v>13</v>
      </c>
      <c r="E166" t="s">
        <v>28</v>
      </c>
      <c r="F166">
        <v>0</v>
      </c>
      <c r="G166">
        <v>0</v>
      </c>
      <c r="H166" s="12">
        <v>3.4</v>
      </c>
      <c r="I166" s="12">
        <v>3</v>
      </c>
      <c r="J166" s="12">
        <v>2</v>
      </c>
      <c r="R166" t="str">
        <f t="shared" si="30"/>
        <v>Argentina</v>
      </c>
      <c r="S166">
        <f t="shared" si="31"/>
        <v>2</v>
      </c>
      <c r="T166" t="str">
        <f t="shared" si="32"/>
        <v>Netherlands</v>
      </c>
      <c r="U166">
        <f t="shared" si="33"/>
        <v>3.4</v>
      </c>
      <c r="V166" t="str">
        <f t="shared" si="39"/>
        <v>draw</v>
      </c>
      <c r="W166" t="str">
        <f t="shared" si="43"/>
        <v>draw</v>
      </c>
      <c r="X166" t="str">
        <f t="shared" si="41"/>
        <v>Draw</v>
      </c>
      <c r="Y166">
        <f t="shared" si="37"/>
        <v>3</v>
      </c>
      <c r="Z166" t="str">
        <f t="shared" si="38"/>
        <v>FALSE</v>
      </c>
    </row>
    <row r="167" spans="1:26" x14ac:dyDescent="0.2">
      <c r="A167">
        <v>2006</v>
      </c>
      <c r="B167">
        <f t="shared" si="36"/>
        <v>38</v>
      </c>
      <c r="C167">
        <v>3</v>
      </c>
      <c r="D167" t="s">
        <v>22</v>
      </c>
      <c r="E167" t="s">
        <v>99</v>
      </c>
      <c r="F167">
        <v>3</v>
      </c>
      <c r="G167">
        <v>2</v>
      </c>
      <c r="H167" s="12">
        <v>2.1</v>
      </c>
      <c r="I167" s="12">
        <v>3.2</v>
      </c>
      <c r="J167" s="12">
        <v>3</v>
      </c>
      <c r="R167" t="str">
        <f t="shared" si="30"/>
        <v>Ivory Coast</v>
      </c>
      <c r="S167">
        <f t="shared" si="31"/>
        <v>2.1</v>
      </c>
      <c r="T167" t="str">
        <f t="shared" si="32"/>
        <v>Serbia &amp; Montenegro</v>
      </c>
      <c r="U167">
        <f t="shared" si="33"/>
        <v>3</v>
      </c>
      <c r="V167" t="str">
        <f t="shared" si="39"/>
        <v>home</v>
      </c>
      <c r="W167" t="str">
        <f t="shared" si="43"/>
        <v>favourite</v>
      </c>
      <c r="X167" t="str">
        <f t="shared" si="41"/>
        <v>Ivory Coast</v>
      </c>
      <c r="Y167">
        <f t="shared" si="37"/>
        <v>2.1</v>
      </c>
      <c r="Z167" t="str">
        <f t="shared" si="38"/>
        <v>TRUE</v>
      </c>
    </row>
    <row r="168" spans="1:26" x14ac:dyDescent="0.2">
      <c r="A168">
        <v>2006</v>
      </c>
      <c r="B168">
        <f t="shared" si="36"/>
        <v>39</v>
      </c>
      <c r="C168">
        <v>3</v>
      </c>
      <c r="D168" t="s">
        <v>31</v>
      </c>
      <c r="E168" t="s">
        <v>10</v>
      </c>
      <c r="F168">
        <v>2</v>
      </c>
      <c r="G168">
        <v>1</v>
      </c>
      <c r="H168" s="12">
        <v>2.2000000000000002</v>
      </c>
      <c r="I168" s="12">
        <v>2.62</v>
      </c>
      <c r="J168" s="12">
        <v>3.5</v>
      </c>
      <c r="R168" t="str">
        <f t="shared" si="30"/>
        <v>Portugal</v>
      </c>
      <c r="S168">
        <f t="shared" si="31"/>
        <v>2.2000000000000002</v>
      </c>
      <c r="T168" t="str">
        <f t="shared" si="32"/>
        <v>Mexico</v>
      </c>
      <c r="U168">
        <f t="shared" si="33"/>
        <v>3.5</v>
      </c>
      <c r="V168" t="str">
        <f t="shared" si="39"/>
        <v>home</v>
      </c>
      <c r="W168" t="str">
        <f t="shared" si="43"/>
        <v>favourite</v>
      </c>
      <c r="X168" t="str">
        <f t="shared" si="41"/>
        <v>Portugal</v>
      </c>
      <c r="Y168">
        <f t="shared" si="37"/>
        <v>2.2000000000000002</v>
      </c>
      <c r="Z168" t="str">
        <f t="shared" si="38"/>
        <v>TRUE</v>
      </c>
    </row>
    <row r="169" spans="1:26" x14ac:dyDescent="0.2">
      <c r="A169">
        <v>2006</v>
      </c>
      <c r="B169">
        <f t="shared" si="36"/>
        <v>40</v>
      </c>
      <c r="C169">
        <v>3</v>
      </c>
      <c r="D169" t="s">
        <v>32</v>
      </c>
      <c r="E169" t="s">
        <v>100</v>
      </c>
      <c r="F169">
        <v>1</v>
      </c>
      <c r="G169">
        <v>1</v>
      </c>
      <c r="H169" s="12">
        <v>2.4</v>
      </c>
      <c r="I169" s="12">
        <v>3.1</v>
      </c>
      <c r="J169" s="12">
        <v>2.6</v>
      </c>
      <c r="R169" t="str">
        <f t="shared" si="30"/>
        <v>Iran</v>
      </c>
      <c r="S169">
        <f t="shared" si="31"/>
        <v>2.4</v>
      </c>
      <c r="T169" t="str">
        <f t="shared" si="32"/>
        <v>Angola</v>
      </c>
      <c r="U169">
        <f t="shared" si="33"/>
        <v>2.6</v>
      </c>
      <c r="V169" t="str">
        <f t="shared" si="39"/>
        <v>draw</v>
      </c>
      <c r="W169" t="str">
        <f t="shared" si="43"/>
        <v>draw</v>
      </c>
      <c r="X169" t="str">
        <f t="shared" si="41"/>
        <v>Draw</v>
      </c>
      <c r="Y169">
        <f t="shared" si="37"/>
        <v>3.1</v>
      </c>
      <c r="Z169" t="str">
        <f t="shared" si="38"/>
        <v>FALSE</v>
      </c>
    </row>
    <row r="170" spans="1:26" x14ac:dyDescent="0.2">
      <c r="A170">
        <v>2006</v>
      </c>
      <c r="B170">
        <f t="shared" si="36"/>
        <v>41</v>
      </c>
      <c r="C170">
        <v>3</v>
      </c>
      <c r="D170" t="s">
        <v>34</v>
      </c>
      <c r="E170" t="s">
        <v>35</v>
      </c>
      <c r="F170">
        <v>2</v>
      </c>
      <c r="G170">
        <v>1</v>
      </c>
      <c r="H170" s="12">
        <v>2.2000000000000002</v>
      </c>
      <c r="I170" s="12">
        <v>3.25</v>
      </c>
      <c r="J170" s="12">
        <v>2.75</v>
      </c>
      <c r="R170" t="str">
        <f t="shared" si="30"/>
        <v>Ghana</v>
      </c>
      <c r="S170">
        <f t="shared" si="31"/>
        <v>2.2000000000000002</v>
      </c>
      <c r="T170" t="str">
        <f t="shared" si="32"/>
        <v>USA</v>
      </c>
      <c r="U170">
        <f t="shared" si="33"/>
        <v>2.75</v>
      </c>
      <c r="V170" t="str">
        <f t="shared" si="39"/>
        <v>home</v>
      </c>
      <c r="W170" t="str">
        <f t="shared" si="43"/>
        <v>favourite</v>
      </c>
      <c r="X170" t="str">
        <f t="shared" si="41"/>
        <v>Ghana</v>
      </c>
      <c r="Y170">
        <f t="shared" si="37"/>
        <v>2.2000000000000002</v>
      </c>
      <c r="Z170" t="str">
        <f t="shared" si="38"/>
        <v>TRUE</v>
      </c>
    </row>
    <row r="171" spans="1:26" x14ac:dyDescent="0.2">
      <c r="A171">
        <v>2006</v>
      </c>
      <c r="B171">
        <f t="shared" si="36"/>
        <v>42</v>
      </c>
      <c r="C171">
        <v>3</v>
      </c>
      <c r="D171" t="s">
        <v>101</v>
      </c>
      <c r="E171" t="s">
        <v>21</v>
      </c>
      <c r="F171">
        <v>0</v>
      </c>
      <c r="G171">
        <v>2</v>
      </c>
      <c r="H171" s="12">
        <v>3.95</v>
      </c>
      <c r="I171" s="12">
        <v>3.15</v>
      </c>
      <c r="J171" s="12">
        <v>1.95</v>
      </c>
      <c r="R171" t="str">
        <f t="shared" si="30"/>
        <v>Italy</v>
      </c>
      <c r="S171">
        <f t="shared" si="31"/>
        <v>1.95</v>
      </c>
      <c r="T171" t="str">
        <f t="shared" si="32"/>
        <v>Czech Republic</v>
      </c>
      <c r="U171">
        <f t="shared" si="33"/>
        <v>3.95</v>
      </c>
      <c r="V171" t="str">
        <f t="shared" si="39"/>
        <v>away</v>
      </c>
      <c r="W171" t="str">
        <f t="shared" si="43"/>
        <v>favourite</v>
      </c>
      <c r="X171" t="str">
        <f t="shared" si="41"/>
        <v>Italy</v>
      </c>
      <c r="Y171">
        <f t="shared" si="37"/>
        <v>1.95</v>
      </c>
      <c r="Z171" t="str">
        <f t="shared" si="38"/>
        <v>TRUE</v>
      </c>
    </row>
    <row r="172" spans="1:26" x14ac:dyDescent="0.2">
      <c r="A172">
        <v>2006</v>
      </c>
      <c r="B172">
        <f t="shared" si="36"/>
        <v>43</v>
      </c>
      <c r="C172">
        <v>3</v>
      </c>
      <c r="D172" t="s">
        <v>23</v>
      </c>
      <c r="E172" t="s">
        <v>8</v>
      </c>
      <c r="F172">
        <v>1</v>
      </c>
      <c r="G172">
        <v>4</v>
      </c>
      <c r="H172" s="12">
        <v>12</v>
      </c>
      <c r="I172" s="12">
        <v>5.25</v>
      </c>
      <c r="J172" s="12">
        <v>1.21</v>
      </c>
      <c r="R172" t="str">
        <f t="shared" si="30"/>
        <v>Brazil</v>
      </c>
      <c r="S172">
        <f t="shared" si="31"/>
        <v>1.21</v>
      </c>
      <c r="T172" t="str">
        <f t="shared" si="32"/>
        <v>Japan</v>
      </c>
      <c r="U172">
        <f t="shared" si="33"/>
        <v>12</v>
      </c>
      <c r="V172" t="str">
        <f t="shared" si="39"/>
        <v>away</v>
      </c>
      <c r="W172" t="str">
        <f t="shared" si="43"/>
        <v>favourite</v>
      </c>
      <c r="X172" t="str">
        <f t="shared" si="41"/>
        <v>Brazil</v>
      </c>
      <c r="Y172">
        <f t="shared" si="37"/>
        <v>1.21</v>
      </c>
      <c r="Z172" t="str">
        <f t="shared" si="38"/>
        <v>TRUE</v>
      </c>
    </row>
    <row r="173" spans="1:26" x14ac:dyDescent="0.2">
      <c r="A173">
        <v>2006</v>
      </c>
      <c r="B173">
        <f t="shared" si="36"/>
        <v>44</v>
      </c>
      <c r="C173">
        <v>3</v>
      </c>
      <c r="D173" t="s">
        <v>9</v>
      </c>
      <c r="E173" t="s">
        <v>15</v>
      </c>
      <c r="F173">
        <v>2</v>
      </c>
      <c r="G173">
        <v>2</v>
      </c>
      <c r="H173" s="12">
        <v>2.2200000000000002</v>
      </c>
      <c r="I173" s="12">
        <v>3.22</v>
      </c>
      <c r="J173" s="12">
        <v>3</v>
      </c>
      <c r="R173" t="str">
        <f t="shared" si="30"/>
        <v>Croatia</v>
      </c>
      <c r="S173">
        <f t="shared" si="31"/>
        <v>2.2200000000000002</v>
      </c>
      <c r="T173" t="str">
        <f t="shared" si="32"/>
        <v>Australia</v>
      </c>
      <c r="U173">
        <f t="shared" si="33"/>
        <v>3</v>
      </c>
      <c r="V173" t="str">
        <f t="shared" si="39"/>
        <v>draw</v>
      </c>
      <c r="W173" t="str">
        <f t="shared" si="43"/>
        <v>draw</v>
      </c>
      <c r="X173" t="str">
        <f t="shared" si="41"/>
        <v>Draw</v>
      </c>
      <c r="Y173">
        <f t="shared" si="37"/>
        <v>3.22</v>
      </c>
      <c r="Z173" t="str">
        <f t="shared" si="38"/>
        <v>FALSE</v>
      </c>
    </row>
    <row r="174" spans="1:26" x14ac:dyDescent="0.2">
      <c r="A174">
        <v>2006</v>
      </c>
      <c r="B174">
        <f t="shared" si="36"/>
        <v>45</v>
      </c>
      <c r="C174">
        <v>3</v>
      </c>
      <c r="D174" t="s">
        <v>102</v>
      </c>
      <c r="E174" t="s">
        <v>26</v>
      </c>
      <c r="F174">
        <v>0</v>
      </c>
      <c r="G174">
        <v>2</v>
      </c>
      <c r="H174" s="12">
        <v>16.05</v>
      </c>
      <c r="I174" s="12">
        <v>7.2</v>
      </c>
      <c r="J174" s="12">
        <v>1.1399999999999999</v>
      </c>
      <c r="R174" t="str">
        <f t="shared" si="30"/>
        <v>France</v>
      </c>
      <c r="S174">
        <f t="shared" si="31"/>
        <v>1.1399999999999999</v>
      </c>
      <c r="T174" t="str">
        <f t="shared" si="32"/>
        <v>Togo</v>
      </c>
      <c r="U174">
        <f t="shared" si="33"/>
        <v>16.05</v>
      </c>
      <c r="V174" t="str">
        <f t="shared" si="39"/>
        <v>away</v>
      </c>
      <c r="W174" t="str">
        <f t="shared" si="43"/>
        <v>favourite</v>
      </c>
      <c r="X174" t="str">
        <f t="shared" si="41"/>
        <v>France</v>
      </c>
      <c r="Y174">
        <f t="shared" si="37"/>
        <v>1.1399999999999999</v>
      </c>
      <c r="Z174" t="str">
        <f t="shared" si="38"/>
        <v>TRUE</v>
      </c>
    </row>
    <row r="175" spans="1:26" x14ac:dyDescent="0.2">
      <c r="A175">
        <v>2006</v>
      </c>
      <c r="B175">
        <f t="shared" si="36"/>
        <v>46</v>
      </c>
      <c r="C175">
        <v>3</v>
      </c>
      <c r="D175" t="s">
        <v>24</v>
      </c>
      <c r="E175" t="s">
        <v>39</v>
      </c>
      <c r="F175">
        <v>2</v>
      </c>
      <c r="G175">
        <v>0</v>
      </c>
      <c r="H175" s="12">
        <v>2.02</v>
      </c>
      <c r="I175" s="12">
        <v>2.89</v>
      </c>
      <c r="J175" s="12">
        <v>4.3</v>
      </c>
      <c r="R175" t="str">
        <f t="shared" si="30"/>
        <v>Switzerland</v>
      </c>
      <c r="S175">
        <f t="shared" si="31"/>
        <v>2.02</v>
      </c>
      <c r="T175" t="str">
        <f t="shared" si="32"/>
        <v>South Korea</v>
      </c>
      <c r="U175">
        <f t="shared" si="33"/>
        <v>4.3</v>
      </c>
      <c r="V175" t="str">
        <f t="shared" si="39"/>
        <v>home</v>
      </c>
      <c r="W175" t="str">
        <f t="shared" si="43"/>
        <v>favourite</v>
      </c>
      <c r="X175" t="str">
        <f t="shared" si="41"/>
        <v>Switzerland</v>
      </c>
      <c r="Y175">
        <f t="shared" si="37"/>
        <v>2.02</v>
      </c>
      <c r="Z175" t="str">
        <f t="shared" si="38"/>
        <v>TRUE</v>
      </c>
    </row>
    <row r="176" spans="1:26" x14ac:dyDescent="0.2">
      <c r="A176">
        <v>2006</v>
      </c>
      <c r="B176">
        <f t="shared" si="36"/>
        <v>47</v>
      </c>
      <c r="C176">
        <v>3</v>
      </c>
      <c r="D176" t="s">
        <v>103</v>
      </c>
      <c r="E176" t="s">
        <v>92</v>
      </c>
      <c r="F176">
        <v>1</v>
      </c>
      <c r="G176">
        <v>0</v>
      </c>
      <c r="H176" s="12">
        <v>1.61</v>
      </c>
      <c r="I176" s="12">
        <v>3.55</v>
      </c>
      <c r="J176" s="12">
        <v>6.1</v>
      </c>
      <c r="R176" t="str">
        <f t="shared" si="30"/>
        <v>Ukraine</v>
      </c>
      <c r="S176">
        <f t="shared" si="31"/>
        <v>1.61</v>
      </c>
      <c r="T176" t="str">
        <f t="shared" si="32"/>
        <v>Tunisia</v>
      </c>
      <c r="U176">
        <f t="shared" si="33"/>
        <v>6.1</v>
      </c>
      <c r="V176" t="str">
        <f t="shared" si="39"/>
        <v>home</v>
      </c>
      <c r="W176" t="str">
        <f t="shared" si="43"/>
        <v>favourite</v>
      </c>
      <c r="X176" t="str">
        <f t="shared" si="41"/>
        <v>Ukraine</v>
      </c>
      <c r="Y176">
        <f t="shared" si="37"/>
        <v>1.61</v>
      </c>
      <c r="Z176" t="str">
        <f t="shared" si="38"/>
        <v>TRUE</v>
      </c>
    </row>
    <row r="177" spans="1:26" x14ac:dyDescent="0.2">
      <c r="A177">
        <v>2006</v>
      </c>
      <c r="B177">
        <f t="shared" si="36"/>
        <v>48</v>
      </c>
      <c r="C177">
        <v>3</v>
      </c>
      <c r="D177" t="s">
        <v>85</v>
      </c>
      <c r="E177" t="s">
        <v>12</v>
      </c>
      <c r="F177">
        <v>0</v>
      </c>
      <c r="G177">
        <v>1</v>
      </c>
      <c r="H177" s="12">
        <v>16.239999999999998</v>
      </c>
      <c r="I177" s="12">
        <v>6.69</v>
      </c>
      <c r="J177" s="12">
        <v>1.1499999999999999</v>
      </c>
      <c r="R177" t="str">
        <f t="shared" si="30"/>
        <v>Spain</v>
      </c>
      <c r="S177">
        <f t="shared" si="31"/>
        <v>1.1499999999999999</v>
      </c>
      <c r="T177" t="str">
        <f t="shared" si="32"/>
        <v>Saudi Arabia</v>
      </c>
      <c r="U177">
        <f t="shared" si="33"/>
        <v>16.239999999999998</v>
      </c>
      <c r="V177" t="str">
        <f t="shared" si="39"/>
        <v>away</v>
      </c>
      <c r="W177" t="str">
        <f t="shared" si="43"/>
        <v>favourite</v>
      </c>
      <c r="X177" t="str">
        <f t="shared" si="41"/>
        <v>Spain</v>
      </c>
      <c r="Y177">
        <f t="shared" si="37"/>
        <v>1.1499999999999999</v>
      </c>
      <c r="Z177" t="str">
        <f t="shared" si="38"/>
        <v>TRUE</v>
      </c>
    </row>
    <row r="178" spans="1:26" x14ac:dyDescent="0.2">
      <c r="A178">
        <v>2006</v>
      </c>
      <c r="B178">
        <v>49</v>
      </c>
      <c r="C178" t="s">
        <v>166</v>
      </c>
      <c r="D178" t="s">
        <v>160</v>
      </c>
      <c r="E178" t="s">
        <v>90</v>
      </c>
      <c r="F178">
        <v>2</v>
      </c>
      <c r="G178">
        <v>0</v>
      </c>
      <c r="H178" s="12">
        <v>1.6</v>
      </c>
      <c r="I178" s="12">
        <v>3.65</v>
      </c>
      <c r="J178" s="12">
        <v>5.89</v>
      </c>
      <c r="R178" t="str">
        <f t="shared" si="30"/>
        <v xml:space="preserve">Germany </v>
      </c>
      <c r="S178">
        <f t="shared" si="31"/>
        <v>1.6</v>
      </c>
      <c r="T178" t="str">
        <f t="shared" si="32"/>
        <v>Sweden</v>
      </c>
      <c r="U178">
        <f t="shared" si="33"/>
        <v>5.89</v>
      </c>
      <c r="V178" t="str">
        <f t="shared" si="39"/>
        <v>home</v>
      </c>
      <c r="W178" t="str">
        <f t="shared" si="43"/>
        <v>favourite</v>
      </c>
      <c r="X178" t="str">
        <f t="shared" si="41"/>
        <v xml:space="preserve">Germany </v>
      </c>
      <c r="Y178">
        <f t="shared" si="37"/>
        <v>1.6</v>
      </c>
      <c r="Z178" t="str">
        <f t="shared" si="38"/>
        <v>TRUE</v>
      </c>
    </row>
    <row r="179" spans="1:26" x14ac:dyDescent="0.2">
      <c r="A179">
        <v>2006</v>
      </c>
      <c r="B179">
        <v>50</v>
      </c>
      <c r="C179" t="s">
        <v>166</v>
      </c>
      <c r="D179" t="s">
        <v>169</v>
      </c>
      <c r="E179" t="s">
        <v>10</v>
      </c>
      <c r="F179">
        <v>1</v>
      </c>
      <c r="G179">
        <v>1</v>
      </c>
      <c r="H179" s="12">
        <v>1.36</v>
      </c>
      <c r="I179" s="12">
        <v>4.2699999999999996</v>
      </c>
      <c r="J179" s="12">
        <v>10.18</v>
      </c>
      <c r="R179" t="str">
        <f t="shared" si="30"/>
        <v xml:space="preserve">Argentina </v>
      </c>
      <c r="S179">
        <f t="shared" si="31"/>
        <v>1.36</v>
      </c>
      <c r="T179" t="str">
        <f t="shared" si="32"/>
        <v>Mexico</v>
      </c>
      <c r="U179">
        <f t="shared" si="33"/>
        <v>10.18</v>
      </c>
      <c r="V179" t="str">
        <f t="shared" si="39"/>
        <v>draw</v>
      </c>
      <c r="W179" t="str">
        <f t="shared" si="43"/>
        <v>draw</v>
      </c>
      <c r="X179" t="str">
        <f t="shared" si="41"/>
        <v>Draw</v>
      </c>
      <c r="Y179">
        <f t="shared" si="37"/>
        <v>4.2699999999999996</v>
      </c>
      <c r="Z179" t="str">
        <f t="shared" si="38"/>
        <v>FALSE</v>
      </c>
    </row>
    <row r="180" spans="1:26" x14ac:dyDescent="0.2">
      <c r="A180">
        <v>2006</v>
      </c>
      <c r="B180">
        <v>51</v>
      </c>
      <c r="C180" t="s">
        <v>166</v>
      </c>
      <c r="D180" t="s">
        <v>165</v>
      </c>
      <c r="E180" t="s">
        <v>25</v>
      </c>
      <c r="F180">
        <v>1</v>
      </c>
      <c r="G180">
        <v>0</v>
      </c>
      <c r="H180" s="12">
        <v>1.49</v>
      </c>
      <c r="I180" s="12">
        <v>3.86</v>
      </c>
      <c r="J180" s="12">
        <v>7.37</v>
      </c>
      <c r="R180" t="str">
        <f t="shared" si="30"/>
        <v xml:space="preserve">England </v>
      </c>
      <c r="S180">
        <f t="shared" si="31"/>
        <v>1.49</v>
      </c>
      <c r="T180" t="str">
        <f t="shared" si="32"/>
        <v>Ecuador</v>
      </c>
      <c r="U180">
        <f t="shared" si="33"/>
        <v>7.37</v>
      </c>
      <c r="V180" t="str">
        <f t="shared" si="39"/>
        <v>home</v>
      </c>
      <c r="W180" t="str">
        <f t="shared" si="43"/>
        <v>favourite</v>
      </c>
      <c r="X180" t="str">
        <f t="shared" si="41"/>
        <v xml:space="preserve">England </v>
      </c>
      <c r="Y180">
        <f t="shared" si="37"/>
        <v>1.49</v>
      </c>
      <c r="Z180" t="str">
        <f t="shared" si="38"/>
        <v>TRUE</v>
      </c>
    </row>
    <row r="181" spans="1:26" x14ac:dyDescent="0.2">
      <c r="A181">
        <v>2006</v>
      </c>
      <c r="B181">
        <v>52</v>
      </c>
      <c r="C181" t="s">
        <v>166</v>
      </c>
      <c r="D181" t="s">
        <v>162</v>
      </c>
      <c r="E181" t="s">
        <v>13</v>
      </c>
      <c r="F181">
        <v>1</v>
      </c>
      <c r="G181">
        <v>0</v>
      </c>
      <c r="H181" s="12">
        <v>3.12</v>
      </c>
      <c r="I181" s="12">
        <v>3.07</v>
      </c>
      <c r="J181" s="12">
        <v>2.44</v>
      </c>
      <c r="R181" t="str">
        <f t="shared" si="30"/>
        <v>Netherlands</v>
      </c>
      <c r="S181">
        <f t="shared" si="31"/>
        <v>2.44</v>
      </c>
      <c r="T181" t="str">
        <f t="shared" si="32"/>
        <v xml:space="preserve">Portugal </v>
      </c>
      <c r="U181">
        <f t="shared" si="33"/>
        <v>3.12</v>
      </c>
      <c r="V181" t="str">
        <f t="shared" si="39"/>
        <v>home</v>
      </c>
      <c r="W181" t="str">
        <f t="shared" si="43"/>
        <v>outsider</v>
      </c>
      <c r="X181" t="str">
        <f t="shared" si="41"/>
        <v xml:space="preserve">Portugal </v>
      </c>
      <c r="Y181">
        <f t="shared" si="37"/>
        <v>3.12</v>
      </c>
      <c r="Z181" t="str">
        <f t="shared" si="38"/>
        <v>FALSE</v>
      </c>
    </row>
    <row r="182" spans="1:26" x14ac:dyDescent="0.2">
      <c r="A182">
        <v>2006</v>
      </c>
      <c r="B182">
        <v>53</v>
      </c>
      <c r="C182" t="s">
        <v>166</v>
      </c>
      <c r="D182" t="s">
        <v>158</v>
      </c>
      <c r="E182" t="s">
        <v>15</v>
      </c>
      <c r="F182">
        <v>1</v>
      </c>
      <c r="G182">
        <v>0</v>
      </c>
      <c r="H182" s="12">
        <v>1.52</v>
      </c>
      <c r="I182" s="12">
        <v>3.82</v>
      </c>
      <c r="J182" s="12">
        <v>6.95</v>
      </c>
      <c r="R182" t="str">
        <f t="shared" si="30"/>
        <v xml:space="preserve">Italy </v>
      </c>
      <c r="S182">
        <f t="shared" si="31"/>
        <v>1.52</v>
      </c>
      <c r="T182" t="str">
        <f t="shared" si="32"/>
        <v>Australia</v>
      </c>
      <c r="U182">
        <f t="shared" si="33"/>
        <v>6.95</v>
      </c>
      <c r="V182" t="str">
        <f t="shared" si="39"/>
        <v>home</v>
      </c>
      <c r="W182" t="str">
        <f t="shared" si="43"/>
        <v>favourite</v>
      </c>
      <c r="X182" t="str">
        <f t="shared" si="41"/>
        <v xml:space="preserve">Italy </v>
      </c>
      <c r="Y182">
        <f t="shared" si="37"/>
        <v>1.52</v>
      </c>
      <c r="Z182" t="str">
        <f t="shared" si="38"/>
        <v>TRUE</v>
      </c>
    </row>
    <row r="183" spans="1:26" x14ac:dyDescent="0.2">
      <c r="A183">
        <v>2006</v>
      </c>
      <c r="B183">
        <v>54</v>
      </c>
      <c r="C183" t="s">
        <v>166</v>
      </c>
      <c r="D183" t="s">
        <v>168</v>
      </c>
      <c r="E183" t="s">
        <v>103</v>
      </c>
      <c r="F183">
        <v>0</v>
      </c>
      <c r="G183">
        <v>0</v>
      </c>
      <c r="H183" s="12">
        <v>2.37</v>
      </c>
      <c r="I183" s="12">
        <v>3.11</v>
      </c>
      <c r="J183" s="12">
        <v>3.17</v>
      </c>
      <c r="R183" t="str">
        <f t="shared" si="30"/>
        <v xml:space="preserve">Switzerland </v>
      </c>
      <c r="S183">
        <f t="shared" si="31"/>
        <v>2.37</v>
      </c>
      <c r="T183" t="str">
        <f t="shared" si="32"/>
        <v>Ukraine</v>
      </c>
      <c r="U183">
        <f t="shared" si="33"/>
        <v>3.17</v>
      </c>
      <c r="V183" t="str">
        <f t="shared" si="39"/>
        <v>draw</v>
      </c>
      <c r="W183" t="str">
        <f t="shared" si="43"/>
        <v>draw</v>
      </c>
      <c r="X183" t="str">
        <f t="shared" si="41"/>
        <v>Draw</v>
      </c>
      <c r="Y183">
        <f t="shared" si="37"/>
        <v>3.11</v>
      </c>
      <c r="Z183" t="str">
        <f t="shared" si="38"/>
        <v>FALSE</v>
      </c>
    </row>
    <row r="184" spans="1:26" x14ac:dyDescent="0.2">
      <c r="A184">
        <v>2006</v>
      </c>
      <c r="B184">
        <v>55</v>
      </c>
      <c r="C184" t="s">
        <v>166</v>
      </c>
      <c r="D184" t="s">
        <v>164</v>
      </c>
      <c r="E184" t="s">
        <v>34</v>
      </c>
      <c r="F184">
        <v>3</v>
      </c>
      <c r="G184">
        <v>0</v>
      </c>
      <c r="H184" s="12">
        <v>1.27</v>
      </c>
      <c r="I184" s="12">
        <v>5.41</v>
      </c>
      <c r="J184" s="12">
        <v>10.34</v>
      </c>
      <c r="R184" t="str">
        <f t="shared" si="30"/>
        <v xml:space="preserve">Brazil </v>
      </c>
      <c r="S184">
        <f t="shared" si="31"/>
        <v>1.27</v>
      </c>
      <c r="T184" t="str">
        <f t="shared" si="32"/>
        <v>Ghana</v>
      </c>
      <c r="U184">
        <f t="shared" si="33"/>
        <v>10.34</v>
      </c>
      <c r="V184" t="str">
        <f t="shared" si="39"/>
        <v>home</v>
      </c>
      <c r="W184" t="str">
        <f t="shared" si="43"/>
        <v>favourite</v>
      </c>
      <c r="X184" t="str">
        <f t="shared" si="41"/>
        <v xml:space="preserve">Brazil </v>
      </c>
      <c r="Y184">
        <f t="shared" si="37"/>
        <v>1.27</v>
      </c>
      <c r="Z184" t="str">
        <f t="shared" si="38"/>
        <v>TRUE</v>
      </c>
    </row>
    <row r="185" spans="1:26" x14ac:dyDescent="0.2">
      <c r="A185">
        <v>2006</v>
      </c>
      <c r="B185">
        <v>56</v>
      </c>
      <c r="C185" t="s">
        <v>166</v>
      </c>
      <c r="D185" t="s">
        <v>167</v>
      </c>
      <c r="E185" t="s">
        <v>26</v>
      </c>
      <c r="F185">
        <v>1</v>
      </c>
      <c r="G185">
        <v>3</v>
      </c>
      <c r="H185" s="12">
        <v>2.37</v>
      </c>
      <c r="I185" s="12">
        <v>3.01</v>
      </c>
      <c r="J185" s="12">
        <v>3.21</v>
      </c>
      <c r="R185" t="str">
        <f t="shared" si="30"/>
        <v xml:space="preserve">Spain </v>
      </c>
      <c r="S185">
        <f t="shared" si="31"/>
        <v>2.37</v>
      </c>
      <c r="T185" t="str">
        <f t="shared" si="32"/>
        <v>France</v>
      </c>
      <c r="U185">
        <f t="shared" si="33"/>
        <v>3.21</v>
      </c>
      <c r="V185" t="str">
        <f t="shared" si="39"/>
        <v>away</v>
      </c>
      <c r="W185" t="str">
        <f t="shared" si="43"/>
        <v>outsider</v>
      </c>
      <c r="X185" t="str">
        <f t="shared" si="41"/>
        <v>France</v>
      </c>
      <c r="Y185">
        <f t="shared" si="37"/>
        <v>3.21</v>
      </c>
      <c r="Z185" t="str">
        <f t="shared" si="38"/>
        <v>FALSE</v>
      </c>
    </row>
    <row r="186" spans="1:26" x14ac:dyDescent="0.2">
      <c r="A186">
        <v>2006</v>
      </c>
      <c r="B186">
        <v>57</v>
      </c>
      <c r="C186" t="s">
        <v>163</v>
      </c>
      <c r="D186" t="s">
        <v>160</v>
      </c>
      <c r="E186" t="s">
        <v>28</v>
      </c>
      <c r="F186">
        <v>1</v>
      </c>
      <c r="G186">
        <v>1</v>
      </c>
      <c r="H186" s="12">
        <v>2.5</v>
      </c>
      <c r="I186" s="12">
        <v>3.07</v>
      </c>
      <c r="J186" s="12">
        <v>2.99</v>
      </c>
      <c r="R186" t="str">
        <f t="shared" si="30"/>
        <v xml:space="preserve">Germany </v>
      </c>
      <c r="S186">
        <f t="shared" si="31"/>
        <v>2.5</v>
      </c>
      <c r="T186" t="str">
        <f t="shared" si="32"/>
        <v>Argentina</v>
      </c>
      <c r="U186">
        <f t="shared" si="33"/>
        <v>2.99</v>
      </c>
      <c r="V186" t="str">
        <f t="shared" si="39"/>
        <v>draw</v>
      </c>
      <c r="W186" t="str">
        <f t="shared" si="43"/>
        <v>draw</v>
      </c>
      <c r="X186" t="str">
        <f t="shared" si="41"/>
        <v>Draw</v>
      </c>
      <c r="Y186">
        <f t="shared" si="37"/>
        <v>3.07</v>
      </c>
      <c r="Z186" t="str">
        <f t="shared" si="38"/>
        <v>FALSE</v>
      </c>
    </row>
    <row r="187" spans="1:26" x14ac:dyDescent="0.2">
      <c r="A187">
        <v>2006</v>
      </c>
      <c r="B187">
        <v>58</v>
      </c>
      <c r="C187" t="s">
        <v>163</v>
      </c>
      <c r="D187" t="s">
        <v>158</v>
      </c>
      <c r="E187" t="s">
        <v>103</v>
      </c>
      <c r="F187">
        <v>3</v>
      </c>
      <c r="G187">
        <v>0</v>
      </c>
      <c r="H187" s="12">
        <v>1.57</v>
      </c>
      <c r="I187" s="12">
        <v>3.48</v>
      </c>
      <c r="J187" s="12">
        <v>6.94</v>
      </c>
      <c r="R187" t="str">
        <f t="shared" si="30"/>
        <v xml:space="preserve">Italy </v>
      </c>
      <c r="S187">
        <f t="shared" si="31"/>
        <v>1.57</v>
      </c>
      <c r="T187" t="str">
        <f t="shared" si="32"/>
        <v>Ukraine</v>
      </c>
      <c r="U187">
        <f t="shared" si="33"/>
        <v>6.94</v>
      </c>
      <c r="V187" t="str">
        <f t="shared" si="39"/>
        <v>home</v>
      </c>
      <c r="W187" t="str">
        <f t="shared" si="43"/>
        <v>favourite</v>
      </c>
      <c r="X187" t="str">
        <f t="shared" si="41"/>
        <v xml:space="preserve">Italy </v>
      </c>
      <c r="Y187">
        <f t="shared" si="37"/>
        <v>1.57</v>
      </c>
      <c r="Z187" t="str">
        <f t="shared" si="38"/>
        <v>TRUE</v>
      </c>
    </row>
    <row r="188" spans="1:26" x14ac:dyDescent="0.2">
      <c r="A188">
        <v>2006</v>
      </c>
      <c r="B188">
        <v>59</v>
      </c>
      <c r="C188" t="s">
        <v>163</v>
      </c>
      <c r="D188" t="s">
        <v>165</v>
      </c>
      <c r="E188" t="s">
        <v>31</v>
      </c>
      <c r="F188">
        <v>0</v>
      </c>
      <c r="G188">
        <v>0</v>
      </c>
      <c r="H188" s="12">
        <v>2.1</v>
      </c>
      <c r="I188" s="12">
        <v>2.99</v>
      </c>
      <c r="J188" s="12">
        <v>4</v>
      </c>
      <c r="R188" t="str">
        <f t="shared" si="30"/>
        <v xml:space="preserve">England </v>
      </c>
      <c r="S188">
        <f t="shared" si="31"/>
        <v>2.1</v>
      </c>
      <c r="T188" t="str">
        <f t="shared" si="32"/>
        <v>Portugal</v>
      </c>
      <c r="U188">
        <f t="shared" si="33"/>
        <v>4</v>
      </c>
      <c r="V188" t="str">
        <f t="shared" si="39"/>
        <v>draw</v>
      </c>
      <c r="W188" t="str">
        <f t="shared" si="43"/>
        <v>draw</v>
      </c>
      <c r="X188" t="str">
        <f t="shared" si="41"/>
        <v>Draw</v>
      </c>
      <c r="Y188">
        <f t="shared" si="37"/>
        <v>2.99</v>
      </c>
      <c r="Z188" t="str">
        <f t="shared" si="38"/>
        <v>FALSE</v>
      </c>
    </row>
    <row r="189" spans="1:26" x14ac:dyDescent="0.2">
      <c r="A189">
        <v>2006</v>
      </c>
      <c r="B189">
        <v>60</v>
      </c>
      <c r="C189" t="s">
        <v>163</v>
      </c>
      <c r="D189" t="s">
        <v>164</v>
      </c>
      <c r="E189" t="s">
        <v>26</v>
      </c>
      <c r="F189">
        <v>0</v>
      </c>
      <c r="G189">
        <v>1</v>
      </c>
      <c r="H189" s="12">
        <v>1.75</v>
      </c>
      <c r="I189" s="12">
        <v>3.41</v>
      </c>
      <c r="J189" s="12">
        <v>4.99</v>
      </c>
      <c r="R189" t="str">
        <f t="shared" si="30"/>
        <v xml:space="preserve">Brazil </v>
      </c>
      <c r="S189">
        <f t="shared" si="31"/>
        <v>1.75</v>
      </c>
      <c r="T189" t="str">
        <f t="shared" si="32"/>
        <v>France</v>
      </c>
      <c r="U189">
        <f t="shared" si="33"/>
        <v>4.99</v>
      </c>
      <c r="V189" t="str">
        <f t="shared" si="39"/>
        <v>away</v>
      </c>
      <c r="W189" t="str">
        <f t="shared" si="43"/>
        <v>outsider</v>
      </c>
      <c r="X189" t="str">
        <f t="shared" si="41"/>
        <v>France</v>
      </c>
      <c r="Y189">
        <f t="shared" si="37"/>
        <v>4.99</v>
      </c>
      <c r="Z189" t="str">
        <f t="shared" si="38"/>
        <v>FALSE</v>
      </c>
    </row>
    <row r="190" spans="1:26" x14ac:dyDescent="0.2">
      <c r="A190">
        <v>2006</v>
      </c>
      <c r="B190">
        <v>61</v>
      </c>
      <c r="C190" t="s">
        <v>161</v>
      </c>
      <c r="D190" t="s">
        <v>160</v>
      </c>
      <c r="E190" t="s">
        <v>21</v>
      </c>
      <c r="F190">
        <v>0</v>
      </c>
      <c r="G190">
        <v>0</v>
      </c>
      <c r="H190" s="12">
        <v>2.46</v>
      </c>
      <c r="I190" s="12">
        <v>2.89</v>
      </c>
      <c r="J190" s="12">
        <v>3.27</v>
      </c>
      <c r="R190" t="str">
        <f t="shared" si="30"/>
        <v xml:space="preserve">Germany </v>
      </c>
      <c r="S190">
        <f t="shared" si="31"/>
        <v>2.46</v>
      </c>
      <c r="T190" t="str">
        <f t="shared" si="32"/>
        <v>Italy</v>
      </c>
      <c r="U190">
        <f t="shared" si="33"/>
        <v>3.27</v>
      </c>
      <c r="V190" t="str">
        <f t="shared" si="39"/>
        <v>draw</v>
      </c>
      <c r="W190" t="str">
        <f t="shared" si="43"/>
        <v>draw</v>
      </c>
      <c r="X190" t="str">
        <f t="shared" si="41"/>
        <v>Draw</v>
      </c>
      <c r="Y190">
        <f t="shared" si="37"/>
        <v>2.89</v>
      </c>
      <c r="Z190" t="str">
        <f t="shared" si="38"/>
        <v>FALSE</v>
      </c>
    </row>
    <row r="191" spans="1:26" x14ac:dyDescent="0.2">
      <c r="A191">
        <v>2006</v>
      </c>
      <c r="B191">
        <v>62</v>
      </c>
      <c r="C191" t="s">
        <v>161</v>
      </c>
      <c r="D191" t="s">
        <v>162</v>
      </c>
      <c r="E191" t="s">
        <v>26</v>
      </c>
      <c r="F191">
        <v>0</v>
      </c>
      <c r="G191">
        <v>1</v>
      </c>
      <c r="H191" s="12">
        <v>3.92</v>
      </c>
      <c r="I191" s="12">
        <v>2.86</v>
      </c>
      <c r="J191" s="12">
        <v>2.2000000000000002</v>
      </c>
      <c r="R191" t="str">
        <f t="shared" si="30"/>
        <v>France</v>
      </c>
      <c r="S191">
        <f t="shared" si="31"/>
        <v>2.2000000000000002</v>
      </c>
      <c r="T191" t="str">
        <f t="shared" si="32"/>
        <v xml:space="preserve">Portugal </v>
      </c>
      <c r="U191">
        <f t="shared" si="33"/>
        <v>3.92</v>
      </c>
      <c r="V191" t="str">
        <f t="shared" si="39"/>
        <v>away</v>
      </c>
      <c r="W191" t="str">
        <f t="shared" si="43"/>
        <v>favourite</v>
      </c>
      <c r="X191" t="str">
        <f t="shared" si="41"/>
        <v>France</v>
      </c>
      <c r="Y191">
        <f t="shared" si="37"/>
        <v>2.2000000000000002</v>
      </c>
      <c r="Z191" t="str">
        <f t="shared" si="38"/>
        <v>TRUE</v>
      </c>
    </row>
    <row r="192" spans="1:26" x14ac:dyDescent="0.2">
      <c r="A192">
        <v>2006</v>
      </c>
      <c r="B192">
        <v>63</v>
      </c>
      <c r="C192" t="s">
        <v>159</v>
      </c>
      <c r="D192" t="s">
        <v>160</v>
      </c>
      <c r="E192" t="s">
        <v>31</v>
      </c>
      <c r="F192">
        <v>3</v>
      </c>
      <c r="G192">
        <v>1</v>
      </c>
      <c r="H192" s="12">
        <v>1.88</v>
      </c>
      <c r="I192" s="12">
        <v>3.41</v>
      </c>
      <c r="J192" s="12">
        <v>4.3</v>
      </c>
      <c r="R192" t="str">
        <f t="shared" si="30"/>
        <v xml:space="preserve">Germany </v>
      </c>
      <c r="S192">
        <f t="shared" si="31"/>
        <v>1.88</v>
      </c>
      <c r="T192" t="str">
        <f t="shared" si="32"/>
        <v>Portugal</v>
      </c>
      <c r="U192">
        <f t="shared" si="33"/>
        <v>4.3</v>
      </c>
      <c r="V192" t="str">
        <f t="shared" si="39"/>
        <v>home</v>
      </c>
      <c r="W192" t="str">
        <f t="shared" si="43"/>
        <v>favourite</v>
      </c>
      <c r="X192" t="str">
        <f t="shared" si="41"/>
        <v xml:space="preserve">Germany </v>
      </c>
      <c r="Y192">
        <f t="shared" si="37"/>
        <v>1.88</v>
      </c>
      <c r="Z192" t="str">
        <f t="shared" si="38"/>
        <v>TRUE</v>
      </c>
    </row>
    <row r="193" spans="1:26" x14ac:dyDescent="0.2">
      <c r="A193">
        <v>2006</v>
      </c>
      <c r="B193">
        <v>64</v>
      </c>
      <c r="C193" t="s">
        <v>157</v>
      </c>
      <c r="D193" t="s">
        <v>158</v>
      </c>
      <c r="E193" t="s">
        <v>26</v>
      </c>
      <c r="F193">
        <v>1</v>
      </c>
      <c r="G193">
        <v>1</v>
      </c>
      <c r="H193" s="12">
        <v>2.54</v>
      </c>
      <c r="I193" s="12">
        <v>2.81</v>
      </c>
      <c r="J193" s="12">
        <v>3.24</v>
      </c>
      <c r="R193" t="str">
        <f t="shared" si="30"/>
        <v xml:space="preserve">Italy </v>
      </c>
      <c r="S193">
        <f t="shared" si="31"/>
        <v>2.54</v>
      </c>
      <c r="T193" t="str">
        <f t="shared" si="32"/>
        <v>France</v>
      </c>
      <c r="U193">
        <f t="shared" si="33"/>
        <v>3.24</v>
      </c>
      <c r="V193" t="str">
        <f t="shared" si="39"/>
        <v>draw</v>
      </c>
      <c r="W193" t="str">
        <f t="shared" si="43"/>
        <v>draw</v>
      </c>
      <c r="X193" t="str">
        <f t="shared" si="41"/>
        <v>Draw</v>
      </c>
      <c r="Y193">
        <f t="shared" si="37"/>
        <v>2.81</v>
      </c>
      <c r="Z193" t="str">
        <f t="shared" si="38"/>
        <v>FALSE</v>
      </c>
    </row>
    <row r="194" spans="1:26" x14ac:dyDescent="0.2">
      <c r="A194">
        <v>2010</v>
      </c>
      <c r="B194">
        <v>1</v>
      </c>
      <c r="C194">
        <v>1</v>
      </c>
      <c r="D194" t="s">
        <v>71</v>
      </c>
      <c r="E194" t="s">
        <v>10</v>
      </c>
      <c r="F194">
        <v>1</v>
      </c>
      <c r="G194">
        <v>1</v>
      </c>
      <c r="H194" s="12">
        <v>2.96</v>
      </c>
      <c r="I194" s="12">
        <v>3.13</v>
      </c>
      <c r="J194" s="12">
        <v>2.57</v>
      </c>
      <c r="R194" t="str">
        <f t="shared" ref="R194:R257" si="44">IF($H194&lt;$J194,$D194,$E194)</f>
        <v>Mexico</v>
      </c>
      <c r="S194">
        <f t="shared" ref="S194:S257" si="45">IF($H194&lt;$J194,$H194,$J194)</f>
        <v>2.57</v>
      </c>
      <c r="T194" t="str">
        <f t="shared" ref="T194:T257" si="46">IF($H194&gt;$J194,$D194,$E194)</f>
        <v>South Africa</v>
      </c>
      <c r="U194">
        <f t="shared" ref="U194:U257" si="47">IF($H194&gt;$J194,$H194,$J194)</f>
        <v>2.96</v>
      </c>
      <c r="V194" t="str">
        <f t="shared" si="39"/>
        <v>draw</v>
      </c>
      <c r="W194" t="str">
        <f t="shared" si="43"/>
        <v>draw</v>
      </c>
      <c r="X194" t="str">
        <f t="shared" si="41"/>
        <v>Draw</v>
      </c>
      <c r="Y194">
        <f t="shared" si="37"/>
        <v>3.13</v>
      </c>
      <c r="Z194" t="str">
        <f t="shared" ref="Z194:Z240" si="48">IF(W194="","",IF(W194="favourite","TRUE","FALSE"))</f>
        <v>FALSE</v>
      </c>
    </row>
    <row r="195" spans="1:26" x14ac:dyDescent="0.2">
      <c r="A195">
        <v>2010</v>
      </c>
      <c r="B195">
        <f t="shared" ref="B195:B241" si="49">B194+1</f>
        <v>2</v>
      </c>
      <c r="C195">
        <v>1</v>
      </c>
      <c r="D195" t="s">
        <v>18</v>
      </c>
      <c r="E195" t="s">
        <v>26</v>
      </c>
      <c r="F195">
        <v>0</v>
      </c>
      <c r="G195">
        <v>0</v>
      </c>
      <c r="H195" s="12">
        <v>3.57</v>
      </c>
      <c r="I195" s="12">
        <v>3.15</v>
      </c>
      <c r="J195" s="12">
        <v>2.21</v>
      </c>
      <c r="R195" t="str">
        <f t="shared" si="44"/>
        <v>France</v>
      </c>
      <c r="S195">
        <f t="shared" si="45"/>
        <v>2.21</v>
      </c>
      <c r="T195" t="str">
        <f t="shared" si="46"/>
        <v>Uruguay</v>
      </c>
      <c r="U195">
        <f t="shared" si="47"/>
        <v>3.57</v>
      </c>
      <c r="V195" t="str">
        <f t="shared" si="39"/>
        <v>draw</v>
      </c>
      <c r="W195" t="str">
        <f t="shared" si="43"/>
        <v>draw</v>
      </c>
      <c r="X195" t="str">
        <f t="shared" si="41"/>
        <v>Draw</v>
      </c>
      <c r="Y195">
        <f t="shared" ref="Y195:Y209" si="50">IF(V195="","",IF(V195="home",H195,IF(V195="away",J195,I195)))</f>
        <v>3.15</v>
      </c>
      <c r="Z195" t="str">
        <f t="shared" si="48"/>
        <v>FALSE</v>
      </c>
    </row>
    <row r="196" spans="1:26" x14ac:dyDescent="0.2">
      <c r="A196">
        <v>2010</v>
      </c>
      <c r="B196">
        <f t="shared" si="49"/>
        <v>3</v>
      </c>
      <c r="C196">
        <v>1</v>
      </c>
      <c r="D196" t="s">
        <v>39</v>
      </c>
      <c r="E196" t="s">
        <v>17</v>
      </c>
      <c r="F196">
        <v>2</v>
      </c>
      <c r="G196">
        <v>0</v>
      </c>
      <c r="H196" s="12">
        <v>2.72</v>
      </c>
      <c r="I196" s="12">
        <v>3.01</v>
      </c>
      <c r="J196" s="12">
        <v>2.87</v>
      </c>
      <c r="R196" t="str">
        <f t="shared" si="44"/>
        <v>South Korea</v>
      </c>
      <c r="S196">
        <f t="shared" si="45"/>
        <v>2.72</v>
      </c>
      <c r="T196" t="str">
        <f t="shared" si="46"/>
        <v>Greece</v>
      </c>
      <c r="U196">
        <f t="shared" si="47"/>
        <v>2.87</v>
      </c>
      <c r="V196" t="str">
        <f t="shared" si="39"/>
        <v>home</v>
      </c>
      <c r="W196" t="str">
        <f t="shared" si="43"/>
        <v>favourite</v>
      </c>
      <c r="X196" t="str">
        <f t="shared" si="41"/>
        <v>South Korea</v>
      </c>
      <c r="Y196">
        <f t="shared" si="50"/>
        <v>2.72</v>
      </c>
      <c r="Z196" t="str">
        <f t="shared" si="48"/>
        <v>TRUE</v>
      </c>
    </row>
    <row r="197" spans="1:26" x14ac:dyDescent="0.2">
      <c r="A197">
        <v>2010</v>
      </c>
      <c r="B197">
        <f t="shared" si="49"/>
        <v>4</v>
      </c>
      <c r="C197">
        <v>1</v>
      </c>
      <c r="D197" t="s">
        <v>28</v>
      </c>
      <c r="E197" t="s">
        <v>33</v>
      </c>
      <c r="F197">
        <v>1</v>
      </c>
      <c r="G197">
        <v>0</v>
      </c>
      <c r="H197" s="12">
        <v>1.39</v>
      </c>
      <c r="I197" s="12">
        <v>4.58</v>
      </c>
      <c r="J197" s="12">
        <v>8.9600000000000009</v>
      </c>
      <c r="R197" t="str">
        <f t="shared" si="44"/>
        <v>Argentina</v>
      </c>
      <c r="S197">
        <f t="shared" si="45"/>
        <v>1.39</v>
      </c>
      <c r="T197" t="str">
        <f t="shared" si="46"/>
        <v>Nigeria</v>
      </c>
      <c r="U197">
        <f t="shared" si="47"/>
        <v>8.9600000000000009</v>
      </c>
      <c r="V197" t="str">
        <f t="shared" si="39"/>
        <v>home</v>
      </c>
      <c r="W197" t="str">
        <f t="shared" si="43"/>
        <v>favourite</v>
      </c>
      <c r="X197" t="str">
        <f t="shared" si="41"/>
        <v>Argentina</v>
      </c>
      <c r="Y197">
        <f t="shared" si="50"/>
        <v>1.39</v>
      </c>
      <c r="Z197" t="str">
        <f t="shared" si="48"/>
        <v>TRUE</v>
      </c>
    </row>
    <row r="198" spans="1:26" x14ac:dyDescent="0.2">
      <c r="A198">
        <v>2010</v>
      </c>
      <c r="B198">
        <f t="shared" si="49"/>
        <v>5</v>
      </c>
      <c r="C198">
        <v>1</v>
      </c>
      <c r="D198" t="s">
        <v>20</v>
      </c>
      <c r="E198" t="s">
        <v>35</v>
      </c>
      <c r="F198">
        <v>1</v>
      </c>
      <c r="G198">
        <v>1</v>
      </c>
      <c r="H198" s="12">
        <v>1.51</v>
      </c>
      <c r="I198" s="12">
        <v>4.12</v>
      </c>
      <c r="J198" s="12">
        <v>7</v>
      </c>
      <c r="R198" t="str">
        <f t="shared" si="44"/>
        <v>England</v>
      </c>
      <c r="S198">
        <f t="shared" si="45"/>
        <v>1.51</v>
      </c>
      <c r="T198" t="str">
        <f t="shared" si="46"/>
        <v>USA</v>
      </c>
      <c r="U198">
        <f t="shared" si="47"/>
        <v>7</v>
      </c>
      <c r="V198" t="str">
        <f t="shared" si="39"/>
        <v>draw</v>
      </c>
      <c r="W198" t="str">
        <f t="shared" si="43"/>
        <v>draw</v>
      </c>
      <c r="X198" t="str">
        <f t="shared" si="41"/>
        <v>Draw</v>
      </c>
      <c r="Y198">
        <f t="shared" si="50"/>
        <v>4.12</v>
      </c>
      <c r="Z198" t="str">
        <f t="shared" si="48"/>
        <v>FALSE</v>
      </c>
    </row>
    <row r="199" spans="1:26" x14ac:dyDescent="0.2">
      <c r="A199">
        <v>2010</v>
      </c>
      <c r="B199">
        <f t="shared" si="49"/>
        <v>6</v>
      </c>
      <c r="C199">
        <v>1</v>
      </c>
      <c r="D199" t="s">
        <v>37</v>
      </c>
      <c r="E199" t="s">
        <v>72</v>
      </c>
      <c r="F199">
        <v>0</v>
      </c>
      <c r="G199">
        <v>1</v>
      </c>
      <c r="H199" s="12">
        <v>3.73</v>
      </c>
      <c r="I199" s="12">
        <v>3.14</v>
      </c>
      <c r="J199" s="12">
        <v>2.14</v>
      </c>
      <c r="R199" t="str">
        <f t="shared" si="44"/>
        <v>Slovenia</v>
      </c>
      <c r="S199">
        <f t="shared" si="45"/>
        <v>2.14</v>
      </c>
      <c r="T199" t="str">
        <f t="shared" si="46"/>
        <v>Algeria</v>
      </c>
      <c r="U199">
        <f t="shared" si="47"/>
        <v>3.73</v>
      </c>
      <c r="V199" t="str">
        <f t="shared" si="39"/>
        <v>away</v>
      </c>
      <c r="W199" t="str">
        <f t="shared" si="43"/>
        <v>favourite</v>
      </c>
      <c r="X199" t="str">
        <f t="shared" si="41"/>
        <v>Slovenia</v>
      </c>
      <c r="Y199">
        <f t="shared" si="50"/>
        <v>2.14</v>
      </c>
      <c r="Z199" t="str">
        <f t="shared" si="48"/>
        <v>TRUE</v>
      </c>
    </row>
    <row r="200" spans="1:26" x14ac:dyDescent="0.2">
      <c r="A200">
        <v>2010</v>
      </c>
      <c r="B200">
        <f t="shared" si="49"/>
        <v>7</v>
      </c>
      <c r="C200">
        <v>1</v>
      </c>
      <c r="D200" t="s">
        <v>73</v>
      </c>
      <c r="E200" t="s">
        <v>34</v>
      </c>
      <c r="F200">
        <v>0</v>
      </c>
      <c r="G200">
        <v>1</v>
      </c>
      <c r="H200" s="12">
        <v>2.0099999999999998</v>
      </c>
      <c r="I200" s="12">
        <v>3.22</v>
      </c>
      <c r="J200" s="12">
        <v>4.07</v>
      </c>
      <c r="R200" t="str">
        <f t="shared" si="44"/>
        <v>Serbia</v>
      </c>
      <c r="S200">
        <f t="shared" si="45"/>
        <v>2.0099999999999998</v>
      </c>
      <c r="T200" t="str">
        <f t="shared" si="46"/>
        <v>Ghana</v>
      </c>
      <c r="U200">
        <f t="shared" si="47"/>
        <v>4.07</v>
      </c>
      <c r="V200" t="str">
        <f t="shared" si="39"/>
        <v>away</v>
      </c>
      <c r="W200" t="str">
        <f t="shared" si="43"/>
        <v>outsider</v>
      </c>
      <c r="X200" t="str">
        <f t="shared" si="41"/>
        <v>Ghana</v>
      </c>
      <c r="Y200">
        <f t="shared" si="50"/>
        <v>4.07</v>
      </c>
      <c r="Z200" t="str">
        <f t="shared" si="48"/>
        <v>FALSE</v>
      </c>
    </row>
    <row r="201" spans="1:26" x14ac:dyDescent="0.2">
      <c r="A201">
        <v>2010</v>
      </c>
      <c r="B201">
        <f t="shared" si="49"/>
        <v>8</v>
      </c>
      <c r="C201">
        <v>1</v>
      </c>
      <c r="D201" t="s">
        <v>30</v>
      </c>
      <c r="E201" t="s">
        <v>15</v>
      </c>
      <c r="F201">
        <v>4</v>
      </c>
      <c r="G201">
        <v>0</v>
      </c>
      <c r="H201" s="12">
        <v>1.52</v>
      </c>
      <c r="I201" s="12">
        <v>3.89</v>
      </c>
      <c r="J201" s="12">
        <v>7.34</v>
      </c>
      <c r="R201" t="str">
        <f t="shared" si="44"/>
        <v>Germany</v>
      </c>
      <c r="S201">
        <f t="shared" si="45"/>
        <v>1.52</v>
      </c>
      <c r="T201" t="str">
        <f t="shared" si="46"/>
        <v>Australia</v>
      </c>
      <c r="U201">
        <f t="shared" si="47"/>
        <v>7.34</v>
      </c>
      <c r="V201" t="str">
        <f t="shared" si="39"/>
        <v>home</v>
      </c>
      <c r="W201" t="str">
        <f t="shared" si="43"/>
        <v>favourite</v>
      </c>
      <c r="X201" t="str">
        <f t="shared" si="41"/>
        <v>Germany</v>
      </c>
      <c r="Y201">
        <f t="shared" si="50"/>
        <v>1.52</v>
      </c>
      <c r="Z201" t="str">
        <f t="shared" si="48"/>
        <v>TRUE</v>
      </c>
    </row>
    <row r="202" spans="1:26" x14ac:dyDescent="0.2">
      <c r="A202">
        <v>2010</v>
      </c>
      <c r="B202">
        <f t="shared" si="49"/>
        <v>9</v>
      </c>
      <c r="C202">
        <v>1</v>
      </c>
      <c r="D202" t="s">
        <v>13</v>
      </c>
      <c r="E202" t="s">
        <v>74</v>
      </c>
      <c r="F202">
        <v>2</v>
      </c>
      <c r="G202">
        <v>0</v>
      </c>
      <c r="H202" s="12">
        <v>1.51</v>
      </c>
      <c r="I202" s="12">
        <v>4.01</v>
      </c>
      <c r="J202" s="12">
        <v>7.3</v>
      </c>
      <c r="R202" t="str">
        <f t="shared" si="44"/>
        <v>Netherlands</v>
      </c>
      <c r="S202">
        <f t="shared" si="45"/>
        <v>1.51</v>
      </c>
      <c r="T202" t="str">
        <f t="shared" si="46"/>
        <v>Denmark</v>
      </c>
      <c r="U202">
        <f t="shared" si="47"/>
        <v>7.3</v>
      </c>
      <c r="V202" t="str">
        <f t="shared" si="39"/>
        <v>home</v>
      </c>
      <c r="W202" t="str">
        <f t="shared" si="43"/>
        <v>favourite</v>
      </c>
      <c r="X202" t="str">
        <f t="shared" si="41"/>
        <v>Netherlands</v>
      </c>
      <c r="Y202">
        <f t="shared" si="50"/>
        <v>1.51</v>
      </c>
      <c r="Z202" t="str">
        <f t="shared" si="48"/>
        <v>TRUE</v>
      </c>
    </row>
    <row r="203" spans="1:26" x14ac:dyDescent="0.2">
      <c r="A203">
        <v>2010</v>
      </c>
      <c r="B203">
        <f t="shared" si="49"/>
        <v>10</v>
      </c>
      <c r="C203">
        <v>1</v>
      </c>
      <c r="D203" t="s">
        <v>23</v>
      </c>
      <c r="E203" t="s">
        <v>11</v>
      </c>
      <c r="F203">
        <v>1</v>
      </c>
      <c r="G203">
        <v>0</v>
      </c>
      <c r="H203" s="12">
        <v>3.66</v>
      </c>
      <c r="I203" s="12">
        <v>3.12</v>
      </c>
      <c r="J203" s="12">
        <v>2.19</v>
      </c>
      <c r="R203" t="str">
        <f t="shared" si="44"/>
        <v>Cameroon</v>
      </c>
      <c r="S203">
        <f t="shared" si="45"/>
        <v>2.19</v>
      </c>
      <c r="T203" t="str">
        <f t="shared" si="46"/>
        <v>Japan</v>
      </c>
      <c r="U203">
        <f t="shared" si="47"/>
        <v>3.66</v>
      </c>
      <c r="V203" t="str">
        <f t="shared" si="39"/>
        <v>home</v>
      </c>
      <c r="W203" t="str">
        <f t="shared" si="43"/>
        <v>outsider</v>
      </c>
      <c r="X203" t="str">
        <f t="shared" si="41"/>
        <v>Japan</v>
      </c>
      <c r="Y203">
        <f t="shared" si="50"/>
        <v>3.66</v>
      </c>
      <c r="Z203" t="str">
        <f t="shared" si="48"/>
        <v>FALSE</v>
      </c>
    </row>
    <row r="204" spans="1:26" x14ac:dyDescent="0.2">
      <c r="A204">
        <v>2010</v>
      </c>
      <c r="B204">
        <f t="shared" si="49"/>
        <v>11</v>
      </c>
      <c r="C204">
        <v>1</v>
      </c>
      <c r="D204" t="s">
        <v>21</v>
      </c>
      <c r="E204" t="s">
        <v>75</v>
      </c>
      <c r="F204">
        <v>1</v>
      </c>
      <c r="G204">
        <v>1</v>
      </c>
      <c r="H204" s="12">
        <v>2.1800000000000002</v>
      </c>
      <c r="I204" s="12">
        <v>3.04</v>
      </c>
      <c r="J204" s="12">
        <v>3.82</v>
      </c>
      <c r="R204" t="str">
        <f t="shared" si="44"/>
        <v>Italy</v>
      </c>
      <c r="S204">
        <f t="shared" si="45"/>
        <v>2.1800000000000002</v>
      </c>
      <c r="T204" t="str">
        <f t="shared" si="46"/>
        <v>Paraguay</v>
      </c>
      <c r="U204">
        <f t="shared" si="47"/>
        <v>3.82</v>
      </c>
      <c r="V204" t="str">
        <f t="shared" si="39"/>
        <v>draw</v>
      </c>
      <c r="W204" t="str">
        <f t="shared" si="43"/>
        <v>draw</v>
      </c>
      <c r="X204" t="str">
        <f t="shared" si="41"/>
        <v>Draw</v>
      </c>
      <c r="Y204">
        <f t="shared" si="50"/>
        <v>3.04</v>
      </c>
      <c r="Z204" t="str">
        <f t="shared" si="48"/>
        <v>FALSE</v>
      </c>
    </row>
    <row r="205" spans="1:26" x14ac:dyDescent="0.2">
      <c r="A205">
        <v>2010</v>
      </c>
      <c r="B205">
        <f t="shared" si="49"/>
        <v>12</v>
      </c>
      <c r="C205">
        <v>1</v>
      </c>
      <c r="D205" t="s">
        <v>77</v>
      </c>
      <c r="E205" t="s">
        <v>76</v>
      </c>
      <c r="F205">
        <v>1</v>
      </c>
      <c r="G205">
        <v>1</v>
      </c>
      <c r="H205" s="12">
        <v>7.65</v>
      </c>
      <c r="I205" s="12">
        <v>3.94</v>
      </c>
      <c r="J205" s="12">
        <v>1.5</v>
      </c>
      <c r="R205" t="str">
        <f t="shared" si="44"/>
        <v>Slovakia</v>
      </c>
      <c r="S205">
        <f t="shared" si="45"/>
        <v>1.5</v>
      </c>
      <c r="T205" t="str">
        <f t="shared" si="46"/>
        <v>New Zealand</v>
      </c>
      <c r="U205">
        <f t="shared" si="47"/>
        <v>7.65</v>
      </c>
      <c r="V205" t="str">
        <f t="shared" si="39"/>
        <v>draw</v>
      </c>
      <c r="W205" t="str">
        <f t="shared" si="43"/>
        <v>draw</v>
      </c>
      <c r="X205" t="str">
        <f t="shared" si="41"/>
        <v>Draw</v>
      </c>
      <c r="Y205">
        <f t="shared" si="50"/>
        <v>3.94</v>
      </c>
      <c r="Z205" t="str">
        <f t="shared" si="48"/>
        <v>FALSE</v>
      </c>
    </row>
    <row r="206" spans="1:26" x14ac:dyDescent="0.2">
      <c r="A206">
        <v>2010</v>
      </c>
      <c r="B206">
        <f t="shared" si="49"/>
        <v>13</v>
      </c>
      <c r="C206">
        <v>1</v>
      </c>
      <c r="D206" t="s">
        <v>22</v>
      </c>
      <c r="E206" t="s">
        <v>31</v>
      </c>
      <c r="F206">
        <v>0</v>
      </c>
      <c r="G206">
        <v>0</v>
      </c>
      <c r="H206" s="12">
        <v>3.96</v>
      </c>
      <c r="I206" s="12">
        <v>3.2</v>
      </c>
      <c r="J206" s="12">
        <v>2.06</v>
      </c>
      <c r="R206" t="str">
        <f t="shared" si="44"/>
        <v>Portugal</v>
      </c>
      <c r="S206">
        <f t="shared" si="45"/>
        <v>2.06</v>
      </c>
      <c r="T206" t="str">
        <f t="shared" si="46"/>
        <v>Ivory Coast</v>
      </c>
      <c r="U206">
        <f t="shared" si="47"/>
        <v>3.96</v>
      </c>
      <c r="V206" t="str">
        <f t="shared" si="39"/>
        <v>draw</v>
      </c>
      <c r="W206" t="str">
        <f t="shared" si="43"/>
        <v>draw</v>
      </c>
      <c r="X206" t="str">
        <f t="shared" si="41"/>
        <v>Draw</v>
      </c>
      <c r="Y206">
        <f t="shared" si="50"/>
        <v>3.2</v>
      </c>
      <c r="Z206" t="str">
        <f t="shared" si="48"/>
        <v>FALSE</v>
      </c>
    </row>
    <row r="207" spans="1:26" x14ac:dyDescent="0.2">
      <c r="A207">
        <v>2010</v>
      </c>
      <c r="B207">
        <f t="shared" si="49"/>
        <v>14</v>
      </c>
      <c r="C207">
        <v>1</v>
      </c>
      <c r="D207" t="s">
        <v>8</v>
      </c>
      <c r="E207" t="s">
        <v>78</v>
      </c>
      <c r="F207">
        <v>2</v>
      </c>
      <c r="G207">
        <v>1</v>
      </c>
      <c r="H207" s="12">
        <v>1.1000000000000001</v>
      </c>
      <c r="I207" s="12">
        <v>9.61</v>
      </c>
      <c r="J207" s="12">
        <v>32.67</v>
      </c>
      <c r="R207" t="str">
        <f t="shared" si="44"/>
        <v>Brazil</v>
      </c>
      <c r="S207">
        <f t="shared" si="45"/>
        <v>1.1000000000000001</v>
      </c>
      <c r="T207" t="str">
        <f t="shared" si="46"/>
        <v>North Korea</v>
      </c>
      <c r="U207">
        <f t="shared" si="47"/>
        <v>32.67</v>
      </c>
      <c r="V207" t="str">
        <f t="shared" si="39"/>
        <v>home</v>
      </c>
      <c r="W207" t="str">
        <f t="shared" si="43"/>
        <v>favourite</v>
      </c>
      <c r="X207" t="str">
        <f t="shared" si="41"/>
        <v>Brazil</v>
      </c>
      <c r="Y207">
        <f t="shared" si="50"/>
        <v>1.1000000000000001</v>
      </c>
      <c r="Z207" t="str">
        <f t="shared" si="48"/>
        <v>TRUE</v>
      </c>
    </row>
    <row r="208" spans="1:26" x14ac:dyDescent="0.2">
      <c r="A208">
        <v>2010</v>
      </c>
      <c r="B208">
        <f t="shared" si="49"/>
        <v>15</v>
      </c>
      <c r="C208">
        <v>1</v>
      </c>
      <c r="D208" t="s">
        <v>27</v>
      </c>
      <c r="E208" t="s">
        <v>14</v>
      </c>
      <c r="F208">
        <v>0</v>
      </c>
      <c r="G208">
        <v>1</v>
      </c>
      <c r="H208" s="12">
        <v>5.81</v>
      </c>
      <c r="I208" s="12">
        <v>3.46</v>
      </c>
      <c r="J208" s="12">
        <v>1.7</v>
      </c>
      <c r="R208" t="str">
        <f t="shared" si="44"/>
        <v>Chile</v>
      </c>
      <c r="S208">
        <f t="shared" si="45"/>
        <v>1.7</v>
      </c>
      <c r="T208" t="str">
        <f t="shared" si="46"/>
        <v>Honduras</v>
      </c>
      <c r="U208">
        <f t="shared" si="47"/>
        <v>5.81</v>
      </c>
      <c r="V208" t="str">
        <f t="shared" si="39"/>
        <v>away</v>
      </c>
      <c r="W208" t="str">
        <f t="shared" si="43"/>
        <v>favourite</v>
      </c>
      <c r="X208" t="str">
        <f t="shared" si="41"/>
        <v>Chile</v>
      </c>
      <c r="Y208">
        <f t="shared" si="50"/>
        <v>1.7</v>
      </c>
      <c r="Z208" t="str">
        <f t="shared" si="48"/>
        <v>TRUE</v>
      </c>
    </row>
    <row r="209" spans="1:26" x14ac:dyDescent="0.2">
      <c r="A209">
        <v>2010</v>
      </c>
      <c r="B209">
        <f t="shared" si="49"/>
        <v>16</v>
      </c>
      <c r="C209">
        <v>1</v>
      </c>
      <c r="D209" t="s">
        <v>12</v>
      </c>
      <c r="E209" t="s">
        <v>24</v>
      </c>
      <c r="F209">
        <v>0</v>
      </c>
      <c r="G209">
        <v>1</v>
      </c>
      <c r="H209" s="12">
        <v>1.27</v>
      </c>
      <c r="I209" s="12">
        <v>5.3</v>
      </c>
      <c r="J209" s="12">
        <v>14.32</v>
      </c>
      <c r="R209" t="str">
        <f t="shared" si="44"/>
        <v>Spain</v>
      </c>
      <c r="S209">
        <f t="shared" si="45"/>
        <v>1.27</v>
      </c>
      <c r="T209" t="str">
        <f t="shared" si="46"/>
        <v>Switzerland</v>
      </c>
      <c r="U209">
        <f t="shared" si="47"/>
        <v>14.32</v>
      </c>
      <c r="V209" t="str">
        <f t="shared" ref="V209:V272" si="51">IF(F209="","",IF(F209&gt;G209,"home",IF(G209&gt;F209,"away","draw")))</f>
        <v>away</v>
      </c>
      <c r="W209" t="str">
        <f t="shared" si="43"/>
        <v>outsider</v>
      </c>
      <c r="X209" t="str">
        <f t="shared" ref="X209:X272" si="52">IF(V209="","",IF(V209="home",D209,IF(V209="away",E209,"Draw")))</f>
        <v>Switzerland</v>
      </c>
      <c r="Y209">
        <f t="shared" si="50"/>
        <v>14.32</v>
      </c>
      <c r="Z209" t="str">
        <f t="shared" si="48"/>
        <v>FALSE</v>
      </c>
    </row>
    <row r="210" spans="1:26" x14ac:dyDescent="0.2">
      <c r="A210">
        <v>2010</v>
      </c>
      <c r="B210">
        <f t="shared" si="49"/>
        <v>17</v>
      </c>
      <c r="C210">
        <v>2</v>
      </c>
      <c r="D210" t="s">
        <v>71</v>
      </c>
      <c r="E210" t="s">
        <v>18</v>
      </c>
      <c r="F210">
        <v>0</v>
      </c>
      <c r="G210">
        <v>3</v>
      </c>
      <c r="H210" s="12">
        <v>3.37</v>
      </c>
      <c r="I210" s="12">
        <v>3.02</v>
      </c>
      <c r="J210" s="12">
        <v>2.38</v>
      </c>
      <c r="R210" t="str">
        <f t="shared" si="44"/>
        <v>Uruguay</v>
      </c>
      <c r="S210">
        <f t="shared" si="45"/>
        <v>2.38</v>
      </c>
      <c r="T210" t="str">
        <f t="shared" si="46"/>
        <v>South Africa</v>
      </c>
      <c r="U210">
        <f t="shared" si="47"/>
        <v>3.37</v>
      </c>
      <c r="V210" t="str">
        <f t="shared" si="51"/>
        <v>away</v>
      </c>
      <c r="W210" t="str">
        <f t="shared" si="43"/>
        <v>favourite</v>
      </c>
      <c r="X210" t="str">
        <f t="shared" si="52"/>
        <v>Uruguay</v>
      </c>
      <c r="Y210">
        <f t="shared" ref="Y210" si="53">IF(V210="","",IF(V210="home",H210,IF(V210="away",J210,I210)))</f>
        <v>2.38</v>
      </c>
      <c r="Z210" t="str">
        <f t="shared" si="48"/>
        <v>TRUE</v>
      </c>
    </row>
    <row r="211" spans="1:26" x14ac:dyDescent="0.2">
      <c r="A211">
        <v>2010</v>
      </c>
      <c r="B211">
        <f t="shared" si="49"/>
        <v>18</v>
      </c>
      <c r="C211">
        <v>2</v>
      </c>
      <c r="D211" t="s">
        <v>28</v>
      </c>
      <c r="E211" t="s">
        <v>39</v>
      </c>
      <c r="F211">
        <v>4</v>
      </c>
      <c r="G211">
        <v>1</v>
      </c>
      <c r="H211" s="12">
        <v>1.51</v>
      </c>
      <c r="I211" s="12">
        <v>3.87</v>
      </c>
      <c r="J211" s="12">
        <v>7.59</v>
      </c>
      <c r="R211" t="str">
        <f t="shared" si="44"/>
        <v>Argentina</v>
      </c>
      <c r="S211">
        <f t="shared" si="45"/>
        <v>1.51</v>
      </c>
      <c r="T211" t="str">
        <f t="shared" si="46"/>
        <v>South Korea</v>
      </c>
      <c r="U211">
        <f t="shared" si="47"/>
        <v>7.59</v>
      </c>
      <c r="V211" t="str">
        <f t="shared" si="51"/>
        <v>home</v>
      </c>
      <c r="W211" t="str">
        <f t="shared" si="43"/>
        <v>favourite</v>
      </c>
      <c r="X211" t="str">
        <f t="shared" si="52"/>
        <v>Argentina</v>
      </c>
      <c r="Y211">
        <f t="shared" ref="Y211:Y241" si="54">IF(V211="","",IF(V211="home",H211,IF(V211="away",J211,I211)))</f>
        <v>1.51</v>
      </c>
      <c r="Z211" t="str">
        <f t="shared" si="48"/>
        <v>TRUE</v>
      </c>
    </row>
    <row r="212" spans="1:26" x14ac:dyDescent="0.2">
      <c r="A212">
        <v>2010</v>
      </c>
      <c r="B212">
        <f t="shared" si="49"/>
        <v>19</v>
      </c>
      <c r="C212">
        <v>2</v>
      </c>
      <c r="D212" t="s">
        <v>17</v>
      </c>
      <c r="E212" t="s">
        <v>33</v>
      </c>
      <c r="F212">
        <v>2</v>
      </c>
      <c r="G212">
        <v>1</v>
      </c>
      <c r="H212" s="12">
        <v>3.79</v>
      </c>
      <c r="I212" s="12">
        <v>3.18</v>
      </c>
      <c r="J212" s="12">
        <v>2.12</v>
      </c>
      <c r="R212" t="str">
        <f t="shared" si="44"/>
        <v>Nigeria</v>
      </c>
      <c r="S212">
        <f t="shared" si="45"/>
        <v>2.12</v>
      </c>
      <c r="T212" t="str">
        <f t="shared" si="46"/>
        <v>Greece</v>
      </c>
      <c r="U212">
        <f t="shared" si="47"/>
        <v>3.79</v>
      </c>
      <c r="V212" t="str">
        <f t="shared" si="51"/>
        <v>home</v>
      </c>
      <c r="W212" t="str">
        <f t="shared" si="43"/>
        <v>outsider</v>
      </c>
      <c r="X212" t="str">
        <f t="shared" si="52"/>
        <v>Greece</v>
      </c>
      <c r="Y212">
        <f t="shared" si="54"/>
        <v>3.79</v>
      </c>
      <c r="Z212" t="str">
        <f t="shared" si="48"/>
        <v>FALSE</v>
      </c>
    </row>
    <row r="213" spans="1:26" x14ac:dyDescent="0.2">
      <c r="A213">
        <v>2010</v>
      </c>
      <c r="B213">
        <f t="shared" si="49"/>
        <v>20</v>
      </c>
      <c r="C213">
        <v>2</v>
      </c>
      <c r="D213" t="s">
        <v>26</v>
      </c>
      <c r="E213" t="s">
        <v>10</v>
      </c>
      <c r="F213">
        <v>0</v>
      </c>
      <c r="G213">
        <v>2</v>
      </c>
      <c r="H213" s="12">
        <v>2.09</v>
      </c>
      <c r="I213" s="12">
        <v>3.15</v>
      </c>
      <c r="J213" s="12">
        <v>3.95</v>
      </c>
      <c r="R213" t="str">
        <f t="shared" si="44"/>
        <v>France</v>
      </c>
      <c r="S213">
        <f t="shared" si="45"/>
        <v>2.09</v>
      </c>
      <c r="T213" t="str">
        <f t="shared" si="46"/>
        <v>Mexico</v>
      </c>
      <c r="U213">
        <f t="shared" si="47"/>
        <v>3.95</v>
      </c>
      <c r="V213" t="str">
        <f t="shared" si="51"/>
        <v>away</v>
      </c>
      <c r="W213" t="str">
        <f t="shared" si="43"/>
        <v>outsider</v>
      </c>
      <c r="X213" t="str">
        <f t="shared" si="52"/>
        <v>Mexico</v>
      </c>
      <c r="Y213">
        <f t="shared" si="54"/>
        <v>3.95</v>
      </c>
      <c r="Z213" t="str">
        <f t="shared" si="48"/>
        <v>FALSE</v>
      </c>
    </row>
    <row r="214" spans="1:26" x14ac:dyDescent="0.2">
      <c r="A214">
        <v>2010</v>
      </c>
      <c r="B214">
        <f t="shared" si="49"/>
        <v>21</v>
      </c>
      <c r="C214">
        <v>2</v>
      </c>
      <c r="D214" t="s">
        <v>30</v>
      </c>
      <c r="E214" t="s">
        <v>73</v>
      </c>
      <c r="F214">
        <v>0</v>
      </c>
      <c r="G214">
        <v>1</v>
      </c>
      <c r="H214" s="12">
        <v>1.64</v>
      </c>
      <c r="I214" s="12">
        <v>3.65</v>
      </c>
      <c r="J214" s="12">
        <v>5.74</v>
      </c>
      <c r="R214" t="str">
        <f t="shared" si="44"/>
        <v>Germany</v>
      </c>
      <c r="S214">
        <f t="shared" si="45"/>
        <v>1.64</v>
      </c>
      <c r="T214" t="str">
        <f t="shared" si="46"/>
        <v>Serbia</v>
      </c>
      <c r="U214">
        <f t="shared" si="47"/>
        <v>5.74</v>
      </c>
      <c r="V214" t="str">
        <f t="shared" si="51"/>
        <v>away</v>
      </c>
      <c r="W214" t="str">
        <f t="shared" si="43"/>
        <v>outsider</v>
      </c>
      <c r="X214" t="str">
        <f t="shared" si="52"/>
        <v>Serbia</v>
      </c>
      <c r="Y214">
        <f t="shared" si="54"/>
        <v>5.74</v>
      </c>
      <c r="Z214" t="str">
        <f t="shared" si="48"/>
        <v>FALSE</v>
      </c>
    </row>
    <row r="215" spans="1:26" x14ac:dyDescent="0.2">
      <c r="A215">
        <v>2010</v>
      </c>
      <c r="B215">
        <f t="shared" si="49"/>
        <v>22</v>
      </c>
      <c r="C215">
        <v>2</v>
      </c>
      <c r="D215" t="s">
        <v>72</v>
      </c>
      <c r="E215" t="s">
        <v>35</v>
      </c>
      <c r="F215">
        <v>2</v>
      </c>
      <c r="G215">
        <v>2</v>
      </c>
      <c r="H215" s="12">
        <v>3.75</v>
      </c>
      <c r="I215" s="12">
        <v>3.22</v>
      </c>
      <c r="J215" s="12">
        <v>2.12</v>
      </c>
      <c r="R215" t="str">
        <f t="shared" si="44"/>
        <v>USA</v>
      </c>
      <c r="S215">
        <f t="shared" si="45"/>
        <v>2.12</v>
      </c>
      <c r="T215" t="str">
        <f t="shared" si="46"/>
        <v>Slovenia</v>
      </c>
      <c r="U215">
        <f t="shared" si="47"/>
        <v>3.75</v>
      </c>
      <c r="V215" t="str">
        <f t="shared" si="51"/>
        <v>draw</v>
      </c>
      <c r="W215" t="str">
        <f t="shared" si="43"/>
        <v>draw</v>
      </c>
      <c r="X215" t="str">
        <f t="shared" si="52"/>
        <v>Draw</v>
      </c>
      <c r="Y215">
        <f t="shared" si="54"/>
        <v>3.22</v>
      </c>
      <c r="Z215" t="str">
        <f t="shared" si="48"/>
        <v>FALSE</v>
      </c>
    </row>
    <row r="216" spans="1:26" x14ac:dyDescent="0.2">
      <c r="A216">
        <v>2010</v>
      </c>
      <c r="B216">
        <f t="shared" si="49"/>
        <v>23</v>
      </c>
      <c r="C216">
        <v>2</v>
      </c>
      <c r="D216" t="s">
        <v>20</v>
      </c>
      <c r="E216" t="s">
        <v>37</v>
      </c>
      <c r="F216">
        <v>0</v>
      </c>
      <c r="G216">
        <v>0</v>
      </c>
      <c r="H216" s="12">
        <v>1.23</v>
      </c>
      <c r="I216" s="12">
        <v>5.88</v>
      </c>
      <c r="J216" s="12">
        <v>15.98</v>
      </c>
      <c r="R216" t="str">
        <f t="shared" si="44"/>
        <v>England</v>
      </c>
      <c r="S216">
        <f t="shared" si="45"/>
        <v>1.23</v>
      </c>
      <c r="T216" t="str">
        <f t="shared" si="46"/>
        <v>Algeria</v>
      </c>
      <c r="U216">
        <f t="shared" si="47"/>
        <v>15.98</v>
      </c>
      <c r="V216" t="str">
        <f t="shared" si="51"/>
        <v>draw</v>
      </c>
      <c r="W216" t="str">
        <f t="shared" si="43"/>
        <v>draw</v>
      </c>
      <c r="X216" t="str">
        <f t="shared" si="52"/>
        <v>Draw</v>
      </c>
      <c r="Y216">
        <f t="shared" si="54"/>
        <v>5.88</v>
      </c>
      <c r="Z216" t="str">
        <f t="shared" si="48"/>
        <v>FALSE</v>
      </c>
    </row>
    <row r="217" spans="1:26" x14ac:dyDescent="0.2">
      <c r="A217">
        <v>2010</v>
      </c>
      <c r="B217">
        <f t="shared" si="49"/>
        <v>24</v>
      </c>
      <c r="C217">
        <v>2</v>
      </c>
      <c r="D217" t="s">
        <v>13</v>
      </c>
      <c r="E217" t="s">
        <v>23</v>
      </c>
      <c r="F217">
        <v>1</v>
      </c>
      <c r="G217">
        <v>0</v>
      </c>
      <c r="H217" s="12">
        <v>1.44</v>
      </c>
      <c r="I217" s="12">
        <v>4.16</v>
      </c>
      <c r="J217" s="12">
        <v>8.9499999999999993</v>
      </c>
      <c r="R217" t="str">
        <f t="shared" si="44"/>
        <v>Netherlands</v>
      </c>
      <c r="S217">
        <f t="shared" si="45"/>
        <v>1.44</v>
      </c>
      <c r="T217" t="str">
        <f t="shared" si="46"/>
        <v>Japan</v>
      </c>
      <c r="U217">
        <f t="shared" si="47"/>
        <v>8.9499999999999993</v>
      </c>
      <c r="V217" t="str">
        <f t="shared" si="51"/>
        <v>home</v>
      </c>
      <c r="W217" t="str">
        <f t="shared" si="43"/>
        <v>favourite</v>
      </c>
      <c r="X217" t="str">
        <f t="shared" si="52"/>
        <v>Netherlands</v>
      </c>
      <c r="Y217">
        <f t="shared" si="54"/>
        <v>1.44</v>
      </c>
      <c r="Z217" t="str">
        <f t="shared" si="48"/>
        <v>TRUE</v>
      </c>
    </row>
    <row r="218" spans="1:26" x14ac:dyDescent="0.2">
      <c r="A218">
        <v>2010</v>
      </c>
      <c r="B218">
        <f t="shared" si="49"/>
        <v>25</v>
      </c>
      <c r="C218">
        <v>2</v>
      </c>
      <c r="D218" t="s">
        <v>34</v>
      </c>
      <c r="E218" t="s">
        <v>15</v>
      </c>
      <c r="F218">
        <v>1</v>
      </c>
      <c r="G218">
        <v>1</v>
      </c>
      <c r="H218" s="12">
        <v>2.37</v>
      </c>
      <c r="I218" s="12">
        <v>3.15</v>
      </c>
      <c r="J218" s="12">
        <v>3.23</v>
      </c>
      <c r="R218" t="str">
        <f t="shared" si="44"/>
        <v>Ghana</v>
      </c>
      <c r="S218">
        <f t="shared" si="45"/>
        <v>2.37</v>
      </c>
      <c r="T218" t="str">
        <f t="shared" si="46"/>
        <v>Australia</v>
      </c>
      <c r="U218">
        <f t="shared" si="47"/>
        <v>3.23</v>
      </c>
      <c r="V218" t="str">
        <f t="shared" si="51"/>
        <v>draw</v>
      </c>
      <c r="W218" t="str">
        <f t="shared" si="43"/>
        <v>draw</v>
      </c>
      <c r="X218" t="str">
        <f t="shared" si="52"/>
        <v>Draw</v>
      </c>
      <c r="Y218">
        <f t="shared" si="54"/>
        <v>3.15</v>
      </c>
      <c r="Z218" t="str">
        <f t="shared" si="48"/>
        <v>FALSE</v>
      </c>
    </row>
    <row r="219" spans="1:26" x14ac:dyDescent="0.2">
      <c r="A219">
        <v>2010</v>
      </c>
      <c r="B219">
        <f t="shared" si="49"/>
        <v>26</v>
      </c>
      <c r="C219">
        <v>2</v>
      </c>
      <c r="D219" t="s">
        <v>11</v>
      </c>
      <c r="E219" t="s">
        <v>74</v>
      </c>
      <c r="F219">
        <v>1</v>
      </c>
      <c r="G219">
        <v>2</v>
      </c>
      <c r="H219" s="12">
        <v>2.89</v>
      </c>
      <c r="I219" s="12">
        <v>3.2</v>
      </c>
      <c r="J219" s="12">
        <v>2.57</v>
      </c>
      <c r="R219" t="str">
        <f t="shared" si="44"/>
        <v>Denmark</v>
      </c>
      <c r="S219">
        <f t="shared" si="45"/>
        <v>2.57</v>
      </c>
      <c r="T219" t="str">
        <f t="shared" si="46"/>
        <v>Cameroon</v>
      </c>
      <c r="U219">
        <f t="shared" si="47"/>
        <v>2.89</v>
      </c>
      <c r="V219" t="str">
        <f t="shared" si="51"/>
        <v>away</v>
      </c>
      <c r="W219" t="str">
        <f t="shared" si="43"/>
        <v>favourite</v>
      </c>
      <c r="X219" t="str">
        <f t="shared" si="52"/>
        <v>Denmark</v>
      </c>
      <c r="Y219">
        <f t="shared" si="54"/>
        <v>2.57</v>
      </c>
      <c r="Z219" t="str">
        <f t="shared" si="48"/>
        <v>TRUE</v>
      </c>
    </row>
    <row r="220" spans="1:26" x14ac:dyDescent="0.2">
      <c r="A220">
        <v>2010</v>
      </c>
      <c r="B220">
        <f t="shared" si="49"/>
        <v>27</v>
      </c>
      <c r="C220">
        <v>2</v>
      </c>
      <c r="D220" t="s">
        <v>76</v>
      </c>
      <c r="E220" t="s">
        <v>75</v>
      </c>
      <c r="F220">
        <v>0</v>
      </c>
      <c r="G220">
        <v>2</v>
      </c>
      <c r="H220" s="12">
        <v>3.87</v>
      </c>
      <c r="I220" s="12">
        <v>3.24</v>
      </c>
      <c r="J220" s="12">
        <v>2.0699999999999998</v>
      </c>
      <c r="R220" t="str">
        <f t="shared" si="44"/>
        <v>Paraguay</v>
      </c>
      <c r="S220">
        <f t="shared" si="45"/>
        <v>2.0699999999999998</v>
      </c>
      <c r="T220" t="str">
        <f t="shared" si="46"/>
        <v>Slovakia</v>
      </c>
      <c r="U220">
        <f t="shared" si="47"/>
        <v>3.87</v>
      </c>
      <c r="V220" t="str">
        <f t="shared" si="51"/>
        <v>away</v>
      </c>
      <c r="W220" t="str">
        <f t="shared" si="43"/>
        <v>favourite</v>
      </c>
      <c r="X220" t="str">
        <f t="shared" si="52"/>
        <v>Paraguay</v>
      </c>
      <c r="Y220">
        <f t="shared" si="54"/>
        <v>2.0699999999999998</v>
      </c>
      <c r="Z220" t="str">
        <f t="shared" si="48"/>
        <v>TRUE</v>
      </c>
    </row>
    <row r="221" spans="1:26" x14ac:dyDescent="0.2">
      <c r="A221">
        <v>2010</v>
      </c>
      <c r="B221">
        <f t="shared" si="49"/>
        <v>28</v>
      </c>
      <c r="C221">
        <v>2</v>
      </c>
      <c r="D221" t="s">
        <v>21</v>
      </c>
      <c r="E221" t="s">
        <v>77</v>
      </c>
      <c r="F221">
        <v>1</v>
      </c>
      <c r="G221">
        <v>1</v>
      </c>
      <c r="H221" s="12">
        <v>1.22</v>
      </c>
      <c r="I221" s="12">
        <v>5.89</v>
      </c>
      <c r="J221" s="12">
        <v>16.73</v>
      </c>
      <c r="R221" t="str">
        <f t="shared" si="44"/>
        <v>Italy</v>
      </c>
      <c r="S221">
        <f t="shared" si="45"/>
        <v>1.22</v>
      </c>
      <c r="T221" t="str">
        <f t="shared" si="46"/>
        <v>New Zealand</v>
      </c>
      <c r="U221">
        <f t="shared" si="47"/>
        <v>16.73</v>
      </c>
      <c r="V221" t="str">
        <f t="shared" si="51"/>
        <v>draw</v>
      </c>
      <c r="W221" t="str">
        <f t="shared" si="43"/>
        <v>draw</v>
      </c>
      <c r="X221" t="str">
        <f t="shared" si="52"/>
        <v>Draw</v>
      </c>
      <c r="Y221">
        <f t="shared" si="54"/>
        <v>5.89</v>
      </c>
      <c r="Z221" t="str">
        <f t="shared" si="48"/>
        <v>FALSE</v>
      </c>
    </row>
    <row r="222" spans="1:26" x14ac:dyDescent="0.2">
      <c r="A222">
        <v>2010</v>
      </c>
      <c r="B222">
        <f t="shared" si="49"/>
        <v>29</v>
      </c>
      <c r="C222">
        <v>2</v>
      </c>
      <c r="D222" t="s">
        <v>8</v>
      </c>
      <c r="E222" t="s">
        <v>80</v>
      </c>
      <c r="F222">
        <v>3</v>
      </c>
      <c r="G222">
        <v>1</v>
      </c>
      <c r="H222" s="12">
        <v>1.73</v>
      </c>
      <c r="I222" s="12">
        <v>3.48</v>
      </c>
      <c r="J222" s="12">
        <v>5.42</v>
      </c>
      <c r="R222" t="str">
        <f t="shared" si="44"/>
        <v>Brazil</v>
      </c>
      <c r="S222">
        <f t="shared" si="45"/>
        <v>1.73</v>
      </c>
      <c r="T222" t="str">
        <f t="shared" si="46"/>
        <v>Ivory  Coast</v>
      </c>
      <c r="U222">
        <f t="shared" si="47"/>
        <v>5.42</v>
      </c>
      <c r="V222" t="str">
        <f t="shared" si="51"/>
        <v>home</v>
      </c>
      <c r="W222" t="str">
        <f t="shared" si="43"/>
        <v>favourite</v>
      </c>
      <c r="X222" t="str">
        <f t="shared" si="52"/>
        <v>Brazil</v>
      </c>
      <c r="Y222">
        <f t="shared" si="54"/>
        <v>1.73</v>
      </c>
      <c r="Z222" t="str">
        <f t="shared" si="48"/>
        <v>TRUE</v>
      </c>
    </row>
    <row r="223" spans="1:26" x14ac:dyDescent="0.2">
      <c r="A223">
        <v>2010</v>
      </c>
      <c r="B223">
        <f t="shared" si="49"/>
        <v>30</v>
      </c>
      <c r="C223">
        <v>2</v>
      </c>
      <c r="D223" t="s">
        <v>31</v>
      </c>
      <c r="E223" t="s">
        <v>78</v>
      </c>
      <c r="F223">
        <v>7</v>
      </c>
      <c r="G223">
        <v>0</v>
      </c>
      <c r="H223" s="12">
        <v>1.37</v>
      </c>
      <c r="I223" s="12">
        <v>4.4800000000000004</v>
      </c>
      <c r="J223" s="12">
        <v>10.32</v>
      </c>
      <c r="R223" t="str">
        <f t="shared" si="44"/>
        <v>Portugal</v>
      </c>
      <c r="S223">
        <f t="shared" si="45"/>
        <v>1.37</v>
      </c>
      <c r="T223" t="str">
        <f t="shared" si="46"/>
        <v>North Korea</v>
      </c>
      <c r="U223">
        <f t="shared" si="47"/>
        <v>10.32</v>
      </c>
      <c r="V223" t="str">
        <f t="shared" si="51"/>
        <v>home</v>
      </c>
      <c r="W223" t="str">
        <f t="shared" si="43"/>
        <v>favourite</v>
      </c>
      <c r="X223" t="str">
        <f t="shared" si="52"/>
        <v>Portugal</v>
      </c>
      <c r="Y223">
        <f t="shared" si="54"/>
        <v>1.37</v>
      </c>
      <c r="Z223" t="str">
        <f t="shared" si="48"/>
        <v>TRUE</v>
      </c>
    </row>
    <row r="224" spans="1:26" x14ac:dyDescent="0.2">
      <c r="A224">
        <v>2010</v>
      </c>
      <c r="B224">
        <f t="shared" si="49"/>
        <v>31</v>
      </c>
      <c r="C224">
        <v>2</v>
      </c>
      <c r="D224" t="s">
        <v>14</v>
      </c>
      <c r="E224" t="s">
        <v>24</v>
      </c>
      <c r="F224">
        <v>1</v>
      </c>
      <c r="G224">
        <v>0</v>
      </c>
      <c r="H224" s="12">
        <v>2.17</v>
      </c>
      <c r="I224" s="12">
        <v>3.18</v>
      </c>
      <c r="J224" s="12">
        <v>3.67</v>
      </c>
      <c r="R224" t="str">
        <f t="shared" si="44"/>
        <v>Chile</v>
      </c>
      <c r="S224">
        <f t="shared" si="45"/>
        <v>2.17</v>
      </c>
      <c r="T224" t="str">
        <f t="shared" si="46"/>
        <v>Switzerland</v>
      </c>
      <c r="U224">
        <f t="shared" si="47"/>
        <v>3.67</v>
      </c>
      <c r="V224" t="str">
        <f t="shared" si="51"/>
        <v>home</v>
      </c>
      <c r="W224" t="str">
        <f t="shared" si="43"/>
        <v>favourite</v>
      </c>
      <c r="X224" t="str">
        <f t="shared" si="52"/>
        <v>Chile</v>
      </c>
      <c r="Y224">
        <f t="shared" si="54"/>
        <v>2.17</v>
      </c>
      <c r="Z224" t="str">
        <f t="shared" si="48"/>
        <v>TRUE</v>
      </c>
    </row>
    <row r="225" spans="1:26" x14ac:dyDescent="0.2">
      <c r="A225">
        <v>2010</v>
      </c>
      <c r="B225">
        <f t="shared" si="49"/>
        <v>32</v>
      </c>
      <c r="C225">
        <v>2</v>
      </c>
      <c r="D225" t="s">
        <v>12</v>
      </c>
      <c r="E225" t="s">
        <v>27</v>
      </c>
      <c r="F225">
        <v>2</v>
      </c>
      <c r="G225">
        <v>0</v>
      </c>
      <c r="H225" s="12">
        <v>1.1200000000000001</v>
      </c>
      <c r="I225" s="12">
        <v>8.7799999999999994</v>
      </c>
      <c r="J225" s="12">
        <v>24.25</v>
      </c>
      <c r="R225" t="str">
        <f t="shared" si="44"/>
        <v>Spain</v>
      </c>
      <c r="S225">
        <f t="shared" si="45"/>
        <v>1.1200000000000001</v>
      </c>
      <c r="T225" t="str">
        <f t="shared" si="46"/>
        <v>Honduras</v>
      </c>
      <c r="U225">
        <f t="shared" si="47"/>
        <v>24.25</v>
      </c>
      <c r="V225" t="str">
        <f t="shared" si="51"/>
        <v>home</v>
      </c>
      <c r="W225" t="str">
        <f t="shared" si="43"/>
        <v>favourite</v>
      </c>
      <c r="X225" t="str">
        <f t="shared" si="52"/>
        <v>Spain</v>
      </c>
      <c r="Y225">
        <f t="shared" si="54"/>
        <v>1.1200000000000001</v>
      </c>
      <c r="Z225" t="str">
        <f t="shared" si="48"/>
        <v>TRUE</v>
      </c>
    </row>
    <row r="226" spans="1:26" x14ac:dyDescent="0.2">
      <c r="A226">
        <v>2010</v>
      </c>
      <c r="B226">
        <f t="shared" si="49"/>
        <v>33</v>
      </c>
      <c r="C226">
        <v>3</v>
      </c>
      <c r="D226" t="s">
        <v>10</v>
      </c>
      <c r="E226" t="s">
        <v>18</v>
      </c>
      <c r="F226">
        <v>0</v>
      </c>
      <c r="G226">
        <v>1</v>
      </c>
      <c r="H226" s="12">
        <v>3.74</v>
      </c>
      <c r="I226" s="12">
        <v>1.96</v>
      </c>
      <c r="J226" s="12">
        <v>3.65</v>
      </c>
      <c r="R226" t="str">
        <f t="shared" si="44"/>
        <v>Uruguay</v>
      </c>
      <c r="S226">
        <f t="shared" si="45"/>
        <v>3.65</v>
      </c>
      <c r="T226" t="str">
        <f t="shared" si="46"/>
        <v>Mexico</v>
      </c>
      <c r="U226">
        <f t="shared" si="47"/>
        <v>3.74</v>
      </c>
      <c r="V226" t="str">
        <f t="shared" si="51"/>
        <v>away</v>
      </c>
      <c r="W226" t="str">
        <f t="shared" si="43"/>
        <v>favourite</v>
      </c>
      <c r="X226" t="str">
        <f t="shared" si="52"/>
        <v>Uruguay</v>
      </c>
      <c r="Y226">
        <f t="shared" si="54"/>
        <v>3.65</v>
      </c>
      <c r="Z226" t="str">
        <f t="shared" si="48"/>
        <v>TRUE</v>
      </c>
    </row>
    <row r="227" spans="1:26" x14ac:dyDescent="0.2">
      <c r="A227">
        <v>2010</v>
      </c>
      <c r="B227">
        <f t="shared" si="49"/>
        <v>34</v>
      </c>
      <c r="C227">
        <v>3</v>
      </c>
      <c r="D227" t="s">
        <v>26</v>
      </c>
      <c r="E227" t="s">
        <v>71</v>
      </c>
      <c r="F227">
        <v>1</v>
      </c>
      <c r="G227">
        <v>2</v>
      </c>
      <c r="H227" s="12">
        <v>2.09</v>
      </c>
      <c r="I227" s="12">
        <v>3.48</v>
      </c>
      <c r="J227" s="12">
        <v>3.54</v>
      </c>
      <c r="R227" t="str">
        <f t="shared" si="44"/>
        <v>France</v>
      </c>
      <c r="S227">
        <f t="shared" si="45"/>
        <v>2.09</v>
      </c>
      <c r="T227" t="str">
        <f t="shared" si="46"/>
        <v>South Africa</v>
      </c>
      <c r="U227">
        <f t="shared" si="47"/>
        <v>3.54</v>
      </c>
      <c r="V227" t="str">
        <f t="shared" si="51"/>
        <v>away</v>
      </c>
      <c r="W227" t="str">
        <f t="shared" ref="W227:W290" si="55">IF(V227="","",IF(V227="home",IF(H227&lt;J227,"favourite","outsider"),IF(V227="away",IF(J227&lt;H227,"favourite","outsider"),"draw")))</f>
        <v>outsider</v>
      </c>
      <c r="X227" t="str">
        <f t="shared" si="52"/>
        <v>South Africa</v>
      </c>
      <c r="Y227">
        <f t="shared" si="54"/>
        <v>3.54</v>
      </c>
      <c r="Z227" t="str">
        <f t="shared" si="48"/>
        <v>FALSE</v>
      </c>
    </row>
    <row r="228" spans="1:26" x14ac:dyDescent="0.2">
      <c r="A228">
        <v>2010</v>
      </c>
      <c r="B228">
        <f t="shared" si="49"/>
        <v>35</v>
      </c>
      <c r="C228">
        <v>3</v>
      </c>
      <c r="D228" t="s">
        <v>33</v>
      </c>
      <c r="E228" t="s">
        <v>39</v>
      </c>
      <c r="F228">
        <v>2</v>
      </c>
      <c r="G228">
        <v>2</v>
      </c>
      <c r="H228" s="12">
        <v>2.93</v>
      </c>
      <c r="I228" s="12">
        <v>3.3</v>
      </c>
      <c r="J228" s="12">
        <v>2.4700000000000002</v>
      </c>
      <c r="R228" t="str">
        <f t="shared" si="44"/>
        <v>South Korea</v>
      </c>
      <c r="S228">
        <f t="shared" si="45"/>
        <v>2.4700000000000002</v>
      </c>
      <c r="T228" t="str">
        <f t="shared" si="46"/>
        <v>Nigeria</v>
      </c>
      <c r="U228">
        <f t="shared" si="47"/>
        <v>2.93</v>
      </c>
      <c r="V228" t="str">
        <f t="shared" si="51"/>
        <v>draw</v>
      </c>
      <c r="W228" t="str">
        <f t="shared" si="55"/>
        <v>draw</v>
      </c>
      <c r="X228" t="str">
        <f t="shared" si="52"/>
        <v>Draw</v>
      </c>
      <c r="Y228">
        <f t="shared" si="54"/>
        <v>3.3</v>
      </c>
      <c r="Z228" t="str">
        <f t="shared" si="48"/>
        <v>FALSE</v>
      </c>
    </row>
    <row r="229" spans="1:26" x14ac:dyDescent="0.2">
      <c r="A229">
        <v>2010</v>
      </c>
      <c r="B229">
        <f t="shared" si="49"/>
        <v>36</v>
      </c>
      <c r="C229">
        <v>3</v>
      </c>
      <c r="D229" t="s">
        <v>17</v>
      </c>
      <c r="E229" t="s">
        <v>28</v>
      </c>
      <c r="F229">
        <v>0</v>
      </c>
      <c r="G229">
        <v>2</v>
      </c>
      <c r="H229" s="12">
        <v>7.35</v>
      </c>
      <c r="I229" s="12">
        <v>4.24</v>
      </c>
      <c r="J229" s="12">
        <v>1.48</v>
      </c>
      <c r="R229" t="str">
        <f t="shared" si="44"/>
        <v>Argentina</v>
      </c>
      <c r="S229">
        <f t="shared" si="45"/>
        <v>1.48</v>
      </c>
      <c r="T229" t="str">
        <f t="shared" si="46"/>
        <v>Greece</v>
      </c>
      <c r="U229">
        <f t="shared" si="47"/>
        <v>7.35</v>
      </c>
      <c r="V229" t="str">
        <f t="shared" si="51"/>
        <v>away</v>
      </c>
      <c r="W229" t="str">
        <f t="shared" si="55"/>
        <v>favourite</v>
      </c>
      <c r="X229" t="str">
        <f t="shared" si="52"/>
        <v>Argentina</v>
      </c>
      <c r="Y229">
        <f t="shared" si="54"/>
        <v>1.48</v>
      </c>
      <c r="Z229" t="str">
        <f t="shared" si="48"/>
        <v>TRUE</v>
      </c>
    </row>
    <row r="230" spans="1:26" x14ac:dyDescent="0.2">
      <c r="A230">
        <v>2010</v>
      </c>
      <c r="B230">
        <f t="shared" si="49"/>
        <v>37</v>
      </c>
      <c r="C230">
        <v>3</v>
      </c>
      <c r="D230" t="s">
        <v>35</v>
      </c>
      <c r="E230" t="s">
        <v>37</v>
      </c>
      <c r="F230">
        <v>1</v>
      </c>
      <c r="G230">
        <v>0</v>
      </c>
      <c r="H230" s="12">
        <v>1.87</v>
      </c>
      <c r="I230" s="12">
        <v>3.6</v>
      </c>
      <c r="J230" s="12">
        <v>4.22</v>
      </c>
      <c r="R230" t="str">
        <f t="shared" si="44"/>
        <v>USA</v>
      </c>
      <c r="S230">
        <f t="shared" si="45"/>
        <v>1.87</v>
      </c>
      <c r="T230" t="str">
        <f t="shared" si="46"/>
        <v>Algeria</v>
      </c>
      <c r="U230">
        <f t="shared" si="47"/>
        <v>4.22</v>
      </c>
      <c r="V230" t="str">
        <f t="shared" si="51"/>
        <v>home</v>
      </c>
      <c r="W230" t="str">
        <f t="shared" si="55"/>
        <v>favourite</v>
      </c>
      <c r="X230" t="str">
        <f t="shared" si="52"/>
        <v>USA</v>
      </c>
      <c r="Y230">
        <f t="shared" si="54"/>
        <v>1.87</v>
      </c>
      <c r="Z230" t="str">
        <f t="shared" si="48"/>
        <v>TRUE</v>
      </c>
    </row>
    <row r="231" spans="1:26" x14ac:dyDescent="0.2">
      <c r="A231">
        <v>2010</v>
      </c>
      <c r="B231">
        <f t="shared" si="49"/>
        <v>38</v>
      </c>
      <c r="C231">
        <v>3</v>
      </c>
      <c r="D231" t="s">
        <v>72</v>
      </c>
      <c r="E231" t="s">
        <v>20</v>
      </c>
      <c r="F231">
        <v>0</v>
      </c>
      <c r="G231">
        <v>1</v>
      </c>
      <c r="H231" s="12">
        <v>8.07</v>
      </c>
      <c r="I231" s="12">
        <v>4.3099999999999996</v>
      </c>
      <c r="J231" s="12">
        <v>1.45</v>
      </c>
      <c r="R231" t="str">
        <f t="shared" si="44"/>
        <v>England</v>
      </c>
      <c r="S231">
        <f t="shared" si="45"/>
        <v>1.45</v>
      </c>
      <c r="T231" t="str">
        <f t="shared" si="46"/>
        <v>Slovenia</v>
      </c>
      <c r="U231">
        <f t="shared" si="47"/>
        <v>8.07</v>
      </c>
      <c r="V231" t="str">
        <f t="shared" si="51"/>
        <v>away</v>
      </c>
      <c r="W231" t="str">
        <f t="shared" si="55"/>
        <v>favourite</v>
      </c>
      <c r="X231" t="str">
        <f t="shared" si="52"/>
        <v>England</v>
      </c>
      <c r="Y231">
        <f t="shared" si="54"/>
        <v>1.45</v>
      </c>
      <c r="Z231" t="str">
        <f t="shared" si="48"/>
        <v>TRUE</v>
      </c>
    </row>
    <row r="232" spans="1:26" x14ac:dyDescent="0.2">
      <c r="A232">
        <v>2010</v>
      </c>
      <c r="B232">
        <f t="shared" si="49"/>
        <v>39</v>
      </c>
      <c r="C232">
        <v>3</v>
      </c>
      <c r="D232" t="s">
        <v>34</v>
      </c>
      <c r="E232" t="s">
        <v>30</v>
      </c>
      <c r="F232">
        <v>0</v>
      </c>
      <c r="G232">
        <v>1</v>
      </c>
      <c r="H232" s="12">
        <v>7.8</v>
      </c>
      <c r="I232" s="12">
        <v>4.34</v>
      </c>
      <c r="J232" s="12">
        <v>1.45</v>
      </c>
      <c r="R232" t="str">
        <f t="shared" si="44"/>
        <v>Germany</v>
      </c>
      <c r="S232">
        <f t="shared" si="45"/>
        <v>1.45</v>
      </c>
      <c r="T232" t="str">
        <f t="shared" si="46"/>
        <v>Ghana</v>
      </c>
      <c r="U232">
        <f t="shared" si="47"/>
        <v>7.8</v>
      </c>
      <c r="V232" t="str">
        <f t="shared" si="51"/>
        <v>away</v>
      </c>
      <c r="W232" t="str">
        <f t="shared" si="55"/>
        <v>favourite</v>
      </c>
      <c r="X232" t="str">
        <f t="shared" si="52"/>
        <v>Germany</v>
      </c>
      <c r="Y232">
        <f t="shared" si="54"/>
        <v>1.45</v>
      </c>
      <c r="Z232" t="str">
        <f t="shared" si="48"/>
        <v>TRUE</v>
      </c>
    </row>
    <row r="233" spans="1:26" x14ac:dyDescent="0.2">
      <c r="A233">
        <v>2010</v>
      </c>
      <c r="B233">
        <f t="shared" si="49"/>
        <v>40</v>
      </c>
      <c r="C233">
        <v>3</v>
      </c>
      <c r="D233" t="s">
        <v>15</v>
      </c>
      <c r="E233" t="s">
        <v>73</v>
      </c>
      <c r="F233">
        <v>2</v>
      </c>
      <c r="G233">
        <v>1</v>
      </c>
      <c r="H233" s="12">
        <v>4.46</v>
      </c>
      <c r="I233" s="12">
        <v>3.59</v>
      </c>
      <c r="J233" s="12">
        <v>1.83</v>
      </c>
      <c r="R233" t="str">
        <f t="shared" si="44"/>
        <v>Serbia</v>
      </c>
      <c r="S233">
        <f t="shared" si="45"/>
        <v>1.83</v>
      </c>
      <c r="T233" t="str">
        <f t="shared" si="46"/>
        <v>Australia</v>
      </c>
      <c r="U233">
        <f t="shared" si="47"/>
        <v>4.46</v>
      </c>
      <c r="V233" t="str">
        <f t="shared" si="51"/>
        <v>home</v>
      </c>
      <c r="W233" t="str">
        <f t="shared" si="55"/>
        <v>outsider</v>
      </c>
      <c r="X233" t="str">
        <f t="shared" si="52"/>
        <v>Australia</v>
      </c>
      <c r="Y233">
        <f t="shared" si="54"/>
        <v>4.46</v>
      </c>
      <c r="Z233" t="str">
        <f t="shared" si="48"/>
        <v>FALSE</v>
      </c>
    </row>
    <row r="234" spans="1:26" x14ac:dyDescent="0.2">
      <c r="A234">
        <v>2010</v>
      </c>
      <c r="B234">
        <f t="shared" si="49"/>
        <v>41</v>
      </c>
      <c r="C234">
        <v>3</v>
      </c>
      <c r="D234" t="s">
        <v>76</v>
      </c>
      <c r="E234" t="s">
        <v>21</v>
      </c>
      <c r="F234">
        <v>3</v>
      </c>
      <c r="G234">
        <v>2</v>
      </c>
      <c r="H234" s="12">
        <v>6.97</v>
      </c>
      <c r="I234" s="12">
        <v>3.84</v>
      </c>
      <c r="J234" s="12">
        <v>1.55</v>
      </c>
      <c r="R234" t="str">
        <f t="shared" si="44"/>
        <v>Italy</v>
      </c>
      <c r="S234">
        <f t="shared" si="45"/>
        <v>1.55</v>
      </c>
      <c r="T234" t="str">
        <f t="shared" si="46"/>
        <v>Slovakia</v>
      </c>
      <c r="U234">
        <f t="shared" si="47"/>
        <v>6.97</v>
      </c>
      <c r="V234" t="str">
        <f t="shared" si="51"/>
        <v>home</v>
      </c>
      <c r="W234" t="str">
        <f t="shared" si="55"/>
        <v>outsider</v>
      </c>
      <c r="X234" t="str">
        <f t="shared" si="52"/>
        <v>Slovakia</v>
      </c>
      <c r="Y234">
        <f t="shared" si="54"/>
        <v>6.97</v>
      </c>
      <c r="Z234" t="str">
        <f t="shared" si="48"/>
        <v>FALSE</v>
      </c>
    </row>
    <row r="235" spans="1:26" x14ac:dyDescent="0.2">
      <c r="A235">
        <v>2010</v>
      </c>
      <c r="B235">
        <f t="shared" si="49"/>
        <v>42</v>
      </c>
      <c r="C235">
        <v>3</v>
      </c>
      <c r="D235" t="s">
        <v>75</v>
      </c>
      <c r="E235" t="s">
        <v>77</v>
      </c>
      <c r="F235">
        <v>0</v>
      </c>
      <c r="G235">
        <v>0</v>
      </c>
      <c r="H235" s="12">
        <v>1.39</v>
      </c>
      <c r="I235" s="12">
        <v>4.4800000000000004</v>
      </c>
      <c r="J235" s="12">
        <v>9.5299999999999994</v>
      </c>
      <c r="R235" t="str">
        <f t="shared" si="44"/>
        <v>Paraguay</v>
      </c>
      <c r="S235">
        <f t="shared" si="45"/>
        <v>1.39</v>
      </c>
      <c r="T235" t="str">
        <f t="shared" si="46"/>
        <v>New Zealand</v>
      </c>
      <c r="U235">
        <f t="shared" si="47"/>
        <v>9.5299999999999994</v>
      </c>
      <c r="V235" t="str">
        <f t="shared" si="51"/>
        <v>draw</v>
      </c>
      <c r="W235" t="str">
        <f t="shared" si="55"/>
        <v>draw</v>
      </c>
      <c r="X235" t="str">
        <f t="shared" si="52"/>
        <v>Draw</v>
      </c>
      <c r="Y235">
        <f t="shared" si="54"/>
        <v>4.4800000000000004</v>
      </c>
      <c r="Z235" t="str">
        <f t="shared" si="48"/>
        <v>FALSE</v>
      </c>
    </row>
    <row r="236" spans="1:26" x14ac:dyDescent="0.2">
      <c r="A236">
        <v>2010</v>
      </c>
      <c r="B236">
        <f t="shared" si="49"/>
        <v>43</v>
      </c>
      <c r="C236">
        <v>3</v>
      </c>
      <c r="D236" t="s">
        <v>74</v>
      </c>
      <c r="E236" t="s">
        <v>23</v>
      </c>
      <c r="F236">
        <v>1</v>
      </c>
      <c r="G236">
        <v>3</v>
      </c>
      <c r="H236" s="12">
        <v>2.2599999999999998</v>
      </c>
      <c r="I236" s="12">
        <v>3.24</v>
      </c>
      <c r="J236" s="12">
        <v>3.37</v>
      </c>
      <c r="R236" t="str">
        <f t="shared" si="44"/>
        <v>Denmark</v>
      </c>
      <c r="S236">
        <f t="shared" si="45"/>
        <v>2.2599999999999998</v>
      </c>
      <c r="T236" t="str">
        <f t="shared" si="46"/>
        <v>Japan</v>
      </c>
      <c r="U236">
        <f t="shared" si="47"/>
        <v>3.37</v>
      </c>
      <c r="V236" t="str">
        <f t="shared" si="51"/>
        <v>away</v>
      </c>
      <c r="W236" t="str">
        <f t="shared" si="55"/>
        <v>outsider</v>
      </c>
      <c r="X236" t="str">
        <f t="shared" si="52"/>
        <v>Japan</v>
      </c>
      <c r="Y236">
        <f t="shared" si="54"/>
        <v>3.37</v>
      </c>
      <c r="Z236" t="str">
        <f t="shared" si="48"/>
        <v>FALSE</v>
      </c>
    </row>
    <row r="237" spans="1:26" x14ac:dyDescent="0.2">
      <c r="A237">
        <v>2010</v>
      </c>
      <c r="B237">
        <f t="shared" si="49"/>
        <v>44</v>
      </c>
      <c r="C237">
        <v>3</v>
      </c>
      <c r="D237" t="s">
        <v>11</v>
      </c>
      <c r="E237" t="s">
        <v>13</v>
      </c>
      <c r="F237">
        <v>1</v>
      </c>
      <c r="G237">
        <v>2</v>
      </c>
      <c r="H237" s="12">
        <v>5.53</v>
      </c>
      <c r="I237" s="12">
        <v>3.81</v>
      </c>
      <c r="J237" s="12">
        <v>1.65</v>
      </c>
      <c r="R237" t="str">
        <f t="shared" si="44"/>
        <v>Netherlands</v>
      </c>
      <c r="S237">
        <f t="shared" si="45"/>
        <v>1.65</v>
      </c>
      <c r="T237" t="str">
        <f t="shared" si="46"/>
        <v>Cameroon</v>
      </c>
      <c r="U237">
        <f t="shared" si="47"/>
        <v>5.53</v>
      </c>
      <c r="V237" t="str">
        <f t="shared" si="51"/>
        <v>away</v>
      </c>
      <c r="W237" t="str">
        <f t="shared" si="55"/>
        <v>favourite</v>
      </c>
      <c r="X237" t="str">
        <f t="shared" si="52"/>
        <v>Netherlands</v>
      </c>
      <c r="Y237">
        <f t="shared" si="54"/>
        <v>1.65</v>
      </c>
      <c r="Z237" t="str">
        <f t="shared" si="48"/>
        <v>TRUE</v>
      </c>
    </row>
    <row r="238" spans="1:26" x14ac:dyDescent="0.2">
      <c r="A238">
        <v>2010</v>
      </c>
      <c r="B238">
        <f t="shared" si="49"/>
        <v>45</v>
      </c>
      <c r="C238">
        <v>3</v>
      </c>
      <c r="D238" t="s">
        <v>31</v>
      </c>
      <c r="E238" t="s">
        <v>8</v>
      </c>
      <c r="F238">
        <v>0</v>
      </c>
      <c r="G238">
        <v>0</v>
      </c>
      <c r="H238" s="12">
        <v>3.51</v>
      </c>
      <c r="I238" s="12">
        <v>2.92</v>
      </c>
      <c r="J238" s="12">
        <v>2.38</v>
      </c>
      <c r="R238" t="str">
        <f t="shared" si="44"/>
        <v>Brazil</v>
      </c>
      <c r="S238">
        <f t="shared" si="45"/>
        <v>2.38</v>
      </c>
      <c r="T238" t="str">
        <f t="shared" si="46"/>
        <v>Portugal</v>
      </c>
      <c r="U238">
        <f t="shared" si="47"/>
        <v>3.51</v>
      </c>
      <c r="V238" t="str">
        <f t="shared" si="51"/>
        <v>draw</v>
      </c>
      <c r="W238" t="str">
        <f t="shared" si="55"/>
        <v>draw</v>
      </c>
      <c r="X238" t="str">
        <f t="shared" si="52"/>
        <v>Draw</v>
      </c>
      <c r="Y238">
        <f t="shared" si="54"/>
        <v>2.92</v>
      </c>
      <c r="Z238" t="str">
        <f t="shared" si="48"/>
        <v>FALSE</v>
      </c>
    </row>
    <row r="239" spans="1:26" x14ac:dyDescent="0.2">
      <c r="A239">
        <v>2010</v>
      </c>
      <c r="B239">
        <f t="shared" si="49"/>
        <v>46</v>
      </c>
      <c r="C239">
        <v>3</v>
      </c>
      <c r="D239" t="s">
        <v>78</v>
      </c>
      <c r="E239" t="s">
        <v>80</v>
      </c>
      <c r="F239">
        <v>0</v>
      </c>
      <c r="G239">
        <v>3</v>
      </c>
      <c r="H239" s="12">
        <v>9.35</v>
      </c>
      <c r="I239" s="12">
        <v>4.99</v>
      </c>
      <c r="J239" s="12">
        <v>1.35</v>
      </c>
      <c r="R239" t="str">
        <f t="shared" si="44"/>
        <v>Ivory  Coast</v>
      </c>
      <c r="S239">
        <f t="shared" si="45"/>
        <v>1.35</v>
      </c>
      <c r="T239" t="str">
        <f t="shared" si="46"/>
        <v>North Korea</v>
      </c>
      <c r="U239">
        <f t="shared" si="47"/>
        <v>9.35</v>
      </c>
      <c r="V239" t="str">
        <f t="shared" si="51"/>
        <v>away</v>
      </c>
      <c r="W239" t="str">
        <f t="shared" si="55"/>
        <v>favourite</v>
      </c>
      <c r="X239" t="str">
        <f t="shared" si="52"/>
        <v>Ivory  Coast</v>
      </c>
      <c r="Y239">
        <f t="shared" si="54"/>
        <v>1.35</v>
      </c>
      <c r="Z239" t="str">
        <f t="shared" si="48"/>
        <v>TRUE</v>
      </c>
    </row>
    <row r="240" spans="1:26" x14ac:dyDescent="0.2">
      <c r="A240">
        <v>2010</v>
      </c>
      <c r="B240">
        <f t="shared" si="49"/>
        <v>47</v>
      </c>
      <c r="C240">
        <v>3</v>
      </c>
      <c r="D240" t="s">
        <v>24</v>
      </c>
      <c r="E240" t="s">
        <v>27</v>
      </c>
      <c r="F240">
        <v>0</v>
      </c>
      <c r="G240">
        <v>0</v>
      </c>
      <c r="H240" s="12">
        <v>1.55</v>
      </c>
      <c r="I240" s="12">
        <v>4.01</v>
      </c>
      <c r="J240" s="12">
        <v>6.62</v>
      </c>
      <c r="R240" t="str">
        <f t="shared" si="44"/>
        <v>Switzerland</v>
      </c>
      <c r="S240">
        <f t="shared" si="45"/>
        <v>1.55</v>
      </c>
      <c r="T240" t="str">
        <f t="shared" si="46"/>
        <v>Honduras</v>
      </c>
      <c r="U240">
        <f t="shared" si="47"/>
        <v>6.62</v>
      </c>
      <c r="V240" t="str">
        <f t="shared" si="51"/>
        <v>draw</v>
      </c>
      <c r="W240" t="str">
        <f t="shared" si="55"/>
        <v>draw</v>
      </c>
      <c r="X240" t="str">
        <f t="shared" si="52"/>
        <v>Draw</v>
      </c>
      <c r="Y240">
        <f t="shared" si="54"/>
        <v>4.01</v>
      </c>
      <c r="Z240" t="str">
        <f t="shared" si="48"/>
        <v>FALSE</v>
      </c>
    </row>
    <row r="241" spans="1:26" x14ac:dyDescent="0.2">
      <c r="A241">
        <v>2010</v>
      </c>
      <c r="B241">
        <f t="shared" si="49"/>
        <v>48</v>
      </c>
      <c r="C241">
        <v>3</v>
      </c>
      <c r="D241" t="s">
        <v>14</v>
      </c>
      <c r="E241" t="s">
        <v>12</v>
      </c>
      <c r="F241">
        <v>1</v>
      </c>
      <c r="G241">
        <v>2</v>
      </c>
      <c r="H241" s="12">
        <v>6.89</v>
      </c>
      <c r="I241" s="12">
        <v>4.1500000000000004</v>
      </c>
      <c r="J241" s="12">
        <v>1.51</v>
      </c>
      <c r="R241" t="str">
        <f t="shared" si="44"/>
        <v>Spain</v>
      </c>
      <c r="S241">
        <f t="shared" si="45"/>
        <v>1.51</v>
      </c>
      <c r="T241" t="str">
        <f t="shared" si="46"/>
        <v>Chile</v>
      </c>
      <c r="U241">
        <f t="shared" si="47"/>
        <v>6.89</v>
      </c>
      <c r="V241" t="str">
        <f t="shared" si="51"/>
        <v>away</v>
      </c>
      <c r="W241" t="str">
        <f t="shared" si="55"/>
        <v>favourite</v>
      </c>
      <c r="X241" t="str">
        <f t="shared" si="52"/>
        <v>Spain</v>
      </c>
      <c r="Y241">
        <f t="shared" si="54"/>
        <v>1.51</v>
      </c>
      <c r="Z241" t="str">
        <f>IF(W241="","",IF(W241="favourite","TRUE","FALSE"))</f>
        <v>TRUE</v>
      </c>
    </row>
    <row r="242" spans="1:26" x14ac:dyDescent="0.2">
      <c r="A242">
        <v>2010</v>
      </c>
      <c r="B242">
        <v>49</v>
      </c>
      <c r="C242" t="s">
        <v>166</v>
      </c>
      <c r="D242" t="s">
        <v>170</v>
      </c>
      <c r="E242" t="s">
        <v>39</v>
      </c>
      <c r="F242">
        <v>2</v>
      </c>
      <c r="G242">
        <v>1</v>
      </c>
      <c r="H242" s="12">
        <v>1.84</v>
      </c>
      <c r="I242" s="12">
        <v>3.33</v>
      </c>
      <c r="J242" s="12">
        <v>4.9000000000000004</v>
      </c>
      <c r="R242" t="str">
        <f t="shared" si="44"/>
        <v xml:space="preserve">Uruguay </v>
      </c>
      <c r="S242">
        <f t="shared" si="45"/>
        <v>1.84</v>
      </c>
      <c r="T242" t="str">
        <f t="shared" si="46"/>
        <v>South Korea</v>
      </c>
      <c r="U242">
        <f t="shared" si="47"/>
        <v>4.9000000000000004</v>
      </c>
      <c r="V242" t="str">
        <f t="shared" si="51"/>
        <v>home</v>
      </c>
      <c r="W242" t="str">
        <f t="shared" si="55"/>
        <v>favourite</v>
      </c>
      <c r="X242" t="str">
        <f t="shared" si="52"/>
        <v xml:space="preserve">Uruguay </v>
      </c>
      <c r="Y242">
        <f t="shared" ref="Y242:Y249" si="56">IF(V242="","",IF(V242="home",H242,IF(V242="away",J242,I242)))</f>
        <v>1.84</v>
      </c>
      <c r="Z242" t="str">
        <f t="shared" ref="Z242:Z249" si="57">IF(W242="","",IF(W242="favourite","TRUE","FALSE"))</f>
        <v>TRUE</v>
      </c>
    </row>
    <row r="243" spans="1:26" x14ac:dyDescent="0.2">
      <c r="A243">
        <v>2010</v>
      </c>
      <c r="B243">
        <v>50</v>
      </c>
      <c r="C243" t="s">
        <v>166</v>
      </c>
      <c r="D243" t="s">
        <v>171</v>
      </c>
      <c r="E243" t="s">
        <v>34</v>
      </c>
      <c r="F243">
        <v>1</v>
      </c>
      <c r="G243">
        <v>1</v>
      </c>
      <c r="H243" s="12">
        <v>2.41</v>
      </c>
      <c r="I243" s="12">
        <v>3.1</v>
      </c>
      <c r="J243" s="12">
        <v>3.22</v>
      </c>
      <c r="R243" t="str">
        <f t="shared" si="44"/>
        <v xml:space="preserve">USA </v>
      </c>
      <c r="S243">
        <f t="shared" si="45"/>
        <v>2.41</v>
      </c>
      <c r="T243" t="str">
        <f t="shared" si="46"/>
        <v>Ghana</v>
      </c>
      <c r="U243">
        <f t="shared" si="47"/>
        <v>3.22</v>
      </c>
      <c r="V243" t="str">
        <f t="shared" si="51"/>
        <v>draw</v>
      </c>
      <c r="W243" t="str">
        <f t="shared" si="55"/>
        <v>draw</v>
      </c>
      <c r="X243" t="str">
        <f t="shared" si="52"/>
        <v>Draw</v>
      </c>
      <c r="Y243">
        <f t="shared" si="56"/>
        <v>3.1</v>
      </c>
      <c r="Z243" t="str">
        <f t="shared" si="57"/>
        <v>FALSE</v>
      </c>
    </row>
    <row r="244" spans="1:26" x14ac:dyDescent="0.2">
      <c r="A244">
        <v>2010</v>
      </c>
      <c r="B244">
        <v>51</v>
      </c>
      <c r="C244" t="s">
        <v>166</v>
      </c>
      <c r="D244" t="s">
        <v>160</v>
      </c>
      <c r="E244" t="s">
        <v>20</v>
      </c>
      <c r="F244">
        <v>4</v>
      </c>
      <c r="G244">
        <v>1</v>
      </c>
      <c r="H244" s="12">
        <v>2.96</v>
      </c>
      <c r="I244" s="12">
        <v>3.06</v>
      </c>
      <c r="J244" s="12">
        <v>2.6</v>
      </c>
      <c r="R244" t="str">
        <f t="shared" si="44"/>
        <v>England</v>
      </c>
      <c r="S244">
        <f t="shared" si="45"/>
        <v>2.6</v>
      </c>
      <c r="T244" t="str">
        <f t="shared" si="46"/>
        <v xml:space="preserve">Germany </v>
      </c>
      <c r="U244">
        <f t="shared" si="47"/>
        <v>2.96</v>
      </c>
      <c r="V244" t="str">
        <f t="shared" si="51"/>
        <v>home</v>
      </c>
      <c r="W244" t="str">
        <f t="shared" si="55"/>
        <v>outsider</v>
      </c>
      <c r="X244" t="str">
        <f t="shared" si="52"/>
        <v xml:space="preserve">Germany </v>
      </c>
      <c r="Y244">
        <f t="shared" si="56"/>
        <v>2.96</v>
      </c>
      <c r="Z244" t="str">
        <f t="shared" si="57"/>
        <v>FALSE</v>
      </c>
    </row>
    <row r="245" spans="1:26" x14ac:dyDescent="0.2">
      <c r="A245">
        <v>2010</v>
      </c>
      <c r="B245">
        <v>52</v>
      </c>
      <c r="C245" t="s">
        <v>166</v>
      </c>
      <c r="D245" t="s">
        <v>169</v>
      </c>
      <c r="E245" t="s">
        <v>10</v>
      </c>
      <c r="F245">
        <v>3</v>
      </c>
      <c r="G245">
        <v>1</v>
      </c>
      <c r="H245" s="12">
        <v>1.61</v>
      </c>
      <c r="I245" s="12">
        <v>3.73</v>
      </c>
      <c r="J245" s="12">
        <v>6.24</v>
      </c>
      <c r="R245" t="str">
        <f t="shared" si="44"/>
        <v xml:space="preserve">Argentina </v>
      </c>
      <c r="S245">
        <f t="shared" si="45"/>
        <v>1.61</v>
      </c>
      <c r="T245" t="str">
        <f t="shared" si="46"/>
        <v>Mexico</v>
      </c>
      <c r="U245">
        <f t="shared" si="47"/>
        <v>6.24</v>
      </c>
      <c r="V245" t="str">
        <f t="shared" si="51"/>
        <v>home</v>
      </c>
      <c r="W245" t="str">
        <f t="shared" si="55"/>
        <v>favourite</v>
      </c>
      <c r="X245" t="str">
        <f t="shared" si="52"/>
        <v xml:space="preserve">Argentina </v>
      </c>
      <c r="Y245">
        <f t="shared" si="56"/>
        <v>1.61</v>
      </c>
      <c r="Z245" t="str">
        <f t="shared" si="57"/>
        <v>TRUE</v>
      </c>
    </row>
    <row r="246" spans="1:26" x14ac:dyDescent="0.2">
      <c r="A246">
        <v>2010</v>
      </c>
      <c r="B246">
        <v>53</v>
      </c>
      <c r="C246" t="s">
        <v>166</v>
      </c>
      <c r="D246" t="s">
        <v>172</v>
      </c>
      <c r="E246" t="s">
        <v>76</v>
      </c>
      <c r="F246">
        <v>2</v>
      </c>
      <c r="G246">
        <v>1</v>
      </c>
      <c r="H246" s="12">
        <v>1.39</v>
      </c>
      <c r="I246" s="12">
        <v>4.5</v>
      </c>
      <c r="J246" s="12">
        <v>9.6300000000000008</v>
      </c>
      <c r="R246" t="str">
        <f t="shared" si="44"/>
        <v xml:space="preserve">Netherlands </v>
      </c>
      <c r="S246">
        <f t="shared" si="45"/>
        <v>1.39</v>
      </c>
      <c r="T246" t="str">
        <f t="shared" si="46"/>
        <v>Slovakia</v>
      </c>
      <c r="U246">
        <f t="shared" si="47"/>
        <v>9.6300000000000008</v>
      </c>
      <c r="V246" t="str">
        <f t="shared" si="51"/>
        <v>home</v>
      </c>
      <c r="W246" t="str">
        <f t="shared" si="55"/>
        <v>favourite</v>
      </c>
      <c r="X246" t="str">
        <f t="shared" si="52"/>
        <v xml:space="preserve">Netherlands </v>
      </c>
      <c r="Y246">
        <f t="shared" si="56"/>
        <v>1.39</v>
      </c>
      <c r="Z246" t="str">
        <f t="shared" si="57"/>
        <v>TRUE</v>
      </c>
    </row>
    <row r="247" spans="1:26" x14ac:dyDescent="0.2">
      <c r="A247">
        <v>2010</v>
      </c>
      <c r="B247">
        <v>54</v>
      </c>
      <c r="C247" t="s">
        <v>166</v>
      </c>
      <c r="D247" t="s">
        <v>164</v>
      </c>
      <c r="E247" t="s">
        <v>14</v>
      </c>
      <c r="F247">
        <v>3</v>
      </c>
      <c r="G247">
        <v>0</v>
      </c>
      <c r="H247" s="12">
        <v>1.52</v>
      </c>
      <c r="I247" s="12">
        <v>3.82</v>
      </c>
      <c r="J247" s="12">
        <v>6.99</v>
      </c>
      <c r="R247" t="str">
        <f t="shared" si="44"/>
        <v xml:space="preserve">Brazil </v>
      </c>
      <c r="S247">
        <f t="shared" si="45"/>
        <v>1.52</v>
      </c>
      <c r="T247" t="str">
        <f t="shared" si="46"/>
        <v>Chile</v>
      </c>
      <c r="U247">
        <f t="shared" si="47"/>
        <v>6.99</v>
      </c>
      <c r="V247" t="str">
        <f t="shared" si="51"/>
        <v>home</v>
      </c>
      <c r="W247" t="str">
        <f t="shared" si="55"/>
        <v>favourite</v>
      </c>
      <c r="X247" t="str">
        <f t="shared" si="52"/>
        <v xml:space="preserve">Brazil </v>
      </c>
      <c r="Y247">
        <f t="shared" si="56"/>
        <v>1.52</v>
      </c>
      <c r="Z247" t="str">
        <f t="shared" si="57"/>
        <v>TRUE</v>
      </c>
    </row>
    <row r="248" spans="1:26" x14ac:dyDescent="0.2">
      <c r="A248">
        <v>2010</v>
      </c>
      <c r="B248">
        <v>55</v>
      </c>
      <c r="C248" t="s">
        <v>166</v>
      </c>
      <c r="D248" t="s">
        <v>173</v>
      </c>
      <c r="E248" t="s">
        <v>23</v>
      </c>
      <c r="F248">
        <v>0</v>
      </c>
      <c r="G248">
        <v>0</v>
      </c>
      <c r="H248" s="12">
        <v>2.2000000000000002</v>
      </c>
      <c r="I248" s="12">
        <v>3.17</v>
      </c>
      <c r="J248" s="12">
        <v>3.6</v>
      </c>
      <c r="R248" t="str">
        <f t="shared" si="44"/>
        <v xml:space="preserve">Paraguay </v>
      </c>
      <c r="S248">
        <f t="shared" si="45"/>
        <v>2.2000000000000002</v>
      </c>
      <c r="T248" t="str">
        <f t="shared" si="46"/>
        <v>Japan</v>
      </c>
      <c r="U248">
        <f t="shared" si="47"/>
        <v>3.6</v>
      </c>
      <c r="V248" t="str">
        <f t="shared" si="51"/>
        <v>draw</v>
      </c>
      <c r="W248" t="str">
        <f t="shared" si="55"/>
        <v>draw</v>
      </c>
      <c r="X248" t="str">
        <f t="shared" si="52"/>
        <v>Draw</v>
      </c>
      <c r="Y248">
        <f t="shared" si="56"/>
        <v>3.17</v>
      </c>
      <c r="Z248" t="str">
        <f t="shared" si="57"/>
        <v>FALSE</v>
      </c>
    </row>
    <row r="249" spans="1:26" x14ac:dyDescent="0.2">
      <c r="A249">
        <v>2010</v>
      </c>
      <c r="B249">
        <v>56</v>
      </c>
      <c r="C249" t="s">
        <v>166</v>
      </c>
      <c r="D249" t="s">
        <v>167</v>
      </c>
      <c r="E249" t="s">
        <v>31</v>
      </c>
      <c r="F249">
        <v>1</v>
      </c>
      <c r="G249">
        <v>0</v>
      </c>
      <c r="H249" s="12">
        <v>2</v>
      </c>
      <c r="I249" s="12">
        <v>3.23</v>
      </c>
      <c r="J249" s="12">
        <v>4.1900000000000004</v>
      </c>
      <c r="R249" t="str">
        <f t="shared" si="44"/>
        <v xml:space="preserve">Spain </v>
      </c>
      <c r="S249">
        <f t="shared" si="45"/>
        <v>2</v>
      </c>
      <c r="T249" t="str">
        <f t="shared" si="46"/>
        <v>Portugal</v>
      </c>
      <c r="U249">
        <f t="shared" si="47"/>
        <v>4.1900000000000004</v>
      </c>
      <c r="V249" t="str">
        <f t="shared" si="51"/>
        <v>home</v>
      </c>
      <c r="W249" t="str">
        <f t="shared" si="55"/>
        <v>favourite</v>
      </c>
      <c r="X249" t="str">
        <f t="shared" si="52"/>
        <v xml:space="preserve">Spain </v>
      </c>
      <c r="Y249">
        <f t="shared" si="56"/>
        <v>2</v>
      </c>
      <c r="Z249" t="str">
        <f t="shared" si="57"/>
        <v>TRUE</v>
      </c>
    </row>
    <row r="250" spans="1:26" x14ac:dyDescent="0.2">
      <c r="A250">
        <v>2010</v>
      </c>
      <c r="B250">
        <v>57</v>
      </c>
      <c r="C250" t="s">
        <v>163</v>
      </c>
      <c r="D250" t="s">
        <v>172</v>
      </c>
      <c r="E250" t="s">
        <v>8</v>
      </c>
      <c r="F250">
        <v>2</v>
      </c>
      <c r="G250">
        <v>1</v>
      </c>
      <c r="H250" s="12">
        <v>4.0999999999999996</v>
      </c>
      <c r="I250" s="12">
        <v>3.28</v>
      </c>
      <c r="J250" s="12">
        <v>2</v>
      </c>
      <c r="R250" t="str">
        <f t="shared" si="44"/>
        <v>Brazil</v>
      </c>
      <c r="S250">
        <f t="shared" si="45"/>
        <v>2</v>
      </c>
      <c r="T250" t="str">
        <f t="shared" si="46"/>
        <v xml:space="preserve">Netherlands </v>
      </c>
      <c r="U250">
        <f t="shared" si="47"/>
        <v>4.0999999999999996</v>
      </c>
      <c r="V250" t="str">
        <f t="shared" si="51"/>
        <v>home</v>
      </c>
      <c r="W250" t="str">
        <f t="shared" si="55"/>
        <v>outsider</v>
      </c>
      <c r="X250" t="str">
        <f t="shared" si="52"/>
        <v xml:space="preserve">Netherlands </v>
      </c>
      <c r="Y250">
        <f t="shared" ref="Y250:Y285" si="58">IF(V250="","",IF(V250="home",H250,IF(V250="away",J250,I250)))</f>
        <v>4.0999999999999996</v>
      </c>
      <c r="Z250" t="str">
        <f t="shared" ref="Z250:Z285" si="59">IF(W250="","",IF(W250="favourite","TRUE","FALSE"))</f>
        <v>FALSE</v>
      </c>
    </row>
    <row r="251" spans="1:26" x14ac:dyDescent="0.2">
      <c r="A251">
        <v>2010</v>
      </c>
      <c r="B251">
        <v>58</v>
      </c>
      <c r="C251" t="s">
        <v>163</v>
      </c>
      <c r="D251" t="s">
        <v>170</v>
      </c>
      <c r="E251" t="s">
        <v>34</v>
      </c>
      <c r="F251">
        <v>1</v>
      </c>
      <c r="G251">
        <v>1</v>
      </c>
      <c r="H251" s="12">
        <v>1.86</v>
      </c>
      <c r="I251" s="12">
        <v>3.37</v>
      </c>
      <c r="J251" s="12">
        <v>4.5199999999999996</v>
      </c>
      <c r="R251" t="str">
        <f t="shared" si="44"/>
        <v xml:space="preserve">Uruguay </v>
      </c>
      <c r="S251">
        <f t="shared" si="45"/>
        <v>1.86</v>
      </c>
      <c r="T251" t="str">
        <f t="shared" si="46"/>
        <v>Ghana</v>
      </c>
      <c r="U251">
        <f t="shared" si="47"/>
        <v>4.5199999999999996</v>
      </c>
      <c r="V251" t="str">
        <f t="shared" si="51"/>
        <v>draw</v>
      </c>
      <c r="W251" t="str">
        <f t="shared" si="55"/>
        <v>draw</v>
      </c>
      <c r="X251" t="str">
        <f t="shared" si="52"/>
        <v>Draw</v>
      </c>
      <c r="Y251">
        <f t="shared" si="58"/>
        <v>3.37</v>
      </c>
      <c r="Z251" t="str">
        <f t="shared" si="59"/>
        <v>FALSE</v>
      </c>
    </row>
    <row r="252" spans="1:26" x14ac:dyDescent="0.2">
      <c r="A252">
        <v>2010</v>
      </c>
      <c r="B252">
        <v>59</v>
      </c>
      <c r="C252" t="s">
        <v>163</v>
      </c>
      <c r="D252" t="s">
        <v>169</v>
      </c>
      <c r="E252" t="s">
        <v>30</v>
      </c>
      <c r="F252">
        <v>0</v>
      </c>
      <c r="G252">
        <v>4</v>
      </c>
      <c r="H252" s="12">
        <v>2.3199999999999998</v>
      </c>
      <c r="I252" s="12">
        <v>3.29</v>
      </c>
      <c r="J252" s="12">
        <v>3.19</v>
      </c>
      <c r="R252" t="str">
        <f t="shared" si="44"/>
        <v xml:space="preserve">Argentina </v>
      </c>
      <c r="S252">
        <f t="shared" si="45"/>
        <v>2.3199999999999998</v>
      </c>
      <c r="T252" t="str">
        <f t="shared" si="46"/>
        <v>Germany</v>
      </c>
      <c r="U252">
        <f t="shared" si="47"/>
        <v>3.19</v>
      </c>
      <c r="V252" t="str">
        <f t="shared" si="51"/>
        <v>away</v>
      </c>
      <c r="W252" t="str">
        <f t="shared" si="55"/>
        <v>outsider</v>
      </c>
      <c r="X252" t="str">
        <f t="shared" si="52"/>
        <v>Germany</v>
      </c>
      <c r="Y252">
        <f t="shared" si="58"/>
        <v>3.19</v>
      </c>
      <c r="Z252" t="str">
        <f t="shared" si="59"/>
        <v>FALSE</v>
      </c>
    </row>
    <row r="253" spans="1:26" x14ac:dyDescent="0.2">
      <c r="A253">
        <v>2010</v>
      </c>
      <c r="B253">
        <v>60</v>
      </c>
      <c r="C253" t="s">
        <v>163</v>
      </c>
      <c r="D253" t="s">
        <v>173</v>
      </c>
      <c r="E253" t="s">
        <v>12</v>
      </c>
      <c r="F253">
        <v>0</v>
      </c>
      <c r="G253">
        <v>1</v>
      </c>
      <c r="H253" s="12">
        <v>9</v>
      </c>
      <c r="I253" s="12">
        <v>4.2699999999999996</v>
      </c>
      <c r="J253" s="12">
        <v>1.42</v>
      </c>
      <c r="R253" t="str">
        <f t="shared" si="44"/>
        <v>Spain</v>
      </c>
      <c r="S253">
        <f t="shared" si="45"/>
        <v>1.42</v>
      </c>
      <c r="T253" t="str">
        <f t="shared" si="46"/>
        <v xml:space="preserve">Paraguay </v>
      </c>
      <c r="U253">
        <f t="shared" si="47"/>
        <v>9</v>
      </c>
      <c r="V253" t="str">
        <f t="shared" si="51"/>
        <v>away</v>
      </c>
      <c r="W253" t="str">
        <f t="shared" si="55"/>
        <v>favourite</v>
      </c>
      <c r="X253" t="str">
        <f t="shared" si="52"/>
        <v>Spain</v>
      </c>
      <c r="Y253">
        <f t="shared" si="58"/>
        <v>1.42</v>
      </c>
      <c r="Z253" t="str">
        <f t="shared" si="59"/>
        <v>TRUE</v>
      </c>
    </row>
    <row r="254" spans="1:26" x14ac:dyDescent="0.2">
      <c r="A254">
        <v>2010</v>
      </c>
      <c r="B254">
        <v>61</v>
      </c>
      <c r="C254" t="s">
        <v>161</v>
      </c>
      <c r="D254" t="s">
        <v>170</v>
      </c>
      <c r="E254" t="s">
        <v>13</v>
      </c>
      <c r="F254">
        <v>2</v>
      </c>
      <c r="G254">
        <v>3</v>
      </c>
      <c r="H254" s="12">
        <v>5.68</v>
      </c>
      <c r="I254" s="12">
        <v>3.55</v>
      </c>
      <c r="J254" s="12">
        <v>1.69</v>
      </c>
      <c r="R254" t="str">
        <f t="shared" si="44"/>
        <v>Netherlands</v>
      </c>
      <c r="S254">
        <f t="shared" si="45"/>
        <v>1.69</v>
      </c>
      <c r="T254" t="str">
        <f t="shared" si="46"/>
        <v xml:space="preserve">Uruguay </v>
      </c>
      <c r="U254">
        <f t="shared" si="47"/>
        <v>5.68</v>
      </c>
      <c r="V254" t="str">
        <f t="shared" si="51"/>
        <v>away</v>
      </c>
      <c r="W254" t="str">
        <f t="shared" si="55"/>
        <v>favourite</v>
      </c>
      <c r="X254" t="str">
        <f t="shared" si="52"/>
        <v>Netherlands</v>
      </c>
      <c r="Y254">
        <f t="shared" si="58"/>
        <v>1.69</v>
      </c>
      <c r="Z254" t="str">
        <f t="shared" si="59"/>
        <v>TRUE</v>
      </c>
    </row>
    <row r="255" spans="1:26" x14ac:dyDescent="0.2">
      <c r="A255">
        <v>2010</v>
      </c>
      <c r="B255">
        <v>62</v>
      </c>
      <c r="C255" t="s">
        <v>161</v>
      </c>
      <c r="D255" t="s">
        <v>160</v>
      </c>
      <c r="E255" t="s">
        <v>12</v>
      </c>
      <c r="F255">
        <v>0</v>
      </c>
      <c r="G255">
        <v>1</v>
      </c>
      <c r="H255" s="12">
        <v>2.81</v>
      </c>
      <c r="I255" s="12">
        <v>3.38</v>
      </c>
      <c r="J255" s="12">
        <v>2.5299999999999998</v>
      </c>
      <c r="R255" t="str">
        <f t="shared" si="44"/>
        <v>Spain</v>
      </c>
      <c r="S255">
        <f t="shared" si="45"/>
        <v>2.5299999999999998</v>
      </c>
      <c r="T255" t="str">
        <f t="shared" si="46"/>
        <v xml:space="preserve">Germany </v>
      </c>
      <c r="U255">
        <f t="shared" si="47"/>
        <v>2.81</v>
      </c>
      <c r="V255" t="str">
        <f t="shared" si="51"/>
        <v>away</v>
      </c>
      <c r="W255" t="str">
        <f t="shared" si="55"/>
        <v>favourite</v>
      </c>
      <c r="X255" t="str">
        <f t="shared" si="52"/>
        <v>Spain</v>
      </c>
      <c r="Y255">
        <f t="shared" si="58"/>
        <v>2.5299999999999998</v>
      </c>
      <c r="Z255" t="str">
        <f t="shared" si="59"/>
        <v>TRUE</v>
      </c>
    </row>
    <row r="256" spans="1:26" x14ac:dyDescent="0.2">
      <c r="A256">
        <v>2010</v>
      </c>
      <c r="B256">
        <v>63</v>
      </c>
      <c r="C256" t="s">
        <v>159</v>
      </c>
      <c r="D256" t="s">
        <v>170</v>
      </c>
      <c r="E256" t="s">
        <v>30</v>
      </c>
      <c r="F256">
        <v>2</v>
      </c>
      <c r="G256">
        <v>3</v>
      </c>
      <c r="H256" s="12">
        <v>3.86</v>
      </c>
      <c r="I256" s="12">
        <v>3.67</v>
      </c>
      <c r="J256" s="12">
        <v>1.93</v>
      </c>
      <c r="R256" t="str">
        <f t="shared" si="44"/>
        <v>Germany</v>
      </c>
      <c r="S256">
        <f t="shared" si="45"/>
        <v>1.93</v>
      </c>
      <c r="T256" t="str">
        <f t="shared" si="46"/>
        <v xml:space="preserve">Uruguay </v>
      </c>
      <c r="U256">
        <f t="shared" si="47"/>
        <v>3.86</v>
      </c>
      <c r="V256" t="str">
        <f t="shared" si="51"/>
        <v>away</v>
      </c>
      <c r="W256" t="str">
        <f t="shared" si="55"/>
        <v>favourite</v>
      </c>
      <c r="X256" t="str">
        <f t="shared" si="52"/>
        <v>Germany</v>
      </c>
      <c r="Y256">
        <f t="shared" si="58"/>
        <v>1.93</v>
      </c>
      <c r="Z256" t="str">
        <f t="shared" si="59"/>
        <v>TRUE</v>
      </c>
    </row>
    <row r="257" spans="1:26" x14ac:dyDescent="0.2">
      <c r="A257">
        <v>2010</v>
      </c>
      <c r="B257">
        <v>64</v>
      </c>
      <c r="C257" t="s">
        <v>157</v>
      </c>
      <c r="D257" t="s">
        <v>172</v>
      </c>
      <c r="E257" t="s">
        <v>12</v>
      </c>
      <c r="F257">
        <v>0</v>
      </c>
      <c r="G257">
        <v>0</v>
      </c>
      <c r="H257" s="12">
        <v>3.9</v>
      </c>
      <c r="I257" s="12">
        <v>3.38</v>
      </c>
      <c r="J257" s="12">
        <v>2.02</v>
      </c>
      <c r="R257" t="str">
        <f t="shared" si="44"/>
        <v>Spain</v>
      </c>
      <c r="S257">
        <f t="shared" si="45"/>
        <v>2.02</v>
      </c>
      <c r="T257" t="str">
        <f t="shared" si="46"/>
        <v xml:space="preserve">Netherlands </v>
      </c>
      <c r="U257">
        <f t="shared" si="47"/>
        <v>3.9</v>
      </c>
      <c r="V257" t="str">
        <f t="shared" si="51"/>
        <v>draw</v>
      </c>
      <c r="W257" t="str">
        <f t="shared" si="55"/>
        <v>draw</v>
      </c>
      <c r="X257" t="str">
        <f t="shared" si="52"/>
        <v>Draw</v>
      </c>
      <c r="Y257">
        <f t="shared" si="58"/>
        <v>3.38</v>
      </c>
      <c r="Z257" t="str">
        <f t="shared" si="59"/>
        <v>FALSE</v>
      </c>
    </row>
    <row r="258" spans="1:26" x14ac:dyDescent="0.2">
      <c r="A258">
        <v>2014</v>
      </c>
      <c r="B258">
        <v>1</v>
      </c>
      <c r="C258">
        <v>1</v>
      </c>
      <c r="D258" t="s">
        <v>8</v>
      </c>
      <c r="E258" t="s">
        <v>9</v>
      </c>
      <c r="F258">
        <v>3</v>
      </c>
      <c r="G258">
        <v>1</v>
      </c>
      <c r="H258" s="12">
        <v>1.32</v>
      </c>
      <c r="I258" s="12">
        <v>5.24</v>
      </c>
      <c r="J258" s="12">
        <v>11.94</v>
      </c>
      <c r="R258" t="str">
        <f t="shared" ref="R258:R321" si="60">IF($H258&lt;$J258,$D258,$E258)</f>
        <v>Brazil</v>
      </c>
      <c r="S258">
        <f t="shared" ref="S258:S321" si="61">IF($H258&lt;$J258,$H258,$J258)</f>
        <v>1.32</v>
      </c>
      <c r="T258" t="str">
        <f t="shared" ref="T258:T321" si="62">IF($H258&gt;$J258,$D258,$E258)</f>
        <v>Croatia</v>
      </c>
      <c r="U258">
        <f t="shared" ref="U258:U321" si="63">IF($H258&gt;$J258,$H258,$J258)</f>
        <v>11.94</v>
      </c>
      <c r="V258" t="str">
        <f t="shared" si="51"/>
        <v>home</v>
      </c>
      <c r="W258" t="str">
        <f t="shared" si="55"/>
        <v>favourite</v>
      </c>
      <c r="X258" t="str">
        <f t="shared" si="52"/>
        <v>Brazil</v>
      </c>
      <c r="Y258">
        <f t="shared" si="58"/>
        <v>1.32</v>
      </c>
      <c r="Z258" t="str">
        <f t="shared" si="59"/>
        <v>TRUE</v>
      </c>
    </row>
    <row r="259" spans="1:26" x14ac:dyDescent="0.2">
      <c r="A259">
        <v>2014</v>
      </c>
      <c r="B259">
        <f t="shared" ref="B259:B305" si="64">B258+1</f>
        <v>2</v>
      </c>
      <c r="C259">
        <v>1</v>
      </c>
      <c r="D259" t="s">
        <v>10</v>
      </c>
      <c r="E259" t="s">
        <v>11</v>
      </c>
      <c r="F259">
        <v>1</v>
      </c>
      <c r="G259">
        <v>0</v>
      </c>
      <c r="H259" s="12">
        <v>2.1800000000000002</v>
      </c>
      <c r="I259" s="12">
        <v>3.17</v>
      </c>
      <c r="J259" s="12">
        <v>3.81</v>
      </c>
      <c r="R259" t="str">
        <f t="shared" si="60"/>
        <v>Mexico</v>
      </c>
      <c r="S259">
        <f t="shared" si="61"/>
        <v>2.1800000000000002</v>
      </c>
      <c r="T259" t="str">
        <f t="shared" si="62"/>
        <v>Cameroon</v>
      </c>
      <c r="U259">
        <f t="shared" si="63"/>
        <v>3.81</v>
      </c>
      <c r="V259" t="str">
        <f t="shared" si="51"/>
        <v>home</v>
      </c>
      <c r="W259" t="str">
        <f t="shared" si="55"/>
        <v>favourite</v>
      </c>
      <c r="X259" t="str">
        <f t="shared" si="52"/>
        <v>Mexico</v>
      </c>
      <c r="Y259">
        <f t="shared" si="58"/>
        <v>2.1800000000000002</v>
      </c>
      <c r="Z259" t="str">
        <f t="shared" si="59"/>
        <v>TRUE</v>
      </c>
    </row>
    <row r="260" spans="1:26" x14ac:dyDescent="0.2">
      <c r="A260">
        <v>2014</v>
      </c>
      <c r="B260">
        <f t="shared" si="64"/>
        <v>3</v>
      </c>
      <c r="C260">
        <v>1</v>
      </c>
      <c r="D260" t="s">
        <v>12</v>
      </c>
      <c r="E260" t="s">
        <v>13</v>
      </c>
      <c r="F260">
        <v>1</v>
      </c>
      <c r="G260">
        <v>5</v>
      </c>
      <c r="H260" s="12">
        <v>1.84</v>
      </c>
      <c r="I260" s="12">
        <v>3.4</v>
      </c>
      <c r="J260" s="12">
        <v>5.16</v>
      </c>
      <c r="R260" t="str">
        <f t="shared" si="60"/>
        <v>Spain</v>
      </c>
      <c r="S260">
        <f t="shared" si="61"/>
        <v>1.84</v>
      </c>
      <c r="T260" t="str">
        <f t="shared" si="62"/>
        <v>Netherlands</v>
      </c>
      <c r="U260">
        <f t="shared" si="63"/>
        <v>5.16</v>
      </c>
      <c r="V260" t="str">
        <f t="shared" si="51"/>
        <v>away</v>
      </c>
      <c r="W260" t="str">
        <f t="shared" si="55"/>
        <v>outsider</v>
      </c>
      <c r="X260" t="str">
        <f t="shared" si="52"/>
        <v>Netherlands</v>
      </c>
      <c r="Y260">
        <f t="shared" si="58"/>
        <v>5.16</v>
      </c>
      <c r="Z260" t="str">
        <f t="shared" si="59"/>
        <v>FALSE</v>
      </c>
    </row>
    <row r="261" spans="1:26" x14ac:dyDescent="0.2">
      <c r="A261">
        <v>2014</v>
      </c>
      <c r="B261">
        <f t="shared" si="64"/>
        <v>4</v>
      </c>
      <c r="C261">
        <v>1</v>
      </c>
      <c r="D261" t="s">
        <v>14</v>
      </c>
      <c r="E261" t="s">
        <v>15</v>
      </c>
      <c r="F261">
        <v>3</v>
      </c>
      <c r="G261">
        <v>1</v>
      </c>
      <c r="H261" s="12">
        <v>1.42</v>
      </c>
      <c r="I261" s="12">
        <v>4.53</v>
      </c>
      <c r="J261" s="12">
        <v>9.01</v>
      </c>
      <c r="R261" t="str">
        <f t="shared" si="60"/>
        <v>Chile</v>
      </c>
      <c r="S261">
        <f t="shared" si="61"/>
        <v>1.42</v>
      </c>
      <c r="T261" t="str">
        <f t="shared" si="62"/>
        <v>Australia</v>
      </c>
      <c r="U261">
        <f t="shared" si="63"/>
        <v>9.01</v>
      </c>
      <c r="V261" t="str">
        <f t="shared" si="51"/>
        <v>home</v>
      </c>
      <c r="W261" t="str">
        <f t="shared" si="55"/>
        <v>favourite</v>
      </c>
      <c r="X261" t="str">
        <f t="shared" si="52"/>
        <v>Chile</v>
      </c>
      <c r="Y261">
        <f t="shared" si="58"/>
        <v>1.42</v>
      </c>
      <c r="Z261" t="str">
        <f t="shared" si="59"/>
        <v>TRUE</v>
      </c>
    </row>
    <row r="262" spans="1:26" x14ac:dyDescent="0.2">
      <c r="A262">
        <v>2014</v>
      </c>
      <c r="B262">
        <f t="shared" si="64"/>
        <v>5</v>
      </c>
      <c r="C262">
        <v>1</v>
      </c>
      <c r="D262" t="s">
        <v>16</v>
      </c>
      <c r="E262" t="s">
        <v>17</v>
      </c>
      <c r="F262">
        <v>3</v>
      </c>
      <c r="G262">
        <v>0</v>
      </c>
      <c r="H262" s="12">
        <v>1.86</v>
      </c>
      <c r="I262" s="12">
        <v>3.29</v>
      </c>
      <c r="J262" s="12">
        <v>5.21</v>
      </c>
      <c r="R262" t="str">
        <f t="shared" si="60"/>
        <v>Colombia</v>
      </c>
      <c r="S262">
        <f t="shared" si="61"/>
        <v>1.86</v>
      </c>
      <c r="T262" t="str">
        <f t="shared" si="62"/>
        <v>Greece</v>
      </c>
      <c r="U262">
        <f t="shared" si="63"/>
        <v>5.21</v>
      </c>
      <c r="V262" t="str">
        <f t="shared" si="51"/>
        <v>home</v>
      </c>
      <c r="W262" t="str">
        <f t="shared" si="55"/>
        <v>favourite</v>
      </c>
      <c r="X262" t="str">
        <f t="shared" si="52"/>
        <v>Colombia</v>
      </c>
      <c r="Y262">
        <f t="shared" si="58"/>
        <v>1.86</v>
      </c>
      <c r="Z262" t="str">
        <f t="shared" si="59"/>
        <v>TRUE</v>
      </c>
    </row>
    <row r="263" spans="1:26" x14ac:dyDescent="0.2">
      <c r="A263">
        <v>2014</v>
      </c>
      <c r="B263">
        <f t="shared" si="64"/>
        <v>6</v>
      </c>
      <c r="C263">
        <v>1</v>
      </c>
      <c r="D263" t="s">
        <v>18</v>
      </c>
      <c r="E263" t="s">
        <v>19</v>
      </c>
      <c r="F263">
        <v>1</v>
      </c>
      <c r="G263">
        <v>3</v>
      </c>
      <c r="H263" s="12">
        <v>1.44</v>
      </c>
      <c r="I263" s="12">
        <v>4.3</v>
      </c>
      <c r="J263" s="12">
        <v>9.0299999999999994</v>
      </c>
      <c r="R263" t="str">
        <f t="shared" si="60"/>
        <v>Uruguay</v>
      </c>
      <c r="S263">
        <f t="shared" si="61"/>
        <v>1.44</v>
      </c>
      <c r="T263" t="str">
        <f t="shared" si="62"/>
        <v>Costa Rica</v>
      </c>
      <c r="U263">
        <f t="shared" si="63"/>
        <v>9.0299999999999994</v>
      </c>
      <c r="V263" t="str">
        <f t="shared" si="51"/>
        <v>away</v>
      </c>
      <c r="W263" t="str">
        <f t="shared" si="55"/>
        <v>outsider</v>
      </c>
      <c r="X263" t="str">
        <f t="shared" si="52"/>
        <v>Costa Rica</v>
      </c>
      <c r="Y263">
        <f t="shared" si="58"/>
        <v>9.0299999999999994</v>
      </c>
      <c r="Z263" t="str">
        <f t="shared" si="59"/>
        <v>FALSE</v>
      </c>
    </row>
    <row r="264" spans="1:26" x14ac:dyDescent="0.2">
      <c r="A264">
        <v>2014</v>
      </c>
      <c r="B264">
        <f t="shared" si="64"/>
        <v>7</v>
      </c>
      <c r="C264">
        <v>1</v>
      </c>
      <c r="D264" t="s">
        <v>20</v>
      </c>
      <c r="E264" t="s">
        <v>21</v>
      </c>
      <c r="F264">
        <v>1</v>
      </c>
      <c r="G264">
        <v>2</v>
      </c>
      <c r="H264" s="12">
        <v>2.52</v>
      </c>
      <c r="I264" s="12">
        <v>2.99</v>
      </c>
      <c r="J264" s="12">
        <v>3.29</v>
      </c>
      <c r="R264" t="str">
        <f t="shared" si="60"/>
        <v>England</v>
      </c>
      <c r="S264">
        <f t="shared" si="61"/>
        <v>2.52</v>
      </c>
      <c r="T264" t="str">
        <f t="shared" si="62"/>
        <v>Italy</v>
      </c>
      <c r="U264">
        <f t="shared" si="63"/>
        <v>3.29</v>
      </c>
      <c r="V264" t="str">
        <f t="shared" si="51"/>
        <v>away</v>
      </c>
      <c r="W264" t="str">
        <f t="shared" si="55"/>
        <v>outsider</v>
      </c>
      <c r="X264" t="str">
        <f t="shared" si="52"/>
        <v>Italy</v>
      </c>
      <c r="Y264">
        <f t="shared" si="58"/>
        <v>3.29</v>
      </c>
      <c r="Z264" t="str">
        <f t="shared" si="59"/>
        <v>FALSE</v>
      </c>
    </row>
    <row r="265" spans="1:26" x14ac:dyDescent="0.2">
      <c r="A265">
        <v>2014</v>
      </c>
      <c r="B265">
        <f t="shared" si="64"/>
        <v>8</v>
      </c>
      <c r="C265">
        <v>1</v>
      </c>
      <c r="D265" t="s">
        <v>22</v>
      </c>
      <c r="E265" t="s">
        <v>23</v>
      </c>
      <c r="F265">
        <v>2</v>
      </c>
      <c r="G265">
        <v>1</v>
      </c>
      <c r="H265" s="12">
        <v>2.71</v>
      </c>
      <c r="I265" s="12">
        <v>3.34</v>
      </c>
      <c r="J265" s="12">
        <v>2.72</v>
      </c>
      <c r="R265" t="str">
        <f t="shared" si="60"/>
        <v>Ivory Coast</v>
      </c>
      <c r="S265">
        <f t="shared" si="61"/>
        <v>2.71</v>
      </c>
      <c r="T265" t="str">
        <f t="shared" si="62"/>
        <v>Japan</v>
      </c>
      <c r="U265">
        <f t="shared" si="63"/>
        <v>2.72</v>
      </c>
      <c r="V265" t="str">
        <f t="shared" si="51"/>
        <v>home</v>
      </c>
      <c r="W265" t="str">
        <f t="shared" si="55"/>
        <v>favourite</v>
      </c>
      <c r="X265" t="str">
        <f t="shared" si="52"/>
        <v>Ivory Coast</v>
      </c>
      <c r="Y265">
        <f t="shared" si="58"/>
        <v>2.71</v>
      </c>
      <c r="Z265" t="str">
        <f t="shared" si="59"/>
        <v>TRUE</v>
      </c>
    </row>
    <row r="266" spans="1:26" x14ac:dyDescent="0.2">
      <c r="A266">
        <v>2014</v>
      </c>
      <c r="B266">
        <f t="shared" si="64"/>
        <v>9</v>
      </c>
      <c r="C266">
        <v>1</v>
      </c>
      <c r="D266" t="s">
        <v>24</v>
      </c>
      <c r="E266" t="s">
        <v>25</v>
      </c>
      <c r="F266">
        <v>2</v>
      </c>
      <c r="G266">
        <v>1</v>
      </c>
      <c r="H266" s="12">
        <v>2.44</v>
      </c>
      <c r="I266" s="12">
        <v>3.25</v>
      </c>
      <c r="J266" s="12">
        <v>3.13</v>
      </c>
      <c r="R266" t="str">
        <f t="shared" si="60"/>
        <v>Switzerland</v>
      </c>
      <c r="S266">
        <f t="shared" si="61"/>
        <v>2.44</v>
      </c>
      <c r="T266" t="str">
        <f t="shared" si="62"/>
        <v>Ecuador</v>
      </c>
      <c r="U266">
        <f t="shared" si="63"/>
        <v>3.13</v>
      </c>
      <c r="V266" t="str">
        <f t="shared" si="51"/>
        <v>home</v>
      </c>
      <c r="W266" t="str">
        <f t="shared" si="55"/>
        <v>favourite</v>
      </c>
      <c r="X266" t="str">
        <f t="shared" si="52"/>
        <v>Switzerland</v>
      </c>
      <c r="Y266">
        <f t="shared" si="58"/>
        <v>2.44</v>
      </c>
      <c r="Z266" t="str">
        <f t="shared" si="59"/>
        <v>TRUE</v>
      </c>
    </row>
    <row r="267" spans="1:26" x14ac:dyDescent="0.2">
      <c r="A267">
        <v>2014</v>
      </c>
      <c r="B267">
        <f t="shared" si="64"/>
        <v>10</v>
      </c>
      <c r="C267">
        <v>1</v>
      </c>
      <c r="D267" t="s">
        <v>26</v>
      </c>
      <c r="E267" t="s">
        <v>27</v>
      </c>
      <c r="F267">
        <v>3</v>
      </c>
      <c r="G267">
        <v>0</v>
      </c>
      <c r="H267" s="12">
        <v>1.27</v>
      </c>
      <c r="I267" s="12">
        <v>6.09</v>
      </c>
      <c r="J267" s="12">
        <v>12.44</v>
      </c>
      <c r="R267" t="str">
        <f t="shared" si="60"/>
        <v>France</v>
      </c>
      <c r="S267">
        <f t="shared" si="61"/>
        <v>1.27</v>
      </c>
      <c r="T267" t="str">
        <f t="shared" si="62"/>
        <v>Honduras</v>
      </c>
      <c r="U267">
        <f t="shared" si="63"/>
        <v>12.44</v>
      </c>
      <c r="V267" t="str">
        <f t="shared" si="51"/>
        <v>home</v>
      </c>
      <c r="W267" t="str">
        <f t="shared" si="55"/>
        <v>favourite</v>
      </c>
      <c r="X267" t="str">
        <f t="shared" si="52"/>
        <v>France</v>
      </c>
      <c r="Y267">
        <f t="shared" si="58"/>
        <v>1.27</v>
      </c>
      <c r="Z267" t="str">
        <f t="shared" si="59"/>
        <v>TRUE</v>
      </c>
    </row>
    <row r="268" spans="1:26" x14ac:dyDescent="0.2">
      <c r="A268">
        <v>2014</v>
      </c>
      <c r="B268">
        <f t="shared" si="64"/>
        <v>11</v>
      </c>
      <c r="C268">
        <v>1</v>
      </c>
      <c r="D268" t="s">
        <v>28</v>
      </c>
      <c r="E268" t="s">
        <v>29</v>
      </c>
      <c r="F268">
        <v>2</v>
      </c>
      <c r="G268">
        <v>1</v>
      </c>
      <c r="H268" s="12">
        <v>1.31</v>
      </c>
      <c r="I268" s="12">
        <v>5.64</v>
      </c>
      <c r="J268" s="12">
        <v>10.75</v>
      </c>
      <c r="R268" t="str">
        <f t="shared" si="60"/>
        <v>Argentina</v>
      </c>
      <c r="S268">
        <f t="shared" si="61"/>
        <v>1.31</v>
      </c>
      <c r="T268" t="str">
        <f t="shared" si="62"/>
        <v>Bosnia &amp; Herzegovina</v>
      </c>
      <c r="U268">
        <f t="shared" si="63"/>
        <v>10.75</v>
      </c>
      <c r="V268" t="str">
        <f t="shared" si="51"/>
        <v>home</v>
      </c>
      <c r="W268" t="str">
        <f t="shared" si="55"/>
        <v>favourite</v>
      </c>
      <c r="X268" t="str">
        <f t="shared" si="52"/>
        <v>Argentina</v>
      </c>
      <c r="Y268">
        <f t="shared" si="58"/>
        <v>1.31</v>
      </c>
      <c r="Z268" t="str">
        <f t="shared" si="59"/>
        <v>TRUE</v>
      </c>
    </row>
    <row r="269" spans="1:26" x14ac:dyDescent="0.2">
      <c r="A269">
        <v>2014</v>
      </c>
      <c r="B269">
        <f t="shared" si="64"/>
        <v>12</v>
      </c>
      <c r="C269">
        <v>1</v>
      </c>
      <c r="D269" t="s">
        <v>30</v>
      </c>
      <c r="E269" t="s">
        <v>31</v>
      </c>
      <c r="F269">
        <v>4</v>
      </c>
      <c r="G269">
        <v>0</v>
      </c>
      <c r="H269" s="12">
        <v>2.1</v>
      </c>
      <c r="I269" s="12">
        <v>3.53</v>
      </c>
      <c r="J269" s="12">
        <v>3.66</v>
      </c>
      <c r="R269" t="str">
        <f t="shared" si="60"/>
        <v>Germany</v>
      </c>
      <c r="S269">
        <f t="shared" si="61"/>
        <v>2.1</v>
      </c>
      <c r="T269" t="str">
        <f t="shared" si="62"/>
        <v>Portugal</v>
      </c>
      <c r="U269">
        <f t="shared" si="63"/>
        <v>3.66</v>
      </c>
      <c r="V269" t="str">
        <f t="shared" si="51"/>
        <v>home</v>
      </c>
      <c r="W269" t="str">
        <f t="shared" si="55"/>
        <v>favourite</v>
      </c>
      <c r="X269" t="str">
        <f t="shared" si="52"/>
        <v>Germany</v>
      </c>
      <c r="Y269">
        <f t="shared" si="58"/>
        <v>2.1</v>
      </c>
      <c r="Z269" t="str">
        <f t="shared" si="59"/>
        <v>TRUE</v>
      </c>
    </row>
    <row r="270" spans="1:26" x14ac:dyDescent="0.2">
      <c r="A270">
        <v>2014</v>
      </c>
      <c r="B270">
        <f t="shared" si="64"/>
        <v>13</v>
      </c>
      <c r="C270">
        <v>1</v>
      </c>
      <c r="D270" t="s">
        <v>32</v>
      </c>
      <c r="E270" t="s">
        <v>33</v>
      </c>
      <c r="F270">
        <v>0</v>
      </c>
      <c r="G270">
        <v>0</v>
      </c>
      <c r="H270" s="12">
        <v>4.8600000000000003</v>
      </c>
      <c r="I270" s="12">
        <v>3.51</v>
      </c>
      <c r="J270" s="12">
        <v>1.83</v>
      </c>
      <c r="R270" t="str">
        <f t="shared" si="60"/>
        <v>Nigeria</v>
      </c>
      <c r="S270">
        <f t="shared" si="61"/>
        <v>1.83</v>
      </c>
      <c r="T270" t="str">
        <f t="shared" si="62"/>
        <v>Iran</v>
      </c>
      <c r="U270">
        <f t="shared" si="63"/>
        <v>4.8600000000000003</v>
      </c>
      <c r="V270" t="str">
        <f t="shared" si="51"/>
        <v>draw</v>
      </c>
      <c r="W270" t="str">
        <f t="shared" si="55"/>
        <v>draw</v>
      </c>
      <c r="X270" t="str">
        <f t="shared" si="52"/>
        <v>Draw</v>
      </c>
      <c r="Y270">
        <f t="shared" si="58"/>
        <v>3.51</v>
      </c>
      <c r="Z270" t="str">
        <f t="shared" si="59"/>
        <v>FALSE</v>
      </c>
    </row>
    <row r="271" spans="1:26" x14ac:dyDescent="0.2">
      <c r="A271">
        <v>2014</v>
      </c>
      <c r="B271">
        <f t="shared" si="64"/>
        <v>14</v>
      </c>
      <c r="C271">
        <v>1</v>
      </c>
      <c r="D271" t="s">
        <v>34</v>
      </c>
      <c r="E271" t="s">
        <v>35</v>
      </c>
      <c r="F271">
        <v>1</v>
      </c>
      <c r="G271">
        <v>2</v>
      </c>
      <c r="H271" s="12">
        <v>2.41</v>
      </c>
      <c r="I271" s="12">
        <v>3.46</v>
      </c>
      <c r="J271" s="12">
        <v>2.99</v>
      </c>
      <c r="R271" t="str">
        <f t="shared" si="60"/>
        <v>Ghana</v>
      </c>
      <c r="S271">
        <f t="shared" si="61"/>
        <v>2.41</v>
      </c>
      <c r="T271" t="str">
        <f t="shared" si="62"/>
        <v>USA</v>
      </c>
      <c r="U271">
        <f t="shared" si="63"/>
        <v>2.99</v>
      </c>
      <c r="V271" t="str">
        <f t="shared" si="51"/>
        <v>away</v>
      </c>
      <c r="W271" t="str">
        <f t="shared" si="55"/>
        <v>outsider</v>
      </c>
      <c r="X271" t="str">
        <f t="shared" si="52"/>
        <v>USA</v>
      </c>
      <c r="Y271">
        <f t="shared" si="58"/>
        <v>2.99</v>
      </c>
      <c r="Z271" t="str">
        <f t="shared" si="59"/>
        <v>FALSE</v>
      </c>
    </row>
    <row r="272" spans="1:26" x14ac:dyDescent="0.2">
      <c r="A272">
        <v>2014</v>
      </c>
      <c r="B272">
        <f t="shared" si="64"/>
        <v>15</v>
      </c>
      <c r="C272">
        <v>1</v>
      </c>
      <c r="D272" t="s">
        <v>36</v>
      </c>
      <c r="E272" t="s">
        <v>37</v>
      </c>
      <c r="F272">
        <v>2</v>
      </c>
      <c r="G272">
        <v>1</v>
      </c>
      <c r="H272" s="12">
        <v>1.33</v>
      </c>
      <c r="I272" s="12">
        <v>5.31</v>
      </c>
      <c r="J272" s="12">
        <v>10.6</v>
      </c>
      <c r="R272" t="str">
        <f t="shared" si="60"/>
        <v>Belgium</v>
      </c>
      <c r="S272">
        <f t="shared" si="61"/>
        <v>1.33</v>
      </c>
      <c r="T272" t="str">
        <f t="shared" si="62"/>
        <v>Algeria</v>
      </c>
      <c r="U272">
        <f t="shared" si="63"/>
        <v>10.6</v>
      </c>
      <c r="V272" t="str">
        <f t="shared" si="51"/>
        <v>home</v>
      </c>
      <c r="W272" t="str">
        <f t="shared" si="55"/>
        <v>favourite</v>
      </c>
      <c r="X272" t="str">
        <f t="shared" si="52"/>
        <v>Belgium</v>
      </c>
      <c r="Y272">
        <f t="shared" si="58"/>
        <v>1.33</v>
      </c>
      <c r="Z272" t="str">
        <f t="shared" si="59"/>
        <v>TRUE</v>
      </c>
    </row>
    <row r="273" spans="1:26" x14ac:dyDescent="0.2">
      <c r="A273">
        <v>2014</v>
      </c>
      <c r="B273">
        <f t="shared" si="64"/>
        <v>16</v>
      </c>
      <c r="C273">
        <v>1</v>
      </c>
      <c r="D273" t="s">
        <v>38</v>
      </c>
      <c r="E273" t="s">
        <v>39</v>
      </c>
      <c r="F273">
        <v>1</v>
      </c>
      <c r="G273">
        <v>1</v>
      </c>
      <c r="H273" s="12">
        <v>1.81</v>
      </c>
      <c r="I273" s="12">
        <v>3.64</v>
      </c>
      <c r="J273" s="12">
        <v>4.72</v>
      </c>
      <c r="R273" t="str">
        <f t="shared" si="60"/>
        <v>Russia</v>
      </c>
      <c r="S273">
        <f t="shared" si="61"/>
        <v>1.81</v>
      </c>
      <c r="T273" t="str">
        <f t="shared" si="62"/>
        <v>South Korea</v>
      </c>
      <c r="U273">
        <f t="shared" si="63"/>
        <v>4.72</v>
      </c>
      <c r="V273" t="str">
        <f t="shared" ref="V273:V336" si="65">IF(F273="","",IF(F273&gt;G273,"home",IF(G273&gt;F273,"away","draw")))</f>
        <v>draw</v>
      </c>
      <c r="W273" t="str">
        <f t="shared" si="55"/>
        <v>draw</v>
      </c>
      <c r="X273" t="str">
        <f t="shared" ref="X273:X336" si="66">IF(V273="","",IF(V273="home",D273,IF(V273="away",E273,"Draw")))</f>
        <v>Draw</v>
      </c>
      <c r="Y273">
        <f t="shared" si="58"/>
        <v>3.64</v>
      </c>
      <c r="Z273" t="str">
        <f t="shared" si="59"/>
        <v>FALSE</v>
      </c>
    </row>
    <row r="274" spans="1:26" x14ac:dyDescent="0.2">
      <c r="A274">
        <v>2014</v>
      </c>
      <c r="B274">
        <f t="shared" si="64"/>
        <v>17</v>
      </c>
      <c r="C274">
        <v>2</v>
      </c>
      <c r="D274" t="s">
        <v>8</v>
      </c>
      <c r="E274" t="s">
        <v>10</v>
      </c>
      <c r="F274">
        <v>0</v>
      </c>
      <c r="G274">
        <v>0</v>
      </c>
      <c r="H274" s="12">
        <v>1.35</v>
      </c>
      <c r="I274" s="12">
        <v>5.37</v>
      </c>
      <c r="J274" s="12">
        <v>9.3800000000000008</v>
      </c>
      <c r="R274" t="str">
        <f t="shared" si="60"/>
        <v>Brazil</v>
      </c>
      <c r="S274">
        <f t="shared" si="61"/>
        <v>1.35</v>
      </c>
      <c r="T274" t="str">
        <f t="shared" si="62"/>
        <v>Mexico</v>
      </c>
      <c r="U274">
        <f t="shared" si="63"/>
        <v>9.3800000000000008</v>
      </c>
      <c r="V274" t="str">
        <f t="shared" si="65"/>
        <v>draw</v>
      </c>
      <c r="W274" t="str">
        <f t="shared" si="55"/>
        <v>draw</v>
      </c>
      <c r="X274" t="str">
        <f t="shared" si="66"/>
        <v>Draw</v>
      </c>
      <c r="Y274">
        <f t="shared" si="58"/>
        <v>5.37</v>
      </c>
      <c r="Z274" t="str">
        <f t="shared" si="59"/>
        <v>FALSE</v>
      </c>
    </row>
    <row r="275" spans="1:26" x14ac:dyDescent="0.2">
      <c r="A275">
        <v>2014</v>
      </c>
      <c r="B275">
        <f t="shared" si="64"/>
        <v>18</v>
      </c>
      <c r="C275">
        <v>2</v>
      </c>
      <c r="D275" t="s">
        <v>23</v>
      </c>
      <c r="E275" t="s">
        <v>17</v>
      </c>
      <c r="F275">
        <v>0</v>
      </c>
      <c r="G275">
        <v>0</v>
      </c>
      <c r="H275" s="12">
        <v>2.41</v>
      </c>
      <c r="I275" s="12">
        <v>3.41</v>
      </c>
      <c r="J275" s="12">
        <v>3.04</v>
      </c>
      <c r="R275" t="str">
        <f t="shared" si="60"/>
        <v>Japan</v>
      </c>
      <c r="S275">
        <f t="shared" si="61"/>
        <v>2.41</v>
      </c>
      <c r="T275" t="str">
        <f t="shared" si="62"/>
        <v>Greece</v>
      </c>
      <c r="U275">
        <f t="shared" si="63"/>
        <v>3.04</v>
      </c>
      <c r="V275" t="str">
        <f t="shared" si="65"/>
        <v>draw</v>
      </c>
      <c r="W275" t="str">
        <f t="shared" si="55"/>
        <v>draw</v>
      </c>
      <c r="X275" t="str">
        <f t="shared" si="66"/>
        <v>Draw</v>
      </c>
      <c r="Y275">
        <f t="shared" si="58"/>
        <v>3.41</v>
      </c>
      <c r="Z275" t="str">
        <f t="shared" si="59"/>
        <v>FALSE</v>
      </c>
    </row>
    <row r="276" spans="1:26" x14ac:dyDescent="0.2">
      <c r="A276">
        <v>2014</v>
      </c>
      <c r="B276">
        <f t="shared" si="64"/>
        <v>19</v>
      </c>
      <c r="C276">
        <v>2</v>
      </c>
      <c r="D276" t="s">
        <v>30</v>
      </c>
      <c r="E276" t="s">
        <v>34</v>
      </c>
      <c r="F276">
        <v>2</v>
      </c>
      <c r="G276">
        <v>2</v>
      </c>
      <c r="H276" s="12">
        <v>1.33</v>
      </c>
      <c r="I276" s="12">
        <v>5.66</v>
      </c>
      <c r="J276" s="12">
        <v>9.3699999999999992</v>
      </c>
      <c r="R276" t="str">
        <f t="shared" si="60"/>
        <v>Germany</v>
      </c>
      <c r="S276">
        <f t="shared" si="61"/>
        <v>1.33</v>
      </c>
      <c r="T276" t="str">
        <f t="shared" si="62"/>
        <v>Ghana</v>
      </c>
      <c r="U276">
        <f t="shared" si="63"/>
        <v>9.3699999999999992</v>
      </c>
      <c r="V276" t="str">
        <f t="shared" si="65"/>
        <v>draw</v>
      </c>
      <c r="W276" t="str">
        <f t="shared" si="55"/>
        <v>draw</v>
      </c>
      <c r="X276" t="str">
        <f t="shared" si="66"/>
        <v>Draw</v>
      </c>
      <c r="Y276">
        <f t="shared" si="58"/>
        <v>5.66</v>
      </c>
      <c r="Z276" t="str">
        <f t="shared" si="59"/>
        <v>FALSE</v>
      </c>
    </row>
    <row r="277" spans="1:26" x14ac:dyDescent="0.2">
      <c r="A277">
        <v>2014</v>
      </c>
      <c r="B277">
        <f t="shared" si="64"/>
        <v>20</v>
      </c>
      <c r="C277">
        <v>2</v>
      </c>
      <c r="D277" t="s">
        <v>35</v>
      </c>
      <c r="E277" t="s">
        <v>31</v>
      </c>
      <c r="F277">
        <v>2</v>
      </c>
      <c r="G277">
        <v>2</v>
      </c>
      <c r="H277" s="12">
        <v>4.57</v>
      </c>
      <c r="I277" s="12">
        <v>4.17</v>
      </c>
      <c r="J277" s="12">
        <v>1.74</v>
      </c>
      <c r="R277" t="str">
        <f t="shared" si="60"/>
        <v>Portugal</v>
      </c>
      <c r="S277">
        <f t="shared" si="61"/>
        <v>1.74</v>
      </c>
      <c r="T277" t="str">
        <f t="shared" si="62"/>
        <v>USA</v>
      </c>
      <c r="U277">
        <f t="shared" si="63"/>
        <v>4.57</v>
      </c>
      <c r="V277" t="str">
        <f t="shared" si="65"/>
        <v>draw</v>
      </c>
      <c r="W277" t="str">
        <f t="shared" si="55"/>
        <v>draw</v>
      </c>
      <c r="X277" t="str">
        <f t="shared" si="66"/>
        <v>Draw</v>
      </c>
      <c r="Y277">
        <f t="shared" si="58"/>
        <v>4.17</v>
      </c>
      <c r="Z277" t="str">
        <f t="shared" si="59"/>
        <v>FALSE</v>
      </c>
    </row>
    <row r="278" spans="1:26" x14ac:dyDescent="0.2">
      <c r="A278">
        <v>2014</v>
      </c>
      <c r="B278">
        <f t="shared" si="64"/>
        <v>21</v>
      </c>
      <c r="C278">
        <v>2</v>
      </c>
      <c r="D278" t="s">
        <v>15</v>
      </c>
      <c r="E278" t="s">
        <v>13</v>
      </c>
      <c r="F278">
        <v>2</v>
      </c>
      <c r="G278">
        <v>3</v>
      </c>
      <c r="H278" s="12">
        <v>13.27</v>
      </c>
      <c r="I278" s="12">
        <v>6.67</v>
      </c>
      <c r="J278" s="12">
        <v>1.23</v>
      </c>
      <c r="R278" t="str">
        <f t="shared" si="60"/>
        <v>Netherlands</v>
      </c>
      <c r="S278">
        <f t="shared" si="61"/>
        <v>1.23</v>
      </c>
      <c r="T278" t="str">
        <f t="shared" si="62"/>
        <v>Australia</v>
      </c>
      <c r="U278">
        <f t="shared" si="63"/>
        <v>13.27</v>
      </c>
      <c r="V278" t="str">
        <f t="shared" si="65"/>
        <v>away</v>
      </c>
      <c r="W278" t="str">
        <f t="shared" si="55"/>
        <v>favourite</v>
      </c>
      <c r="X278" t="str">
        <f t="shared" si="66"/>
        <v>Netherlands</v>
      </c>
      <c r="Y278">
        <f t="shared" si="58"/>
        <v>1.23</v>
      </c>
      <c r="Z278" t="str">
        <f t="shared" si="59"/>
        <v>TRUE</v>
      </c>
    </row>
    <row r="279" spans="1:26" x14ac:dyDescent="0.2">
      <c r="A279">
        <v>2014</v>
      </c>
      <c r="B279">
        <f t="shared" si="64"/>
        <v>22</v>
      </c>
      <c r="C279">
        <v>2</v>
      </c>
      <c r="D279" t="s">
        <v>11</v>
      </c>
      <c r="E279" t="s">
        <v>9</v>
      </c>
      <c r="F279">
        <v>0</v>
      </c>
      <c r="G279">
        <v>4</v>
      </c>
      <c r="H279" s="12">
        <v>5.55</v>
      </c>
      <c r="I279" s="12">
        <v>3.95</v>
      </c>
      <c r="J279" s="12">
        <v>1.66</v>
      </c>
      <c r="R279" t="str">
        <f t="shared" si="60"/>
        <v>Croatia</v>
      </c>
      <c r="S279">
        <f t="shared" si="61"/>
        <v>1.66</v>
      </c>
      <c r="T279" t="str">
        <f t="shared" si="62"/>
        <v>Cameroon</v>
      </c>
      <c r="U279">
        <f t="shared" si="63"/>
        <v>5.55</v>
      </c>
      <c r="V279" t="str">
        <f t="shared" si="65"/>
        <v>away</v>
      </c>
      <c r="W279" t="str">
        <f t="shared" si="55"/>
        <v>favourite</v>
      </c>
      <c r="X279" t="str">
        <f t="shared" si="66"/>
        <v>Croatia</v>
      </c>
      <c r="Y279">
        <f t="shared" si="58"/>
        <v>1.66</v>
      </c>
      <c r="Z279" t="str">
        <f t="shared" si="59"/>
        <v>TRUE</v>
      </c>
    </row>
    <row r="280" spans="1:26" x14ac:dyDescent="0.2">
      <c r="A280">
        <v>2014</v>
      </c>
      <c r="B280">
        <f t="shared" si="64"/>
        <v>23</v>
      </c>
      <c r="C280">
        <v>2</v>
      </c>
      <c r="D280" t="s">
        <v>16</v>
      </c>
      <c r="E280" t="s">
        <v>22</v>
      </c>
      <c r="F280">
        <v>2</v>
      </c>
      <c r="G280">
        <v>1</v>
      </c>
      <c r="H280" s="12">
        <v>2.0299999999999998</v>
      </c>
      <c r="I280" s="12">
        <v>3.56</v>
      </c>
      <c r="J280" s="12">
        <v>3.79</v>
      </c>
      <c r="R280" t="str">
        <f t="shared" si="60"/>
        <v>Colombia</v>
      </c>
      <c r="S280">
        <f t="shared" si="61"/>
        <v>2.0299999999999998</v>
      </c>
      <c r="T280" t="str">
        <f t="shared" si="62"/>
        <v>Ivory Coast</v>
      </c>
      <c r="U280">
        <f t="shared" si="63"/>
        <v>3.79</v>
      </c>
      <c r="V280" t="str">
        <f t="shared" si="65"/>
        <v>home</v>
      </c>
      <c r="W280" t="str">
        <f t="shared" si="55"/>
        <v>favourite</v>
      </c>
      <c r="X280" t="str">
        <f t="shared" si="66"/>
        <v>Colombia</v>
      </c>
      <c r="Y280">
        <f t="shared" si="58"/>
        <v>2.0299999999999998</v>
      </c>
      <c r="Z280" t="str">
        <f t="shared" si="59"/>
        <v>TRUE</v>
      </c>
    </row>
    <row r="281" spans="1:26" x14ac:dyDescent="0.2">
      <c r="A281">
        <v>2014</v>
      </c>
      <c r="B281">
        <f t="shared" si="64"/>
        <v>24</v>
      </c>
      <c r="C281">
        <v>2</v>
      </c>
      <c r="D281" t="s">
        <v>24</v>
      </c>
      <c r="E281" t="s">
        <v>26</v>
      </c>
      <c r="F281">
        <v>2</v>
      </c>
      <c r="G281">
        <v>5</v>
      </c>
      <c r="H281" s="12">
        <v>4.6100000000000003</v>
      </c>
      <c r="I281" s="12">
        <v>3.54</v>
      </c>
      <c r="J281" s="12">
        <v>1.86</v>
      </c>
      <c r="R281" t="str">
        <f t="shared" si="60"/>
        <v>France</v>
      </c>
      <c r="S281">
        <f t="shared" si="61"/>
        <v>1.86</v>
      </c>
      <c r="T281" t="str">
        <f t="shared" si="62"/>
        <v>Switzerland</v>
      </c>
      <c r="U281">
        <f t="shared" si="63"/>
        <v>4.6100000000000003</v>
      </c>
      <c r="V281" t="str">
        <f t="shared" si="65"/>
        <v>away</v>
      </c>
      <c r="W281" t="str">
        <f t="shared" si="55"/>
        <v>favourite</v>
      </c>
      <c r="X281" t="str">
        <f t="shared" si="66"/>
        <v>France</v>
      </c>
      <c r="Y281">
        <f t="shared" si="58"/>
        <v>1.86</v>
      </c>
      <c r="Z281" t="str">
        <f t="shared" si="59"/>
        <v>TRUE</v>
      </c>
    </row>
    <row r="282" spans="1:26" x14ac:dyDescent="0.2">
      <c r="A282">
        <v>2014</v>
      </c>
      <c r="B282">
        <f t="shared" si="64"/>
        <v>25</v>
      </c>
      <c r="C282">
        <v>2</v>
      </c>
      <c r="D282" t="s">
        <v>27</v>
      </c>
      <c r="E282" t="s">
        <v>25</v>
      </c>
      <c r="F282">
        <v>1</v>
      </c>
      <c r="G282">
        <v>2</v>
      </c>
      <c r="H282" s="12">
        <v>5.77</v>
      </c>
      <c r="I282" s="12">
        <v>4.25</v>
      </c>
      <c r="J282" s="12">
        <v>1.6</v>
      </c>
      <c r="R282" t="str">
        <f t="shared" si="60"/>
        <v>Ecuador</v>
      </c>
      <c r="S282">
        <f t="shared" si="61"/>
        <v>1.6</v>
      </c>
      <c r="T282" t="str">
        <f t="shared" si="62"/>
        <v>Honduras</v>
      </c>
      <c r="U282">
        <f t="shared" si="63"/>
        <v>5.77</v>
      </c>
      <c r="V282" t="str">
        <f t="shared" si="65"/>
        <v>away</v>
      </c>
      <c r="W282" t="str">
        <f t="shared" si="55"/>
        <v>favourite</v>
      </c>
      <c r="X282" t="str">
        <f t="shared" si="66"/>
        <v>Ecuador</v>
      </c>
      <c r="Y282">
        <f t="shared" si="58"/>
        <v>1.6</v>
      </c>
      <c r="Z282" t="str">
        <f t="shared" si="59"/>
        <v>TRUE</v>
      </c>
    </row>
    <row r="283" spans="1:26" x14ac:dyDescent="0.2">
      <c r="A283">
        <v>2014</v>
      </c>
      <c r="B283">
        <f t="shared" si="64"/>
        <v>26</v>
      </c>
      <c r="C283">
        <v>2</v>
      </c>
      <c r="D283" t="s">
        <v>28</v>
      </c>
      <c r="E283" t="s">
        <v>32</v>
      </c>
      <c r="F283">
        <v>1</v>
      </c>
      <c r="G283">
        <v>0</v>
      </c>
      <c r="H283" s="12">
        <v>1.1399999999999999</v>
      </c>
      <c r="I283" s="12">
        <v>8.7799999999999994</v>
      </c>
      <c r="J283" s="12">
        <v>21.82</v>
      </c>
      <c r="R283" t="str">
        <f t="shared" si="60"/>
        <v>Argentina</v>
      </c>
      <c r="S283">
        <f t="shared" si="61"/>
        <v>1.1399999999999999</v>
      </c>
      <c r="T283" t="str">
        <f t="shared" si="62"/>
        <v>Iran</v>
      </c>
      <c r="U283">
        <f t="shared" si="63"/>
        <v>21.82</v>
      </c>
      <c r="V283" t="str">
        <f t="shared" si="65"/>
        <v>home</v>
      </c>
      <c r="W283" t="str">
        <f t="shared" si="55"/>
        <v>favourite</v>
      </c>
      <c r="X283" t="str">
        <f t="shared" si="66"/>
        <v>Argentina</v>
      </c>
      <c r="Y283">
        <f t="shared" si="58"/>
        <v>1.1399999999999999</v>
      </c>
      <c r="Z283" t="str">
        <f t="shared" si="59"/>
        <v>TRUE</v>
      </c>
    </row>
    <row r="284" spans="1:26" x14ac:dyDescent="0.2">
      <c r="A284">
        <v>2014</v>
      </c>
      <c r="B284">
        <f t="shared" si="64"/>
        <v>27</v>
      </c>
      <c r="C284">
        <v>2</v>
      </c>
      <c r="D284" t="s">
        <v>36</v>
      </c>
      <c r="E284" t="s">
        <v>38</v>
      </c>
      <c r="F284">
        <v>1</v>
      </c>
      <c r="G284">
        <v>0</v>
      </c>
      <c r="H284" s="12">
        <v>2.23</v>
      </c>
      <c r="I284" s="12">
        <v>3.39</v>
      </c>
      <c r="J284" s="12">
        <v>3.42</v>
      </c>
      <c r="R284" t="str">
        <f t="shared" si="60"/>
        <v>Belgium</v>
      </c>
      <c r="S284">
        <f t="shared" si="61"/>
        <v>2.23</v>
      </c>
      <c r="T284" t="str">
        <f t="shared" si="62"/>
        <v>Russia</v>
      </c>
      <c r="U284">
        <f t="shared" si="63"/>
        <v>3.42</v>
      </c>
      <c r="V284" t="str">
        <f t="shared" si="65"/>
        <v>home</v>
      </c>
      <c r="W284" t="str">
        <f t="shared" si="55"/>
        <v>favourite</v>
      </c>
      <c r="X284" t="str">
        <f t="shared" si="66"/>
        <v>Belgium</v>
      </c>
      <c r="Y284">
        <f t="shared" si="58"/>
        <v>2.23</v>
      </c>
      <c r="Z284" t="str">
        <f t="shared" si="59"/>
        <v>TRUE</v>
      </c>
    </row>
    <row r="285" spans="1:26" x14ac:dyDescent="0.2">
      <c r="A285">
        <v>2014</v>
      </c>
      <c r="B285">
        <f t="shared" si="64"/>
        <v>28</v>
      </c>
      <c r="C285">
        <v>2</v>
      </c>
      <c r="D285" t="s">
        <v>12</v>
      </c>
      <c r="E285" t="s">
        <v>14</v>
      </c>
      <c r="F285">
        <v>0</v>
      </c>
      <c r="G285">
        <v>2</v>
      </c>
      <c r="H285" s="12">
        <v>1.57</v>
      </c>
      <c r="I285" s="12">
        <v>4.5199999999999996</v>
      </c>
      <c r="J285" s="12">
        <v>5.62</v>
      </c>
      <c r="R285" t="str">
        <f t="shared" si="60"/>
        <v>Spain</v>
      </c>
      <c r="S285">
        <f t="shared" si="61"/>
        <v>1.57</v>
      </c>
      <c r="T285" t="str">
        <f t="shared" si="62"/>
        <v>Chile</v>
      </c>
      <c r="U285">
        <f t="shared" si="63"/>
        <v>5.62</v>
      </c>
      <c r="V285" t="str">
        <f t="shared" si="65"/>
        <v>away</v>
      </c>
      <c r="W285" t="str">
        <f t="shared" si="55"/>
        <v>outsider</v>
      </c>
      <c r="X285" t="str">
        <f t="shared" si="66"/>
        <v>Chile</v>
      </c>
      <c r="Y285">
        <f t="shared" si="58"/>
        <v>5.62</v>
      </c>
      <c r="Z285" t="str">
        <f t="shared" si="59"/>
        <v>FALSE</v>
      </c>
    </row>
    <row r="286" spans="1:26" x14ac:dyDescent="0.2">
      <c r="A286">
        <v>2014</v>
      </c>
      <c r="B286">
        <f t="shared" si="64"/>
        <v>29</v>
      </c>
      <c r="C286">
        <v>2</v>
      </c>
      <c r="D286" t="s">
        <v>18</v>
      </c>
      <c r="E286" t="s">
        <v>20</v>
      </c>
      <c r="F286">
        <v>2</v>
      </c>
      <c r="G286">
        <v>1</v>
      </c>
      <c r="H286" s="12">
        <v>3.82</v>
      </c>
      <c r="I286" s="12">
        <v>3.84</v>
      </c>
      <c r="J286" s="12">
        <v>1.94</v>
      </c>
      <c r="R286" t="str">
        <f t="shared" si="60"/>
        <v>England</v>
      </c>
      <c r="S286">
        <f t="shared" si="61"/>
        <v>1.94</v>
      </c>
      <c r="T286" t="str">
        <f t="shared" si="62"/>
        <v>Uruguay</v>
      </c>
      <c r="U286">
        <f t="shared" si="63"/>
        <v>3.82</v>
      </c>
      <c r="V286" t="str">
        <f t="shared" si="65"/>
        <v>home</v>
      </c>
      <c r="W286" t="str">
        <f t="shared" si="55"/>
        <v>outsider</v>
      </c>
      <c r="X286" t="str">
        <f t="shared" si="66"/>
        <v>Uruguay</v>
      </c>
      <c r="Y286">
        <f t="shared" ref="Y286:Y305" si="67">IF(V286="","",IF(V286="home",H286,IF(V286="away",J286,I286)))</f>
        <v>3.82</v>
      </c>
      <c r="Z286" t="str">
        <f t="shared" ref="Z286:Z305" si="68">IF(W286="","",IF(W286="favourite","TRUE","FALSE"))</f>
        <v>FALSE</v>
      </c>
    </row>
    <row r="287" spans="1:26" x14ac:dyDescent="0.2">
      <c r="A287">
        <v>2014</v>
      </c>
      <c r="B287">
        <f t="shared" si="64"/>
        <v>30</v>
      </c>
      <c r="C287">
        <v>2</v>
      </c>
      <c r="D287" t="s">
        <v>21</v>
      </c>
      <c r="E287" t="s">
        <v>19</v>
      </c>
      <c r="F287">
        <v>0</v>
      </c>
      <c r="G287">
        <v>1</v>
      </c>
      <c r="H287" s="12">
        <v>1.58</v>
      </c>
      <c r="I287" s="12">
        <v>4.05</v>
      </c>
      <c r="J287" s="12">
        <v>6.53</v>
      </c>
      <c r="R287" t="str">
        <f t="shared" si="60"/>
        <v>Italy</v>
      </c>
      <c r="S287">
        <f t="shared" si="61"/>
        <v>1.58</v>
      </c>
      <c r="T287" t="str">
        <f t="shared" si="62"/>
        <v>Costa Rica</v>
      </c>
      <c r="U287">
        <f t="shared" si="63"/>
        <v>6.53</v>
      </c>
      <c r="V287" t="str">
        <f t="shared" si="65"/>
        <v>away</v>
      </c>
      <c r="W287" t="str">
        <f t="shared" si="55"/>
        <v>outsider</v>
      </c>
      <c r="X287" t="str">
        <f t="shared" si="66"/>
        <v>Costa Rica</v>
      </c>
      <c r="Y287">
        <f t="shared" si="67"/>
        <v>6.53</v>
      </c>
      <c r="Z287" t="str">
        <f t="shared" si="68"/>
        <v>FALSE</v>
      </c>
    </row>
    <row r="288" spans="1:26" x14ac:dyDescent="0.2">
      <c r="A288">
        <v>2014</v>
      </c>
      <c r="B288">
        <f t="shared" si="64"/>
        <v>31</v>
      </c>
      <c r="C288">
        <v>2</v>
      </c>
      <c r="D288" t="s">
        <v>33</v>
      </c>
      <c r="E288" t="s">
        <v>29</v>
      </c>
      <c r="F288">
        <v>1</v>
      </c>
      <c r="G288">
        <v>0</v>
      </c>
      <c r="H288" s="12">
        <v>4.3099999999999996</v>
      </c>
      <c r="I288" s="12">
        <v>3.69</v>
      </c>
      <c r="J288" s="12">
        <v>1.88</v>
      </c>
      <c r="R288" t="str">
        <f t="shared" si="60"/>
        <v>Bosnia &amp; Herzegovina</v>
      </c>
      <c r="S288">
        <f t="shared" si="61"/>
        <v>1.88</v>
      </c>
      <c r="T288" t="str">
        <f t="shared" si="62"/>
        <v>Nigeria</v>
      </c>
      <c r="U288">
        <f t="shared" si="63"/>
        <v>4.3099999999999996</v>
      </c>
      <c r="V288" t="str">
        <f t="shared" si="65"/>
        <v>home</v>
      </c>
      <c r="W288" t="str">
        <f t="shared" si="55"/>
        <v>outsider</v>
      </c>
      <c r="X288" t="str">
        <f t="shared" si="66"/>
        <v>Nigeria</v>
      </c>
      <c r="Y288">
        <f t="shared" si="67"/>
        <v>4.3099999999999996</v>
      </c>
      <c r="Z288" t="str">
        <f t="shared" si="68"/>
        <v>FALSE</v>
      </c>
    </row>
    <row r="289" spans="1:26" x14ac:dyDescent="0.2">
      <c r="A289">
        <v>2014</v>
      </c>
      <c r="B289">
        <f t="shared" si="64"/>
        <v>32</v>
      </c>
      <c r="C289">
        <v>2</v>
      </c>
      <c r="D289" t="s">
        <v>39</v>
      </c>
      <c r="E289" t="s">
        <v>37</v>
      </c>
      <c r="F289">
        <v>2</v>
      </c>
      <c r="G289">
        <v>4</v>
      </c>
      <c r="H289" s="12">
        <v>2.5099999999999998</v>
      </c>
      <c r="I289" s="12">
        <v>3.31</v>
      </c>
      <c r="J289" s="12">
        <v>2.96</v>
      </c>
      <c r="R289" t="str">
        <f t="shared" si="60"/>
        <v>South Korea</v>
      </c>
      <c r="S289">
        <f t="shared" si="61"/>
        <v>2.5099999999999998</v>
      </c>
      <c r="T289" t="str">
        <f t="shared" si="62"/>
        <v>Algeria</v>
      </c>
      <c r="U289">
        <f t="shared" si="63"/>
        <v>2.96</v>
      </c>
      <c r="V289" t="str">
        <f t="shared" si="65"/>
        <v>away</v>
      </c>
      <c r="W289" t="str">
        <f t="shared" si="55"/>
        <v>outsider</v>
      </c>
      <c r="X289" t="str">
        <f t="shared" si="66"/>
        <v>Algeria</v>
      </c>
      <c r="Y289">
        <f t="shared" si="67"/>
        <v>2.96</v>
      </c>
      <c r="Z289" t="str">
        <f t="shared" si="68"/>
        <v>FALSE</v>
      </c>
    </row>
    <row r="290" spans="1:26" x14ac:dyDescent="0.2">
      <c r="A290">
        <v>2014</v>
      </c>
      <c r="B290">
        <f t="shared" si="64"/>
        <v>33</v>
      </c>
      <c r="C290">
        <v>3</v>
      </c>
      <c r="D290" t="s">
        <v>13</v>
      </c>
      <c r="E290" t="s">
        <v>14</v>
      </c>
      <c r="F290">
        <v>2</v>
      </c>
      <c r="G290">
        <v>0</v>
      </c>
      <c r="H290" s="12">
        <v>2.69</v>
      </c>
      <c r="I290" s="12">
        <v>3.56</v>
      </c>
      <c r="J290" s="12">
        <v>2.61</v>
      </c>
      <c r="R290" t="str">
        <f t="shared" si="60"/>
        <v>Chile</v>
      </c>
      <c r="S290">
        <f t="shared" si="61"/>
        <v>2.61</v>
      </c>
      <c r="T290" t="str">
        <f t="shared" si="62"/>
        <v>Netherlands</v>
      </c>
      <c r="U290">
        <f t="shared" si="63"/>
        <v>2.69</v>
      </c>
      <c r="V290" t="str">
        <f t="shared" si="65"/>
        <v>home</v>
      </c>
      <c r="W290" t="str">
        <f t="shared" si="55"/>
        <v>outsider</v>
      </c>
      <c r="X290" t="str">
        <f t="shared" si="66"/>
        <v>Netherlands</v>
      </c>
      <c r="Y290">
        <f t="shared" si="67"/>
        <v>2.69</v>
      </c>
      <c r="Z290" t="str">
        <f t="shared" si="68"/>
        <v>FALSE</v>
      </c>
    </row>
    <row r="291" spans="1:26" x14ac:dyDescent="0.2">
      <c r="A291">
        <v>2014</v>
      </c>
      <c r="B291">
        <f t="shared" si="64"/>
        <v>34</v>
      </c>
      <c r="C291">
        <v>3</v>
      </c>
      <c r="D291" t="s">
        <v>15</v>
      </c>
      <c r="E291" t="s">
        <v>12</v>
      </c>
      <c r="F291">
        <v>0</v>
      </c>
      <c r="G291">
        <v>3</v>
      </c>
      <c r="H291" s="12">
        <v>8.0399999999999991</v>
      </c>
      <c r="I291" s="12">
        <v>5.37</v>
      </c>
      <c r="J291" s="12">
        <v>1.38</v>
      </c>
      <c r="R291" t="str">
        <f t="shared" si="60"/>
        <v>Spain</v>
      </c>
      <c r="S291">
        <f t="shared" si="61"/>
        <v>1.38</v>
      </c>
      <c r="T291" t="str">
        <f t="shared" si="62"/>
        <v>Australia</v>
      </c>
      <c r="U291">
        <f t="shared" si="63"/>
        <v>8.0399999999999991</v>
      </c>
      <c r="V291" t="str">
        <f t="shared" si="65"/>
        <v>away</v>
      </c>
      <c r="W291" t="str">
        <f t="shared" ref="W291:W354" si="69">IF(V291="","",IF(V291="home",IF(H291&lt;J291,"favourite","outsider"),IF(V291="away",IF(J291&lt;H291,"favourite","outsider"),"draw")))</f>
        <v>favourite</v>
      </c>
      <c r="X291" t="str">
        <f t="shared" si="66"/>
        <v>Spain</v>
      </c>
      <c r="Y291">
        <f t="shared" si="67"/>
        <v>1.38</v>
      </c>
      <c r="Z291" t="str">
        <f t="shared" si="68"/>
        <v>TRUE</v>
      </c>
    </row>
    <row r="292" spans="1:26" x14ac:dyDescent="0.2">
      <c r="A292">
        <v>2014</v>
      </c>
      <c r="B292">
        <f t="shared" si="64"/>
        <v>35</v>
      </c>
      <c r="C292">
        <v>3</v>
      </c>
      <c r="D292" t="s">
        <v>9</v>
      </c>
      <c r="E292" t="s">
        <v>10</v>
      </c>
      <c r="F292">
        <v>1</v>
      </c>
      <c r="G292">
        <v>3</v>
      </c>
      <c r="H292" s="12">
        <v>2.7</v>
      </c>
      <c r="I292" s="12">
        <v>3.51</v>
      </c>
      <c r="J292" s="12">
        <v>2.64</v>
      </c>
      <c r="R292" t="str">
        <f t="shared" si="60"/>
        <v>Mexico</v>
      </c>
      <c r="S292">
        <f t="shared" si="61"/>
        <v>2.64</v>
      </c>
      <c r="T292" t="str">
        <f t="shared" si="62"/>
        <v>Croatia</v>
      </c>
      <c r="U292">
        <f t="shared" si="63"/>
        <v>2.7</v>
      </c>
      <c r="V292" t="str">
        <f t="shared" si="65"/>
        <v>away</v>
      </c>
      <c r="W292" t="str">
        <f t="shared" si="69"/>
        <v>favourite</v>
      </c>
      <c r="X292" t="str">
        <f t="shared" si="66"/>
        <v>Mexico</v>
      </c>
      <c r="Y292">
        <f t="shared" si="67"/>
        <v>2.64</v>
      </c>
      <c r="Z292" t="str">
        <f t="shared" si="68"/>
        <v>TRUE</v>
      </c>
    </row>
    <row r="293" spans="1:26" x14ac:dyDescent="0.2">
      <c r="A293">
        <v>2014</v>
      </c>
      <c r="B293">
        <f t="shared" si="64"/>
        <v>36</v>
      </c>
      <c r="C293">
        <v>3</v>
      </c>
      <c r="D293" t="s">
        <v>11</v>
      </c>
      <c r="E293" t="s">
        <v>8</v>
      </c>
      <c r="F293">
        <v>1</v>
      </c>
      <c r="G293">
        <v>4</v>
      </c>
      <c r="H293" s="12">
        <v>22.79</v>
      </c>
      <c r="I293" s="12">
        <v>9.67</v>
      </c>
      <c r="J293" s="12">
        <v>1.1299999999999999</v>
      </c>
      <c r="R293" t="str">
        <f t="shared" si="60"/>
        <v>Brazil</v>
      </c>
      <c r="S293">
        <f t="shared" si="61"/>
        <v>1.1299999999999999</v>
      </c>
      <c r="T293" t="str">
        <f t="shared" si="62"/>
        <v>Cameroon</v>
      </c>
      <c r="U293">
        <f t="shared" si="63"/>
        <v>22.79</v>
      </c>
      <c r="V293" t="str">
        <f t="shared" si="65"/>
        <v>away</v>
      </c>
      <c r="W293" t="str">
        <f t="shared" si="69"/>
        <v>favourite</v>
      </c>
      <c r="X293" t="str">
        <f t="shared" si="66"/>
        <v>Brazil</v>
      </c>
      <c r="Y293">
        <f t="shared" si="67"/>
        <v>1.1299999999999999</v>
      </c>
      <c r="Z293" t="str">
        <f t="shared" si="68"/>
        <v>TRUE</v>
      </c>
    </row>
    <row r="294" spans="1:26" x14ac:dyDescent="0.2">
      <c r="A294">
        <v>2014</v>
      </c>
      <c r="B294">
        <f t="shared" si="64"/>
        <v>37</v>
      </c>
      <c r="C294">
        <v>3</v>
      </c>
      <c r="D294" t="s">
        <v>21</v>
      </c>
      <c r="E294" t="s">
        <v>18</v>
      </c>
      <c r="F294">
        <v>0</v>
      </c>
      <c r="G294">
        <v>1</v>
      </c>
      <c r="H294" s="12">
        <v>2.5499999999999998</v>
      </c>
      <c r="I294" s="12">
        <v>3.52</v>
      </c>
      <c r="J294" s="12">
        <v>2.78</v>
      </c>
      <c r="R294" t="str">
        <f t="shared" si="60"/>
        <v>Italy</v>
      </c>
      <c r="S294">
        <f t="shared" si="61"/>
        <v>2.5499999999999998</v>
      </c>
      <c r="T294" t="str">
        <f t="shared" si="62"/>
        <v>Uruguay</v>
      </c>
      <c r="U294">
        <f t="shared" si="63"/>
        <v>2.78</v>
      </c>
      <c r="V294" t="str">
        <f t="shared" si="65"/>
        <v>away</v>
      </c>
      <c r="W294" t="str">
        <f t="shared" si="69"/>
        <v>outsider</v>
      </c>
      <c r="X294" t="str">
        <f t="shared" si="66"/>
        <v>Uruguay</v>
      </c>
      <c r="Y294">
        <f t="shared" si="67"/>
        <v>2.78</v>
      </c>
      <c r="Z294" t="str">
        <f t="shared" si="68"/>
        <v>FALSE</v>
      </c>
    </row>
    <row r="295" spans="1:26" x14ac:dyDescent="0.2">
      <c r="A295">
        <v>2014</v>
      </c>
      <c r="B295">
        <f t="shared" si="64"/>
        <v>38</v>
      </c>
      <c r="C295">
        <v>3</v>
      </c>
      <c r="D295" t="s">
        <v>19</v>
      </c>
      <c r="E295" t="s">
        <v>20</v>
      </c>
      <c r="F295">
        <v>0</v>
      </c>
      <c r="G295">
        <v>0</v>
      </c>
      <c r="H295" s="12">
        <v>4.46</v>
      </c>
      <c r="I295" s="12">
        <v>4.03</v>
      </c>
      <c r="J295" s="12">
        <v>1.78</v>
      </c>
      <c r="R295" t="str">
        <f t="shared" si="60"/>
        <v>England</v>
      </c>
      <c r="S295">
        <f t="shared" si="61"/>
        <v>1.78</v>
      </c>
      <c r="T295" t="str">
        <f t="shared" si="62"/>
        <v>Costa Rica</v>
      </c>
      <c r="U295">
        <f t="shared" si="63"/>
        <v>4.46</v>
      </c>
      <c r="V295" t="str">
        <f t="shared" si="65"/>
        <v>draw</v>
      </c>
      <c r="W295" t="str">
        <f t="shared" si="69"/>
        <v>draw</v>
      </c>
      <c r="X295" t="str">
        <f t="shared" si="66"/>
        <v>Draw</v>
      </c>
      <c r="Y295">
        <f t="shared" si="67"/>
        <v>4.03</v>
      </c>
      <c r="Z295" t="str">
        <f t="shared" si="68"/>
        <v>FALSE</v>
      </c>
    </row>
    <row r="296" spans="1:26" x14ac:dyDescent="0.2">
      <c r="A296">
        <v>2014</v>
      </c>
      <c r="B296">
        <f t="shared" si="64"/>
        <v>39</v>
      </c>
      <c r="C296">
        <v>3</v>
      </c>
      <c r="D296" t="s">
        <v>23</v>
      </c>
      <c r="E296" t="s">
        <v>16</v>
      </c>
      <c r="F296">
        <v>1</v>
      </c>
      <c r="G296">
        <v>4</v>
      </c>
      <c r="H296" s="12">
        <v>3.52</v>
      </c>
      <c r="I296" s="12">
        <v>3.75</v>
      </c>
      <c r="J296" s="12">
        <v>2.06</v>
      </c>
      <c r="R296" t="str">
        <f t="shared" si="60"/>
        <v>Colombia</v>
      </c>
      <c r="S296">
        <f t="shared" si="61"/>
        <v>2.06</v>
      </c>
      <c r="T296" t="str">
        <f t="shared" si="62"/>
        <v>Japan</v>
      </c>
      <c r="U296">
        <f t="shared" si="63"/>
        <v>3.52</v>
      </c>
      <c r="V296" t="str">
        <f t="shared" si="65"/>
        <v>away</v>
      </c>
      <c r="W296" t="str">
        <f t="shared" si="69"/>
        <v>favourite</v>
      </c>
      <c r="X296" t="str">
        <f t="shared" si="66"/>
        <v>Colombia</v>
      </c>
      <c r="Y296">
        <f t="shared" si="67"/>
        <v>2.06</v>
      </c>
      <c r="Z296" t="str">
        <f t="shared" si="68"/>
        <v>TRUE</v>
      </c>
    </row>
    <row r="297" spans="1:26" x14ac:dyDescent="0.2">
      <c r="A297">
        <v>2014</v>
      </c>
      <c r="B297">
        <f t="shared" si="64"/>
        <v>40</v>
      </c>
      <c r="C297">
        <v>3</v>
      </c>
      <c r="D297" t="s">
        <v>17</v>
      </c>
      <c r="E297" t="s">
        <v>22</v>
      </c>
      <c r="F297">
        <v>2</v>
      </c>
      <c r="G297">
        <v>1</v>
      </c>
      <c r="H297" s="12">
        <v>4.0599999999999996</v>
      </c>
      <c r="I297" s="12">
        <v>3.61</v>
      </c>
      <c r="J297" s="12">
        <v>1.95</v>
      </c>
      <c r="R297" t="str">
        <f t="shared" si="60"/>
        <v>Ivory Coast</v>
      </c>
      <c r="S297">
        <f t="shared" si="61"/>
        <v>1.95</v>
      </c>
      <c r="T297" t="str">
        <f t="shared" si="62"/>
        <v>Greece</v>
      </c>
      <c r="U297">
        <f t="shared" si="63"/>
        <v>4.0599999999999996</v>
      </c>
      <c r="V297" t="str">
        <f t="shared" si="65"/>
        <v>home</v>
      </c>
      <c r="W297" t="str">
        <f t="shared" si="69"/>
        <v>outsider</v>
      </c>
      <c r="X297" t="str">
        <f t="shared" si="66"/>
        <v>Greece</v>
      </c>
      <c r="Y297">
        <f t="shared" si="67"/>
        <v>4.0599999999999996</v>
      </c>
      <c r="Z297" t="str">
        <f t="shared" si="68"/>
        <v>FALSE</v>
      </c>
    </row>
    <row r="298" spans="1:26" x14ac:dyDescent="0.2">
      <c r="A298">
        <v>2014</v>
      </c>
      <c r="B298">
        <f t="shared" si="64"/>
        <v>41</v>
      </c>
      <c r="C298">
        <v>3</v>
      </c>
      <c r="D298" t="s">
        <v>33</v>
      </c>
      <c r="E298" t="s">
        <v>28</v>
      </c>
      <c r="F298">
        <v>2</v>
      </c>
      <c r="G298">
        <v>3</v>
      </c>
      <c r="H298" s="12">
        <v>9.44</v>
      </c>
      <c r="I298" s="12">
        <v>4.2699999999999996</v>
      </c>
      <c r="J298" s="12">
        <v>1.44</v>
      </c>
      <c r="R298" t="str">
        <f t="shared" si="60"/>
        <v>Argentina</v>
      </c>
      <c r="S298">
        <f t="shared" si="61"/>
        <v>1.44</v>
      </c>
      <c r="T298" t="str">
        <f t="shared" si="62"/>
        <v>Nigeria</v>
      </c>
      <c r="U298">
        <f t="shared" si="63"/>
        <v>9.44</v>
      </c>
      <c r="V298" t="str">
        <f t="shared" si="65"/>
        <v>away</v>
      </c>
      <c r="W298" t="str">
        <f t="shared" si="69"/>
        <v>favourite</v>
      </c>
      <c r="X298" t="str">
        <f t="shared" si="66"/>
        <v>Argentina</v>
      </c>
      <c r="Y298">
        <f t="shared" si="67"/>
        <v>1.44</v>
      </c>
      <c r="Z298" t="str">
        <f t="shared" si="68"/>
        <v>TRUE</v>
      </c>
    </row>
    <row r="299" spans="1:26" x14ac:dyDescent="0.2">
      <c r="A299">
        <v>2014</v>
      </c>
      <c r="B299">
        <f t="shared" si="64"/>
        <v>42</v>
      </c>
      <c r="C299">
        <v>3</v>
      </c>
      <c r="D299" t="s">
        <v>29</v>
      </c>
      <c r="E299" t="s">
        <v>32</v>
      </c>
      <c r="F299">
        <v>3</v>
      </c>
      <c r="G299">
        <v>1</v>
      </c>
      <c r="H299" s="12">
        <v>2.21</v>
      </c>
      <c r="I299" s="12">
        <v>3.58</v>
      </c>
      <c r="J299" s="12">
        <v>3.29</v>
      </c>
      <c r="R299" t="str">
        <f t="shared" si="60"/>
        <v>Bosnia &amp; Herzegovina</v>
      </c>
      <c r="S299">
        <f t="shared" si="61"/>
        <v>2.21</v>
      </c>
      <c r="T299" t="str">
        <f t="shared" si="62"/>
        <v>Iran</v>
      </c>
      <c r="U299">
        <f t="shared" si="63"/>
        <v>3.29</v>
      </c>
      <c r="V299" t="str">
        <f t="shared" si="65"/>
        <v>home</v>
      </c>
      <c r="W299" t="str">
        <f t="shared" si="69"/>
        <v>favourite</v>
      </c>
      <c r="X299" t="str">
        <f t="shared" si="66"/>
        <v>Bosnia &amp; Herzegovina</v>
      </c>
      <c r="Y299">
        <f t="shared" si="67"/>
        <v>2.21</v>
      </c>
      <c r="Z299" t="str">
        <f t="shared" si="68"/>
        <v>TRUE</v>
      </c>
    </row>
    <row r="300" spans="1:26" x14ac:dyDescent="0.2">
      <c r="A300">
        <v>2014</v>
      </c>
      <c r="B300">
        <f t="shared" si="64"/>
        <v>43</v>
      </c>
      <c r="C300">
        <v>3</v>
      </c>
      <c r="D300" t="s">
        <v>27</v>
      </c>
      <c r="E300" t="s">
        <v>24</v>
      </c>
      <c r="F300">
        <v>0</v>
      </c>
      <c r="G300">
        <v>3</v>
      </c>
      <c r="H300" s="12">
        <v>7.16</v>
      </c>
      <c r="I300" s="12">
        <v>4.51</v>
      </c>
      <c r="J300" s="12">
        <v>1.48</v>
      </c>
      <c r="R300" t="str">
        <f t="shared" si="60"/>
        <v>Switzerland</v>
      </c>
      <c r="S300">
        <f t="shared" si="61"/>
        <v>1.48</v>
      </c>
      <c r="T300" t="str">
        <f t="shared" si="62"/>
        <v>Honduras</v>
      </c>
      <c r="U300">
        <f t="shared" si="63"/>
        <v>7.16</v>
      </c>
      <c r="V300" t="str">
        <f t="shared" si="65"/>
        <v>away</v>
      </c>
      <c r="W300" t="str">
        <f t="shared" si="69"/>
        <v>favourite</v>
      </c>
      <c r="X300" t="str">
        <f t="shared" si="66"/>
        <v>Switzerland</v>
      </c>
      <c r="Y300">
        <f t="shared" si="67"/>
        <v>1.48</v>
      </c>
      <c r="Z300" t="str">
        <f t="shared" si="68"/>
        <v>TRUE</v>
      </c>
    </row>
    <row r="301" spans="1:26" x14ac:dyDescent="0.2">
      <c r="A301">
        <v>2014</v>
      </c>
      <c r="B301">
        <f t="shared" si="64"/>
        <v>44</v>
      </c>
      <c r="C301">
        <v>3</v>
      </c>
      <c r="D301" t="s">
        <v>25</v>
      </c>
      <c r="E301" t="s">
        <v>26</v>
      </c>
      <c r="F301">
        <v>0</v>
      </c>
      <c r="G301">
        <v>0</v>
      </c>
      <c r="H301" s="12">
        <v>5.58</v>
      </c>
      <c r="I301" s="12">
        <v>4.18</v>
      </c>
      <c r="J301" s="12">
        <v>1.62</v>
      </c>
      <c r="R301" t="str">
        <f t="shared" si="60"/>
        <v>France</v>
      </c>
      <c r="S301">
        <f t="shared" si="61"/>
        <v>1.62</v>
      </c>
      <c r="T301" t="str">
        <f t="shared" si="62"/>
        <v>Ecuador</v>
      </c>
      <c r="U301">
        <f t="shared" si="63"/>
        <v>5.58</v>
      </c>
      <c r="V301" t="str">
        <f t="shared" si="65"/>
        <v>draw</v>
      </c>
      <c r="W301" t="str">
        <f t="shared" si="69"/>
        <v>draw</v>
      </c>
      <c r="X301" t="str">
        <f t="shared" si="66"/>
        <v>Draw</v>
      </c>
      <c r="Y301">
        <f t="shared" si="67"/>
        <v>4.18</v>
      </c>
      <c r="Z301" t="str">
        <f t="shared" si="68"/>
        <v>FALSE</v>
      </c>
    </row>
    <row r="302" spans="1:26" x14ac:dyDescent="0.2">
      <c r="A302">
        <v>2014</v>
      </c>
      <c r="B302">
        <f t="shared" si="64"/>
        <v>45</v>
      </c>
      <c r="C302">
        <v>3</v>
      </c>
      <c r="D302" t="s">
        <v>35</v>
      </c>
      <c r="E302" t="s">
        <v>30</v>
      </c>
      <c r="F302">
        <v>0</v>
      </c>
      <c r="G302">
        <v>1</v>
      </c>
      <c r="H302" s="12">
        <v>8.31</v>
      </c>
      <c r="I302" s="12">
        <v>3.15</v>
      </c>
      <c r="J302" s="12">
        <v>1.68</v>
      </c>
      <c r="R302" t="str">
        <f t="shared" si="60"/>
        <v>Germany</v>
      </c>
      <c r="S302">
        <f t="shared" si="61"/>
        <v>1.68</v>
      </c>
      <c r="T302" t="str">
        <f t="shared" si="62"/>
        <v>USA</v>
      </c>
      <c r="U302">
        <f t="shared" si="63"/>
        <v>8.31</v>
      </c>
      <c r="V302" t="str">
        <f t="shared" si="65"/>
        <v>away</v>
      </c>
      <c r="W302" t="str">
        <f t="shared" si="69"/>
        <v>favourite</v>
      </c>
      <c r="X302" t="str">
        <f t="shared" si="66"/>
        <v>Germany</v>
      </c>
      <c r="Y302">
        <f t="shared" si="67"/>
        <v>1.68</v>
      </c>
      <c r="Z302" t="str">
        <f t="shared" si="68"/>
        <v>TRUE</v>
      </c>
    </row>
    <row r="303" spans="1:26" x14ac:dyDescent="0.2">
      <c r="A303">
        <v>2014</v>
      </c>
      <c r="B303">
        <f t="shared" si="64"/>
        <v>46</v>
      </c>
      <c r="C303">
        <v>3</v>
      </c>
      <c r="D303" t="s">
        <v>31</v>
      </c>
      <c r="E303" t="s">
        <v>34</v>
      </c>
      <c r="F303">
        <v>2</v>
      </c>
      <c r="G303">
        <v>1</v>
      </c>
      <c r="H303" s="12">
        <v>1.76</v>
      </c>
      <c r="I303" s="12">
        <v>4.8499999999999996</v>
      </c>
      <c r="J303" s="12">
        <v>3.81</v>
      </c>
      <c r="R303" t="str">
        <f t="shared" si="60"/>
        <v>Portugal</v>
      </c>
      <c r="S303">
        <f t="shared" si="61"/>
        <v>1.76</v>
      </c>
      <c r="T303" t="str">
        <f t="shared" si="62"/>
        <v>Ghana</v>
      </c>
      <c r="U303">
        <f t="shared" si="63"/>
        <v>3.81</v>
      </c>
      <c r="V303" t="str">
        <f t="shared" si="65"/>
        <v>home</v>
      </c>
      <c r="W303" t="str">
        <f t="shared" si="69"/>
        <v>favourite</v>
      </c>
      <c r="X303" t="str">
        <f t="shared" si="66"/>
        <v>Portugal</v>
      </c>
      <c r="Y303">
        <f t="shared" si="67"/>
        <v>1.76</v>
      </c>
      <c r="Z303" t="str">
        <f t="shared" si="68"/>
        <v>TRUE</v>
      </c>
    </row>
    <row r="304" spans="1:26" x14ac:dyDescent="0.2">
      <c r="A304">
        <v>2014</v>
      </c>
      <c r="B304">
        <f t="shared" si="64"/>
        <v>47</v>
      </c>
      <c r="C304">
        <v>3</v>
      </c>
      <c r="D304" t="s">
        <v>39</v>
      </c>
      <c r="E304" t="s">
        <v>36</v>
      </c>
      <c r="F304">
        <v>0</v>
      </c>
      <c r="G304">
        <v>1</v>
      </c>
      <c r="H304" s="12">
        <v>4.7</v>
      </c>
      <c r="I304" s="12">
        <v>3.56</v>
      </c>
      <c r="J304" s="12">
        <v>1.84</v>
      </c>
      <c r="R304" t="str">
        <f t="shared" si="60"/>
        <v>Belgium</v>
      </c>
      <c r="S304">
        <f t="shared" si="61"/>
        <v>1.84</v>
      </c>
      <c r="T304" t="str">
        <f t="shared" si="62"/>
        <v>South Korea</v>
      </c>
      <c r="U304">
        <f t="shared" si="63"/>
        <v>4.7</v>
      </c>
      <c r="V304" t="str">
        <f t="shared" si="65"/>
        <v>away</v>
      </c>
      <c r="W304" t="str">
        <f t="shared" si="69"/>
        <v>favourite</v>
      </c>
      <c r="X304" t="str">
        <f t="shared" si="66"/>
        <v>Belgium</v>
      </c>
      <c r="Y304">
        <f t="shared" si="67"/>
        <v>1.84</v>
      </c>
      <c r="Z304" t="str">
        <f t="shared" si="68"/>
        <v>TRUE</v>
      </c>
    </row>
    <row r="305" spans="1:26" x14ac:dyDescent="0.2">
      <c r="A305">
        <v>2014</v>
      </c>
      <c r="B305">
        <f t="shared" si="64"/>
        <v>48</v>
      </c>
      <c r="C305">
        <v>3</v>
      </c>
      <c r="D305" t="s">
        <v>37</v>
      </c>
      <c r="E305" t="s">
        <v>38</v>
      </c>
      <c r="F305">
        <v>1</v>
      </c>
      <c r="G305">
        <v>1</v>
      </c>
      <c r="H305" s="12">
        <v>3.71</v>
      </c>
      <c r="I305" s="12">
        <v>3.72</v>
      </c>
      <c r="J305" s="12">
        <v>2.0099999999999998</v>
      </c>
      <c r="R305" t="str">
        <f t="shared" si="60"/>
        <v>Russia</v>
      </c>
      <c r="S305">
        <f t="shared" si="61"/>
        <v>2.0099999999999998</v>
      </c>
      <c r="T305" t="str">
        <f t="shared" si="62"/>
        <v>Algeria</v>
      </c>
      <c r="U305">
        <f t="shared" si="63"/>
        <v>3.71</v>
      </c>
      <c r="V305" t="str">
        <f t="shared" si="65"/>
        <v>draw</v>
      </c>
      <c r="W305" t="str">
        <f t="shared" si="69"/>
        <v>draw</v>
      </c>
      <c r="X305" t="str">
        <f t="shared" si="66"/>
        <v>Draw</v>
      </c>
      <c r="Y305">
        <f t="shared" si="67"/>
        <v>3.72</v>
      </c>
      <c r="Z305" t="str">
        <f t="shared" si="68"/>
        <v>FALSE</v>
      </c>
    </row>
    <row r="306" spans="1:26" x14ac:dyDescent="0.2">
      <c r="A306">
        <v>2014</v>
      </c>
      <c r="B306">
        <v>49</v>
      </c>
      <c r="C306" t="s">
        <v>166</v>
      </c>
      <c r="D306" t="s">
        <v>164</v>
      </c>
      <c r="E306" t="s">
        <v>14</v>
      </c>
      <c r="F306">
        <v>1</v>
      </c>
      <c r="G306">
        <v>1</v>
      </c>
      <c r="H306" s="12">
        <v>1.53</v>
      </c>
      <c r="I306" s="12">
        <v>4.5199999999999996</v>
      </c>
      <c r="J306" s="12">
        <v>6.31</v>
      </c>
      <c r="R306" t="str">
        <f t="shared" si="60"/>
        <v xml:space="preserve">Brazil </v>
      </c>
      <c r="S306">
        <f t="shared" si="61"/>
        <v>1.53</v>
      </c>
      <c r="T306" t="str">
        <f t="shared" si="62"/>
        <v>Chile</v>
      </c>
      <c r="U306">
        <f t="shared" si="63"/>
        <v>6.31</v>
      </c>
      <c r="V306" t="str">
        <f t="shared" si="65"/>
        <v>draw</v>
      </c>
      <c r="W306" t="str">
        <f t="shared" si="69"/>
        <v>draw</v>
      </c>
      <c r="X306" t="str">
        <f t="shared" si="66"/>
        <v>Draw</v>
      </c>
      <c r="Y306">
        <f t="shared" ref="Y306:Y321" si="70">IF(V306="","",IF(V306="home",H306,IF(V306="away",J306,I306)))</f>
        <v>4.5199999999999996</v>
      </c>
      <c r="Z306" t="str">
        <f t="shared" ref="Z306:Z321" si="71">IF(W306="","",IF(W306="favourite","TRUE","FALSE"))</f>
        <v>FALSE</v>
      </c>
    </row>
    <row r="307" spans="1:26" x14ac:dyDescent="0.2">
      <c r="A307">
        <v>2014</v>
      </c>
      <c r="B307">
        <v>50</v>
      </c>
      <c r="C307" t="s">
        <v>166</v>
      </c>
      <c r="D307" t="s">
        <v>174</v>
      </c>
      <c r="E307" t="s">
        <v>18</v>
      </c>
      <c r="F307">
        <v>2</v>
      </c>
      <c r="G307">
        <v>0</v>
      </c>
      <c r="H307" s="12">
        <v>2.13</v>
      </c>
      <c r="I307" s="12">
        <v>3.37</v>
      </c>
      <c r="J307" s="12">
        <v>3.73</v>
      </c>
      <c r="R307" t="str">
        <f t="shared" si="60"/>
        <v xml:space="preserve">Colombia </v>
      </c>
      <c r="S307">
        <f t="shared" si="61"/>
        <v>2.13</v>
      </c>
      <c r="T307" t="str">
        <f t="shared" si="62"/>
        <v>Uruguay</v>
      </c>
      <c r="U307">
        <f t="shared" si="63"/>
        <v>3.73</v>
      </c>
      <c r="V307" t="str">
        <f t="shared" si="65"/>
        <v>home</v>
      </c>
      <c r="W307" t="str">
        <f t="shared" si="69"/>
        <v>favourite</v>
      </c>
      <c r="X307" t="str">
        <f t="shared" si="66"/>
        <v xml:space="preserve">Colombia </v>
      </c>
      <c r="Y307">
        <f t="shared" si="70"/>
        <v>2.13</v>
      </c>
      <c r="Z307" t="str">
        <f t="shared" si="71"/>
        <v>TRUE</v>
      </c>
    </row>
    <row r="308" spans="1:26" x14ac:dyDescent="0.2">
      <c r="A308">
        <v>2014</v>
      </c>
      <c r="B308">
        <v>51</v>
      </c>
      <c r="C308" t="s">
        <v>166</v>
      </c>
      <c r="D308" t="s">
        <v>172</v>
      </c>
      <c r="E308" t="s">
        <v>10</v>
      </c>
      <c r="F308">
        <v>2</v>
      </c>
      <c r="G308">
        <v>1</v>
      </c>
      <c r="H308" s="12">
        <v>2.13</v>
      </c>
      <c r="I308" s="12">
        <v>3.38</v>
      </c>
      <c r="J308" s="12">
        <v>3.74</v>
      </c>
      <c r="R308" t="str">
        <f t="shared" si="60"/>
        <v xml:space="preserve">Netherlands </v>
      </c>
      <c r="S308">
        <f t="shared" si="61"/>
        <v>2.13</v>
      </c>
      <c r="T308" t="str">
        <f t="shared" si="62"/>
        <v>Mexico</v>
      </c>
      <c r="U308">
        <f t="shared" si="63"/>
        <v>3.74</v>
      </c>
      <c r="V308" t="str">
        <f t="shared" si="65"/>
        <v>home</v>
      </c>
      <c r="W308" t="str">
        <f t="shared" si="69"/>
        <v>favourite</v>
      </c>
      <c r="X308" t="str">
        <f t="shared" si="66"/>
        <v xml:space="preserve">Netherlands </v>
      </c>
      <c r="Y308">
        <f t="shared" si="70"/>
        <v>2.13</v>
      </c>
      <c r="Z308" t="str">
        <f t="shared" si="71"/>
        <v>TRUE</v>
      </c>
    </row>
    <row r="309" spans="1:26" x14ac:dyDescent="0.2">
      <c r="A309">
        <v>2014</v>
      </c>
      <c r="B309">
        <v>52</v>
      </c>
      <c r="C309" t="s">
        <v>166</v>
      </c>
      <c r="D309" t="s">
        <v>175</v>
      </c>
      <c r="E309" t="s">
        <v>17</v>
      </c>
      <c r="F309">
        <v>1</v>
      </c>
      <c r="G309">
        <v>1</v>
      </c>
      <c r="H309" s="12">
        <v>2.71</v>
      </c>
      <c r="I309" s="12">
        <v>3.08</v>
      </c>
      <c r="J309" s="12">
        <v>2.94</v>
      </c>
      <c r="R309" t="str">
        <f t="shared" si="60"/>
        <v xml:space="preserve">Costa Rica </v>
      </c>
      <c r="S309">
        <f t="shared" si="61"/>
        <v>2.71</v>
      </c>
      <c r="T309" t="str">
        <f t="shared" si="62"/>
        <v>Greece</v>
      </c>
      <c r="U309">
        <f t="shared" si="63"/>
        <v>2.94</v>
      </c>
      <c r="V309" t="str">
        <f t="shared" si="65"/>
        <v>draw</v>
      </c>
      <c r="W309" t="str">
        <f t="shared" si="69"/>
        <v>draw</v>
      </c>
      <c r="X309" t="str">
        <f t="shared" si="66"/>
        <v>Draw</v>
      </c>
      <c r="Y309">
        <f t="shared" si="70"/>
        <v>3.08</v>
      </c>
      <c r="Z309" t="str">
        <f t="shared" si="71"/>
        <v>FALSE</v>
      </c>
    </row>
    <row r="310" spans="1:26" x14ac:dyDescent="0.2">
      <c r="A310">
        <v>2014</v>
      </c>
      <c r="B310">
        <v>53</v>
      </c>
      <c r="C310" t="s">
        <v>166</v>
      </c>
      <c r="D310" t="s">
        <v>176</v>
      </c>
      <c r="E310" t="s">
        <v>33</v>
      </c>
      <c r="F310">
        <v>2</v>
      </c>
      <c r="G310">
        <v>0</v>
      </c>
      <c r="H310" s="12">
        <v>1.41</v>
      </c>
      <c r="I310" s="12">
        <v>4.66</v>
      </c>
      <c r="J310" s="12">
        <v>8.81</v>
      </c>
      <c r="R310" t="str">
        <f t="shared" si="60"/>
        <v xml:space="preserve">France </v>
      </c>
      <c r="S310">
        <f t="shared" si="61"/>
        <v>1.41</v>
      </c>
      <c r="T310" t="str">
        <f t="shared" si="62"/>
        <v>Nigeria</v>
      </c>
      <c r="U310">
        <f t="shared" si="63"/>
        <v>8.81</v>
      </c>
      <c r="V310" t="str">
        <f t="shared" si="65"/>
        <v>home</v>
      </c>
      <c r="W310" t="str">
        <f t="shared" si="69"/>
        <v>favourite</v>
      </c>
      <c r="X310" t="str">
        <f t="shared" si="66"/>
        <v xml:space="preserve">France </v>
      </c>
      <c r="Y310">
        <f t="shared" si="70"/>
        <v>1.41</v>
      </c>
      <c r="Z310" t="str">
        <f t="shared" si="71"/>
        <v>TRUE</v>
      </c>
    </row>
    <row r="311" spans="1:26" x14ac:dyDescent="0.2">
      <c r="A311">
        <v>2014</v>
      </c>
      <c r="B311">
        <v>54</v>
      </c>
      <c r="C311" t="s">
        <v>166</v>
      </c>
      <c r="D311" t="s">
        <v>160</v>
      </c>
      <c r="E311" t="s">
        <v>37</v>
      </c>
      <c r="F311">
        <v>1</v>
      </c>
      <c r="G311">
        <v>1</v>
      </c>
      <c r="H311" s="12">
        <v>1.32</v>
      </c>
      <c r="I311" s="12">
        <v>5.66</v>
      </c>
      <c r="J311" s="12">
        <v>10.41</v>
      </c>
      <c r="R311" t="str">
        <f t="shared" si="60"/>
        <v xml:space="preserve">Germany </v>
      </c>
      <c r="S311">
        <f t="shared" si="61"/>
        <v>1.32</v>
      </c>
      <c r="T311" t="str">
        <f t="shared" si="62"/>
        <v>Algeria</v>
      </c>
      <c r="U311">
        <f t="shared" si="63"/>
        <v>10.41</v>
      </c>
      <c r="V311" t="str">
        <f t="shared" si="65"/>
        <v>draw</v>
      </c>
      <c r="W311" t="str">
        <f t="shared" si="69"/>
        <v>draw</v>
      </c>
      <c r="X311" t="str">
        <f t="shared" si="66"/>
        <v>Draw</v>
      </c>
      <c r="Y311">
        <f t="shared" si="70"/>
        <v>5.66</v>
      </c>
      <c r="Z311" t="str">
        <f t="shared" si="71"/>
        <v>FALSE</v>
      </c>
    </row>
    <row r="312" spans="1:26" x14ac:dyDescent="0.2">
      <c r="A312">
        <v>2014</v>
      </c>
      <c r="B312">
        <v>55</v>
      </c>
      <c r="C312" t="s">
        <v>166</v>
      </c>
      <c r="D312" t="s">
        <v>169</v>
      </c>
      <c r="E312" t="s">
        <v>24</v>
      </c>
      <c r="F312">
        <v>0</v>
      </c>
      <c r="G312">
        <v>0</v>
      </c>
      <c r="H312" s="12">
        <v>1.57</v>
      </c>
      <c r="I312" s="12">
        <v>4.16</v>
      </c>
      <c r="J312" s="12">
        <v>6.46</v>
      </c>
      <c r="R312" t="str">
        <f t="shared" si="60"/>
        <v xml:space="preserve">Argentina </v>
      </c>
      <c r="S312">
        <f t="shared" si="61"/>
        <v>1.57</v>
      </c>
      <c r="T312" t="str">
        <f t="shared" si="62"/>
        <v>Switzerland</v>
      </c>
      <c r="U312">
        <f t="shared" si="63"/>
        <v>6.46</v>
      </c>
      <c r="V312" t="str">
        <f t="shared" si="65"/>
        <v>draw</v>
      </c>
      <c r="W312" t="str">
        <f t="shared" si="69"/>
        <v>draw</v>
      </c>
      <c r="X312" t="str">
        <f t="shared" si="66"/>
        <v>Draw</v>
      </c>
      <c r="Y312">
        <f t="shared" si="70"/>
        <v>4.16</v>
      </c>
      <c r="Z312" t="str">
        <f t="shared" si="71"/>
        <v>FALSE</v>
      </c>
    </row>
    <row r="313" spans="1:26" x14ac:dyDescent="0.2">
      <c r="A313">
        <v>2014</v>
      </c>
      <c r="B313">
        <v>56</v>
      </c>
      <c r="C313" t="s">
        <v>166</v>
      </c>
      <c r="D313" t="s">
        <v>177</v>
      </c>
      <c r="E313" t="s">
        <v>35</v>
      </c>
      <c r="F313">
        <v>1</v>
      </c>
      <c r="G313">
        <v>1</v>
      </c>
      <c r="H313" s="12">
        <v>2.02</v>
      </c>
      <c r="I313" s="12">
        <v>3.41</v>
      </c>
      <c r="J313" s="12">
        <v>4.08</v>
      </c>
      <c r="R313" t="str">
        <f t="shared" si="60"/>
        <v xml:space="preserve">Belgium </v>
      </c>
      <c r="S313">
        <f t="shared" si="61"/>
        <v>2.02</v>
      </c>
      <c r="T313" t="str">
        <f t="shared" si="62"/>
        <v>USA</v>
      </c>
      <c r="U313">
        <f t="shared" si="63"/>
        <v>4.08</v>
      </c>
      <c r="V313" t="str">
        <f t="shared" si="65"/>
        <v>draw</v>
      </c>
      <c r="W313" t="str">
        <f t="shared" si="69"/>
        <v>draw</v>
      </c>
      <c r="X313" t="str">
        <f t="shared" si="66"/>
        <v>Draw</v>
      </c>
      <c r="Y313">
        <f t="shared" si="70"/>
        <v>3.41</v>
      </c>
      <c r="Z313" t="str">
        <f t="shared" si="71"/>
        <v>FALSE</v>
      </c>
    </row>
    <row r="314" spans="1:26" x14ac:dyDescent="0.2">
      <c r="A314">
        <v>2014</v>
      </c>
      <c r="B314">
        <v>57</v>
      </c>
      <c r="C314" t="s">
        <v>163</v>
      </c>
      <c r="D314" t="s">
        <v>176</v>
      </c>
      <c r="E314" t="s">
        <v>30</v>
      </c>
      <c r="F314">
        <v>0</v>
      </c>
      <c r="G314">
        <v>1</v>
      </c>
      <c r="H314" s="12">
        <v>2.84</v>
      </c>
      <c r="I314" s="12">
        <v>3.15</v>
      </c>
      <c r="J314" s="12">
        <v>2.77</v>
      </c>
      <c r="R314" t="str">
        <f t="shared" si="60"/>
        <v>Germany</v>
      </c>
      <c r="S314">
        <f t="shared" si="61"/>
        <v>2.77</v>
      </c>
      <c r="T314" t="str">
        <f t="shared" si="62"/>
        <v xml:space="preserve">France </v>
      </c>
      <c r="U314">
        <f t="shared" si="63"/>
        <v>2.84</v>
      </c>
      <c r="V314" t="str">
        <f t="shared" si="65"/>
        <v>away</v>
      </c>
      <c r="W314" t="str">
        <f t="shared" si="69"/>
        <v>favourite</v>
      </c>
      <c r="X314" t="str">
        <f t="shared" si="66"/>
        <v>Germany</v>
      </c>
      <c r="Y314">
        <f t="shared" si="70"/>
        <v>2.77</v>
      </c>
      <c r="Z314" t="str">
        <f t="shared" si="71"/>
        <v>TRUE</v>
      </c>
    </row>
    <row r="315" spans="1:26" x14ac:dyDescent="0.2">
      <c r="A315">
        <v>2014</v>
      </c>
      <c r="B315">
        <v>58</v>
      </c>
      <c r="C315" t="s">
        <v>163</v>
      </c>
      <c r="D315" t="s">
        <v>164</v>
      </c>
      <c r="E315" t="s">
        <v>16</v>
      </c>
      <c r="F315">
        <v>2</v>
      </c>
      <c r="G315">
        <v>1</v>
      </c>
      <c r="H315" s="12">
        <v>1.77</v>
      </c>
      <c r="I315" s="12">
        <v>3.8</v>
      </c>
      <c r="J315" s="12">
        <v>4.91</v>
      </c>
      <c r="R315" t="str">
        <f t="shared" si="60"/>
        <v xml:space="preserve">Brazil </v>
      </c>
      <c r="S315">
        <f t="shared" si="61"/>
        <v>1.77</v>
      </c>
      <c r="T315" t="str">
        <f t="shared" si="62"/>
        <v>Colombia</v>
      </c>
      <c r="U315">
        <f t="shared" si="63"/>
        <v>4.91</v>
      </c>
      <c r="V315" t="str">
        <f t="shared" si="65"/>
        <v>home</v>
      </c>
      <c r="W315" t="str">
        <f t="shared" si="69"/>
        <v>favourite</v>
      </c>
      <c r="X315" t="str">
        <f t="shared" si="66"/>
        <v xml:space="preserve">Brazil </v>
      </c>
      <c r="Y315">
        <f t="shared" si="70"/>
        <v>1.77</v>
      </c>
      <c r="Z315" t="str">
        <f t="shared" si="71"/>
        <v>TRUE</v>
      </c>
    </row>
    <row r="316" spans="1:26" x14ac:dyDescent="0.2">
      <c r="A316">
        <v>2014</v>
      </c>
      <c r="B316">
        <v>59</v>
      </c>
      <c r="C316" t="s">
        <v>163</v>
      </c>
      <c r="D316" t="s">
        <v>169</v>
      </c>
      <c r="E316" t="s">
        <v>36</v>
      </c>
      <c r="F316">
        <v>1</v>
      </c>
      <c r="G316">
        <v>0</v>
      </c>
      <c r="H316" s="12">
        <v>1.99</v>
      </c>
      <c r="I316" s="12">
        <v>3.4</v>
      </c>
      <c r="J316" s="12">
        <v>4.24</v>
      </c>
      <c r="R316" t="str">
        <f t="shared" si="60"/>
        <v xml:space="preserve">Argentina </v>
      </c>
      <c r="S316">
        <f t="shared" si="61"/>
        <v>1.99</v>
      </c>
      <c r="T316" t="str">
        <f t="shared" si="62"/>
        <v>Belgium</v>
      </c>
      <c r="U316">
        <f t="shared" si="63"/>
        <v>4.24</v>
      </c>
      <c r="V316" t="str">
        <f t="shared" si="65"/>
        <v>home</v>
      </c>
      <c r="W316" t="str">
        <f t="shared" si="69"/>
        <v>favourite</v>
      </c>
      <c r="X316" t="str">
        <f t="shared" si="66"/>
        <v xml:space="preserve">Argentina </v>
      </c>
      <c r="Y316">
        <f t="shared" si="70"/>
        <v>1.99</v>
      </c>
      <c r="Z316" t="str">
        <f t="shared" si="71"/>
        <v>TRUE</v>
      </c>
    </row>
    <row r="317" spans="1:26" x14ac:dyDescent="0.2">
      <c r="A317">
        <v>2014</v>
      </c>
      <c r="B317">
        <v>60</v>
      </c>
      <c r="C317" t="s">
        <v>163</v>
      </c>
      <c r="D317" t="s">
        <v>172</v>
      </c>
      <c r="E317" t="s">
        <v>19</v>
      </c>
      <c r="F317">
        <v>0</v>
      </c>
      <c r="G317">
        <v>0</v>
      </c>
      <c r="H317" s="12">
        <v>1.53</v>
      </c>
      <c r="I317" s="12">
        <v>4.16</v>
      </c>
      <c r="J317" s="12">
        <v>7.15</v>
      </c>
      <c r="R317" t="str">
        <f t="shared" si="60"/>
        <v xml:space="preserve">Netherlands </v>
      </c>
      <c r="S317">
        <f t="shared" si="61"/>
        <v>1.53</v>
      </c>
      <c r="T317" t="str">
        <f t="shared" si="62"/>
        <v>Costa Rica</v>
      </c>
      <c r="U317">
        <f t="shared" si="63"/>
        <v>7.15</v>
      </c>
      <c r="V317" t="str">
        <f t="shared" si="65"/>
        <v>draw</v>
      </c>
      <c r="W317" t="str">
        <f t="shared" si="69"/>
        <v>draw</v>
      </c>
      <c r="X317" t="str">
        <f t="shared" si="66"/>
        <v>Draw</v>
      </c>
      <c r="Y317">
        <f t="shared" si="70"/>
        <v>4.16</v>
      </c>
      <c r="Z317" t="str">
        <f t="shared" si="71"/>
        <v>FALSE</v>
      </c>
    </row>
    <row r="318" spans="1:26" x14ac:dyDescent="0.2">
      <c r="A318">
        <v>2014</v>
      </c>
      <c r="B318">
        <v>61</v>
      </c>
      <c r="C318" t="s">
        <v>161</v>
      </c>
      <c r="D318" t="s">
        <v>164</v>
      </c>
      <c r="E318" t="s">
        <v>30</v>
      </c>
      <c r="F318">
        <v>1</v>
      </c>
      <c r="G318">
        <v>7</v>
      </c>
      <c r="H318" s="12">
        <v>2.65</v>
      </c>
      <c r="I318" s="12">
        <v>3.21</v>
      </c>
      <c r="J318" s="12">
        <v>2.93</v>
      </c>
      <c r="R318" t="str">
        <f t="shared" si="60"/>
        <v xml:space="preserve">Brazil </v>
      </c>
      <c r="S318">
        <f t="shared" si="61"/>
        <v>2.65</v>
      </c>
      <c r="T318" t="str">
        <f t="shared" si="62"/>
        <v>Germany</v>
      </c>
      <c r="U318">
        <f t="shared" si="63"/>
        <v>2.93</v>
      </c>
      <c r="V318" t="str">
        <f t="shared" si="65"/>
        <v>away</v>
      </c>
      <c r="W318" t="str">
        <f t="shared" si="69"/>
        <v>outsider</v>
      </c>
      <c r="X318" t="str">
        <f t="shared" si="66"/>
        <v>Germany</v>
      </c>
      <c r="Y318">
        <f t="shared" si="70"/>
        <v>2.93</v>
      </c>
      <c r="Z318" t="str">
        <f t="shared" si="71"/>
        <v>FALSE</v>
      </c>
    </row>
    <row r="319" spans="1:26" x14ac:dyDescent="0.2">
      <c r="A319">
        <v>2014</v>
      </c>
      <c r="B319">
        <v>62</v>
      </c>
      <c r="C319" t="s">
        <v>161</v>
      </c>
      <c r="D319" t="s">
        <v>172</v>
      </c>
      <c r="E319" t="s">
        <v>28</v>
      </c>
      <c r="F319">
        <v>0</v>
      </c>
      <c r="G319">
        <v>0</v>
      </c>
      <c r="H319" s="12">
        <v>3.07</v>
      </c>
      <c r="I319" s="12">
        <v>3.23</v>
      </c>
      <c r="J319" s="12">
        <v>2.54</v>
      </c>
      <c r="R319" t="str">
        <f t="shared" si="60"/>
        <v>Argentina</v>
      </c>
      <c r="S319">
        <f t="shared" si="61"/>
        <v>2.54</v>
      </c>
      <c r="T319" t="str">
        <f t="shared" si="62"/>
        <v xml:space="preserve">Netherlands </v>
      </c>
      <c r="U319">
        <f t="shared" si="63"/>
        <v>3.07</v>
      </c>
      <c r="V319" t="str">
        <f t="shared" si="65"/>
        <v>draw</v>
      </c>
      <c r="W319" t="str">
        <f t="shared" si="69"/>
        <v>draw</v>
      </c>
      <c r="X319" t="str">
        <f t="shared" si="66"/>
        <v>Draw</v>
      </c>
      <c r="Y319">
        <f t="shared" si="70"/>
        <v>3.23</v>
      </c>
      <c r="Z319" t="str">
        <f t="shared" si="71"/>
        <v>FALSE</v>
      </c>
    </row>
    <row r="320" spans="1:26" x14ac:dyDescent="0.2">
      <c r="A320">
        <v>2014</v>
      </c>
      <c r="B320">
        <v>63</v>
      </c>
      <c r="C320" t="s">
        <v>159</v>
      </c>
      <c r="D320" t="s">
        <v>164</v>
      </c>
      <c r="E320" t="s">
        <v>13</v>
      </c>
      <c r="F320">
        <v>0</v>
      </c>
      <c r="G320">
        <v>3</v>
      </c>
      <c r="H320" s="12">
        <v>2.16</v>
      </c>
      <c r="I320" s="12">
        <v>3.71</v>
      </c>
      <c r="J320" s="12">
        <v>3.35</v>
      </c>
      <c r="R320" t="str">
        <f t="shared" si="60"/>
        <v xml:space="preserve">Brazil </v>
      </c>
      <c r="S320">
        <f t="shared" si="61"/>
        <v>2.16</v>
      </c>
      <c r="T320" t="str">
        <f t="shared" si="62"/>
        <v>Netherlands</v>
      </c>
      <c r="U320">
        <f t="shared" si="63"/>
        <v>3.35</v>
      </c>
      <c r="V320" t="str">
        <f t="shared" si="65"/>
        <v>away</v>
      </c>
      <c r="W320" t="str">
        <f t="shared" si="69"/>
        <v>outsider</v>
      </c>
      <c r="X320" t="str">
        <f t="shared" si="66"/>
        <v>Netherlands</v>
      </c>
      <c r="Y320">
        <f t="shared" si="70"/>
        <v>3.35</v>
      </c>
      <c r="Z320" t="str">
        <f t="shared" si="71"/>
        <v>FALSE</v>
      </c>
    </row>
    <row r="321" spans="1:26" x14ac:dyDescent="0.2">
      <c r="A321">
        <v>2014</v>
      </c>
      <c r="B321">
        <v>64</v>
      </c>
      <c r="C321" t="s">
        <v>157</v>
      </c>
      <c r="D321" t="s">
        <v>160</v>
      </c>
      <c r="E321" t="s">
        <v>28</v>
      </c>
      <c r="F321">
        <v>0</v>
      </c>
      <c r="G321">
        <v>0</v>
      </c>
      <c r="H321" s="12">
        <v>2.36</v>
      </c>
      <c r="I321" s="12">
        <v>3.29</v>
      </c>
      <c r="J321" s="12">
        <v>3.35</v>
      </c>
      <c r="R321" t="str">
        <f t="shared" si="60"/>
        <v xml:space="preserve">Germany </v>
      </c>
      <c r="S321">
        <f t="shared" si="61"/>
        <v>2.36</v>
      </c>
      <c r="T321" t="str">
        <f t="shared" si="62"/>
        <v>Argentina</v>
      </c>
      <c r="U321">
        <f t="shared" si="63"/>
        <v>3.35</v>
      </c>
      <c r="V321" t="str">
        <f t="shared" si="65"/>
        <v>draw</v>
      </c>
      <c r="W321" t="str">
        <f t="shared" si="69"/>
        <v>draw</v>
      </c>
      <c r="X321" t="str">
        <f t="shared" si="66"/>
        <v>Draw</v>
      </c>
      <c r="Y321">
        <f t="shared" si="70"/>
        <v>3.29</v>
      </c>
      <c r="Z321" t="str">
        <f t="shared" si="71"/>
        <v>FALSE</v>
      </c>
    </row>
    <row r="322" spans="1:26" x14ac:dyDescent="0.2">
      <c r="A322">
        <v>2018</v>
      </c>
      <c r="B322">
        <v>1</v>
      </c>
      <c r="C322">
        <v>1</v>
      </c>
      <c r="D322" s="23" t="s">
        <v>38</v>
      </c>
      <c r="E322" s="23" t="s">
        <v>85</v>
      </c>
      <c r="F322" s="23">
        <v>5</v>
      </c>
      <c r="G322" s="23">
        <v>0</v>
      </c>
      <c r="H322" s="25">
        <v>1.4</v>
      </c>
      <c r="I322" s="25">
        <v>4</v>
      </c>
      <c r="J322" s="25">
        <v>9</v>
      </c>
      <c r="K322">
        <v>0.66149999999999998</v>
      </c>
      <c r="L322">
        <v>0.12</v>
      </c>
      <c r="M322">
        <v>0.21840000000000001</v>
      </c>
      <c r="N322"/>
      <c r="O322"/>
      <c r="P322"/>
      <c r="Q322"/>
      <c r="R322" t="str">
        <f t="shared" ref="R322:R377" si="72">IF($H322&lt;$J322,$D322,$E322)</f>
        <v>Russia</v>
      </c>
      <c r="S322">
        <f t="shared" ref="S322:S377" si="73">IF($H322&lt;$J322,$H322,$J322)</f>
        <v>1.4</v>
      </c>
      <c r="T322" t="str">
        <f t="shared" ref="T322:T377" si="74">IF($H322&gt;$J322,$D322,$E322)</f>
        <v>Saudi Arabia</v>
      </c>
      <c r="U322">
        <f t="shared" ref="U322:U377" si="75">IF($H322&gt;$J322,$H322,$J322)</f>
        <v>9</v>
      </c>
      <c r="V322" t="str">
        <f t="shared" si="65"/>
        <v>home</v>
      </c>
      <c r="W322" t="str">
        <f t="shared" si="69"/>
        <v>favourite</v>
      </c>
      <c r="X322" t="str">
        <f t="shared" si="66"/>
        <v>Russia</v>
      </c>
      <c r="Y322">
        <f t="shared" ref="Y322:Y345" si="76">IF(V322="","",IF(V322="home",H322,IF(V322="away",J322,I322)))</f>
        <v>1.4</v>
      </c>
      <c r="Z322" t="str">
        <f t="shared" ref="Z322:Z345" si="77">IF(W322="","",IF(W322="favourite","TRUE","FALSE"))</f>
        <v>TRUE</v>
      </c>
    </row>
    <row r="323" spans="1:26" x14ac:dyDescent="0.2">
      <c r="A323">
        <v>2018</v>
      </c>
      <c r="B323">
        <f t="shared" ref="B323:B369" si="78">B322+1</f>
        <v>2</v>
      </c>
      <c r="C323">
        <v>1</v>
      </c>
      <c r="D323" s="23" t="s">
        <v>86</v>
      </c>
      <c r="E323" s="23" t="s">
        <v>18</v>
      </c>
      <c r="F323" s="23">
        <v>0</v>
      </c>
      <c r="G323" s="23">
        <v>1</v>
      </c>
      <c r="H323" s="25">
        <v>7</v>
      </c>
      <c r="I323" s="25">
        <v>3.5</v>
      </c>
      <c r="J323" s="25">
        <v>1.57</v>
      </c>
      <c r="K323">
        <v>0.1845</v>
      </c>
      <c r="L323">
        <v>0.54330000000000001</v>
      </c>
      <c r="M323">
        <v>0.27229999999999999</v>
      </c>
      <c r="N323"/>
      <c r="O323"/>
      <c r="P323"/>
      <c r="Q323"/>
      <c r="R323" t="str">
        <f t="shared" si="72"/>
        <v>Uruguay</v>
      </c>
      <c r="S323">
        <f t="shared" si="73"/>
        <v>1.57</v>
      </c>
      <c r="T323" t="str">
        <f t="shared" si="74"/>
        <v>Egypt</v>
      </c>
      <c r="U323">
        <f t="shared" si="75"/>
        <v>7</v>
      </c>
      <c r="V323" t="str">
        <f t="shared" si="65"/>
        <v>away</v>
      </c>
      <c r="W323" t="str">
        <f t="shared" si="69"/>
        <v>favourite</v>
      </c>
      <c r="X323" t="str">
        <f t="shared" si="66"/>
        <v>Uruguay</v>
      </c>
      <c r="Y323">
        <f t="shared" si="76"/>
        <v>1.57</v>
      </c>
      <c r="Z323" t="str">
        <f t="shared" si="77"/>
        <v>TRUE</v>
      </c>
    </row>
    <row r="324" spans="1:26" x14ac:dyDescent="0.2">
      <c r="A324">
        <v>2018</v>
      </c>
      <c r="B324">
        <f t="shared" si="78"/>
        <v>3</v>
      </c>
      <c r="C324">
        <v>1</v>
      </c>
      <c r="D324" s="23" t="s">
        <v>87</v>
      </c>
      <c r="E324" s="23" t="s">
        <v>32</v>
      </c>
      <c r="F324" s="23">
        <v>0</v>
      </c>
      <c r="G324" s="23">
        <v>1</v>
      </c>
      <c r="H324" s="25">
        <v>2.25</v>
      </c>
      <c r="I324" s="25">
        <v>2.88</v>
      </c>
      <c r="J324" s="25">
        <v>3.75</v>
      </c>
      <c r="K324">
        <v>0.40039999999999998</v>
      </c>
      <c r="L324">
        <v>0.26669999999999999</v>
      </c>
      <c r="M324">
        <v>0.33300000000000002</v>
      </c>
      <c r="N324"/>
      <c r="O324"/>
      <c r="P324"/>
      <c r="Q324"/>
      <c r="R324" t="str">
        <f t="shared" si="72"/>
        <v>Morocco</v>
      </c>
      <c r="S324">
        <f t="shared" si="73"/>
        <v>2.25</v>
      </c>
      <c r="T324" t="str">
        <f t="shared" si="74"/>
        <v>Iran</v>
      </c>
      <c r="U324">
        <f t="shared" si="75"/>
        <v>3.75</v>
      </c>
      <c r="V324" t="str">
        <f t="shared" si="65"/>
        <v>away</v>
      </c>
      <c r="W324" t="str">
        <f t="shared" si="69"/>
        <v>outsider</v>
      </c>
      <c r="X324" t="str">
        <f t="shared" si="66"/>
        <v>Iran</v>
      </c>
      <c r="Y324">
        <f t="shared" si="76"/>
        <v>3.75</v>
      </c>
      <c r="Z324" t="str">
        <f t="shared" si="77"/>
        <v>FALSE</v>
      </c>
    </row>
    <row r="325" spans="1:26" x14ac:dyDescent="0.2">
      <c r="A325">
        <v>2018</v>
      </c>
      <c r="B325">
        <f t="shared" si="78"/>
        <v>4</v>
      </c>
      <c r="C325">
        <v>1</v>
      </c>
      <c r="D325" s="23" t="s">
        <v>31</v>
      </c>
      <c r="E325" s="23" t="s">
        <v>12</v>
      </c>
      <c r="F325" s="23">
        <v>3</v>
      </c>
      <c r="G325" s="23">
        <v>3</v>
      </c>
      <c r="H325" s="25">
        <v>4.33</v>
      </c>
      <c r="I325" s="25">
        <v>3.25</v>
      </c>
      <c r="J325" s="25">
        <v>1.91</v>
      </c>
      <c r="K325">
        <v>0.24590000000000001</v>
      </c>
      <c r="L325">
        <v>0.48089999999999999</v>
      </c>
      <c r="M325">
        <v>0.2732</v>
      </c>
      <c r="N325"/>
      <c r="O325"/>
      <c r="P325"/>
      <c r="Q325"/>
      <c r="R325" t="str">
        <f t="shared" si="72"/>
        <v>Spain</v>
      </c>
      <c r="S325">
        <f t="shared" si="73"/>
        <v>1.91</v>
      </c>
      <c r="T325" t="str">
        <f t="shared" si="74"/>
        <v>Portugal</v>
      </c>
      <c r="U325">
        <f t="shared" si="75"/>
        <v>4.33</v>
      </c>
      <c r="V325" t="str">
        <f t="shared" si="65"/>
        <v>draw</v>
      </c>
      <c r="W325" t="str">
        <f t="shared" si="69"/>
        <v>draw</v>
      </c>
      <c r="X325" t="str">
        <f t="shared" si="66"/>
        <v>Draw</v>
      </c>
      <c r="Y325">
        <f t="shared" si="76"/>
        <v>3.25</v>
      </c>
      <c r="Z325" t="str">
        <f t="shared" si="77"/>
        <v>FALSE</v>
      </c>
    </row>
    <row r="326" spans="1:26" x14ac:dyDescent="0.2">
      <c r="A326">
        <v>2018</v>
      </c>
      <c r="B326">
        <f t="shared" si="78"/>
        <v>5</v>
      </c>
      <c r="C326">
        <v>1</v>
      </c>
      <c r="D326" s="23" t="s">
        <v>26</v>
      </c>
      <c r="E326" s="23" t="s">
        <v>15</v>
      </c>
      <c r="F326" s="23">
        <v>2</v>
      </c>
      <c r="G326" s="23">
        <v>1</v>
      </c>
      <c r="H326" s="25">
        <v>1.2</v>
      </c>
      <c r="I326" s="25">
        <v>6</v>
      </c>
      <c r="J326" s="25">
        <v>14</v>
      </c>
      <c r="K326">
        <v>0.76939999999999997</v>
      </c>
      <c r="L326">
        <v>7.46E-2</v>
      </c>
      <c r="M326">
        <v>0.156</v>
      </c>
      <c r="N326"/>
      <c r="O326"/>
      <c r="P326"/>
      <c r="Q326"/>
      <c r="R326" t="str">
        <f t="shared" si="72"/>
        <v>France</v>
      </c>
      <c r="S326">
        <f t="shared" si="73"/>
        <v>1.2</v>
      </c>
      <c r="T326" t="str">
        <f t="shared" si="74"/>
        <v>Australia</v>
      </c>
      <c r="U326">
        <f t="shared" si="75"/>
        <v>14</v>
      </c>
      <c r="V326" t="str">
        <f t="shared" si="65"/>
        <v>home</v>
      </c>
      <c r="W326" t="str">
        <f t="shared" si="69"/>
        <v>favourite</v>
      </c>
      <c r="X326" t="str">
        <f t="shared" si="66"/>
        <v>France</v>
      </c>
      <c r="Y326">
        <f t="shared" si="76"/>
        <v>1.2</v>
      </c>
      <c r="Z326" t="str">
        <f t="shared" si="77"/>
        <v>TRUE</v>
      </c>
    </row>
    <row r="327" spans="1:26" x14ac:dyDescent="0.2">
      <c r="A327">
        <v>2018</v>
      </c>
      <c r="B327">
        <f t="shared" si="78"/>
        <v>6</v>
      </c>
      <c r="C327">
        <v>1</v>
      </c>
      <c r="D327" s="23" t="s">
        <v>28</v>
      </c>
      <c r="E327" s="23" t="s">
        <v>89</v>
      </c>
      <c r="F327" s="23">
        <v>1</v>
      </c>
      <c r="G327" s="23">
        <v>1</v>
      </c>
      <c r="H327" s="25">
        <v>1.28</v>
      </c>
      <c r="I327" s="25">
        <v>4.5</v>
      </c>
      <c r="J327" s="25">
        <v>13</v>
      </c>
      <c r="K327">
        <v>0.60909999999999997</v>
      </c>
      <c r="L327">
        <v>0.15040000000000001</v>
      </c>
      <c r="M327">
        <v>0.24060000000000001</v>
      </c>
      <c r="N327"/>
      <c r="O327"/>
      <c r="P327"/>
      <c r="Q327"/>
      <c r="R327" t="str">
        <f t="shared" si="72"/>
        <v>Argentina</v>
      </c>
      <c r="S327">
        <f t="shared" si="73"/>
        <v>1.28</v>
      </c>
      <c r="T327" t="str">
        <f t="shared" si="74"/>
        <v>Iceland</v>
      </c>
      <c r="U327">
        <f t="shared" si="75"/>
        <v>13</v>
      </c>
      <c r="V327" t="str">
        <f t="shared" si="65"/>
        <v>draw</v>
      </c>
      <c r="W327" t="str">
        <f t="shared" si="69"/>
        <v>draw</v>
      </c>
      <c r="X327" t="str">
        <f t="shared" si="66"/>
        <v>Draw</v>
      </c>
      <c r="Y327">
        <f t="shared" si="76"/>
        <v>4.5</v>
      </c>
      <c r="Z327" t="str">
        <f t="shared" si="77"/>
        <v>FALSE</v>
      </c>
    </row>
    <row r="328" spans="1:26" x14ac:dyDescent="0.2">
      <c r="A328">
        <v>2018</v>
      </c>
      <c r="B328">
        <f t="shared" si="78"/>
        <v>7</v>
      </c>
      <c r="C328">
        <v>1</v>
      </c>
      <c r="D328" s="23" t="s">
        <v>88</v>
      </c>
      <c r="E328" s="23" t="s">
        <v>74</v>
      </c>
      <c r="F328" s="23">
        <v>0</v>
      </c>
      <c r="G328" s="23">
        <v>1</v>
      </c>
      <c r="H328" s="25">
        <v>3.1</v>
      </c>
      <c r="I328" s="25">
        <v>3.1</v>
      </c>
      <c r="J328" s="25">
        <v>2.37</v>
      </c>
      <c r="K328">
        <v>0.29420000000000002</v>
      </c>
      <c r="L328">
        <v>0.41799999999999998</v>
      </c>
      <c r="M328">
        <v>0.2878</v>
      </c>
      <c r="N328"/>
      <c r="O328"/>
      <c r="P328"/>
      <c r="Q328"/>
      <c r="R328" t="str">
        <f t="shared" si="72"/>
        <v>Denmark</v>
      </c>
      <c r="S328">
        <f t="shared" si="73"/>
        <v>2.37</v>
      </c>
      <c r="T328" t="str">
        <f t="shared" si="74"/>
        <v>Peru</v>
      </c>
      <c r="U328">
        <f t="shared" si="75"/>
        <v>3.1</v>
      </c>
      <c r="V328" t="str">
        <f t="shared" si="65"/>
        <v>away</v>
      </c>
      <c r="W328" t="str">
        <f t="shared" si="69"/>
        <v>favourite</v>
      </c>
      <c r="X328" t="str">
        <f t="shared" si="66"/>
        <v>Denmark</v>
      </c>
      <c r="Y328">
        <f t="shared" si="76"/>
        <v>2.37</v>
      </c>
      <c r="Z328" t="str">
        <f t="shared" si="77"/>
        <v>TRUE</v>
      </c>
    </row>
    <row r="329" spans="1:26" x14ac:dyDescent="0.2">
      <c r="A329">
        <v>2018</v>
      </c>
      <c r="B329">
        <f t="shared" si="78"/>
        <v>8</v>
      </c>
      <c r="C329">
        <v>1</v>
      </c>
      <c r="D329" s="23" t="s">
        <v>9</v>
      </c>
      <c r="E329" s="23" t="s">
        <v>33</v>
      </c>
      <c r="F329" s="23">
        <v>2</v>
      </c>
      <c r="G329" s="23">
        <v>0</v>
      </c>
      <c r="H329" s="25">
        <v>1.67</v>
      </c>
      <c r="I329" s="25">
        <v>3.5</v>
      </c>
      <c r="J329" s="25">
        <v>5.5</v>
      </c>
      <c r="K329">
        <v>0.50619999999999998</v>
      </c>
      <c r="L329">
        <v>0.20380000000000001</v>
      </c>
      <c r="M329">
        <v>0.28999999999999998</v>
      </c>
      <c r="N329"/>
      <c r="O329"/>
      <c r="P329"/>
      <c r="Q329"/>
      <c r="R329" t="str">
        <f t="shared" si="72"/>
        <v>Croatia</v>
      </c>
      <c r="S329">
        <f t="shared" si="73"/>
        <v>1.67</v>
      </c>
      <c r="T329" t="str">
        <f t="shared" si="74"/>
        <v>Nigeria</v>
      </c>
      <c r="U329">
        <f t="shared" si="75"/>
        <v>5.5</v>
      </c>
      <c r="V329" t="str">
        <f t="shared" si="65"/>
        <v>home</v>
      </c>
      <c r="W329" t="str">
        <f t="shared" si="69"/>
        <v>favourite</v>
      </c>
      <c r="X329" t="str">
        <f t="shared" si="66"/>
        <v>Croatia</v>
      </c>
      <c r="Y329">
        <f t="shared" si="76"/>
        <v>1.67</v>
      </c>
      <c r="Z329" t="str">
        <f t="shared" si="77"/>
        <v>TRUE</v>
      </c>
    </row>
    <row r="330" spans="1:26" x14ac:dyDescent="0.2">
      <c r="A330">
        <v>2018</v>
      </c>
      <c r="B330">
        <f t="shared" si="78"/>
        <v>9</v>
      </c>
      <c r="C330">
        <v>1</v>
      </c>
      <c r="D330" s="23" t="s">
        <v>19</v>
      </c>
      <c r="E330" s="23" t="s">
        <v>73</v>
      </c>
      <c r="F330" s="23">
        <v>0</v>
      </c>
      <c r="G330" s="23">
        <v>1</v>
      </c>
      <c r="H330" s="25">
        <v>4.5</v>
      </c>
      <c r="I330" s="25">
        <v>3.1</v>
      </c>
      <c r="J330" s="25">
        <v>1.91</v>
      </c>
      <c r="K330">
        <v>0.23119999999999999</v>
      </c>
      <c r="L330">
        <v>0.48899999999999999</v>
      </c>
      <c r="M330">
        <v>0.27979999999999999</v>
      </c>
      <c r="N330"/>
      <c r="O330"/>
      <c r="P330"/>
      <c r="Q330"/>
      <c r="R330" t="str">
        <f t="shared" si="72"/>
        <v>Serbia</v>
      </c>
      <c r="S330">
        <f t="shared" si="73"/>
        <v>1.91</v>
      </c>
      <c r="T330" t="str">
        <f t="shared" si="74"/>
        <v>Costa Rica</v>
      </c>
      <c r="U330">
        <f t="shared" si="75"/>
        <v>4.5</v>
      </c>
      <c r="V330" t="str">
        <f t="shared" si="65"/>
        <v>away</v>
      </c>
      <c r="W330" t="str">
        <f t="shared" si="69"/>
        <v>favourite</v>
      </c>
      <c r="X330" t="str">
        <f t="shared" si="66"/>
        <v>Serbia</v>
      </c>
      <c r="Y330">
        <f t="shared" si="76"/>
        <v>1.91</v>
      </c>
      <c r="Z330" t="str">
        <f t="shared" si="77"/>
        <v>TRUE</v>
      </c>
    </row>
    <row r="331" spans="1:26" x14ac:dyDescent="0.2">
      <c r="A331">
        <v>2018</v>
      </c>
      <c r="B331">
        <f t="shared" si="78"/>
        <v>10</v>
      </c>
      <c r="C331">
        <v>1</v>
      </c>
      <c r="D331" s="23" t="s">
        <v>30</v>
      </c>
      <c r="E331" s="23" t="s">
        <v>10</v>
      </c>
      <c r="F331" s="23">
        <v>0</v>
      </c>
      <c r="G331" s="23">
        <v>1</v>
      </c>
      <c r="H331" s="25">
        <v>1.4</v>
      </c>
      <c r="I331" s="25">
        <v>4.2</v>
      </c>
      <c r="J331" s="25">
        <v>7.5</v>
      </c>
      <c r="K331">
        <v>0.62760000000000005</v>
      </c>
      <c r="L331">
        <v>0.1537</v>
      </c>
      <c r="M331">
        <v>0.21870000000000001</v>
      </c>
      <c r="N331"/>
      <c r="O331"/>
      <c r="P331"/>
      <c r="Q331"/>
      <c r="R331" t="str">
        <f t="shared" si="72"/>
        <v>Germany</v>
      </c>
      <c r="S331">
        <f t="shared" si="73"/>
        <v>1.4</v>
      </c>
      <c r="T331" t="str">
        <f t="shared" si="74"/>
        <v>Mexico</v>
      </c>
      <c r="U331">
        <f t="shared" si="75"/>
        <v>7.5</v>
      </c>
      <c r="V331" t="str">
        <f t="shared" si="65"/>
        <v>away</v>
      </c>
      <c r="W331" t="str">
        <f t="shared" si="69"/>
        <v>outsider</v>
      </c>
      <c r="X331" t="str">
        <f t="shared" si="66"/>
        <v>Mexico</v>
      </c>
      <c r="Y331">
        <f t="shared" si="76"/>
        <v>7.5</v>
      </c>
      <c r="Z331" t="str">
        <f t="shared" si="77"/>
        <v>FALSE</v>
      </c>
    </row>
    <row r="332" spans="1:26" x14ac:dyDescent="0.2">
      <c r="A332">
        <v>2018</v>
      </c>
      <c r="B332">
        <f t="shared" si="78"/>
        <v>11</v>
      </c>
      <c r="C332">
        <v>1</v>
      </c>
      <c r="D332" s="23" t="s">
        <v>8</v>
      </c>
      <c r="E332" s="23" t="s">
        <v>24</v>
      </c>
      <c r="F332" s="23">
        <v>1</v>
      </c>
      <c r="G332" s="23">
        <v>1</v>
      </c>
      <c r="H332" s="25">
        <v>1.36</v>
      </c>
      <c r="I332" s="25">
        <v>4.5</v>
      </c>
      <c r="J332" s="25">
        <v>8.5</v>
      </c>
      <c r="K332">
        <v>0.58840000000000003</v>
      </c>
      <c r="L332">
        <v>0.1643</v>
      </c>
      <c r="M332">
        <v>0.24729999999999999</v>
      </c>
      <c r="N332"/>
      <c r="O332"/>
      <c r="P332"/>
      <c r="Q332"/>
      <c r="R332" t="str">
        <f t="shared" si="72"/>
        <v>Brazil</v>
      </c>
      <c r="S332">
        <f t="shared" si="73"/>
        <v>1.36</v>
      </c>
      <c r="T332" t="str">
        <f t="shared" si="74"/>
        <v>Switzerland</v>
      </c>
      <c r="U332">
        <f t="shared" si="75"/>
        <v>8.5</v>
      </c>
      <c r="V332" t="str">
        <f t="shared" si="65"/>
        <v>draw</v>
      </c>
      <c r="W332" t="str">
        <f t="shared" si="69"/>
        <v>draw</v>
      </c>
      <c r="X332" t="str">
        <f t="shared" si="66"/>
        <v>Draw</v>
      </c>
      <c r="Y332">
        <f t="shared" si="76"/>
        <v>4.5</v>
      </c>
      <c r="Z332" t="str">
        <f t="shared" si="77"/>
        <v>FALSE</v>
      </c>
    </row>
    <row r="333" spans="1:26" x14ac:dyDescent="0.2">
      <c r="A333">
        <v>2018</v>
      </c>
      <c r="B333">
        <f t="shared" si="78"/>
        <v>12</v>
      </c>
      <c r="C333">
        <v>1</v>
      </c>
      <c r="D333" s="23" t="s">
        <v>90</v>
      </c>
      <c r="E333" s="23" t="s">
        <v>97</v>
      </c>
      <c r="F333" s="23">
        <v>1</v>
      </c>
      <c r="G333" s="23">
        <v>0</v>
      </c>
      <c r="H333" s="25">
        <v>2</v>
      </c>
      <c r="I333" s="25">
        <v>3.1</v>
      </c>
      <c r="J333" s="25">
        <v>4</v>
      </c>
      <c r="K333">
        <v>0.54430000000000001</v>
      </c>
      <c r="L333">
        <v>0.189</v>
      </c>
      <c r="M333">
        <v>0.26669999999999999</v>
      </c>
      <c r="N333"/>
      <c r="O333"/>
      <c r="P333"/>
      <c r="Q333"/>
      <c r="R333" t="str">
        <f t="shared" si="72"/>
        <v>Sweden</v>
      </c>
      <c r="S333">
        <f t="shared" si="73"/>
        <v>2</v>
      </c>
      <c r="T333" t="str">
        <f t="shared" si="74"/>
        <v>Korea Republic</v>
      </c>
      <c r="U333">
        <f t="shared" si="75"/>
        <v>4</v>
      </c>
      <c r="V333" t="str">
        <f t="shared" si="65"/>
        <v>home</v>
      </c>
      <c r="W333" t="str">
        <f t="shared" si="69"/>
        <v>favourite</v>
      </c>
      <c r="X333" t="str">
        <f t="shared" si="66"/>
        <v>Sweden</v>
      </c>
      <c r="Y333">
        <f t="shared" si="76"/>
        <v>2</v>
      </c>
      <c r="Z333" t="str">
        <f t="shared" si="77"/>
        <v>TRUE</v>
      </c>
    </row>
    <row r="334" spans="1:26" x14ac:dyDescent="0.2">
      <c r="A334">
        <v>2018</v>
      </c>
      <c r="B334">
        <f t="shared" si="78"/>
        <v>13</v>
      </c>
      <c r="C334">
        <v>1</v>
      </c>
      <c r="D334" s="23" t="s">
        <v>36</v>
      </c>
      <c r="E334" s="23" t="s">
        <v>91</v>
      </c>
      <c r="F334" s="23">
        <v>3</v>
      </c>
      <c r="G334" s="23">
        <v>0</v>
      </c>
      <c r="H334" s="25">
        <v>1.1399999999999999</v>
      </c>
      <c r="I334" s="25">
        <v>7</v>
      </c>
      <c r="J334" s="25">
        <v>23</v>
      </c>
      <c r="K334">
        <v>0.76790000000000003</v>
      </c>
      <c r="L334">
        <v>6.6799999999999998E-2</v>
      </c>
      <c r="M334">
        <v>0.1653</v>
      </c>
      <c r="N334"/>
      <c r="O334"/>
      <c r="P334"/>
      <c r="Q334"/>
      <c r="R334" t="str">
        <f t="shared" si="72"/>
        <v>Belgium</v>
      </c>
      <c r="S334">
        <f t="shared" si="73"/>
        <v>1.1399999999999999</v>
      </c>
      <c r="T334" t="str">
        <f t="shared" si="74"/>
        <v>Panama</v>
      </c>
      <c r="U334">
        <f t="shared" si="75"/>
        <v>23</v>
      </c>
      <c r="V334" t="str">
        <f t="shared" si="65"/>
        <v>home</v>
      </c>
      <c r="W334" t="str">
        <f t="shared" si="69"/>
        <v>favourite</v>
      </c>
      <c r="X334" t="str">
        <f t="shared" si="66"/>
        <v>Belgium</v>
      </c>
      <c r="Y334">
        <f t="shared" si="76"/>
        <v>1.1399999999999999</v>
      </c>
      <c r="Z334" t="str">
        <f t="shared" si="77"/>
        <v>TRUE</v>
      </c>
    </row>
    <row r="335" spans="1:26" x14ac:dyDescent="0.2">
      <c r="A335">
        <v>2018</v>
      </c>
      <c r="B335">
        <f t="shared" si="78"/>
        <v>14</v>
      </c>
      <c r="C335">
        <v>1</v>
      </c>
      <c r="D335" s="23" t="s">
        <v>92</v>
      </c>
      <c r="E335" s="23" t="s">
        <v>20</v>
      </c>
      <c r="F335" s="23">
        <v>1</v>
      </c>
      <c r="G335" s="23">
        <v>2</v>
      </c>
      <c r="H335" s="25">
        <v>10</v>
      </c>
      <c r="I335" s="25">
        <v>4.33</v>
      </c>
      <c r="J335" s="25">
        <v>1.36</v>
      </c>
      <c r="K335">
        <v>9.4399999999999998E-2</v>
      </c>
      <c r="L335">
        <v>0.68740000000000001</v>
      </c>
      <c r="M335">
        <v>0.21820000000000001</v>
      </c>
      <c r="N335"/>
      <c r="O335"/>
      <c r="P335"/>
      <c r="Q335"/>
      <c r="R335" t="str">
        <f t="shared" si="72"/>
        <v>England</v>
      </c>
      <c r="S335">
        <f t="shared" si="73"/>
        <v>1.36</v>
      </c>
      <c r="T335" t="str">
        <f t="shared" si="74"/>
        <v>Tunisia</v>
      </c>
      <c r="U335">
        <f t="shared" si="75"/>
        <v>10</v>
      </c>
      <c r="V335" t="str">
        <f t="shared" si="65"/>
        <v>away</v>
      </c>
      <c r="W335" t="str">
        <f t="shared" si="69"/>
        <v>favourite</v>
      </c>
      <c r="X335" t="str">
        <f t="shared" si="66"/>
        <v>England</v>
      </c>
      <c r="Y335">
        <f t="shared" si="76"/>
        <v>1.36</v>
      </c>
      <c r="Z335" t="str">
        <f t="shared" si="77"/>
        <v>TRUE</v>
      </c>
    </row>
    <row r="336" spans="1:26" x14ac:dyDescent="0.2">
      <c r="A336">
        <v>2018</v>
      </c>
      <c r="B336">
        <f t="shared" si="78"/>
        <v>15</v>
      </c>
      <c r="C336">
        <v>1</v>
      </c>
      <c r="D336" s="23" t="s">
        <v>16</v>
      </c>
      <c r="E336" s="23" t="s">
        <v>23</v>
      </c>
      <c r="F336" s="23">
        <v>1</v>
      </c>
      <c r="G336" s="23">
        <v>2</v>
      </c>
      <c r="H336" s="25">
        <v>1.67</v>
      </c>
      <c r="I336" s="25">
        <v>3.5</v>
      </c>
      <c r="J336" s="25">
        <v>5.5</v>
      </c>
      <c r="K336">
        <v>0.4844</v>
      </c>
      <c r="L336">
        <v>0.2316</v>
      </c>
      <c r="M336">
        <v>0.28399999999999997</v>
      </c>
      <c r="N336"/>
      <c r="O336"/>
      <c r="P336"/>
      <c r="Q336"/>
      <c r="R336" t="str">
        <f t="shared" si="72"/>
        <v>Colombia</v>
      </c>
      <c r="S336">
        <f t="shared" si="73"/>
        <v>1.67</v>
      </c>
      <c r="T336" t="str">
        <f t="shared" si="74"/>
        <v>Japan</v>
      </c>
      <c r="U336">
        <f t="shared" si="75"/>
        <v>5.5</v>
      </c>
      <c r="V336" t="str">
        <f t="shared" si="65"/>
        <v>away</v>
      </c>
      <c r="W336" t="str">
        <f t="shared" si="69"/>
        <v>outsider</v>
      </c>
      <c r="X336" t="str">
        <f t="shared" si="66"/>
        <v>Japan</v>
      </c>
      <c r="Y336">
        <f t="shared" si="76"/>
        <v>5.5</v>
      </c>
      <c r="Z336" t="str">
        <f t="shared" si="77"/>
        <v>FALSE</v>
      </c>
    </row>
    <row r="337" spans="1:26" x14ac:dyDescent="0.2">
      <c r="A337">
        <v>2018</v>
      </c>
      <c r="B337">
        <f t="shared" si="78"/>
        <v>16</v>
      </c>
      <c r="C337">
        <v>1</v>
      </c>
      <c r="D337" s="23" t="s">
        <v>93</v>
      </c>
      <c r="E337" s="23" t="s">
        <v>94</v>
      </c>
      <c r="F337" s="23">
        <v>1</v>
      </c>
      <c r="G337" s="23">
        <v>2</v>
      </c>
      <c r="H337" s="25">
        <v>2.25</v>
      </c>
      <c r="I337" s="25">
        <v>3.1</v>
      </c>
      <c r="J337" s="25">
        <v>3.3</v>
      </c>
      <c r="K337">
        <v>0.4546</v>
      </c>
      <c r="L337">
        <v>0.25840000000000002</v>
      </c>
      <c r="M337">
        <v>0.28699999999999998</v>
      </c>
      <c r="N337"/>
      <c r="O337"/>
      <c r="P337"/>
      <c r="Q337"/>
      <c r="R337" t="str">
        <f t="shared" si="72"/>
        <v>Poland</v>
      </c>
      <c r="S337">
        <f t="shared" si="73"/>
        <v>2.25</v>
      </c>
      <c r="T337" t="str">
        <f t="shared" si="74"/>
        <v>Senegal</v>
      </c>
      <c r="U337">
        <f t="shared" si="75"/>
        <v>3.3</v>
      </c>
      <c r="V337" t="str">
        <f t="shared" ref="V337:V377" si="79">IF(F337="","",IF(F337&gt;G337,"home",IF(G337&gt;F337,"away","draw")))</f>
        <v>away</v>
      </c>
      <c r="W337" t="str">
        <f t="shared" si="69"/>
        <v>outsider</v>
      </c>
      <c r="X337" t="str">
        <f t="shared" ref="X337:X377" si="80">IF(V337="","",IF(V337="home",D337,IF(V337="away",E337,"Draw")))</f>
        <v>Senegal</v>
      </c>
      <c r="Y337">
        <f t="shared" si="76"/>
        <v>3.3</v>
      </c>
      <c r="Z337" t="str">
        <f t="shared" si="77"/>
        <v>FALSE</v>
      </c>
    </row>
    <row r="338" spans="1:26" x14ac:dyDescent="0.2">
      <c r="A338">
        <v>2018</v>
      </c>
      <c r="B338">
        <f t="shared" si="78"/>
        <v>17</v>
      </c>
      <c r="C338">
        <v>2</v>
      </c>
      <c r="D338" s="23" t="s">
        <v>38</v>
      </c>
      <c r="E338" s="23" t="s">
        <v>86</v>
      </c>
      <c r="F338" s="23">
        <v>3</v>
      </c>
      <c r="G338" s="23">
        <v>1</v>
      </c>
      <c r="H338" s="25">
        <v>2.1</v>
      </c>
      <c r="I338" s="25">
        <v>3.1</v>
      </c>
      <c r="J338" s="25">
        <v>3.75</v>
      </c>
      <c r="K338">
        <v>0.56420000000000003</v>
      </c>
      <c r="L338">
        <v>0.16439999999999999</v>
      </c>
      <c r="M338">
        <v>0.27139999999999997</v>
      </c>
      <c r="N338"/>
      <c r="O338"/>
      <c r="P338"/>
      <c r="Q338"/>
      <c r="R338" t="str">
        <f t="shared" si="72"/>
        <v>Russia</v>
      </c>
      <c r="S338">
        <f t="shared" si="73"/>
        <v>2.1</v>
      </c>
      <c r="T338" t="str">
        <f t="shared" si="74"/>
        <v>Egypt</v>
      </c>
      <c r="U338">
        <f t="shared" si="75"/>
        <v>3.75</v>
      </c>
      <c r="V338" t="str">
        <f t="shared" si="79"/>
        <v>home</v>
      </c>
      <c r="W338" t="str">
        <f t="shared" si="69"/>
        <v>favourite</v>
      </c>
      <c r="X338" t="str">
        <f t="shared" si="80"/>
        <v>Russia</v>
      </c>
      <c r="Y338">
        <f t="shared" si="76"/>
        <v>2.1</v>
      </c>
      <c r="Z338" t="str">
        <f t="shared" si="77"/>
        <v>TRUE</v>
      </c>
    </row>
    <row r="339" spans="1:26" x14ac:dyDescent="0.2">
      <c r="A339">
        <v>2018</v>
      </c>
      <c r="B339">
        <f t="shared" si="78"/>
        <v>18</v>
      </c>
      <c r="C339">
        <v>2</v>
      </c>
      <c r="D339" s="23" t="s">
        <v>31</v>
      </c>
      <c r="E339" s="23" t="s">
        <v>87</v>
      </c>
      <c r="F339" s="23">
        <v>1</v>
      </c>
      <c r="G339" s="23">
        <v>0</v>
      </c>
      <c r="H339" s="25">
        <v>1.57</v>
      </c>
      <c r="I339" s="25">
        <v>3.75</v>
      </c>
      <c r="J339" s="25">
        <v>6.5</v>
      </c>
      <c r="K339">
        <v>0.54090000000000005</v>
      </c>
      <c r="L339">
        <v>0.17710000000000001</v>
      </c>
      <c r="M339">
        <v>0.28199999999999997</v>
      </c>
      <c r="N339"/>
      <c r="O339"/>
      <c r="P339"/>
      <c r="Q339"/>
      <c r="R339" t="str">
        <f t="shared" si="72"/>
        <v>Portugal</v>
      </c>
      <c r="S339">
        <f t="shared" si="73"/>
        <v>1.57</v>
      </c>
      <c r="T339" t="str">
        <f t="shared" si="74"/>
        <v>Morocco</v>
      </c>
      <c r="U339">
        <f t="shared" si="75"/>
        <v>6.5</v>
      </c>
      <c r="V339" t="str">
        <f t="shared" si="79"/>
        <v>home</v>
      </c>
      <c r="W339" t="str">
        <f t="shared" si="69"/>
        <v>favourite</v>
      </c>
      <c r="X339" t="str">
        <f t="shared" si="80"/>
        <v>Portugal</v>
      </c>
      <c r="Y339">
        <f t="shared" si="76"/>
        <v>1.57</v>
      </c>
      <c r="Z339" t="str">
        <f t="shared" si="77"/>
        <v>TRUE</v>
      </c>
    </row>
    <row r="340" spans="1:26" x14ac:dyDescent="0.2">
      <c r="A340">
        <v>2018</v>
      </c>
      <c r="B340">
        <f t="shared" si="78"/>
        <v>19</v>
      </c>
      <c r="C340">
        <v>2</v>
      </c>
      <c r="D340" s="23" t="s">
        <v>18</v>
      </c>
      <c r="E340" s="23" t="s">
        <v>85</v>
      </c>
      <c r="F340" s="23">
        <v>1</v>
      </c>
      <c r="G340" s="23">
        <v>0</v>
      </c>
      <c r="H340" s="25">
        <v>1.1399999999999999</v>
      </c>
      <c r="I340" s="25">
        <v>8.5</v>
      </c>
      <c r="J340" s="25">
        <v>20</v>
      </c>
      <c r="K340">
        <v>0.75290000000000001</v>
      </c>
      <c r="L340">
        <v>7.2400000000000006E-2</v>
      </c>
      <c r="M340">
        <v>0.17469999999999999</v>
      </c>
      <c r="N340"/>
      <c r="O340"/>
      <c r="P340"/>
      <c r="Q340"/>
      <c r="R340" t="str">
        <f t="shared" si="72"/>
        <v>Uruguay</v>
      </c>
      <c r="S340">
        <f t="shared" si="73"/>
        <v>1.1399999999999999</v>
      </c>
      <c r="T340" t="str">
        <f t="shared" si="74"/>
        <v>Saudi Arabia</v>
      </c>
      <c r="U340">
        <f t="shared" si="75"/>
        <v>20</v>
      </c>
      <c r="V340" t="str">
        <f t="shared" si="79"/>
        <v>home</v>
      </c>
      <c r="W340" t="str">
        <f t="shared" si="69"/>
        <v>favourite</v>
      </c>
      <c r="X340" t="str">
        <f t="shared" si="80"/>
        <v>Uruguay</v>
      </c>
      <c r="Y340">
        <f t="shared" si="76"/>
        <v>1.1399999999999999</v>
      </c>
      <c r="Z340" t="str">
        <f t="shared" si="77"/>
        <v>TRUE</v>
      </c>
    </row>
    <row r="341" spans="1:26" x14ac:dyDescent="0.2">
      <c r="A341">
        <v>2018</v>
      </c>
      <c r="B341">
        <f t="shared" si="78"/>
        <v>20</v>
      </c>
      <c r="C341">
        <v>2</v>
      </c>
      <c r="D341" s="23" t="s">
        <v>32</v>
      </c>
      <c r="E341" s="23" t="s">
        <v>12</v>
      </c>
      <c r="F341" s="23">
        <v>0</v>
      </c>
      <c r="G341" s="23">
        <v>1</v>
      </c>
      <c r="H341" s="25">
        <v>23</v>
      </c>
      <c r="I341" s="25">
        <v>8</v>
      </c>
      <c r="J341" s="25">
        <v>1.1399999999999999</v>
      </c>
      <c r="K341">
        <v>6.5500000000000003E-2</v>
      </c>
      <c r="L341">
        <v>0.75719999999999998</v>
      </c>
      <c r="M341">
        <v>0.1774</v>
      </c>
      <c r="N341"/>
      <c r="O341"/>
      <c r="P341"/>
      <c r="Q341"/>
      <c r="R341" t="str">
        <f t="shared" si="72"/>
        <v>Spain</v>
      </c>
      <c r="S341">
        <f t="shared" si="73"/>
        <v>1.1399999999999999</v>
      </c>
      <c r="T341" t="str">
        <f t="shared" si="74"/>
        <v>Iran</v>
      </c>
      <c r="U341">
        <f t="shared" si="75"/>
        <v>23</v>
      </c>
      <c r="V341" t="str">
        <f t="shared" si="79"/>
        <v>away</v>
      </c>
      <c r="W341" t="str">
        <f t="shared" si="69"/>
        <v>favourite</v>
      </c>
      <c r="X341" t="str">
        <f t="shared" si="80"/>
        <v>Spain</v>
      </c>
      <c r="Y341">
        <f t="shared" si="76"/>
        <v>1.1399999999999999</v>
      </c>
      <c r="Z341" t="str">
        <f t="shared" si="77"/>
        <v>TRUE</v>
      </c>
    </row>
    <row r="342" spans="1:26" x14ac:dyDescent="0.2">
      <c r="A342">
        <v>2018</v>
      </c>
      <c r="B342">
        <f t="shared" si="78"/>
        <v>21</v>
      </c>
      <c r="C342">
        <v>2</v>
      </c>
      <c r="D342" s="23" t="s">
        <v>74</v>
      </c>
      <c r="E342" s="23" t="s">
        <v>15</v>
      </c>
      <c r="F342" s="23">
        <v>1</v>
      </c>
      <c r="G342" s="23">
        <v>1</v>
      </c>
      <c r="H342" s="25">
        <v>1.83</v>
      </c>
      <c r="I342" s="25">
        <v>3.5</v>
      </c>
      <c r="J342" s="25">
        <v>4.5</v>
      </c>
      <c r="K342">
        <v>0.53939999999999999</v>
      </c>
      <c r="L342">
        <v>0.20519999999999999</v>
      </c>
      <c r="M342">
        <v>0.25540000000000002</v>
      </c>
      <c r="N342"/>
      <c r="O342"/>
      <c r="P342"/>
      <c r="Q342"/>
      <c r="R342" t="str">
        <f t="shared" si="72"/>
        <v>Denmark</v>
      </c>
      <c r="S342">
        <f t="shared" si="73"/>
        <v>1.83</v>
      </c>
      <c r="T342" t="str">
        <f t="shared" si="74"/>
        <v>Australia</v>
      </c>
      <c r="U342">
        <f t="shared" si="75"/>
        <v>4.5</v>
      </c>
      <c r="V342" t="str">
        <f t="shared" si="79"/>
        <v>draw</v>
      </c>
      <c r="W342" t="str">
        <f t="shared" si="69"/>
        <v>draw</v>
      </c>
      <c r="X342" t="str">
        <f t="shared" si="80"/>
        <v>Draw</v>
      </c>
      <c r="Y342">
        <f t="shared" si="76"/>
        <v>3.5</v>
      </c>
      <c r="Z342" t="str">
        <f t="shared" si="77"/>
        <v>FALSE</v>
      </c>
    </row>
    <row r="343" spans="1:26" x14ac:dyDescent="0.2">
      <c r="A343">
        <v>2018</v>
      </c>
      <c r="B343">
        <f t="shared" si="78"/>
        <v>22</v>
      </c>
      <c r="C343">
        <v>2</v>
      </c>
      <c r="D343" s="23" t="s">
        <v>26</v>
      </c>
      <c r="E343" s="23" t="s">
        <v>88</v>
      </c>
      <c r="F343" s="23">
        <v>1</v>
      </c>
      <c r="G343" s="23">
        <v>0</v>
      </c>
      <c r="H343" s="25">
        <v>1.45</v>
      </c>
      <c r="I343" s="25">
        <v>4.33</v>
      </c>
      <c r="J343" s="25">
        <v>7</v>
      </c>
      <c r="K343">
        <v>0.58379999999999999</v>
      </c>
      <c r="L343">
        <v>0.17150000000000001</v>
      </c>
      <c r="M343">
        <v>0.2447</v>
      </c>
      <c r="N343"/>
      <c r="O343"/>
      <c r="P343"/>
      <c r="Q343"/>
      <c r="R343" t="str">
        <f t="shared" si="72"/>
        <v>France</v>
      </c>
      <c r="S343">
        <f t="shared" si="73"/>
        <v>1.45</v>
      </c>
      <c r="T343" t="str">
        <f t="shared" si="74"/>
        <v>Peru</v>
      </c>
      <c r="U343">
        <f t="shared" si="75"/>
        <v>7</v>
      </c>
      <c r="V343" t="str">
        <f t="shared" si="79"/>
        <v>home</v>
      </c>
      <c r="W343" t="str">
        <f t="shared" si="69"/>
        <v>favourite</v>
      </c>
      <c r="X343" t="str">
        <f t="shared" si="80"/>
        <v>France</v>
      </c>
      <c r="Y343">
        <f t="shared" si="76"/>
        <v>1.45</v>
      </c>
      <c r="Z343" t="str">
        <f t="shared" si="77"/>
        <v>TRUE</v>
      </c>
    </row>
    <row r="344" spans="1:26" x14ac:dyDescent="0.2">
      <c r="A344">
        <v>2018</v>
      </c>
      <c r="B344">
        <f t="shared" si="78"/>
        <v>23</v>
      </c>
      <c r="C344">
        <v>2</v>
      </c>
      <c r="D344" s="23" t="s">
        <v>28</v>
      </c>
      <c r="E344" s="23" t="s">
        <v>9</v>
      </c>
      <c r="F344" s="23">
        <v>0</v>
      </c>
      <c r="G344" s="23">
        <v>3</v>
      </c>
      <c r="H344" s="25">
        <v>2</v>
      </c>
      <c r="I344" s="25">
        <v>3.3</v>
      </c>
      <c r="J344" s="25">
        <v>4</v>
      </c>
      <c r="K344">
        <v>0.40339999999999998</v>
      </c>
      <c r="L344">
        <v>0.28799999999999998</v>
      </c>
      <c r="M344">
        <v>0.30859999999999999</v>
      </c>
      <c r="N344"/>
      <c r="O344"/>
      <c r="P344"/>
      <c r="Q344"/>
      <c r="R344" t="str">
        <f t="shared" si="72"/>
        <v>Argentina</v>
      </c>
      <c r="S344">
        <f t="shared" si="73"/>
        <v>2</v>
      </c>
      <c r="T344" t="str">
        <f t="shared" si="74"/>
        <v>Croatia</v>
      </c>
      <c r="U344">
        <f t="shared" si="75"/>
        <v>4</v>
      </c>
      <c r="V344" t="str">
        <f t="shared" si="79"/>
        <v>away</v>
      </c>
      <c r="W344" t="str">
        <f t="shared" si="69"/>
        <v>outsider</v>
      </c>
      <c r="X344" t="str">
        <f t="shared" si="80"/>
        <v>Croatia</v>
      </c>
      <c r="Y344">
        <f t="shared" si="76"/>
        <v>4</v>
      </c>
      <c r="Z344" t="str">
        <f t="shared" si="77"/>
        <v>FALSE</v>
      </c>
    </row>
    <row r="345" spans="1:26" x14ac:dyDescent="0.2">
      <c r="A345">
        <v>2018</v>
      </c>
      <c r="B345">
        <f t="shared" si="78"/>
        <v>24</v>
      </c>
      <c r="C345">
        <v>2</v>
      </c>
      <c r="D345" s="23" t="s">
        <v>8</v>
      </c>
      <c r="E345" s="23" t="s">
        <v>19</v>
      </c>
      <c r="F345" s="23">
        <v>2</v>
      </c>
      <c r="G345" s="23">
        <v>0</v>
      </c>
      <c r="H345" s="25">
        <v>1.1399999999999999</v>
      </c>
      <c r="I345" s="25">
        <v>7</v>
      </c>
      <c r="J345" s="25">
        <v>26</v>
      </c>
      <c r="K345">
        <v>0.78549999999999998</v>
      </c>
      <c r="L345">
        <v>4.99E-2</v>
      </c>
      <c r="M345">
        <v>0.1646</v>
      </c>
      <c r="N345"/>
      <c r="O345"/>
      <c r="P345"/>
      <c r="Q345"/>
      <c r="R345" t="str">
        <f t="shared" si="72"/>
        <v>Brazil</v>
      </c>
      <c r="S345">
        <f t="shared" si="73"/>
        <v>1.1399999999999999</v>
      </c>
      <c r="T345" t="str">
        <f t="shared" si="74"/>
        <v>Costa Rica</v>
      </c>
      <c r="U345">
        <f t="shared" si="75"/>
        <v>26</v>
      </c>
      <c r="V345" t="str">
        <f t="shared" si="79"/>
        <v>home</v>
      </c>
      <c r="W345" t="str">
        <f t="shared" si="69"/>
        <v>favourite</v>
      </c>
      <c r="X345" t="str">
        <f t="shared" si="80"/>
        <v>Brazil</v>
      </c>
      <c r="Y345">
        <f t="shared" si="76"/>
        <v>1.1399999999999999</v>
      </c>
      <c r="Z345" t="str">
        <f t="shared" si="77"/>
        <v>TRUE</v>
      </c>
    </row>
    <row r="346" spans="1:26" x14ac:dyDescent="0.2">
      <c r="A346">
        <v>2018</v>
      </c>
      <c r="B346">
        <f t="shared" si="78"/>
        <v>25</v>
      </c>
      <c r="C346">
        <v>2</v>
      </c>
      <c r="D346" s="23" t="s">
        <v>33</v>
      </c>
      <c r="E346" s="23" t="s">
        <v>89</v>
      </c>
      <c r="F346" s="23">
        <v>2</v>
      </c>
      <c r="G346" s="23">
        <v>0</v>
      </c>
      <c r="H346" s="25">
        <v>2.8</v>
      </c>
      <c r="I346" s="25">
        <v>3.1</v>
      </c>
      <c r="J346" s="25">
        <v>2.63</v>
      </c>
      <c r="K346">
        <v>0.34329999999999999</v>
      </c>
      <c r="L346">
        <v>0.35920000000000002</v>
      </c>
      <c r="M346">
        <v>0.29749999999999999</v>
      </c>
      <c r="N346"/>
      <c r="O346"/>
      <c r="P346"/>
      <c r="Q346"/>
      <c r="R346" t="str">
        <f t="shared" si="72"/>
        <v>Iceland</v>
      </c>
      <c r="S346">
        <f t="shared" si="73"/>
        <v>2.63</v>
      </c>
      <c r="T346" t="str">
        <f t="shared" si="74"/>
        <v>Nigeria</v>
      </c>
      <c r="U346">
        <f t="shared" si="75"/>
        <v>2.8</v>
      </c>
      <c r="V346" t="str">
        <f t="shared" si="79"/>
        <v>home</v>
      </c>
      <c r="W346" t="str">
        <f t="shared" si="69"/>
        <v>outsider</v>
      </c>
      <c r="X346" t="str">
        <f t="shared" si="80"/>
        <v>Nigeria</v>
      </c>
      <c r="Y346">
        <f t="shared" ref="Y346:Y353" si="81">IF(V346="","",IF(V346="home",H346,IF(V346="away",J346,I346)))</f>
        <v>2.8</v>
      </c>
      <c r="Z346" t="str">
        <f t="shared" ref="Z346:Z353" si="82">IF(W346="","",IF(W346="favourite","TRUE","FALSE"))</f>
        <v>FALSE</v>
      </c>
    </row>
    <row r="347" spans="1:26" x14ac:dyDescent="0.2">
      <c r="A347">
        <v>2018</v>
      </c>
      <c r="B347">
        <f t="shared" si="78"/>
        <v>26</v>
      </c>
      <c r="C347">
        <v>2</v>
      </c>
      <c r="D347" s="23" t="s">
        <v>73</v>
      </c>
      <c r="E347" s="23" t="s">
        <v>24</v>
      </c>
      <c r="F347" s="23">
        <v>1</v>
      </c>
      <c r="G347" s="23">
        <v>2</v>
      </c>
      <c r="H347" s="25">
        <v>3</v>
      </c>
      <c r="I347" s="25">
        <v>3</v>
      </c>
      <c r="J347" s="25">
        <v>2.5</v>
      </c>
      <c r="K347">
        <v>0.29749999999999999</v>
      </c>
      <c r="L347">
        <v>0.41620000000000001</v>
      </c>
      <c r="M347">
        <v>0.28639999999999999</v>
      </c>
      <c r="N347"/>
      <c r="O347"/>
      <c r="P347"/>
      <c r="Q347"/>
      <c r="R347" t="str">
        <f t="shared" si="72"/>
        <v>Switzerland</v>
      </c>
      <c r="S347">
        <f t="shared" si="73"/>
        <v>2.5</v>
      </c>
      <c r="T347" t="str">
        <f t="shared" si="74"/>
        <v>Serbia</v>
      </c>
      <c r="U347">
        <f t="shared" si="75"/>
        <v>3</v>
      </c>
      <c r="V347" t="str">
        <f t="shared" si="79"/>
        <v>away</v>
      </c>
      <c r="W347" t="str">
        <f t="shared" si="69"/>
        <v>favourite</v>
      </c>
      <c r="X347" t="str">
        <f t="shared" si="80"/>
        <v>Switzerland</v>
      </c>
      <c r="Y347">
        <f t="shared" si="81"/>
        <v>2.5</v>
      </c>
      <c r="Z347" t="str">
        <f t="shared" si="82"/>
        <v>TRUE</v>
      </c>
    </row>
    <row r="348" spans="1:26" x14ac:dyDescent="0.2">
      <c r="A348">
        <v>2018</v>
      </c>
      <c r="B348">
        <f t="shared" si="78"/>
        <v>27</v>
      </c>
      <c r="C348">
        <v>2</v>
      </c>
      <c r="D348" s="23" t="s">
        <v>36</v>
      </c>
      <c r="E348" s="23" t="s">
        <v>92</v>
      </c>
      <c r="F348" s="23">
        <v>5</v>
      </c>
      <c r="G348" s="23">
        <v>2</v>
      </c>
      <c r="H348" s="25">
        <v>1.28</v>
      </c>
      <c r="I348" s="25">
        <v>5</v>
      </c>
      <c r="J348" s="25">
        <v>11</v>
      </c>
      <c r="K348">
        <v>0.75639999999999996</v>
      </c>
      <c r="L348">
        <v>7.7499999999999999E-2</v>
      </c>
      <c r="M348">
        <v>0.1661</v>
      </c>
      <c r="N348"/>
      <c r="O348"/>
      <c r="P348"/>
      <c r="Q348"/>
      <c r="R348" t="str">
        <f t="shared" si="72"/>
        <v>Belgium</v>
      </c>
      <c r="S348">
        <f t="shared" si="73"/>
        <v>1.28</v>
      </c>
      <c r="T348" t="str">
        <f t="shared" si="74"/>
        <v>Tunisia</v>
      </c>
      <c r="U348">
        <f t="shared" si="75"/>
        <v>11</v>
      </c>
      <c r="V348" t="str">
        <f t="shared" si="79"/>
        <v>home</v>
      </c>
      <c r="W348" t="str">
        <f t="shared" si="69"/>
        <v>favourite</v>
      </c>
      <c r="X348" t="str">
        <f t="shared" si="80"/>
        <v>Belgium</v>
      </c>
      <c r="Y348">
        <f t="shared" si="81"/>
        <v>1.28</v>
      </c>
      <c r="Z348" t="str">
        <f t="shared" si="82"/>
        <v>TRUE</v>
      </c>
    </row>
    <row r="349" spans="1:26" x14ac:dyDescent="0.2">
      <c r="A349">
        <v>2018</v>
      </c>
      <c r="B349">
        <f t="shared" si="78"/>
        <v>28</v>
      </c>
      <c r="C349">
        <v>2</v>
      </c>
      <c r="D349" s="23" t="s">
        <v>97</v>
      </c>
      <c r="E349" s="23" t="s">
        <v>10</v>
      </c>
      <c r="F349" s="23">
        <v>1</v>
      </c>
      <c r="G349" s="23">
        <v>2</v>
      </c>
      <c r="H349" s="25">
        <v>7.5</v>
      </c>
      <c r="I349" s="25">
        <v>4</v>
      </c>
      <c r="J349" s="25">
        <v>1.5</v>
      </c>
      <c r="K349">
        <v>0.18629999999999999</v>
      </c>
      <c r="L349">
        <v>0.54779999999999995</v>
      </c>
      <c r="M349">
        <v>0.26590000000000003</v>
      </c>
      <c r="N349"/>
      <c r="O349"/>
      <c r="P349"/>
      <c r="Q349"/>
      <c r="R349" t="str">
        <f t="shared" si="72"/>
        <v>Mexico</v>
      </c>
      <c r="S349">
        <f t="shared" si="73"/>
        <v>1.5</v>
      </c>
      <c r="T349" t="str">
        <f t="shared" si="74"/>
        <v>Korea Republic</v>
      </c>
      <c r="U349">
        <f t="shared" si="75"/>
        <v>7.5</v>
      </c>
      <c r="V349" t="str">
        <f t="shared" si="79"/>
        <v>away</v>
      </c>
      <c r="W349" t="str">
        <f t="shared" si="69"/>
        <v>favourite</v>
      </c>
      <c r="X349" t="str">
        <f t="shared" si="80"/>
        <v>Mexico</v>
      </c>
      <c r="Y349">
        <f t="shared" si="81"/>
        <v>1.5</v>
      </c>
      <c r="Z349" t="str">
        <f t="shared" si="82"/>
        <v>TRUE</v>
      </c>
    </row>
    <row r="350" spans="1:26" x14ac:dyDescent="0.2">
      <c r="A350">
        <v>2018</v>
      </c>
      <c r="B350">
        <f t="shared" si="78"/>
        <v>29</v>
      </c>
      <c r="C350">
        <v>2</v>
      </c>
      <c r="D350" s="23" t="s">
        <v>30</v>
      </c>
      <c r="E350" s="23" t="s">
        <v>90</v>
      </c>
      <c r="F350" s="23">
        <v>2</v>
      </c>
      <c r="G350" s="23">
        <v>1</v>
      </c>
      <c r="H350" s="25">
        <v>1.36</v>
      </c>
      <c r="I350" s="25">
        <v>4.5</v>
      </c>
      <c r="J350" s="25">
        <v>8.5</v>
      </c>
      <c r="K350">
        <v>0.58299999999999996</v>
      </c>
      <c r="L350">
        <v>0.17780000000000001</v>
      </c>
      <c r="M350">
        <v>0.23910000000000001</v>
      </c>
      <c r="N350"/>
      <c r="O350"/>
      <c r="P350"/>
      <c r="Q350"/>
      <c r="R350" t="str">
        <f t="shared" si="72"/>
        <v>Germany</v>
      </c>
      <c r="S350">
        <f t="shared" si="73"/>
        <v>1.36</v>
      </c>
      <c r="T350" t="str">
        <f t="shared" si="74"/>
        <v>Sweden</v>
      </c>
      <c r="U350">
        <f t="shared" si="75"/>
        <v>8.5</v>
      </c>
      <c r="V350" t="str">
        <f t="shared" si="79"/>
        <v>home</v>
      </c>
      <c r="W350" t="str">
        <f t="shared" si="69"/>
        <v>favourite</v>
      </c>
      <c r="X350" t="str">
        <f t="shared" si="80"/>
        <v>Germany</v>
      </c>
      <c r="Y350">
        <f t="shared" si="81"/>
        <v>1.36</v>
      </c>
      <c r="Z350" t="str">
        <f t="shared" si="82"/>
        <v>TRUE</v>
      </c>
    </row>
    <row r="351" spans="1:26" x14ac:dyDescent="0.2">
      <c r="A351">
        <v>2018</v>
      </c>
      <c r="B351">
        <f t="shared" si="78"/>
        <v>30</v>
      </c>
      <c r="C351">
        <v>2</v>
      </c>
      <c r="D351" s="23" t="s">
        <v>20</v>
      </c>
      <c r="E351" s="23" t="s">
        <v>91</v>
      </c>
      <c r="F351" s="23">
        <v>6</v>
      </c>
      <c r="G351" s="23">
        <v>1</v>
      </c>
      <c r="H351" s="25">
        <v>1.17</v>
      </c>
      <c r="I351" s="25">
        <v>6</v>
      </c>
      <c r="J351" s="25">
        <v>21</v>
      </c>
      <c r="K351">
        <v>0.75739999999999996</v>
      </c>
      <c r="L351">
        <v>5.3800000000000001E-2</v>
      </c>
      <c r="M351">
        <v>0.18890000000000001</v>
      </c>
      <c r="N351"/>
      <c r="O351"/>
      <c r="P351"/>
      <c r="Q351"/>
      <c r="R351" t="str">
        <f t="shared" si="72"/>
        <v>England</v>
      </c>
      <c r="S351">
        <f t="shared" si="73"/>
        <v>1.17</v>
      </c>
      <c r="T351" t="str">
        <f t="shared" si="74"/>
        <v>Panama</v>
      </c>
      <c r="U351">
        <f t="shared" si="75"/>
        <v>21</v>
      </c>
      <c r="V351" t="str">
        <f t="shared" si="79"/>
        <v>home</v>
      </c>
      <c r="W351" t="str">
        <f t="shared" si="69"/>
        <v>favourite</v>
      </c>
      <c r="X351" t="str">
        <f t="shared" si="80"/>
        <v>England</v>
      </c>
      <c r="Y351">
        <f t="shared" si="81"/>
        <v>1.17</v>
      </c>
      <c r="Z351" t="str">
        <f t="shared" si="82"/>
        <v>TRUE</v>
      </c>
    </row>
    <row r="352" spans="1:26" x14ac:dyDescent="0.2">
      <c r="A352">
        <v>2018</v>
      </c>
      <c r="B352">
        <f t="shared" si="78"/>
        <v>31</v>
      </c>
      <c r="C352">
        <v>2</v>
      </c>
      <c r="D352" s="23" t="s">
        <v>23</v>
      </c>
      <c r="E352" s="23" t="s">
        <v>94</v>
      </c>
      <c r="F352" s="23">
        <v>2</v>
      </c>
      <c r="G352" s="23">
        <v>2</v>
      </c>
      <c r="H352" s="25">
        <v>3.5</v>
      </c>
      <c r="I352" s="25">
        <v>3.25</v>
      </c>
      <c r="J352" s="25">
        <v>2.1</v>
      </c>
      <c r="K352">
        <v>0.40820000000000001</v>
      </c>
      <c r="L352">
        <v>0.29699999999999999</v>
      </c>
      <c r="M352">
        <v>0.29480000000000001</v>
      </c>
      <c r="N352"/>
      <c r="O352"/>
      <c r="P352"/>
      <c r="Q352"/>
      <c r="R352" t="str">
        <f t="shared" si="72"/>
        <v>Senegal</v>
      </c>
      <c r="S352">
        <f t="shared" si="73"/>
        <v>2.1</v>
      </c>
      <c r="T352" t="str">
        <f t="shared" si="74"/>
        <v>Japan</v>
      </c>
      <c r="U352">
        <f t="shared" si="75"/>
        <v>3.5</v>
      </c>
      <c r="V352" t="str">
        <f t="shared" si="79"/>
        <v>draw</v>
      </c>
      <c r="W352" t="str">
        <f t="shared" si="69"/>
        <v>draw</v>
      </c>
      <c r="X352" t="str">
        <f t="shared" si="80"/>
        <v>Draw</v>
      </c>
      <c r="Y352">
        <f t="shared" si="81"/>
        <v>3.25</v>
      </c>
      <c r="Z352" t="str">
        <f t="shared" si="82"/>
        <v>FALSE</v>
      </c>
    </row>
    <row r="353" spans="1:26" x14ac:dyDescent="0.2">
      <c r="A353">
        <v>2018</v>
      </c>
      <c r="B353">
        <f t="shared" si="78"/>
        <v>32</v>
      </c>
      <c r="C353">
        <v>2</v>
      </c>
      <c r="D353" s="23" t="s">
        <v>93</v>
      </c>
      <c r="E353" s="23" t="s">
        <v>16</v>
      </c>
      <c r="F353" s="23">
        <v>0</v>
      </c>
      <c r="G353" s="23">
        <v>3</v>
      </c>
      <c r="H353" s="25">
        <v>3.2</v>
      </c>
      <c r="I353" s="25">
        <v>3.2</v>
      </c>
      <c r="J353" s="25">
        <v>2.25</v>
      </c>
      <c r="K353">
        <v>0.29239999999999999</v>
      </c>
      <c r="L353">
        <v>0.42049999999999998</v>
      </c>
      <c r="M353">
        <v>0.28710000000000002</v>
      </c>
      <c r="N353"/>
      <c r="O353"/>
      <c r="P353"/>
      <c r="Q353"/>
      <c r="R353" t="str">
        <f t="shared" si="72"/>
        <v>Colombia</v>
      </c>
      <c r="S353">
        <f t="shared" si="73"/>
        <v>2.25</v>
      </c>
      <c r="T353" t="str">
        <f t="shared" si="74"/>
        <v>Poland</v>
      </c>
      <c r="U353">
        <f t="shared" si="75"/>
        <v>3.2</v>
      </c>
      <c r="V353" t="str">
        <f t="shared" si="79"/>
        <v>away</v>
      </c>
      <c r="W353" t="str">
        <f t="shared" si="69"/>
        <v>favourite</v>
      </c>
      <c r="X353" t="str">
        <f t="shared" si="80"/>
        <v>Colombia</v>
      </c>
      <c r="Y353">
        <f t="shared" si="81"/>
        <v>2.25</v>
      </c>
      <c r="Z353" t="str">
        <f t="shared" si="82"/>
        <v>TRUE</v>
      </c>
    </row>
    <row r="354" spans="1:26" x14ac:dyDescent="0.2">
      <c r="A354">
        <v>2018</v>
      </c>
      <c r="B354">
        <f t="shared" si="78"/>
        <v>33</v>
      </c>
      <c r="C354">
        <v>3</v>
      </c>
      <c r="D354" s="23" t="s">
        <v>18</v>
      </c>
      <c r="E354" s="23" t="s">
        <v>38</v>
      </c>
      <c r="F354" s="23">
        <v>3</v>
      </c>
      <c r="G354" s="23">
        <v>0</v>
      </c>
      <c r="H354" s="25">
        <v>2.6</v>
      </c>
      <c r="I354" s="25">
        <v>2.8</v>
      </c>
      <c r="J354" s="25">
        <v>2.88</v>
      </c>
      <c r="K354">
        <v>0.35320000000000001</v>
      </c>
      <c r="L354">
        <v>0.3523</v>
      </c>
      <c r="M354">
        <v>0.29449999999999998</v>
      </c>
      <c r="N354"/>
      <c r="O354"/>
      <c r="P354"/>
      <c r="Q354"/>
      <c r="R354" t="str">
        <f t="shared" si="72"/>
        <v>Uruguay</v>
      </c>
      <c r="S354">
        <f t="shared" si="73"/>
        <v>2.6</v>
      </c>
      <c r="T354" t="str">
        <f t="shared" si="74"/>
        <v>Russia</v>
      </c>
      <c r="U354">
        <f t="shared" si="75"/>
        <v>2.88</v>
      </c>
      <c r="V354" t="str">
        <f t="shared" si="79"/>
        <v>home</v>
      </c>
      <c r="W354" t="str">
        <f t="shared" si="69"/>
        <v>favourite</v>
      </c>
      <c r="X354" t="str">
        <f t="shared" si="80"/>
        <v>Uruguay</v>
      </c>
      <c r="Y354">
        <f t="shared" ref="Y354:Y361" si="83">IF(V354="","",IF(V354="home",H354,IF(V354="away",J354,I354)))</f>
        <v>2.6</v>
      </c>
      <c r="Z354" t="str">
        <f t="shared" ref="Z354:Z361" si="84">IF(W354="","",IF(W354="favourite","TRUE","FALSE"))</f>
        <v>TRUE</v>
      </c>
    </row>
    <row r="355" spans="1:26" x14ac:dyDescent="0.2">
      <c r="A355">
        <v>2018</v>
      </c>
      <c r="B355">
        <f t="shared" si="78"/>
        <v>34</v>
      </c>
      <c r="C355">
        <v>3</v>
      </c>
      <c r="D355" s="23" t="s">
        <v>85</v>
      </c>
      <c r="E355" s="23" t="s">
        <v>86</v>
      </c>
      <c r="F355" s="23">
        <v>2</v>
      </c>
      <c r="G355" s="23">
        <v>1</v>
      </c>
      <c r="H355" s="25">
        <v>4.33</v>
      </c>
      <c r="I355" s="25">
        <v>3.4</v>
      </c>
      <c r="J355" s="25">
        <v>1.83</v>
      </c>
      <c r="K355">
        <v>0.2293</v>
      </c>
      <c r="L355">
        <v>0.48620000000000002</v>
      </c>
      <c r="M355">
        <v>0.28449999999999998</v>
      </c>
      <c r="N355"/>
      <c r="O355"/>
      <c r="P355"/>
      <c r="Q355"/>
      <c r="R355" t="str">
        <f t="shared" si="72"/>
        <v>Egypt</v>
      </c>
      <c r="S355">
        <f t="shared" si="73"/>
        <v>1.83</v>
      </c>
      <c r="T355" t="str">
        <f t="shared" si="74"/>
        <v>Saudi Arabia</v>
      </c>
      <c r="U355">
        <f t="shared" si="75"/>
        <v>4.33</v>
      </c>
      <c r="V355" t="str">
        <f t="shared" si="79"/>
        <v>home</v>
      </c>
      <c r="W355" t="str">
        <f t="shared" ref="W355:W377" si="85">IF(V355="","",IF(V355="home",IF(H355&lt;J355,"favourite","outsider"),IF(V355="away",IF(J355&lt;H355,"favourite","outsider"),"draw")))</f>
        <v>outsider</v>
      </c>
      <c r="X355" t="str">
        <f t="shared" si="80"/>
        <v>Saudi Arabia</v>
      </c>
      <c r="Y355">
        <f t="shared" si="83"/>
        <v>4.33</v>
      </c>
      <c r="Z355" t="str">
        <f t="shared" si="84"/>
        <v>FALSE</v>
      </c>
    </row>
    <row r="356" spans="1:26" x14ac:dyDescent="0.2">
      <c r="A356">
        <v>2018</v>
      </c>
      <c r="B356">
        <f t="shared" si="78"/>
        <v>35</v>
      </c>
      <c r="C356">
        <v>3</v>
      </c>
      <c r="D356" s="23" t="s">
        <v>32</v>
      </c>
      <c r="E356" s="23" t="s">
        <v>31</v>
      </c>
      <c r="F356" s="23">
        <v>1</v>
      </c>
      <c r="G356" s="23">
        <v>1</v>
      </c>
      <c r="H356" s="25">
        <v>6</v>
      </c>
      <c r="I356" s="25">
        <v>3.5</v>
      </c>
      <c r="J356" s="25">
        <v>1.83</v>
      </c>
      <c r="K356">
        <v>0.14069999999999999</v>
      </c>
      <c r="L356">
        <v>0.57930000000000004</v>
      </c>
      <c r="M356">
        <v>0.28000000000000003</v>
      </c>
      <c r="N356"/>
      <c r="O356"/>
      <c r="P356"/>
      <c r="Q356"/>
      <c r="R356" t="str">
        <f t="shared" si="72"/>
        <v>Portugal</v>
      </c>
      <c r="S356">
        <f t="shared" si="73"/>
        <v>1.83</v>
      </c>
      <c r="T356" t="str">
        <f t="shared" si="74"/>
        <v>Iran</v>
      </c>
      <c r="U356">
        <f t="shared" si="75"/>
        <v>6</v>
      </c>
      <c r="V356" t="str">
        <f t="shared" si="79"/>
        <v>draw</v>
      </c>
      <c r="W356" t="str">
        <f t="shared" si="85"/>
        <v>draw</v>
      </c>
      <c r="X356" t="str">
        <f t="shared" si="80"/>
        <v>Draw</v>
      </c>
      <c r="Y356">
        <f t="shared" si="83"/>
        <v>3.5</v>
      </c>
      <c r="Z356" t="str">
        <f t="shared" si="84"/>
        <v>FALSE</v>
      </c>
    </row>
    <row r="357" spans="1:26" x14ac:dyDescent="0.2">
      <c r="A357">
        <v>2018</v>
      </c>
      <c r="B357">
        <f t="shared" si="78"/>
        <v>36</v>
      </c>
      <c r="C357">
        <v>3</v>
      </c>
      <c r="D357" s="23" t="s">
        <v>12</v>
      </c>
      <c r="E357" s="23" t="s">
        <v>87</v>
      </c>
      <c r="F357" s="23">
        <v>2</v>
      </c>
      <c r="G357" s="23">
        <v>2</v>
      </c>
      <c r="H357" s="25">
        <v>1.3</v>
      </c>
      <c r="I357" s="25">
        <v>5</v>
      </c>
      <c r="J357" s="25">
        <v>11</v>
      </c>
      <c r="K357">
        <v>0.66510000000000002</v>
      </c>
      <c r="L357">
        <v>0.11409999999999999</v>
      </c>
      <c r="M357">
        <v>0.2208</v>
      </c>
      <c r="N357"/>
      <c r="O357"/>
      <c r="P357"/>
      <c r="Q357"/>
      <c r="R357" t="str">
        <f t="shared" si="72"/>
        <v>Spain</v>
      </c>
      <c r="S357">
        <f t="shared" si="73"/>
        <v>1.3</v>
      </c>
      <c r="T357" t="str">
        <f t="shared" si="74"/>
        <v>Morocco</v>
      </c>
      <c r="U357">
        <f t="shared" si="75"/>
        <v>11</v>
      </c>
      <c r="V357" t="str">
        <f t="shared" si="79"/>
        <v>draw</v>
      </c>
      <c r="W357" t="str">
        <f t="shared" si="85"/>
        <v>draw</v>
      </c>
      <c r="X357" t="str">
        <f t="shared" si="80"/>
        <v>Draw</v>
      </c>
      <c r="Y357">
        <f t="shared" si="83"/>
        <v>5</v>
      </c>
      <c r="Z357" t="str">
        <f t="shared" si="84"/>
        <v>FALSE</v>
      </c>
    </row>
    <row r="358" spans="1:26" x14ac:dyDescent="0.2">
      <c r="A358">
        <v>2018</v>
      </c>
      <c r="B358">
        <f t="shared" si="78"/>
        <v>37</v>
      </c>
      <c r="C358">
        <v>3</v>
      </c>
      <c r="D358" s="23" t="s">
        <v>74</v>
      </c>
      <c r="E358" s="23" t="s">
        <v>26</v>
      </c>
      <c r="F358" s="23">
        <v>0</v>
      </c>
      <c r="G358" s="23">
        <v>0</v>
      </c>
      <c r="H358" s="25">
        <v>4.5</v>
      </c>
      <c r="I358" s="25">
        <v>2.5</v>
      </c>
      <c r="J358" s="25">
        <v>2.25</v>
      </c>
      <c r="K358">
        <v>0.2611</v>
      </c>
      <c r="L358">
        <v>0.45440000000000003</v>
      </c>
      <c r="M358">
        <v>0.28449999999999998</v>
      </c>
      <c r="N358"/>
      <c r="O358"/>
      <c r="P358"/>
      <c r="Q358"/>
      <c r="R358" t="str">
        <f t="shared" si="72"/>
        <v>France</v>
      </c>
      <c r="S358">
        <f t="shared" si="73"/>
        <v>2.25</v>
      </c>
      <c r="T358" t="str">
        <f t="shared" si="74"/>
        <v>Denmark</v>
      </c>
      <c r="U358">
        <f t="shared" si="75"/>
        <v>4.5</v>
      </c>
      <c r="V358" t="str">
        <f t="shared" si="79"/>
        <v>draw</v>
      </c>
      <c r="W358" t="str">
        <f t="shared" si="85"/>
        <v>draw</v>
      </c>
      <c r="X358" t="str">
        <f t="shared" si="80"/>
        <v>Draw</v>
      </c>
      <c r="Y358">
        <f t="shared" si="83"/>
        <v>2.5</v>
      </c>
      <c r="Z358" t="str">
        <f t="shared" si="84"/>
        <v>FALSE</v>
      </c>
    </row>
    <row r="359" spans="1:26" x14ac:dyDescent="0.2">
      <c r="A359">
        <v>2018</v>
      </c>
      <c r="B359">
        <f t="shared" si="78"/>
        <v>38</v>
      </c>
      <c r="C359">
        <v>3</v>
      </c>
      <c r="D359" s="23" t="s">
        <v>15</v>
      </c>
      <c r="E359" s="23" t="s">
        <v>88</v>
      </c>
      <c r="F359" s="23">
        <v>0</v>
      </c>
      <c r="G359" s="23">
        <v>2</v>
      </c>
      <c r="H359" s="25">
        <v>2.75</v>
      </c>
      <c r="I359" s="25">
        <v>3.4</v>
      </c>
      <c r="J359" s="25">
        <v>2.5499999999999998</v>
      </c>
      <c r="K359">
        <v>0.20369999999999999</v>
      </c>
      <c r="L359">
        <v>0.54020000000000001</v>
      </c>
      <c r="M359">
        <v>0.25619999999999998</v>
      </c>
      <c r="N359"/>
      <c r="O359"/>
      <c r="P359"/>
      <c r="Q359"/>
      <c r="R359" t="str">
        <f t="shared" si="72"/>
        <v>Peru</v>
      </c>
      <c r="S359">
        <f t="shared" si="73"/>
        <v>2.5499999999999998</v>
      </c>
      <c r="T359" t="str">
        <f t="shared" si="74"/>
        <v>Australia</v>
      </c>
      <c r="U359">
        <f t="shared" si="75"/>
        <v>2.75</v>
      </c>
      <c r="V359" t="str">
        <f t="shared" si="79"/>
        <v>away</v>
      </c>
      <c r="W359" t="str">
        <f t="shared" si="85"/>
        <v>favourite</v>
      </c>
      <c r="X359" t="str">
        <f t="shared" si="80"/>
        <v>Peru</v>
      </c>
      <c r="Y359">
        <f t="shared" si="83"/>
        <v>2.5499999999999998</v>
      </c>
      <c r="Z359" t="str">
        <f t="shared" si="84"/>
        <v>TRUE</v>
      </c>
    </row>
    <row r="360" spans="1:26" x14ac:dyDescent="0.2">
      <c r="A360">
        <v>2018</v>
      </c>
      <c r="B360">
        <f t="shared" si="78"/>
        <v>39</v>
      </c>
      <c r="C360">
        <v>3</v>
      </c>
      <c r="D360" s="23" t="s">
        <v>89</v>
      </c>
      <c r="E360" s="23" t="s">
        <v>9</v>
      </c>
      <c r="F360" s="23">
        <v>1</v>
      </c>
      <c r="G360" s="23">
        <v>2</v>
      </c>
      <c r="H360" s="25">
        <v>3.6</v>
      </c>
      <c r="I360" s="25">
        <v>2.8</v>
      </c>
      <c r="J360" s="25">
        <v>2.4</v>
      </c>
      <c r="K360">
        <v>0.1802</v>
      </c>
      <c r="L360">
        <v>0.57110000000000005</v>
      </c>
      <c r="M360">
        <v>0.2487</v>
      </c>
      <c r="N360"/>
      <c r="O360"/>
      <c r="P360"/>
      <c r="Q360"/>
      <c r="R360" t="str">
        <f t="shared" si="72"/>
        <v>Croatia</v>
      </c>
      <c r="S360">
        <f t="shared" si="73"/>
        <v>2.4</v>
      </c>
      <c r="T360" t="str">
        <f t="shared" si="74"/>
        <v>Iceland</v>
      </c>
      <c r="U360">
        <f t="shared" si="75"/>
        <v>3.6</v>
      </c>
      <c r="V360" t="str">
        <f t="shared" si="79"/>
        <v>away</v>
      </c>
      <c r="W360" t="str">
        <f t="shared" si="85"/>
        <v>favourite</v>
      </c>
      <c r="X360" t="str">
        <f t="shared" si="80"/>
        <v>Croatia</v>
      </c>
      <c r="Y360">
        <f t="shared" si="83"/>
        <v>2.4</v>
      </c>
      <c r="Z360" t="str">
        <f t="shared" si="84"/>
        <v>TRUE</v>
      </c>
    </row>
    <row r="361" spans="1:26" x14ac:dyDescent="0.2">
      <c r="A361">
        <v>2018</v>
      </c>
      <c r="B361">
        <f t="shared" si="78"/>
        <v>40</v>
      </c>
      <c r="C361">
        <v>3</v>
      </c>
      <c r="D361" s="23" t="s">
        <v>33</v>
      </c>
      <c r="E361" s="23" t="s">
        <v>28</v>
      </c>
      <c r="F361" s="23">
        <v>1</v>
      </c>
      <c r="G361" s="23">
        <v>2</v>
      </c>
      <c r="H361" s="25">
        <v>7</v>
      </c>
      <c r="I361" s="25">
        <v>4.33</v>
      </c>
      <c r="J361" s="25">
        <v>1.45</v>
      </c>
      <c r="K361">
        <v>0.16520000000000001</v>
      </c>
      <c r="L361">
        <v>0.55549999999999999</v>
      </c>
      <c r="M361">
        <v>0.27929999999999999</v>
      </c>
      <c r="N361"/>
      <c r="O361"/>
      <c r="P361"/>
      <c r="Q361"/>
      <c r="R361" t="str">
        <f t="shared" si="72"/>
        <v>Argentina</v>
      </c>
      <c r="S361">
        <f t="shared" si="73"/>
        <v>1.45</v>
      </c>
      <c r="T361" t="str">
        <f t="shared" si="74"/>
        <v>Nigeria</v>
      </c>
      <c r="U361">
        <f t="shared" si="75"/>
        <v>7</v>
      </c>
      <c r="V361" t="str">
        <f t="shared" si="79"/>
        <v>away</v>
      </c>
      <c r="W361" t="str">
        <f t="shared" si="85"/>
        <v>favourite</v>
      </c>
      <c r="X361" t="str">
        <f t="shared" si="80"/>
        <v>Argentina</v>
      </c>
      <c r="Y361">
        <f t="shared" si="83"/>
        <v>1.45</v>
      </c>
      <c r="Z361" t="str">
        <f t="shared" si="84"/>
        <v>TRUE</v>
      </c>
    </row>
    <row r="362" spans="1:26" x14ac:dyDescent="0.2">
      <c r="A362">
        <v>2018</v>
      </c>
      <c r="B362">
        <f t="shared" si="78"/>
        <v>41</v>
      </c>
      <c r="C362">
        <v>3</v>
      </c>
      <c r="D362" s="23" t="s">
        <v>10</v>
      </c>
      <c r="E362" s="23" t="s">
        <v>90</v>
      </c>
      <c r="F362" s="23">
        <v>0</v>
      </c>
      <c r="G362" s="23">
        <v>3</v>
      </c>
      <c r="H362" s="25">
        <v>2.25</v>
      </c>
      <c r="I362" s="25">
        <v>3.1</v>
      </c>
      <c r="J362" s="25">
        <v>3.3</v>
      </c>
      <c r="K362">
        <v>0.33779999999999999</v>
      </c>
      <c r="L362">
        <v>0.3649</v>
      </c>
      <c r="M362">
        <v>0.29730000000000001</v>
      </c>
      <c r="N362"/>
      <c r="O362"/>
      <c r="P362"/>
      <c r="Q362"/>
      <c r="R362" t="str">
        <f t="shared" si="72"/>
        <v>Mexico</v>
      </c>
      <c r="S362">
        <f t="shared" si="73"/>
        <v>2.25</v>
      </c>
      <c r="T362" t="str">
        <f t="shared" si="74"/>
        <v>Sweden</v>
      </c>
      <c r="U362">
        <f t="shared" si="75"/>
        <v>3.3</v>
      </c>
      <c r="V362" t="str">
        <f t="shared" si="79"/>
        <v>away</v>
      </c>
      <c r="W362" t="str">
        <f t="shared" si="85"/>
        <v>outsider</v>
      </c>
      <c r="X362" t="str">
        <f t="shared" si="80"/>
        <v>Sweden</v>
      </c>
      <c r="Y362">
        <f t="shared" ref="Y362:Y369" si="86">IF(V362="","",IF(V362="home",H362,IF(V362="away",J362,I362)))</f>
        <v>3.3</v>
      </c>
      <c r="Z362" t="str">
        <f t="shared" ref="Z362:Z369" si="87">IF(W362="","",IF(W362="favourite","TRUE","FALSE"))</f>
        <v>FALSE</v>
      </c>
    </row>
    <row r="363" spans="1:26" x14ac:dyDescent="0.2">
      <c r="A363">
        <v>2018</v>
      </c>
      <c r="B363">
        <f t="shared" si="78"/>
        <v>42</v>
      </c>
      <c r="C363">
        <v>3</v>
      </c>
      <c r="D363" s="23" t="s">
        <v>97</v>
      </c>
      <c r="E363" s="23" t="s">
        <v>30</v>
      </c>
      <c r="F363" s="23">
        <v>2</v>
      </c>
      <c r="G363" s="23">
        <v>0</v>
      </c>
      <c r="H363" s="25">
        <v>15</v>
      </c>
      <c r="I363" s="25">
        <v>6</v>
      </c>
      <c r="J363" s="25">
        <v>1.22</v>
      </c>
      <c r="K363">
        <v>4.8800000000000003E-2</v>
      </c>
      <c r="L363">
        <v>0.81410000000000005</v>
      </c>
      <c r="M363">
        <v>0.1371</v>
      </c>
      <c r="N363"/>
      <c r="O363"/>
      <c r="P363"/>
      <c r="Q363"/>
      <c r="R363" t="str">
        <f t="shared" si="72"/>
        <v>Germany</v>
      </c>
      <c r="S363">
        <f t="shared" si="73"/>
        <v>1.22</v>
      </c>
      <c r="T363" t="str">
        <f t="shared" si="74"/>
        <v>Korea Republic</v>
      </c>
      <c r="U363">
        <f t="shared" si="75"/>
        <v>15</v>
      </c>
      <c r="V363" t="str">
        <f t="shared" si="79"/>
        <v>home</v>
      </c>
      <c r="W363" t="str">
        <f t="shared" si="85"/>
        <v>outsider</v>
      </c>
      <c r="X363" t="str">
        <f t="shared" si="80"/>
        <v>Korea Republic</v>
      </c>
      <c r="Y363">
        <f t="shared" si="86"/>
        <v>15</v>
      </c>
      <c r="Z363" t="str">
        <f t="shared" si="87"/>
        <v>FALSE</v>
      </c>
    </row>
    <row r="364" spans="1:26" x14ac:dyDescent="0.2">
      <c r="A364">
        <v>2018</v>
      </c>
      <c r="B364">
        <f t="shared" si="78"/>
        <v>43</v>
      </c>
      <c r="C364">
        <v>3</v>
      </c>
      <c r="D364" s="23" t="s">
        <v>73</v>
      </c>
      <c r="E364" s="23" t="s">
        <v>8</v>
      </c>
      <c r="F364" s="23">
        <v>0</v>
      </c>
      <c r="G364" s="23">
        <v>2</v>
      </c>
      <c r="H364" s="25">
        <v>7.5</v>
      </c>
      <c r="I364" s="25">
        <v>4.33</v>
      </c>
      <c r="J364" s="25">
        <v>1.45</v>
      </c>
      <c r="K364">
        <v>0.56489999999999996</v>
      </c>
      <c r="L364">
        <v>0.1731</v>
      </c>
      <c r="M364">
        <v>0.2621</v>
      </c>
      <c r="N364"/>
      <c r="O364"/>
      <c r="P364"/>
      <c r="Q364"/>
      <c r="R364" t="str">
        <f t="shared" si="72"/>
        <v>Brazil</v>
      </c>
      <c r="S364">
        <f t="shared" si="73"/>
        <v>1.45</v>
      </c>
      <c r="T364" t="str">
        <f t="shared" si="74"/>
        <v>Serbia</v>
      </c>
      <c r="U364">
        <f t="shared" si="75"/>
        <v>7.5</v>
      </c>
      <c r="V364" t="str">
        <f t="shared" si="79"/>
        <v>away</v>
      </c>
      <c r="W364" t="str">
        <f t="shared" si="85"/>
        <v>favourite</v>
      </c>
      <c r="X364" t="str">
        <f t="shared" si="80"/>
        <v>Brazil</v>
      </c>
      <c r="Y364">
        <f t="shared" si="86"/>
        <v>1.45</v>
      </c>
      <c r="Z364" t="str">
        <f t="shared" si="87"/>
        <v>TRUE</v>
      </c>
    </row>
    <row r="365" spans="1:26" x14ac:dyDescent="0.2">
      <c r="A365">
        <v>2018</v>
      </c>
      <c r="B365">
        <f t="shared" si="78"/>
        <v>44</v>
      </c>
      <c r="C365">
        <v>3</v>
      </c>
      <c r="D365" s="23" t="s">
        <v>24</v>
      </c>
      <c r="E365" s="23" t="s">
        <v>19</v>
      </c>
      <c r="F365" s="23">
        <v>2</v>
      </c>
      <c r="G365" s="23">
        <v>2</v>
      </c>
      <c r="H365" s="25">
        <v>1.67</v>
      </c>
      <c r="I365" s="25">
        <v>3.5</v>
      </c>
      <c r="J365" s="25">
        <v>5.5</v>
      </c>
      <c r="K365">
        <v>0.13189999999999999</v>
      </c>
      <c r="L365">
        <v>0.63129999999999997</v>
      </c>
      <c r="M365">
        <v>0.23680000000000001</v>
      </c>
      <c r="N365"/>
      <c r="O365"/>
      <c r="P365"/>
      <c r="Q365"/>
      <c r="R365" t="str">
        <f t="shared" si="72"/>
        <v>Switzerland</v>
      </c>
      <c r="S365">
        <f t="shared" si="73"/>
        <v>1.67</v>
      </c>
      <c r="T365" t="str">
        <f t="shared" si="74"/>
        <v>Costa Rica</v>
      </c>
      <c r="U365">
        <f t="shared" si="75"/>
        <v>5.5</v>
      </c>
      <c r="V365" t="str">
        <f t="shared" si="79"/>
        <v>draw</v>
      </c>
      <c r="W365" t="str">
        <f t="shared" si="85"/>
        <v>draw</v>
      </c>
      <c r="X365" t="str">
        <f t="shared" si="80"/>
        <v>Draw</v>
      </c>
      <c r="Y365">
        <f t="shared" si="86"/>
        <v>3.5</v>
      </c>
      <c r="Z365" t="str">
        <f t="shared" si="87"/>
        <v>FALSE</v>
      </c>
    </row>
    <row r="366" spans="1:26" x14ac:dyDescent="0.2">
      <c r="A366">
        <v>2018</v>
      </c>
      <c r="B366">
        <f t="shared" si="78"/>
        <v>45</v>
      </c>
      <c r="C366">
        <v>3</v>
      </c>
      <c r="D366" s="23" t="s">
        <v>23</v>
      </c>
      <c r="E366" s="23" t="s">
        <v>93</v>
      </c>
      <c r="F366" s="23">
        <v>0</v>
      </c>
      <c r="G366" s="23">
        <v>1</v>
      </c>
      <c r="H366" s="25">
        <v>3.6</v>
      </c>
      <c r="I366" s="25">
        <v>3.3</v>
      </c>
      <c r="J366" s="25">
        <v>1.91</v>
      </c>
      <c r="K366">
        <v>0.21340000000000001</v>
      </c>
      <c r="L366">
        <v>0.47820000000000001</v>
      </c>
      <c r="M366">
        <v>0.30840000000000001</v>
      </c>
      <c r="N366"/>
      <c r="O366"/>
      <c r="P366"/>
      <c r="Q366"/>
      <c r="R366" t="str">
        <f t="shared" si="72"/>
        <v>Poland</v>
      </c>
      <c r="S366">
        <f t="shared" si="73"/>
        <v>1.91</v>
      </c>
      <c r="T366" t="str">
        <f t="shared" si="74"/>
        <v>Japan</v>
      </c>
      <c r="U366">
        <f t="shared" si="75"/>
        <v>3.6</v>
      </c>
      <c r="V366" t="str">
        <f t="shared" si="79"/>
        <v>away</v>
      </c>
      <c r="W366" t="str">
        <f t="shared" si="85"/>
        <v>favourite</v>
      </c>
      <c r="X366" t="str">
        <f t="shared" si="80"/>
        <v>Poland</v>
      </c>
      <c r="Y366">
        <f t="shared" si="86"/>
        <v>1.91</v>
      </c>
      <c r="Z366" t="str">
        <f t="shared" si="87"/>
        <v>TRUE</v>
      </c>
    </row>
    <row r="367" spans="1:26" x14ac:dyDescent="0.2">
      <c r="A367">
        <v>2018</v>
      </c>
      <c r="B367">
        <f t="shared" si="78"/>
        <v>46</v>
      </c>
      <c r="C367">
        <v>3</v>
      </c>
      <c r="D367" s="23" t="s">
        <v>94</v>
      </c>
      <c r="E367" s="23" t="s">
        <v>16</v>
      </c>
      <c r="F367" s="23">
        <v>0</v>
      </c>
      <c r="G367" s="23">
        <v>1</v>
      </c>
      <c r="H367" s="25">
        <v>3.6</v>
      </c>
      <c r="I367" s="25">
        <v>3.3</v>
      </c>
      <c r="J367" s="25">
        <v>2</v>
      </c>
      <c r="K367">
        <v>0.34789999999999999</v>
      </c>
      <c r="L367">
        <v>0.38490000000000002</v>
      </c>
      <c r="M367">
        <v>0.26719999999999999</v>
      </c>
      <c r="N367"/>
      <c r="O367"/>
      <c r="P367"/>
      <c r="Q367"/>
      <c r="R367" t="str">
        <f t="shared" si="72"/>
        <v>Colombia</v>
      </c>
      <c r="S367">
        <f t="shared" si="73"/>
        <v>2</v>
      </c>
      <c r="T367" t="str">
        <f t="shared" si="74"/>
        <v>Senegal</v>
      </c>
      <c r="U367">
        <f t="shared" si="75"/>
        <v>3.6</v>
      </c>
      <c r="V367" t="str">
        <f t="shared" si="79"/>
        <v>away</v>
      </c>
      <c r="W367" t="str">
        <f t="shared" si="85"/>
        <v>favourite</v>
      </c>
      <c r="X367" t="str">
        <f t="shared" si="80"/>
        <v>Colombia</v>
      </c>
      <c r="Y367">
        <f t="shared" si="86"/>
        <v>2</v>
      </c>
      <c r="Z367" t="str">
        <f t="shared" si="87"/>
        <v>TRUE</v>
      </c>
    </row>
    <row r="368" spans="1:26" x14ac:dyDescent="0.2">
      <c r="A368">
        <v>2018</v>
      </c>
      <c r="B368">
        <f t="shared" si="78"/>
        <v>47</v>
      </c>
      <c r="C368">
        <v>3</v>
      </c>
      <c r="D368" s="23" t="s">
        <v>20</v>
      </c>
      <c r="E368" s="23" t="s">
        <v>36</v>
      </c>
      <c r="F368" s="23">
        <v>0</v>
      </c>
      <c r="G368" s="23">
        <v>1</v>
      </c>
      <c r="H368" s="25">
        <v>3</v>
      </c>
      <c r="I368" s="25">
        <v>3.3</v>
      </c>
      <c r="J368" s="25">
        <v>2.4</v>
      </c>
      <c r="K368">
        <v>0.31130000000000002</v>
      </c>
      <c r="L368">
        <v>0.38640000000000002</v>
      </c>
      <c r="M368">
        <v>0.3024</v>
      </c>
      <c r="N368"/>
      <c r="O368"/>
      <c r="P368"/>
      <c r="Q368"/>
      <c r="R368" t="str">
        <f t="shared" si="72"/>
        <v>Belgium</v>
      </c>
      <c r="S368">
        <f t="shared" si="73"/>
        <v>2.4</v>
      </c>
      <c r="T368" t="str">
        <f t="shared" si="74"/>
        <v>England</v>
      </c>
      <c r="U368">
        <f t="shared" si="75"/>
        <v>3</v>
      </c>
      <c r="V368" t="str">
        <f t="shared" si="79"/>
        <v>away</v>
      </c>
      <c r="W368" t="str">
        <f t="shared" si="85"/>
        <v>favourite</v>
      </c>
      <c r="X368" t="str">
        <f t="shared" si="80"/>
        <v>Belgium</v>
      </c>
      <c r="Y368">
        <f t="shared" si="86"/>
        <v>2.4</v>
      </c>
      <c r="Z368" t="str">
        <f t="shared" si="87"/>
        <v>TRUE</v>
      </c>
    </row>
    <row r="369" spans="1:26" x14ac:dyDescent="0.2">
      <c r="A369">
        <v>2018</v>
      </c>
      <c r="B369">
        <f t="shared" si="78"/>
        <v>48</v>
      </c>
      <c r="C369">
        <v>3</v>
      </c>
      <c r="D369" s="23" t="s">
        <v>91</v>
      </c>
      <c r="E369" s="23" t="s">
        <v>92</v>
      </c>
      <c r="F369" s="23">
        <v>0</v>
      </c>
      <c r="G369" s="23">
        <v>1</v>
      </c>
      <c r="H369" s="25">
        <v>3.75</v>
      </c>
      <c r="I369" s="25">
        <v>3.4</v>
      </c>
      <c r="J369" s="25">
        <v>2</v>
      </c>
      <c r="K369">
        <v>0.34939999999999999</v>
      </c>
      <c r="L369">
        <v>0.36249999999999999</v>
      </c>
      <c r="M369">
        <v>0.28810000000000002</v>
      </c>
      <c r="N369"/>
      <c r="O369"/>
      <c r="P369"/>
      <c r="Q369"/>
      <c r="R369" t="str">
        <f t="shared" si="72"/>
        <v>Tunisia</v>
      </c>
      <c r="S369">
        <f t="shared" si="73"/>
        <v>2</v>
      </c>
      <c r="T369" t="str">
        <f t="shared" si="74"/>
        <v>Panama</v>
      </c>
      <c r="U369">
        <f t="shared" si="75"/>
        <v>3.75</v>
      </c>
      <c r="V369" t="str">
        <f t="shared" si="79"/>
        <v>away</v>
      </c>
      <c r="W369" t="str">
        <f t="shared" si="85"/>
        <v>favourite</v>
      </c>
      <c r="X369" t="str">
        <f t="shared" si="80"/>
        <v>Tunisia</v>
      </c>
      <c r="Y369">
        <f t="shared" si="86"/>
        <v>2</v>
      </c>
      <c r="Z369" t="str">
        <f t="shared" si="87"/>
        <v>TRUE</v>
      </c>
    </row>
    <row r="370" spans="1:26" x14ac:dyDescent="0.2">
      <c r="A370">
        <v>2018</v>
      </c>
      <c r="B370">
        <v>49</v>
      </c>
      <c r="C370" t="s">
        <v>166</v>
      </c>
      <c r="D370" t="s">
        <v>26</v>
      </c>
      <c r="E370" t="s">
        <v>28</v>
      </c>
      <c r="F370" s="23">
        <v>4</v>
      </c>
      <c r="G370" s="23">
        <v>3</v>
      </c>
      <c r="H370" s="12">
        <v>2.4</v>
      </c>
      <c r="I370" s="12">
        <v>2.88</v>
      </c>
      <c r="J370" s="12">
        <v>3.4</v>
      </c>
      <c r="N370" s="12">
        <v>0.55000000000000004</v>
      </c>
      <c r="O370" s="12">
        <v>0.45</v>
      </c>
      <c r="P370" s="12">
        <v>0.63</v>
      </c>
      <c r="Q370" s="12">
        <v>0.37</v>
      </c>
      <c r="R370" t="str">
        <f t="shared" si="72"/>
        <v>France</v>
      </c>
      <c r="S370">
        <f t="shared" si="73"/>
        <v>2.4</v>
      </c>
      <c r="T370" t="str">
        <f t="shared" si="74"/>
        <v>Argentina</v>
      </c>
      <c r="U370">
        <f t="shared" si="75"/>
        <v>3.4</v>
      </c>
      <c r="V370" t="str">
        <f t="shared" si="79"/>
        <v>home</v>
      </c>
      <c r="W370" t="str">
        <f t="shared" si="85"/>
        <v>favourite</v>
      </c>
      <c r="X370" t="str">
        <f t="shared" si="80"/>
        <v>France</v>
      </c>
      <c r="Y370">
        <f t="shared" ref="Y370:Y385" si="88">IF(V370="","",IF(V370="home",H370,IF(V370="away",J370,I370)))</f>
        <v>2.4</v>
      </c>
      <c r="Z370" t="str">
        <f t="shared" ref="Z370:Z385" si="89">IF(W370="","",IF(W370="favourite","TRUE","FALSE"))</f>
        <v>TRUE</v>
      </c>
    </row>
    <row r="371" spans="1:26" x14ac:dyDescent="0.2">
      <c r="A371">
        <v>2018</v>
      </c>
      <c r="B371">
        <v>50</v>
      </c>
      <c r="C371" t="s">
        <v>166</v>
      </c>
      <c r="D371" t="s">
        <v>18</v>
      </c>
      <c r="E371" t="s">
        <v>31</v>
      </c>
      <c r="F371" s="23">
        <v>2</v>
      </c>
      <c r="G371" s="23">
        <v>1</v>
      </c>
      <c r="H371" s="12">
        <v>2.75</v>
      </c>
      <c r="I371" s="12">
        <v>2.88</v>
      </c>
      <c r="J371" s="12">
        <v>2.88</v>
      </c>
      <c r="N371" s="12">
        <v>0.45</v>
      </c>
      <c r="O371" s="12">
        <v>0.55000000000000004</v>
      </c>
      <c r="P371" s="12">
        <v>0.47</v>
      </c>
      <c r="Q371" s="12">
        <v>0.53</v>
      </c>
      <c r="R371" t="str">
        <f t="shared" si="72"/>
        <v>Uruguay</v>
      </c>
      <c r="S371">
        <f t="shared" si="73"/>
        <v>2.75</v>
      </c>
      <c r="T371" t="str">
        <f t="shared" si="74"/>
        <v>Portugal</v>
      </c>
      <c r="U371">
        <f t="shared" si="75"/>
        <v>2.88</v>
      </c>
      <c r="V371" t="str">
        <f t="shared" si="79"/>
        <v>home</v>
      </c>
      <c r="W371" t="str">
        <f t="shared" si="85"/>
        <v>favourite</v>
      </c>
      <c r="X371" t="str">
        <f t="shared" si="80"/>
        <v>Uruguay</v>
      </c>
      <c r="Y371">
        <f t="shared" si="88"/>
        <v>2.75</v>
      </c>
      <c r="Z371" t="str">
        <f t="shared" si="89"/>
        <v>TRUE</v>
      </c>
    </row>
    <row r="372" spans="1:26" x14ac:dyDescent="0.2">
      <c r="A372">
        <v>2018</v>
      </c>
      <c r="B372">
        <v>51</v>
      </c>
      <c r="C372" t="s">
        <v>166</v>
      </c>
      <c r="D372" t="s">
        <v>12</v>
      </c>
      <c r="E372" t="s">
        <v>38</v>
      </c>
      <c r="F372" s="23">
        <v>1</v>
      </c>
      <c r="G372" s="23">
        <v>1</v>
      </c>
      <c r="H372" s="12">
        <v>1.57</v>
      </c>
      <c r="I372" s="12">
        <v>3.75</v>
      </c>
      <c r="J372" s="12">
        <v>6.5</v>
      </c>
      <c r="N372" s="12">
        <v>0.78</v>
      </c>
      <c r="O372" s="12">
        <v>0.22</v>
      </c>
      <c r="P372" s="12">
        <v>0.8</v>
      </c>
      <c r="Q372" s="12">
        <v>0.2</v>
      </c>
      <c r="R372" t="str">
        <f t="shared" si="72"/>
        <v>Spain</v>
      </c>
      <c r="S372">
        <f t="shared" si="73"/>
        <v>1.57</v>
      </c>
      <c r="T372" t="str">
        <f t="shared" si="74"/>
        <v>Russia</v>
      </c>
      <c r="U372">
        <f t="shared" si="75"/>
        <v>6.5</v>
      </c>
      <c r="V372" t="str">
        <f t="shared" si="79"/>
        <v>draw</v>
      </c>
      <c r="W372" t="str">
        <f t="shared" si="85"/>
        <v>draw</v>
      </c>
      <c r="X372" t="str">
        <f t="shared" si="80"/>
        <v>Draw</v>
      </c>
      <c r="Y372">
        <f t="shared" si="88"/>
        <v>3.75</v>
      </c>
      <c r="Z372" t="str">
        <f t="shared" si="89"/>
        <v>FALSE</v>
      </c>
    </row>
    <row r="373" spans="1:26" x14ac:dyDescent="0.2">
      <c r="A373">
        <v>2018</v>
      </c>
      <c r="B373">
        <v>52</v>
      </c>
      <c r="C373" t="s">
        <v>166</v>
      </c>
      <c r="D373" t="s">
        <v>9</v>
      </c>
      <c r="E373" t="s">
        <v>74</v>
      </c>
      <c r="F373" s="23">
        <v>1</v>
      </c>
      <c r="G373" s="23">
        <v>1</v>
      </c>
      <c r="H373" s="12">
        <v>1.83</v>
      </c>
      <c r="I373" s="12">
        <v>3.2</v>
      </c>
      <c r="J373" s="12">
        <v>5</v>
      </c>
      <c r="N373" s="12">
        <v>0.64</v>
      </c>
      <c r="O373" s="12">
        <v>0.36</v>
      </c>
      <c r="P373" s="12">
        <v>0.59</v>
      </c>
      <c r="Q373" s="12">
        <v>0.41</v>
      </c>
      <c r="R373" t="str">
        <f t="shared" si="72"/>
        <v>Croatia</v>
      </c>
      <c r="S373">
        <f t="shared" si="73"/>
        <v>1.83</v>
      </c>
      <c r="T373" t="str">
        <f t="shared" si="74"/>
        <v>Denmark</v>
      </c>
      <c r="U373">
        <f t="shared" si="75"/>
        <v>5</v>
      </c>
      <c r="V373" t="str">
        <f t="shared" si="79"/>
        <v>draw</v>
      </c>
      <c r="W373" t="str">
        <f t="shared" si="85"/>
        <v>draw</v>
      </c>
      <c r="X373" t="str">
        <f t="shared" si="80"/>
        <v>Draw</v>
      </c>
      <c r="Y373">
        <f t="shared" si="88"/>
        <v>3.2</v>
      </c>
      <c r="Z373" t="str">
        <f t="shared" si="89"/>
        <v>FALSE</v>
      </c>
    </row>
    <row r="374" spans="1:26" x14ac:dyDescent="0.2">
      <c r="A374">
        <v>2018</v>
      </c>
      <c r="B374">
        <v>53</v>
      </c>
      <c r="C374" t="s">
        <v>166</v>
      </c>
      <c r="D374" t="s">
        <v>8</v>
      </c>
      <c r="E374" t="s">
        <v>10</v>
      </c>
      <c r="F374" s="23">
        <v>2</v>
      </c>
      <c r="G374" s="23">
        <v>0</v>
      </c>
      <c r="H374" s="12">
        <v>1.5</v>
      </c>
      <c r="I374" s="12">
        <v>4</v>
      </c>
      <c r="J374" s="12">
        <v>7.5</v>
      </c>
      <c r="N374" s="12">
        <v>0.83</v>
      </c>
      <c r="O374" s="12">
        <v>0.17</v>
      </c>
      <c r="P374" s="12">
        <v>0.85</v>
      </c>
      <c r="Q374" s="12">
        <v>0.15</v>
      </c>
      <c r="R374" t="str">
        <f t="shared" si="72"/>
        <v>Brazil</v>
      </c>
      <c r="S374">
        <f t="shared" si="73"/>
        <v>1.5</v>
      </c>
      <c r="T374" t="str">
        <f t="shared" si="74"/>
        <v>Mexico</v>
      </c>
      <c r="U374">
        <f t="shared" si="75"/>
        <v>7.5</v>
      </c>
      <c r="V374" t="str">
        <f t="shared" si="79"/>
        <v>home</v>
      </c>
      <c r="W374" t="str">
        <f t="shared" si="85"/>
        <v>favourite</v>
      </c>
      <c r="X374" t="str">
        <f t="shared" si="80"/>
        <v>Brazil</v>
      </c>
      <c r="Y374">
        <f t="shared" si="88"/>
        <v>1.5</v>
      </c>
      <c r="Z374" t="str">
        <f t="shared" si="89"/>
        <v>TRUE</v>
      </c>
    </row>
    <row r="375" spans="1:26" x14ac:dyDescent="0.2">
      <c r="A375">
        <v>2018</v>
      </c>
      <c r="B375">
        <v>54</v>
      </c>
      <c r="C375" t="s">
        <v>166</v>
      </c>
      <c r="D375" t="s">
        <v>36</v>
      </c>
      <c r="E375" t="s">
        <v>23</v>
      </c>
      <c r="F375" s="23">
        <v>3</v>
      </c>
      <c r="G375" s="23">
        <v>2</v>
      </c>
      <c r="H375" s="12">
        <v>1.36</v>
      </c>
      <c r="I375" s="12">
        <v>4.5</v>
      </c>
      <c r="J375" s="12">
        <v>9.5</v>
      </c>
      <c r="N375" s="12">
        <v>0.76</v>
      </c>
      <c r="O375" s="12">
        <v>0.24</v>
      </c>
      <c r="P375" s="12">
        <v>0.84</v>
      </c>
      <c r="Q375" s="12">
        <v>0.16</v>
      </c>
      <c r="R375" t="str">
        <f t="shared" si="72"/>
        <v>Belgium</v>
      </c>
      <c r="S375">
        <f t="shared" si="73"/>
        <v>1.36</v>
      </c>
      <c r="T375" t="str">
        <f t="shared" si="74"/>
        <v>Japan</v>
      </c>
      <c r="U375">
        <f t="shared" si="75"/>
        <v>9.5</v>
      </c>
      <c r="V375" t="str">
        <f t="shared" si="79"/>
        <v>home</v>
      </c>
      <c r="W375" t="str">
        <f t="shared" si="85"/>
        <v>favourite</v>
      </c>
      <c r="X375" t="str">
        <f t="shared" si="80"/>
        <v>Belgium</v>
      </c>
      <c r="Y375">
        <f t="shared" si="88"/>
        <v>1.36</v>
      </c>
      <c r="Z375" t="str">
        <f t="shared" si="89"/>
        <v>TRUE</v>
      </c>
    </row>
    <row r="376" spans="1:26" x14ac:dyDescent="0.2">
      <c r="A376">
        <v>2018</v>
      </c>
      <c r="B376">
        <v>55</v>
      </c>
      <c r="C376" t="s">
        <v>166</v>
      </c>
      <c r="D376" t="s">
        <v>90</v>
      </c>
      <c r="E376" t="s">
        <v>24</v>
      </c>
      <c r="F376" s="23">
        <v>1</v>
      </c>
      <c r="G376" s="23">
        <v>0</v>
      </c>
      <c r="H376" s="12">
        <v>3.1</v>
      </c>
      <c r="I376" s="12">
        <v>2.88</v>
      </c>
      <c r="J376" s="12">
        <v>2.63</v>
      </c>
      <c r="N376" s="12">
        <v>0.48</v>
      </c>
      <c r="O376" s="12">
        <v>0.52</v>
      </c>
      <c r="P376" s="12">
        <v>0.44</v>
      </c>
      <c r="Q376" s="12">
        <v>0.56000000000000005</v>
      </c>
      <c r="R376" t="str">
        <f t="shared" si="72"/>
        <v>Switzerland</v>
      </c>
      <c r="S376">
        <f t="shared" si="73"/>
        <v>2.63</v>
      </c>
      <c r="T376" t="str">
        <f t="shared" si="74"/>
        <v>Sweden</v>
      </c>
      <c r="U376">
        <f t="shared" si="75"/>
        <v>3.1</v>
      </c>
      <c r="V376" t="str">
        <f t="shared" si="79"/>
        <v>home</v>
      </c>
      <c r="W376" t="str">
        <f t="shared" si="85"/>
        <v>outsider</v>
      </c>
      <c r="X376" t="str">
        <f t="shared" si="80"/>
        <v>Sweden</v>
      </c>
      <c r="Y376">
        <f t="shared" si="88"/>
        <v>3.1</v>
      </c>
      <c r="Z376" t="str">
        <f t="shared" si="89"/>
        <v>FALSE</v>
      </c>
    </row>
    <row r="377" spans="1:26" x14ac:dyDescent="0.2">
      <c r="A377">
        <v>2018</v>
      </c>
      <c r="B377">
        <v>56</v>
      </c>
      <c r="C377" t="s">
        <v>166</v>
      </c>
      <c r="D377" t="s">
        <v>16</v>
      </c>
      <c r="E377" t="s">
        <v>20</v>
      </c>
      <c r="F377" s="23">
        <v>1</v>
      </c>
      <c r="G377" s="23">
        <v>1</v>
      </c>
      <c r="H377" s="12">
        <v>4</v>
      </c>
      <c r="I377" s="12">
        <v>3.2</v>
      </c>
      <c r="J377" s="12">
        <v>2</v>
      </c>
      <c r="N377" s="12">
        <v>0.4</v>
      </c>
      <c r="O377" s="12">
        <v>0.6</v>
      </c>
      <c r="P377" s="12">
        <v>0.49</v>
      </c>
      <c r="Q377" s="12">
        <v>0.51</v>
      </c>
      <c r="R377" t="str">
        <f t="shared" si="72"/>
        <v>England</v>
      </c>
      <c r="S377">
        <f t="shared" si="73"/>
        <v>2</v>
      </c>
      <c r="T377" t="str">
        <f t="shared" si="74"/>
        <v>Colombia</v>
      </c>
      <c r="U377">
        <f t="shared" si="75"/>
        <v>4</v>
      </c>
      <c r="V377" t="str">
        <f t="shared" si="79"/>
        <v>draw</v>
      </c>
      <c r="W377" t="str">
        <f t="shared" si="85"/>
        <v>draw</v>
      </c>
      <c r="X377" t="str">
        <f t="shared" si="80"/>
        <v>Draw</v>
      </c>
      <c r="Y377">
        <f t="shared" si="88"/>
        <v>3.2</v>
      </c>
      <c r="Z377" t="str">
        <f t="shared" si="89"/>
        <v>FALSE</v>
      </c>
    </row>
    <row r="378" spans="1:26" x14ac:dyDescent="0.2">
      <c r="A378">
        <v>2018</v>
      </c>
      <c r="B378">
        <v>57</v>
      </c>
      <c r="C378" t="s">
        <v>163</v>
      </c>
      <c r="Y378" t="str">
        <f t="shared" si="88"/>
        <v/>
      </c>
      <c r="Z378" t="str">
        <f t="shared" si="89"/>
        <v/>
      </c>
    </row>
    <row r="379" spans="1:26" x14ac:dyDescent="0.2">
      <c r="A379">
        <v>2018</v>
      </c>
      <c r="B379">
        <v>58</v>
      </c>
      <c r="C379" t="s">
        <v>163</v>
      </c>
      <c r="Y379" t="str">
        <f t="shared" si="88"/>
        <v/>
      </c>
      <c r="Z379" t="str">
        <f t="shared" si="89"/>
        <v/>
      </c>
    </row>
    <row r="380" spans="1:26" x14ac:dyDescent="0.2">
      <c r="A380">
        <v>2018</v>
      </c>
      <c r="B380">
        <v>59</v>
      </c>
      <c r="C380" t="s">
        <v>163</v>
      </c>
      <c r="Y380" t="str">
        <f t="shared" si="88"/>
        <v/>
      </c>
      <c r="Z380" t="str">
        <f t="shared" si="89"/>
        <v/>
      </c>
    </row>
    <row r="381" spans="1:26" x14ac:dyDescent="0.2">
      <c r="A381">
        <v>2018</v>
      </c>
      <c r="B381">
        <v>60</v>
      </c>
      <c r="C381" t="s">
        <v>163</v>
      </c>
      <c r="Y381" t="str">
        <f t="shared" si="88"/>
        <v/>
      </c>
      <c r="Z381" t="str">
        <f t="shared" si="89"/>
        <v/>
      </c>
    </row>
    <row r="382" spans="1:26" x14ac:dyDescent="0.2">
      <c r="A382">
        <v>2018</v>
      </c>
      <c r="B382">
        <v>61</v>
      </c>
      <c r="C382" t="s">
        <v>161</v>
      </c>
      <c r="Y382" t="str">
        <f t="shared" si="88"/>
        <v/>
      </c>
      <c r="Z382" t="str">
        <f t="shared" si="89"/>
        <v/>
      </c>
    </row>
    <row r="383" spans="1:26" x14ac:dyDescent="0.2">
      <c r="A383">
        <v>2018</v>
      </c>
      <c r="B383">
        <v>62</v>
      </c>
      <c r="C383" t="s">
        <v>161</v>
      </c>
      <c r="Y383" t="str">
        <f t="shared" si="88"/>
        <v/>
      </c>
      <c r="Z383" t="str">
        <f t="shared" si="89"/>
        <v/>
      </c>
    </row>
    <row r="384" spans="1:26" x14ac:dyDescent="0.2">
      <c r="A384">
        <v>2018</v>
      </c>
      <c r="B384">
        <v>63</v>
      </c>
      <c r="C384" t="s">
        <v>159</v>
      </c>
      <c r="Y384" t="str">
        <f t="shared" si="88"/>
        <v/>
      </c>
      <c r="Z384" t="str">
        <f t="shared" si="89"/>
        <v/>
      </c>
    </row>
    <row r="385" spans="1:26" x14ac:dyDescent="0.2">
      <c r="A385">
        <v>2018</v>
      </c>
      <c r="B385">
        <v>64</v>
      </c>
      <c r="C385" t="s">
        <v>157</v>
      </c>
      <c r="Y385" t="str">
        <f t="shared" si="88"/>
        <v/>
      </c>
      <c r="Z385" t="str">
        <f t="shared" si="89"/>
        <v/>
      </c>
    </row>
  </sheetData>
  <autoFilter ref="A1:X385" xr:uid="{00BF30CD-A7C7-B04A-9275-F487B1D3189F}">
    <sortState ref="A2:X385">
      <sortCondition ref="A1:A3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797F-98A1-D245-B733-E54AD3F9662D}">
  <dimension ref="A1:BO48"/>
  <sheetViews>
    <sheetView tabSelected="1" workbookViewId="0">
      <pane xSplit="11" ySplit="2" topLeftCell="AB3" activePane="bottomRight" state="frozen"/>
      <selection pane="topRight" activeCell="L1" sqref="L1"/>
      <selection pane="bottomLeft" activeCell="A3" sqref="A3"/>
      <selection pane="bottomRight" sqref="A1:A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11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97" bestFit="1" customWidth="1"/>
    <col min="16" max="16" width="11.5" bestFit="1" customWidth="1"/>
    <col min="17" max="17" width="8.5" bestFit="1" customWidth="1"/>
    <col min="18" max="18" width="6.1640625" bestFit="1" customWidth="1"/>
    <col min="19" max="19" width="5.83203125" bestFit="1" customWidth="1"/>
    <col min="24" max="24" width="11.5" bestFit="1" customWidth="1"/>
    <col min="25" max="25" width="7.83203125" bestFit="1" customWidth="1"/>
    <col min="26" max="26" width="5.1640625" bestFit="1" customWidth="1"/>
    <col min="27" max="27" width="5.83203125" bestFit="1" customWidth="1"/>
    <col min="28" max="28" width="11.5" bestFit="1" customWidth="1"/>
    <col min="29" max="29" width="7.83203125" bestFit="1" customWidth="1"/>
    <col min="30" max="30" width="5.1640625" bestFit="1" customWidth="1"/>
    <col min="31" max="31" width="5.83203125" bestFit="1" customWidth="1"/>
    <col min="32" max="32" width="11.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11.5" bestFit="1" customWidth="1"/>
    <col min="37" max="37" width="8.5" bestFit="1" customWidth="1"/>
    <col min="38" max="38" width="6.1640625" bestFit="1" customWidth="1"/>
    <col min="39" max="39" width="5.83203125" bestFit="1" customWidth="1"/>
    <col min="40" max="40" width="11.5" bestFit="1" customWidth="1"/>
    <col min="41" max="41" width="8.5" bestFit="1" customWidth="1"/>
    <col min="42" max="42" width="6.1640625" bestFit="1" customWidth="1"/>
    <col min="43" max="43" width="5.83203125" bestFit="1" customWidth="1"/>
    <col min="44" max="44" width="11.5" bestFit="1" customWidth="1"/>
    <col min="52" max="52" width="11.5" bestFit="1" customWidth="1"/>
  </cols>
  <sheetData>
    <row r="1" spans="1:67" x14ac:dyDescent="0.2">
      <c r="A1" s="106" t="s">
        <v>95</v>
      </c>
      <c r="B1" s="106" t="s">
        <v>70</v>
      </c>
      <c r="C1" s="106" t="s">
        <v>69</v>
      </c>
      <c r="D1" s="106" t="s">
        <v>66</v>
      </c>
      <c r="E1" s="106" t="s">
        <v>65</v>
      </c>
      <c r="F1" s="120" t="s">
        <v>123</v>
      </c>
      <c r="G1" s="120" t="s">
        <v>124</v>
      </c>
      <c r="H1" s="121" t="s">
        <v>125</v>
      </c>
      <c r="I1" s="121" t="s">
        <v>7</v>
      </c>
      <c r="J1" s="121" t="s">
        <v>136</v>
      </c>
      <c r="K1" s="123" t="s">
        <v>150</v>
      </c>
      <c r="L1" s="111" t="s">
        <v>151</v>
      </c>
      <c r="M1" s="112"/>
      <c r="N1" s="113">
        <v>1</v>
      </c>
      <c r="O1" s="114"/>
      <c r="P1" s="111" t="s">
        <v>151</v>
      </c>
      <c r="Q1" s="112"/>
      <c r="R1" s="113">
        <f>N1+1</f>
        <v>2</v>
      </c>
      <c r="S1" s="114"/>
      <c r="T1" s="111" t="s">
        <v>151</v>
      </c>
      <c r="U1" s="112"/>
      <c r="V1" s="113">
        <f>R1+1</f>
        <v>3</v>
      </c>
      <c r="W1" s="114"/>
      <c r="X1" s="111" t="s">
        <v>151</v>
      </c>
      <c r="Y1" s="112"/>
      <c r="Z1" s="113">
        <f>V1+1</f>
        <v>4</v>
      </c>
      <c r="AA1" s="114"/>
      <c r="AB1" s="111" t="s">
        <v>151</v>
      </c>
      <c r="AC1" s="112"/>
      <c r="AD1" s="113">
        <f>Z1+1</f>
        <v>5</v>
      </c>
      <c r="AE1" s="114"/>
      <c r="AF1" s="111" t="s">
        <v>151</v>
      </c>
      <c r="AG1" s="112"/>
      <c r="AH1" s="113">
        <f>AD1+1</f>
        <v>6</v>
      </c>
      <c r="AI1" s="114"/>
      <c r="AJ1" s="111" t="s">
        <v>151</v>
      </c>
      <c r="AK1" s="112"/>
      <c r="AL1" s="113">
        <f>AH1+1</f>
        <v>7</v>
      </c>
      <c r="AM1" s="114"/>
      <c r="AN1" s="111" t="s">
        <v>151</v>
      </c>
      <c r="AO1" s="112"/>
      <c r="AP1" s="113">
        <f>AL1+1</f>
        <v>8</v>
      </c>
      <c r="AQ1" s="114"/>
      <c r="AR1" s="111" t="s">
        <v>151</v>
      </c>
      <c r="AS1" s="112"/>
      <c r="AT1" s="113">
        <f>AP1+1</f>
        <v>9</v>
      </c>
      <c r="AU1" s="114"/>
      <c r="AV1" s="111" t="s">
        <v>151</v>
      </c>
      <c r="AW1" s="112"/>
      <c r="AX1" s="113">
        <f>AT1+1</f>
        <v>10</v>
      </c>
      <c r="AY1" s="114"/>
      <c r="AZ1" s="111" t="s">
        <v>151</v>
      </c>
      <c r="BA1" s="112"/>
      <c r="BB1" s="113">
        <f>AX1+1</f>
        <v>11</v>
      </c>
      <c r="BC1" s="114"/>
      <c r="BD1" s="111" t="s">
        <v>151</v>
      </c>
      <c r="BE1" s="112"/>
      <c r="BF1" s="113">
        <f>BB1+1</f>
        <v>12</v>
      </c>
      <c r="BG1" s="114"/>
      <c r="BH1" s="111" t="s">
        <v>151</v>
      </c>
      <c r="BI1" s="112"/>
      <c r="BJ1" s="113">
        <f>BF1+1</f>
        <v>13</v>
      </c>
      <c r="BK1" s="114"/>
      <c r="BL1" s="111" t="s">
        <v>151</v>
      </c>
      <c r="BM1" s="112"/>
      <c r="BN1" s="113">
        <f>BJ1+1</f>
        <v>14</v>
      </c>
      <c r="BO1" s="114"/>
    </row>
    <row r="2" spans="1:67" x14ac:dyDescent="0.2">
      <c r="A2" s="106"/>
      <c r="B2" s="106"/>
      <c r="C2" s="106"/>
      <c r="D2" s="106"/>
      <c r="E2" s="106"/>
      <c r="F2" s="106"/>
      <c r="G2" s="106"/>
      <c r="H2" s="122"/>
      <c r="I2" s="121"/>
      <c r="J2" s="121"/>
      <c r="K2" s="123"/>
      <c r="L2" s="98" t="s">
        <v>121</v>
      </c>
      <c r="M2" s="99" t="s">
        <v>122</v>
      </c>
      <c r="N2" s="99" t="s">
        <v>148</v>
      </c>
      <c r="O2" s="100" t="s">
        <v>7</v>
      </c>
      <c r="P2" s="98" t="s">
        <v>121</v>
      </c>
      <c r="Q2" s="99" t="s">
        <v>122</v>
      </c>
      <c r="R2" s="99" t="s">
        <v>148</v>
      </c>
      <c r="S2" s="100" t="s">
        <v>7</v>
      </c>
      <c r="T2" s="98" t="s">
        <v>121</v>
      </c>
      <c r="U2" s="99" t="s">
        <v>122</v>
      </c>
      <c r="V2" s="99" t="s">
        <v>148</v>
      </c>
      <c r="W2" s="100" t="s">
        <v>7</v>
      </c>
      <c r="X2" s="98" t="s">
        <v>121</v>
      </c>
      <c r="Y2" s="99" t="s">
        <v>122</v>
      </c>
      <c r="Z2" s="99" t="s">
        <v>148</v>
      </c>
      <c r="AA2" s="100" t="s">
        <v>7</v>
      </c>
      <c r="AB2" s="98" t="s">
        <v>121</v>
      </c>
      <c r="AC2" s="99" t="s">
        <v>122</v>
      </c>
      <c r="AD2" s="99" t="s">
        <v>148</v>
      </c>
      <c r="AE2" s="100" t="s">
        <v>7</v>
      </c>
      <c r="AF2" s="98" t="s">
        <v>121</v>
      </c>
      <c r="AG2" s="99" t="s">
        <v>122</v>
      </c>
      <c r="AH2" s="99" t="s">
        <v>148</v>
      </c>
      <c r="AI2" s="100" t="s">
        <v>7</v>
      </c>
      <c r="AJ2" s="98" t="s">
        <v>121</v>
      </c>
      <c r="AK2" s="99" t="s">
        <v>122</v>
      </c>
      <c r="AL2" s="99" t="s">
        <v>148</v>
      </c>
      <c r="AM2" s="100" t="s">
        <v>7</v>
      </c>
      <c r="AN2" s="98" t="s">
        <v>121</v>
      </c>
      <c r="AO2" s="99" t="s">
        <v>122</v>
      </c>
      <c r="AP2" s="99" t="s">
        <v>148</v>
      </c>
      <c r="AQ2" s="100" t="s">
        <v>7</v>
      </c>
      <c r="AR2" s="98" t="s">
        <v>121</v>
      </c>
      <c r="AS2" s="99" t="s">
        <v>122</v>
      </c>
      <c r="AT2" s="99" t="s">
        <v>148</v>
      </c>
      <c r="AU2" s="100" t="s">
        <v>7</v>
      </c>
      <c r="AV2" s="98" t="s">
        <v>121</v>
      </c>
      <c r="AW2" s="99" t="s">
        <v>122</v>
      </c>
      <c r="AX2" s="99" t="s">
        <v>148</v>
      </c>
      <c r="AY2" s="100" t="s">
        <v>7</v>
      </c>
      <c r="AZ2" s="98" t="s">
        <v>121</v>
      </c>
      <c r="BA2" s="99" t="s">
        <v>122</v>
      </c>
      <c r="BB2" s="99" t="s">
        <v>148</v>
      </c>
      <c r="BC2" s="100" t="s">
        <v>7</v>
      </c>
      <c r="BD2" s="98" t="s">
        <v>121</v>
      </c>
      <c r="BE2" s="99" t="s">
        <v>122</v>
      </c>
      <c r="BF2" s="99" t="s">
        <v>148</v>
      </c>
      <c r="BG2" s="100" t="s">
        <v>7</v>
      </c>
      <c r="BH2" s="98" t="s">
        <v>121</v>
      </c>
      <c r="BI2" s="99" t="s">
        <v>122</v>
      </c>
      <c r="BJ2" s="99" t="s">
        <v>148</v>
      </c>
      <c r="BK2" s="100" t="s">
        <v>7</v>
      </c>
      <c r="BL2" s="101" t="s">
        <v>121</v>
      </c>
      <c r="BM2" s="102" t="s">
        <v>122</v>
      </c>
      <c r="BN2" s="102" t="s">
        <v>148</v>
      </c>
      <c r="BO2" s="103" t="s">
        <v>7</v>
      </c>
    </row>
    <row r="3" spans="1:67" x14ac:dyDescent="0.2">
      <c r="A3">
        <v>2018</v>
      </c>
      <c r="B3">
        <v>49</v>
      </c>
      <c r="C3" t="s">
        <v>166</v>
      </c>
      <c r="D3" t="s">
        <v>26</v>
      </c>
      <c r="E3" t="s">
        <v>28</v>
      </c>
      <c r="F3" s="46">
        <f t="shared" ref="F3:G10" si="0">COUNTIF($L3:$ST3,D3)/$B$13</f>
        <v>7.1428571428571425E-2</v>
      </c>
      <c r="G3" s="46">
        <f t="shared" si="0"/>
        <v>0.35714285714285715</v>
      </c>
      <c r="H3" s="46">
        <f t="shared" ref="H3:H10" si="1">SUMPRODUCT((--EXACT("Draw",$L3:$ST3)))/$B$13</f>
        <v>0.5714285714285714</v>
      </c>
      <c r="I3" t="str">
        <f t="array" ref="I3">INDEX('All Group Data'!$X$1:$X$1000,MATCH(A3&amp;B3&amp;C3,'All Group Data'!$A$1:$A$1000&amp;'All Group Data'!$B$1:$B$1000&amp;'All Group Data'!$C$1:$C$1000,0))</f>
        <v>France</v>
      </c>
      <c r="J3" t="str">
        <f>IF(I3="","",IF(I3=D3,"favourite",IF(I3=E3,"outsider","draw")))</f>
        <v>favourite</v>
      </c>
      <c r="K3">
        <f>IF(J3="","",IF(J3="favourite",SUMIFS('All Group Data'!$S2:$S1000,'All Group Data'!$A2:$A1000,$A3,'All Group Data'!$C$2:$C$1000,$C3,'All Group Data'!$B$2:$B$1000,$B3),IF(J3="outsider",SUMIFS('All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2.4</v>
      </c>
      <c r="L3" s="45" t="s">
        <v>26</v>
      </c>
      <c r="M3" s="42" t="str">
        <f>IF(L3="","",IF(L3=$D3,"favourite",IF(L3=$E3,"outsider","draw")))</f>
        <v>favourite</v>
      </c>
      <c r="N3" s="42">
        <f>IF(M3="","",IF(M3="favourite",SUMIFS('All Group Data'!$S$2:$S$1000,'All Group Data'!$A$2:$A$1000,$A3,'All Group Data'!$C$2:$C$1000,$C3,'All Group Data'!$B$2:$B$1000,$B3),IF(M3="outsider",SUMIFS('All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2.4</v>
      </c>
      <c r="O3" s="100" t="str">
        <f>IF($I3="","",IF($I3=L3,"W","L"))</f>
        <v>W</v>
      </c>
      <c r="P3" s="45" t="s">
        <v>42</v>
      </c>
      <c r="Q3" s="42" t="str">
        <f>IF(P3="","",IF(P3=$D3,"favourite",IF(P3=$E3,"outsider","draw")))</f>
        <v>draw</v>
      </c>
      <c r="R3" s="42">
        <f>IF(Q3="","",IF(Q3="favourite",SUMIFS('All Group Data'!$S$2:$S$1000,'All Group Data'!$A$2:$A$1000,$A3,'All Group Data'!$C$2:$C$1000,$C3,'All Group Data'!$B$2:$B$1000,$B3),IF(Q3="outsider",SUMIFS('All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100" t="str">
        <f>IF($I3="","",IF($I3=P3,"W","L"))</f>
        <v>L</v>
      </c>
      <c r="T3" s="45" t="s">
        <v>42</v>
      </c>
      <c r="U3" s="42" t="str">
        <f>IF(T3="","",IF(T3=$D3,"favourite",IF(T3=$E3,"outsider","draw")))</f>
        <v>draw</v>
      </c>
      <c r="V3" s="42">
        <f>IF(U3="","",IF(U3="favourite",SUMIFS('All Group Data'!$S$2:$S$1000,'All Group Data'!$A$2:$A$1000,$A3,'All Group Data'!$C$2:$C$1000,$C3,'All Group Data'!$B$2:$B$1000,$B3),IF(U3="outsider",SUMIFS('All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100" t="str">
        <f>IF($I3="","",IF($I3=T3,"W","L"))</f>
        <v>L</v>
      </c>
      <c r="X3" s="45" t="s">
        <v>28</v>
      </c>
      <c r="Y3" s="42" t="str">
        <f>IF(X3="","",IF(X3=$D3,"favourite",IF(X3=$E3,"outsider","draw")))</f>
        <v>outsider</v>
      </c>
      <c r="Z3" s="42">
        <f>IF(Y3="","",IF(Y3="favourite",SUMIFS('All Group Data'!$S$2:$S$1000,'All Group Data'!$A$2:$A$1000,$A3,'All Group Data'!$C$2:$C$1000,$C3,'All Group Data'!$B$2:$B$1000,$B3),IF(Y3="outsider",SUMIFS('All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A3" s="100" t="str">
        <f>IF($I3="","",IF($I3=X3,"W","L"))</f>
        <v>L</v>
      </c>
      <c r="AB3" s="45" t="s">
        <v>42</v>
      </c>
      <c r="AC3" s="42" t="str">
        <f>IF(AB3="","",IF(AB3=$D3,"favourite",IF(AB3=$E3,"outsider","draw")))</f>
        <v>draw</v>
      </c>
      <c r="AD3" s="42">
        <f>IF(AC3="","",IF(AC3="favourite",SUMIFS('All Group Data'!$S$2:$S$1000,'All Group Data'!$A$2:$A$1000,$A3,'All Group Data'!$C$2:$C$1000,$C3,'All Group Data'!$B$2:$B$1000,$B3),IF(AC3="outsider",SUMIFS('All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E3" s="100" t="str">
        <f>IF($I3="","",IF($I3=AB3,"W","L"))</f>
        <v>L</v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Data'!$S$2:$S$1000,'All Group Data'!$A$2:$A$1000,$A3,'All Group Data'!$C$2:$C$1000,$C3,'All Group Data'!$B$2:$B$1000,$B3),IF(AG3="outsider",SUMIFS('All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I3" s="100" t="str">
        <f>IF($I3="","",IF($I3=AF3,"W","L"))</f>
        <v>L</v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Data'!$S$2:$S$1000,'All Group Data'!$A$2:$A$1000,$A3,'All Group Data'!$C$2:$C$1000,$C3,'All Group Data'!$B$2:$B$1000,$B3),IF(AK3="outsider",SUMIFS('All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M3" s="100" t="str">
        <f>IF($I3="","",IF($I3=AJ3,"W","L"))</f>
        <v>L</v>
      </c>
      <c r="AN3" s="45" t="s">
        <v>28</v>
      </c>
      <c r="AO3" s="42" t="str">
        <f>IF(AN3="","",IF(AN3=$D3,"favourite",IF(AN3=$E3,"outsider","draw")))</f>
        <v>outsider</v>
      </c>
      <c r="AP3" s="42">
        <f>IF(AO3="","",IF(AO3="favourite",SUMIFS('All Group Data'!$S$2:$S$1000,'All Group Data'!$A$2:$A$1000,$A3,'All Group Data'!$C$2:$C$1000,$C3,'All Group Data'!$B$2:$B$1000,$B3),IF(AO3="outsider",SUMIFS('All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Q3" s="100" t="str">
        <f>IF($I3="","",IF($I3=AN3,"W","L"))</f>
        <v>L</v>
      </c>
      <c r="AR3" s="45" t="s">
        <v>42</v>
      </c>
      <c r="AS3" s="42" t="str">
        <f>IF(AR3="","",IF(AR3=$D3,"favourite",IF(AR3=$E3,"outsider","draw")))</f>
        <v>draw</v>
      </c>
      <c r="AT3" s="42">
        <f>IF(AS3="","",IF(AS3="favourite",SUMIFS('All Group Data'!$S$2:$S$1000,'All Group Data'!$A$2:$A$1000,$A3,'All Group Data'!$C$2:$C$1000,$C3,'All Group Data'!$B$2:$B$1000,$B3),IF(AS3="outsider",SUMIFS('All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100" t="str">
        <f>IF($I3="","",IF($I3=AR3,"W","L"))</f>
        <v>L</v>
      </c>
      <c r="AV3" s="45" t="s">
        <v>28</v>
      </c>
      <c r="AW3" s="42" t="str">
        <f>IF(AV3="","",IF(AV3=$D3,"favourite",IF(AV3=$E3,"outsider","draw")))</f>
        <v>outsider</v>
      </c>
      <c r="AX3" s="42">
        <f>IF(AW3="","",IF(AW3="favourite",SUMIFS('All Group Data'!$S$2:$S$1000,'All Group Data'!$A$2:$A$1000,$A3,'All Group Data'!$C$2:$C$1000,$C3,'All Group Data'!$B$2:$B$1000,$B3),IF(AW3="outsider",SUMIFS('All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Y3" s="100" t="str">
        <f>IF($I3="","",IF($I3=AV3,"W","L"))</f>
        <v>L</v>
      </c>
      <c r="AZ3" s="45" t="s">
        <v>28</v>
      </c>
      <c r="BA3" s="42" t="str">
        <f>IF(AZ3="","",IF(AZ3=$D3,"favourite",IF(AZ3=$E3,"outsider","draw")))</f>
        <v>outsider</v>
      </c>
      <c r="BB3" s="42">
        <f>IF(BA3="","",IF(BA3="favourite",SUMIFS('All Group Data'!$S$2:$S$1000,'All Group Data'!$A$2:$A$1000,$A3,'All Group Data'!$C$2:$C$1000,$C3,'All Group Data'!$B$2:$B$1000,$B3),IF(BA3="outsider",SUMIFS('All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C3" s="100" t="str">
        <f>IF($I3="","",IF($I3=AZ3,"W","L"))</f>
        <v>L</v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Data'!$S$2:$S$1000,'All Group Data'!$A$2:$A$1000,$A3,'All Group Data'!$C$2:$C$1000,$C3,'All Group Data'!$B$2:$B$1000,$B3),IF(BE3="outsider",SUMIFS('All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G3" s="100" t="str">
        <f>IF($I3="","",IF($I3=BD3,"W","L"))</f>
        <v>L</v>
      </c>
      <c r="BH3" s="45" t="s">
        <v>28</v>
      </c>
      <c r="BI3" s="42" t="str">
        <f>IF(BH3="","",IF(BH3=$D3,"favourite",IF(BH3=$E3,"outsider","draw")))</f>
        <v>outsider</v>
      </c>
      <c r="BJ3" s="42">
        <f>IF(BI3="","",IF(BI3="favourite",SUMIFS('All Group Data'!$S$2:$S$1000,'All Group Data'!$A$2:$A$1000,$A3,'All Group Data'!$C$2:$C$1000,$C3,'All Group Data'!$B$2:$B$1000,$B3),IF(BI3="outsider",SUMIFS('All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K3" s="100" t="str">
        <f>IF($I3="","",IF($I3=BH3,"W","L"))</f>
        <v>L</v>
      </c>
      <c r="BL3" s="45" t="s">
        <v>42</v>
      </c>
      <c r="BM3" s="42" t="str">
        <f>IF(BL3="","",IF(BL3=$D3,"favourite",IF(BL3=$E3,"outsider","draw")))</f>
        <v>draw</v>
      </c>
      <c r="BN3" s="42">
        <f>IF(BM3="","",IF(BM3="favourite",SUMIFS('All Group Data'!$S$2:$S$1000,'All Group Data'!$A$2:$A$1000,$A3,'All Group Data'!$C$2:$C$1000,$C3,'All Group Data'!$B$2:$B$1000,$B3),IF(BM3="outsider",SUMIFS('All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O3" s="103" t="str">
        <f>IF($I3="","",IF($I3=BL3,"W","L"))</f>
        <v>L</v>
      </c>
    </row>
    <row r="4" spans="1:67" x14ac:dyDescent="0.2">
      <c r="A4">
        <v>2018</v>
      </c>
      <c r="B4">
        <v>50</v>
      </c>
      <c r="C4" t="s">
        <v>166</v>
      </c>
      <c r="D4" t="s">
        <v>18</v>
      </c>
      <c r="E4" t="s">
        <v>31</v>
      </c>
      <c r="F4" s="46">
        <f t="shared" si="0"/>
        <v>7.1428571428571425E-2</v>
      </c>
      <c r="G4" s="46">
        <f t="shared" si="0"/>
        <v>0.42857142857142855</v>
      </c>
      <c r="H4" s="46">
        <f t="shared" si="1"/>
        <v>0.5</v>
      </c>
      <c r="I4" t="str">
        <f t="array" ref="I4">INDEX('All Group Data'!$X$1:$X$1000,MATCH(A4&amp;B4&amp;C4,'All Group Data'!$A$1:$A$1000&amp;'All Group Data'!$B$1:$B$1000&amp;'All Group Data'!$C$1:$C$1000,0))</f>
        <v>Uruguay</v>
      </c>
      <c r="J4" t="str">
        <f t="shared" ref="J4:J10" si="2">IF(I4="","",IF(I4=D4,"favourite",IF(I4=E4,"outsider","draw")))</f>
        <v>favourite</v>
      </c>
      <c r="K4">
        <f>IF(J4="","",IF(J4="favourite",SUMIFS('All Group Data'!$S3:$S1001,'All Group Data'!$A3:$A1001,$A4,'All Group Data'!$C$2:$C$1000,$C4,'All Group Data'!$B$2:$B$1000,$B4),IF(J4="outsider",SUMIFS('All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1.57</v>
      </c>
      <c r="L4" s="45" t="s">
        <v>18</v>
      </c>
      <c r="M4" s="42" t="str">
        <f t="shared" ref="M4:M10" si="3">IF(L4="","",IF(L4=$D4,"favourite",IF(L4=$E4,"outsider","draw")))</f>
        <v>favourite</v>
      </c>
      <c r="N4" s="42">
        <f>IF(M4="","",IF(M4="favourite",SUMIFS('All Group Data'!$S$2:$S$1000,'All Group Data'!$A$2:$A$1000,$A4,'All Group Data'!$C$2:$C$1000,$C4,'All Group Data'!$B$2:$B$1000,$B4),IF(M4="outsider",SUMIFS('All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2.75</v>
      </c>
      <c r="O4" s="100" t="str">
        <f t="shared" ref="O4:O10" si="4">IF($I4="","",IF($I4=L4,"W","L"))</f>
        <v>W</v>
      </c>
      <c r="P4" s="45" t="s">
        <v>31</v>
      </c>
      <c r="Q4" s="42" t="str">
        <f t="shared" ref="Q4:Q10" si="5">IF(P4="","",IF(P4=$D4,"favourite",IF(P4=$E4,"outsider","draw")))</f>
        <v>outsider</v>
      </c>
      <c r="R4" s="42">
        <f>IF(Q4="","",IF(Q4="favourite",SUMIFS('All Group Data'!$S$2:$S$1000,'All Group Data'!$A$2:$A$1000,$A4,'All Group Data'!$C$2:$C$1000,$C4,'All Group Data'!$B$2:$B$1000,$B4),IF(Q4="outsider",SUMIFS('All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S4" s="100" t="str">
        <f t="shared" ref="S4:S10" si="6">IF($I4="","",IF($I4=P4,"W","L"))</f>
        <v>L</v>
      </c>
      <c r="T4" s="45" t="s">
        <v>42</v>
      </c>
      <c r="U4" s="42" t="str">
        <f t="shared" ref="U4:U10" si="7">IF(T4="","",IF(T4=$D4,"favourite",IF(T4=$E4,"outsider","draw")))</f>
        <v>draw</v>
      </c>
      <c r="V4" s="42">
        <f>IF(U4="","",IF(U4="favourite",SUMIFS('All Group Data'!$S$2:$S$1000,'All Group Data'!$A$2:$A$1000,$A4,'All Group Data'!$C$2:$C$1000,$C4,'All Group Data'!$B$2:$B$1000,$B4),IF(U4="outsider",SUMIFS('All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W4" s="100" t="str">
        <f t="shared" ref="W4:W10" si="8">IF($I4="","",IF($I4=T4,"W","L"))</f>
        <v>L</v>
      </c>
      <c r="X4" s="45" t="s">
        <v>31</v>
      </c>
      <c r="Y4" s="42" t="str">
        <f t="shared" ref="Y4:Y10" si="9">IF(X4="","",IF(X4=$D4,"favourite",IF(X4=$E4,"outsider","draw")))</f>
        <v>outsider</v>
      </c>
      <c r="Z4" s="42">
        <f>IF(Y4="","",IF(Y4="favourite",SUMIFS('All Group Data'!$S$2:$S$1000,'All Group Data'!$A$2:$A$1000,$A4,'All Group Data'!$C$2:$C$1000,$C4,'All Group Data'!$B$2:$B$1000,$B4),IF(Y4="outsider",SUMIFS('All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A4" s="100" t="str">
        <f t="shared" ref="AA4:AA10" si="10">IF($I4="","",IF($I4=X4,"W","L"))</f>
        <v>L</v>
      </c>
      <c r="AB4" s="45" t="s">
        <v>42</v>
      </c>
      <c r="AC4" s="42" t="str">
        <f t="shared" ref="AC4:AC10" si="11">IF(AB4="","",IF(AB4=$D4,"favourite",IF(AB4=$E4,"outsider","draw")))</f>
        <v>draw</v>
      </c>
      <c r="AD4" s="42">
        <f>IF(AC4="","",IF(AC4="favourite",SUMIFS('All Group Data'!$S$2:$S$1000,'All Group Data'!$A$2:$A$1000,$A4,'All Group Data'!$C$2:$C$1000,$C4,'All Group Data'!$B$2:$B$1000,$B4),IF(AC4="outsider",SUMIFS('All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E4" s="100" t="str">
        <f t="shared" ref="AE4:AE10" si="12">IF($I4="","",IF($I4=AB4,"W","L"))</f>
        <v>L</v>
      </c>
      <c r="AF4" s="45" t="s">
        <v>42</v>
      </c>
      <c r="AG4" s="42" t="str">
        <f t="shared" ref="AG4:AG10" si="13">IF(AF4="","",IF(AF4=$D4,"favourite",IF(AF4=$E4,"outsider","draw")))</f>
        <v>draw</v>
      </c>
      <c r="AH4" s="42">
        <f>IF(AG4="","",IF(AG4="favourite",SUMIFS('All Group Data'!$S$2:$S$1000,'All Group Data'!$A$2:$A$1000,$A4,'All Group Data'!$C$2:$C$1000,$C4,'All Group Data'!$B$2:$B$1000,$B4),IF(AG4="outsider",SUMIFS('All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I4" s="100" t="str">
        <f t="shared" ref="AI4:AI10" si="14">IF($I4="","",IF($I4=AF4,"W","L"))</f>
        <v>L</v>
      </c>
      <c r="AJ4" s="45" t="s">
        <v>42</v>
      </c>
      <c r="AK4" s="42" t="str">
        <f t="shared" ref="AK4:AK10" si="15">IF(AJ4="","",IF(AJ4=$D4,"favourite",IF(AJ4=$E4,"outsider","draw")))</f>
        <v>draw</v>
      </c>
      <c r="AL4" s="42">
        <f>IF(AK4="","",IF(AK4="favourite",SUMIFS('All Group Data'!$S$2:$S$1000,'All Group Data'!$A$2:$A$1000,$A4,'All Group Data'!$C$2:$C$1000,$C4,'All Group Data'!$B$2:$B$1000,$B4),IF(AK4="outsider",SUMIFS('All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M4" s="100" t="str">
        <f t="shared" ref="AM4:AM10" si="16">IF($I4="","",IF($I4=AJ4,"W","L"))</f>
        <v>L</v>
      </c>
      <c r="AN4" s="45" t="s">
        <v>42</v>
      </c>
      <c r="AO4" s="42" t="str">
        <f t="shared" ref="AO4:AO10" si="17">IF(AN4="","",IF(AN4=$D4,"favourite",IF(AN4=$E4,"outsider","draw")))</f>
        <v>draw</v>
      </c>
      <c r="AP4" s="42">
        <f>IF(AO4="","",IF(AO4="favourite",SUMIFS('All Group Data'!$S$2:$S$1000,'All Group Data'!$A$2:$A$1000,$A4,'All Group Data'!$C$2:$C$1000,$C4,'All Group Data'!$B$2:$B$1000,$B4),IF(AO4="outsider",SUMIFS('All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Q4" s="100" t="str">
        <f t="shared" ref="AQ4:AQ10" si="18">IF($I4="","",IF($I4=AN4,"W","L"))</f>
        <v>L</v>
      </c>
      <c r="AR4" s="45" t="s">
        <v>31</v>
      </c>
      <c r="AS4" s="42" t="str">
        <f t="shared" ref="AS4:AS10" si="19">IF(AR4="","",IF(AR4=$D4,"favourite",IF(AR4=$E4,"outsider","draw")))</f>
        <v>outsider</v>
      </c>
      <c r="AT4" s="42">
        <f>IF(AS4="","",IF(AS4="favourite",SUMIFS('All Group Data'!$S$2:$S$1000,'All Group Data'!$A$2:$A$1000,$A4,'All Group Data'!$C$2:$C$1000,$C4,'All Group Data'!$B$2:$B$1000,$B4),IF(AS4="outsider",SUMIFS('All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U4" s="100" t="str">
        <f t="shared" ref="AU4:AU10" si="20">IF($I4="","",IF($I4=AR4,"W","L"))</f>
        <v>L</v>
      </c>
      <c r="AV4" s="45" t="s">
        <v>31</v>
      </c>
      <c r="AW4" s="42" t="str">
        <f t="shared" ref="AW4:AW10" si="21">IF(AV4="","",IF(AV4=$D4,"favourite",IF(AV4=$E4,"outsider","draw")))</f>
        <v>outsider</v>
      </c>
      <c r="AX4" s="42">
        <f>IF(AW4="","",IF(AW4="favourite",SUMIFS('All Group Data'!$S$2:$S$1000,'All Group Data'!$A$2:$A$1000,$A4,'All Group Data'!$C$2:$C$1000,$C4,'All Group Data'!$B$2:$B$1000,$B4),IF(AW4="outsider",SUMIFS('All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Y4" s="100" t="str">
        <f t="shared" ref="AY4:AY10" si="22">IF($I4="","",IF($I4=AV4,"W","L"))</f>
        <v>L</v>
      </c>
      <c r="AZ4" s="45" t="s">
        <v>31</v>
      </c>
      <c r="BA4" s="42" t="str">
        <f t="shared" ref="BA4:BA10" si="23">IF(AZ4="","",IF(AZ4=$D4,"favourite",IF(AZ4=$E4,"outsider","draw")))</f>
        <v>outsider</v>
      </c>
      <c r="BB4" s="42">
        <f>IF(BA4="","",IF(BA4="favourite",SUMIFS('All Group Data'!$S$2:$S$1000,'All Group Data'!$A$2:$A$1000,$A4,'All Group Data'!$C$2:$C$1000,$C4,'All Group Data'!$B$2:$B$1000,$B4),IF(BA4="outsider",SUMIFS('All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C4" s="100" t="str">
        <f t="shared" ref="BC4:BC10" si="24">IF($I4="","",IF($I4=AZ4,"W","L"))</f>
        <v>L</v>
      </c>
      <c r="BD4" s="45" t="s">
        <v>42</v>
      </c>
      <c r="BE4" s="42" t="str">
        <f t="shared" ref="BE4:BE10" si="25">IF(BD4="","",IF(BD4=$D4,"favourite",IF(BD4=$E4,"outsider","draw")))</f>
        <v>draw</v>
      </c>
      <c r="BF4" s="42">
        <f>IF(BE4="","",IF(BE4="favourite",SUMIFS('All Group Data'!$S$2:$S$1000,'All Group Data'!$A$2:$A$1000,$A4,'All Group Data'!$C$2:$C$1000,$C4,'All Group Data'!$B$2:$B$1000,$B4),IF(BE4="outsider",SUMIFS('All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G4" s="100" t="str">
        <f t="shared" ref="BG4:BG10" si="26">IF($I4="","",IF($I4=BD4,"W","L"))</f>
        <v>L</v>
      </c>
      <c r="BH4" s="45" t="s">
        <v>31</v>
      </c>
      <c r="BI4" s="42" t="str">
        <f t="shared" ref="BI4:BI10" si="27">IF(BH4="","",IF(BH4=$D4,"favourite",IF(BH4=$E4,"outsider","draw")))</f>
        <v>outsider</v>
      </c>
      <c r="BJ4" s="42">
        <f>IF(BI4="","",IF(BI4="favourite",SUMIFS('All Group Data'!$S$2:$S$1000,'All Group Data'!$A$2:$A$1000,$A4,'All Group Data'!$C$2:$C$1000,$C4,'All Group Data'!$B$2:$B$1000,$B4),IF(BI4="outsider",SUMIFS('All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K4" s="100" t="str">
        <f t="shared" ref="BK4:BK10" si="28">IF($I4="","",IF($I4=BH4,"W","L"))</f>
        <v>L</v>
      </c>
      <c r="BL4" s="45" t="s">
        <v>42</v>
      </c>
      <c r="BM4" s="42" t="str">
        <f t="shared" ref="BM4:BM10" si="29">IF(BL4="","",IF(BL4=$D4,"favourite",IF(BL4=$E4,"outsider","draw")))</f>
        <v>draw</v>
      </c>
      <c r="BN4" s="42">
        <f>IF(BM4="","",IF(BM4="favourite",SUMIFS('All Group Data'!$S$2:$S$1000,'All Group Data'!$A$2:$A$1000,$A4,'All Group Data'!$C$2:$C$1000,$C4,'All Group Data'!$B$2:$B$1000,$B4),IF(BM4="outsider",SUMIFS('All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O4" s="103" t="str">
        <f t="shared" ref="BO4:BO10" si="30">IF($I4="","",IF($I4=BL4,"W","L"))</f>
        <v>L</v>
      </c>
    </row>
    <row r="5" spans="1:67" x14ac:dyDescent="0.2">
      <c r="A5">
        <v>2018</v>
      </c>
      <c r="B5">
        <v>51</v>
      </c>
      <c r="C5" t="s">
        <v>166</v>
      </c>
      <c r="D5" t="s">
        <v>12</v>
      </c>
      <c r="E5" t="s">
        <v>38</v>
      </c>
      <c r="F5" s="46">
        <f t="shared" si="0"/>
        <v>0.7857142857142857</v>
      </c>
      <c r="G5" s="46">
        <f t="shared" si="0"/>
        <v>0.14285714285714285</v>
      </c>
      <c r="H5" s="46">
        <f t="shared" si="1"/>
        <v>7.1428571428571425E-2</v>
      </c>
      <c r="I5" t="str">
        <f t="array" ref="I5">INDEX('All Group Data'!$X$1:$X$1000,MATCH(A5&amp;B5&amp;C5,'All Group Data'!$A$1:$A$1000&amp;'All Group Data'!$B$1:$B$1000&amp;'All Group Data'!$C$1:$C$1000,0))</f>
        <v>Draw</v>
      </c>
      <c r="J5" t="str">
        <f t="shared" si="2"/>
        <v>draw</v>
      </c>
      <c r="K5">
        <f>IF(J5="","",IF(J5="favourite",SUMIFS('All Group Data'!$S4:$S1002,'All Group Data'!$A4:$A1002,$A5,'All Group Data'!$C$2:$C$1000,$C5,'All Group Data'!$B$2:$B$1000,$B5),IF(J5="outsider",SUMIFS('All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4</v>
      </c>
      <c r="L5" s="45" t="s">
        <v>12</v>
      </c>
      <c r="M5" s="42" t="str">
        <f t="shared" si="3"/>
        <v>favourite</v>
      </c>
      <c r="N5" s="42">
        <f>IF(M5="","",IF(M5="favourite",SUMIFS('All Group Data'!$S$2:$S$1000,'All Group Data'!$A$2:$A$1000,$A5,'All Group Data'!$C$2:$C$1000,$C5,'All Group Data'!$B$2:$B$1000,$B5),IF(M5="outsider",SUMIFS('All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O5" s="100" t="str">
        <f t="shared" si="4"/>
        <v>L</v>
      </c>
      <c r="P5" s="45" t="s">
        <v>12</v>
      </c>
      <c r="Q5" s="42" t="str">
        <f t="shared" si="5"/>
        <v>favourite</v>
      </c>
      <c r="R5" s="42">
        <f>IF(Q5="","",IF(Q5="favourite",SUMIFS('All Group Data'!$S$2:$S$1000,'All Group Data'!$A$2:$A$1000,$A5,'All Group Data'!$C$2:$C$1000,$C5,'All Group Data'!$B$2:$B$1000,$B5),IF(Q5="outsider",SUMIFS('All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S5" s="100" t="str">
        <f t="shared" si="6"/>
        <v>L</v>
      </c>
      <c r="T5" s="45" t="s">
        <v>12</v>
      </c>
      <c r="U5" s="42" t="str">
        <f t="shared" si="7"/>
        <v>favourite</v>
      </c>
      <c r="V5" s="42">
        <f>IF(U5="","",IF(U5="favourite",SUMIFS('All Group Data'!$S$2:$S$1000,'All Group Data'!$A$2:$A$1000,$A5,'All Group Data'!$C$2:$C$1000,$C5,'All Group Data'!$B$2:$B$1000,$B5),IF(U5="outsider",SUMIFS('All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W5" s="100" t="str">
        <f t="shared" si="8"/>
        <v>L</v>
      </c>
      <c r="X5" s="45" t="s">
        <v>38</v>
      </c>
      <c r="Y5" s="42" t="str">
        <f t="shared" si="9"/>
        <v>outsider</v>
      </c>
      <c r="Z5" s="42">
        <f>IF(Y5="","",IF(Y5="favourite",SUMIFS('All Group Data'!$S$2:$S$1000,'All Group Data'!$A$2:$A$1000,$A5,'All Group Data'!$C$2:$C$1000,$C5,'All Group Data'!$B$2:$B$1000,$B5),IF(Y5="outsider",SUMIFS('All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A5" s="100" t="str">
        <f t="shared" si="10"/>
        <v>L</v>
      </c>
      <c r="AB5" s="45" t="s">
        <v>12</v>
      </c>
      <c r="AC5" s="42" t="str">
        <f t="shared" si="11"/>
        <v>favourite</v>
      </c>
      <c r="AD5" s="42">
        <f>IF(AC5="","",IF(AC5="favourite",SUMIFS('All Group Data'!$S$2:$S$1000,'All Group Data'!$A$2:$A$1000,$A5,'All Group Data'!$C$2:$C$1000,$C5,'All Group Data'!$B$2:$B$1000,$B5),IF(AC5="outsider",SUMIFS('All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E5" s="100" t="str">
        <f t="shared" si="12"/>
        <v>L</v>
      </c>
      <c r="AF5" s="45" t="s">
        <v>38</v>
      </c>
      <c r="AG5" s="42" t="str">
        <f t="shared" si="13"/>
        <v>outsider</v>
      </c>
      <c r="AH5" s="42">
        <f>IF(AG5="","",IF(AG5="favourite",SUMIFS('All Group Data'!$S$2:$S$1000,'All Group Data'!$A$2:$A$1000,$A5,'All Group Data'!$C$2:$C$1000,$C5,'All Group Data'!$B$2:$B$1000,$B5),IF(AG5="outsider",SUMIFS('All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I5" s="100" t="str">
        <f t="shared" si="14"/>
        <v>L</v>
      </c>
      <c r="AJ5" s="45" t="s">
        <v>42</v>
      </c>
      <c r="AK5" s="42" t="str">
        <f t="shared" si="15"/>
        <v>draw</v>
      </c>
      <c r="AL5" s="42">
        <f>IF(AK5="","",IF(AK5="favourite",SUMIFS('All Group Data'!$S$2:$S$1000,'All Group Data'!$A$2:$A$1000,$A5,'All Group Data'!$C$2:$C$1000,$C5,'All Group Data'!$B$2:$B$1000,$B5),IF(AK5="outsider",SUMIFS('All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AM5" s="100" t="str">
        <f t="shared" si="16"/>
        <v>W</v>
      </c>
      <c r="AN5" s="45" t="s">
        <v>12</v>
      </c>
      <c r="AO5" s="42" t="str">
        <f t="shared" si="17"/>
        <v>favourite</v>
      </c>
      <c r="AP5" s="42">
        <f>IF(AO5="","",IF(AO5="favourite",SUMIFS('All Group Data'!$S$2:$S$1000,'All Group Data'!$A$2:$A$1000,$A5,'All Group Data'!$C$2:$C$1000,$C5,'All Group Data'!$B$2:$B$1000,$B5),IF(AO5="outsider",SUMIFS('All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Q5" s="100" t="str">
        <f t="shared" si="18"/>
        <v>L</v>
      </c>
      <c r="AR5" s="45" t="s">
        <v>12</v>
      </c>
      <c r="AS5" s="42" t="str">
        <f t="shared" si="19"/>
        <v>favourite</v>
      </c>
      <c r="AT5" s="42">
        <f>IF(AS5="","",IF(AS5="favourite",SUMIFS('All Group Data'!$S$2:$S$1000,'All Group Data'!$A$2:$A$1000,$A5,'All Group Data'!$C$2:$C$1000,$C5,'All Group Data'!$B$2:$B$1000,$B5),IF(AS5="outsider",SUMIFS('All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U5" s="100" t="str">
        <f t="shared" si="20"/>
        <v>L</v>
      </c>
      <c r="AV5" s="45" t="s">
        <v>12</v>
      </c>
      <c r="AW5" s="42" t="str">
        <f t="shared" si="21"/>
        <v>favourite</v>
      </c>
      <c r="AX5" s="42">
        <f>IF(AW5="","",IF(AW5="favourite",SUMIFS('All Group Data'!$S$2:$S$1000,'All Group Data'!$A$2:$A$1000,$A5,'All Group Data'!$C$2:$C$1000,$C5,'All Group Data'!$B$2:$B$1000,$B5),IF(AW5="outsider",SUMIFS('All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Y5" s="100" t="str">
        <f t="shared" si="22"/>
        <v>L</v>
      </c>
      <c r="AZ5" s="45" t="s">
        <v>12</v>
      </c>
      <c r="BA5" s="42" t="str">
        <f t="shared" si="23"/>
        <v>favourite</v>
      </c>
      <c r="BB5" s="42">
        <f>IF(BA5="","",IF(BA5="favourite",SUMIFS('All Group Data'!$S$2:$S$1000,'All Group Data'!$A$2:$A$1000,$A5,'All Group Data'!$C$2:$C$1000,$C5,'All Group Data'!$B$2:$B$1000,$B5),IF(BA5="outsider",SUMIFS('All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C5" s="100" t="str">
        <f t="shared" si="24"/>
        <v>L</v>
      </c>
      <c r="BD5" s="45" t="s">
        <v>12</v>
      </c>
      <c r="BE5" s="42" t="str">
        <f t="shared" si="25"/>
        <v>favourite</v>
      </c>
      <c r="BF5" s="42">
        <f>IF(BE5="","",IF(BE5="favourite",SUMIFS('All Group Data'!$S$2:$S$1000,'All Group Data'!$A$2:$A$1000,$A5,'All Group Data'!$C$2:$C$1000,$C5,'All Group Data'!$B$2:$B$1000,$B5),IF(BE5="outsider",SUMIFS('All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G5" s="100" t="str">
        <f t="shared" si="26"/>
        <v>L</v>
      </c>
      <c r="BH5" s="45" t="s">
        <v>12</v>
      </c>
      <c r="BI5" s="42" t="str">
        <f t="shared" si="27"/>
        <v>favourite</v>
      </c>
      <c r="BJ5" s="42">
        <f>IF(BI5="","",IF(BI5="favourite",SUMIFS('All Group Data'!$S$2:$S$1000,'All Group Data'!$A$2:$A$1000,$A5,'All Group Data'!$C$2:$C$1000,$C5,'All Group Data'!$B$2:$B$1000,$B5),IF(BI5="outsider",SUMIFS('All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K5" s="100" t="str">
        <f t="shared" si="28"/>
        <v>L</v>
      </c>
      <c r="BL5" s="45" t="s">
        <v>12</v>
      </c>
      <c r="BM5" s="42" t="str">
        <f t="shared" si="29"/>
        <v>favourite</v>
      </c>
      <c r="BN5" s="42">
        <f>IF(BM5="","",IF(BM5="favourite",SUMIFS('All Group Data'!$S$2:$S$1000,'All Group Data'!$A$2:$A$1000,$A5,'All Group Data'!$C$2:$C$1000,$C5,'All Group Data'!$B$2:$B$1000,$B5),IF(BM5="outsider",SUMIFS('All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O5" s="103" t="str">
        <f t="shared" si="30"/>
        <v>L</v>
      </c>
    </row>
    <row r="6" spans="1:67" x14ac:dyDescent="0.2">
      <c r="A6">
        <v>2018</v>
      </c>
      <c r="B6">
        <v>52</v>
      </c>
      <c r="C6" t="s">
        <v>166</v>
      </c>
      <c r="D6" t="s">
        <v>9</v>
      </c>
      <c r="E6" t="s">
        <v>74</v>
      </c>
      <c r="F6" s="46">
        <f t="shared" si="0"/>
        <v>0.6428571428571429</v>
      </c>
      <c r="G6" s="46">
        <f t="shared" si="0"/>
        <v>0.14285714285714285</v>
      </c>
      <c r="H6" s="46">
        <f t="shared" si="1"/>
        <v>0.21428571428571427</v>
      </c>
      <c r="I6" t="str">
        <f t="array" ref="I6">INDEX('All Group Data'!$X$1:$X$1000,MATCH(A6&amp;B6&amp;C6,'All Group Data'!$A$1:$A$1000&amp;'All Group Data'!$B$1:$B$1000&amp;'All Group Data'!$C$1:$C$1000,0))</f>
        <v>Draw</v>
      </c>
      <c r="J6" t="str">
        <f t="shared" si="2"/>
        <v>draw</v>
      </c>
      <c r="K6">
        <f>IF(J6="","",IF(J6="favourite",SUMIFS('All Group Data'!$S5:$S1003,'All Group Data'!$A5:$A1003,$A6,'All Group Data'!$C$2:$C$1000,$C6,'All Group Data'!$B$2:$B$1000,$B6),IF(J6="outsider",SUMIFS('All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2.88</v>
      </c>
      <c r="L6" s="45" t="s">
        <v>9</v>
      </c>
      <c r="M6" s="42" t="str">
        <f t="shared" si="3"/>
        <v>favourite</v>
      </c>
      <c r="N6" s="42">
        <f>IF(M6="","",IF(M6="favourite",SUMIFS('All Group Data'!$S$2:$S$1000,'All Group Data'!$A$2:$A$1000,$A6,'All Group Data'!$C$2:$C$1000,$C6,'All Group Data'!$B$2:$B$1000,$B6),IF(M6="outsider",SUMIFS('All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O6" s="100" t="str">
        <f t="shared" si="4"/>
        <v>L</v>
      </c>
      <c r="P6" s="45" t="s">
        <v>9</v>
      </c>
      <c r="Q6" s="42" t="str">
        <f t="shared" si="5"/>
        <v>favourite</v>
      </c>
      <c r="R6" s="42">
        <f>IF(Q6="","",IF(Q6="favourite",SUMIFS('All Group Data'!$S$2:$S$1000,'All Group Data'!$A$2:$A$1000,$A6,'All Group Data'!$C$2:$C$1000,$C6,'All Group Data'!$B$2:$B$1000,$B6),IF(Q6="outsider",SUMIFS('All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S6" s="100" t="str">
        <f t="shared" si="6"/>
        <v>L</v>
      </c>
      <c r="T6" s="45" t="s">
        <v>9</v>
      </c>
      <c r="U6" s="42" t="str">
        <f t="shared" si="7"/>
        <v>favourite</v>
      </c>
      <c r="V6" s="42">
        <f>IF(U6="","",IF(U6="favourite",SUMIFS('All Group Data'!$S$2:$S$1000,'All Group Data'!$A$2:$A$1000,$A6,'All Group Data'!$C$2:$C$1000,$C6,'All Group Data'!$B$2:$B$1000,$B6),IF(U6="outsider",SUMIFS('All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W6" s="100" t="str">
        <f t="shared" si="8"/>
        <v>L</v>
      </c>
      <c r="X6" s="45" t="s">
        <v>74</v>
      </c>
      <c r="Y6" s="42" t="str">
        <f t="shared" si="9"/>
        <v>outsider</v>
      </c>
      <c r="Z6" s="42">
        <f>IF(Y6="","",IF(Y6="favourite",SUMIFS('All Group Data'!$S$2:$S$1000,'All Group Data'!$A$2:$A$1000,$A6,'All Group Data'!$C$2:$C$1000,$C6,'All Group Data'!$B$2:$B$1000,$B6),IF(Y6="outsider",SUMIFS('All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AA6" s="100" t="str">
        <f t="shared" si="10"/>
        <v>L</v>
      </c>
      <c r="AB6" s="45" t="s">
        <v>42</v>
      </c>
      <c r="AC6" s="42" t="str">
        <f t="shared" si="11"/>
        <v>draw</v>
      </c>
      <c r="AD6" s="42">
        <f>IF(AC6="","",IF(AC6="favourite",SUMIFS('All Group Data'!$S$2:$S$1000,'All Group Data'!$A$2:$A$1000,$A6,'All Group Data'!$C$2:$C$1000,$C6,'All Group Data'!$B$2:$B$1000,$B6),IF(AC6="outsider",SUMIFS('All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E6" s="100" t="str">
        <f t="shared" si="12"/>
        <v>W</v>
      </c>
      <c r="AF6" s="45" t="s">
        <v>42</v>
      </c>
      <c r="AG6" s="42" t="str">
        <f t="shared" si="13"/>
        <v>draw</v>
      </c>
      <c r="AH6" s="42">
        <f>IF(AG6="","",IF(AG6="favourite",SUMIFS('All Group Data'!$S$2:$S$1000,'All Group Data'!$A$2:$A$1000,$A6,'All Group Data'!$C$2:$C$1000,$C6,'All Group Data'!$B$2:$B$1000,$B6),IF(AG6="outsider",SUMIFS('All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I6" s="100" t="str">
        <f t="shared" si="14"/>
        <v>W</v>
      </c>
      <c r="AJ6" s="45" t="s">
        <v>42</v>
      </c>
      <c r="AK6" s="42" t="str">
        <f t="shared" si="15"/>
        <v>draw</v>
      </c>
      <c r="AL6" s="42">
        <f>IF(AK6="","",IF(AK6="favourite",SUMIFS('All Group Data'!$S$2:$S$1000,'All Group Data'!$A$2:$A$1000,$A6,'All Group Data'!$C$2:$C$1000,$C6,'All Group Data'!$B$2:$B$1000,$B6),IF(AK6="outsider",SUMIFS('All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M6" s="100" t="str">
        <f t="shared" si="16"/>
        <v>W</v>
      </c>
      <c r="AN6" s="45" t="s">
        <v>9</v>
      </c>
      <c r="AO6" s="42" t="str">
        <f t="shared" si="17"/>
        <v>favourite</v>
      </c>
      <c r="AP6" s="42">
        <f>IF(AO6="","",IF(AO6="favourite",SUMIFS('All Group Data'!$S$2:$S$1000,'All Group Data'!$A$2:$A$1000,$A6,'All Group Data'!$C$2:$C$1000,$C6,'All Group Data'!$B$2:$B$1000,$B6),IF(AO6="outsider",SUMIFS('All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Q6" s="100" t="str">
        <f t="shared" si="18"/>
        <v>L</v>
      </c>
      <c r="AR6" s="45" t="s">
        <v>9</v>
      </c>
      <c r="AS6" s="42" t="str">
        <f t="shared" si="19"/>
        <v>favourite</v>
      </c>
      <c r="AT6" s="42">
        <f>IF(AS6="","",IF(AS6="favourite",SUMIFS('All Group Data'!$S$2:$S$1000,'All Group Data'!$A$2:$A$1000,$A6,'All Group Data'!$C$2:$C$1000,$C6,'All Group Data'!$B$2:$B$1000,$B6),IF(AS6="outsider",SUMIFS('All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U6" s="100" t="str">
        <f t="shared" si="20"/>
        <v>L</v>
      </c>
      <c r="AV6" s="45" t="s">
        <v>9</v>
      </c>
      <c r="AW6" s="42" t="str">
        <f t="shared" si="21"/>
        <v>favourite</v>
      </c>
      <c r="AX6" s="42">
        <f>IF(AW6="","",IF(AW6="favourite",SUMIFS('All Group Data'!$S$2:$S$1000,'All Group Data'!$A$2:$A$1000,$A6,'All Group Data'!$C$2:$C$1000,$C6,'All Group Data'!$B$2:$B$1000,$B6),IF(AW6="outsider",SUMIFS('All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Y6" s="100" t="str">
        <f t="shared" si="22"/>
        <v>L</v>
      </c>
      <c r="AZ6" s="45" t="s">
        <v>9</v>
      </c>
      <c r="BA6" s="42" t="str">
        <f t="shared" si="23"/>
        <v>favourite</v>
      </c>
      <c r="BB6" s="42">
        <f>IF(BA6="","",IF(BA6="favourite",SUMIFS('All Group Data'!$S$2:$S$1000,'All Group Data'!$A$2:$A$1000,$A6,'All Group Data'!$C$2:$C$1000,$C6,'All Group Data'!$B$2:$B$1000,$B6),IF(BA6="outsider",SUMIFS('All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C6" s="100" t="str">
        <f t="shared" si="24"/>
        <v>L</v>
      </c>
      <c r="BD6" s="45" t="s">
        <v>9</v>
      </c>
      <c r="BE6" s="42" t="str">
        <f t="shared" si="25"/>
        <v>favourite</v>
      </c>
      <c r="BF6" s="42">
        <f>IF(BE6="","",IF(BE6="favourite",SUMIFS('All Group Data'!$S$2:$S$1000,'All Group Data'!$A$2:$A$1000,$A6,'All Group Data'!$C$2:$C$1000,$C6,'All Group Data'!$B$2:$B$1000,$B6),IF(BE6="outsider",SUMIFS('All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G6" s="100" t="str">
        <f t="shared" si="26"/>
        <v>L</v>
      </c>
      <c r="BH6" s="45" t="s">
        <v>9</v>
      </c>
      <c r="BI6" s="42" t="str">
        <f t="shared" si="27"/>
        <v>favourite</v>
      </c>
      <c r="BJ6" s="42">
        <f>IF(BI6="","",IF(BI6="favourite",SUMIFS('All Group Data'!$S$2:$S$1000,'All Group Data'!$A$2:$A$1000,$A6,'All Group Data'!$C$2:$C$1000,$C6,'All Group Data'!$B$2:$B$1000,$B6),IF(BI6="outsider",SUMIFS('All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K6" s="100" t="str">
        <f t="shared" si="28"/>
        <v>L</v>
      </c>
      <c r="BL6" s="45" t="s">
        <v>74</v>
      </c>
      <c r="BM6" s="42" t="str">
        <f t="shared" si="29"/>
        <v>outsider</v>
      </c>
      <c r="BN6" s="42">
        <f>IF(BM6="","",IF(BM6="favourite",SUMIFS('All Group Data'!$S$2:$S$1000,'All Group Data'!$A$2:$A$1000,$A6,'All Group Data'!$C$2:$C$1000,$C6,'All Group Data'!$B$2:$B$1000,$B6),IF(BM6="outsider",SUMIFS('All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BO6" s="103" t="str">
        <f t="shared" si="30"/>
        <v>L</v>
      </c>
    </row>
    <row r="7" spans="1:67" x14ac:dyDescent="0.2">
      <c r="A7" s="104">
        <v>2018</v>
      </c>
      <c r="B7" s="104">
        <v>53</v>
      </c>
      <c r="C7" s="105" t="s">
        <v>166</v>
      </c>
      <c r="D7" s="104" t="s">
        <v>8</v>
      </c>
      <c r="E7" s="104" t="s">
        <v>10</v>
      </c>
      <c r="F7" s="46">
        <f t="shared" si="0"/>
        <v>0.7857142857142857</v>
      </c>
      <c r="G7" s="46">
        <f t="shared" si="0"/>
        <v>7.1428571428571425E-2</v>
      </c>
      <c r="H7" s="46">
        <f t="shared" si="1"/>
        <v>0.14285714285714285</v>
      </c>
      <c r="I7" t="str">
        <f t="array" ref="I7">INDEX('All Group Data'!$X$1:$X$1000,MATCH(A7&amp;B7&amp;C7,'All Group Data'!$A$1:$A$1000&amp;'All Group Data'!$B$1:$B$1000&amp;'All Group Data'!$C$1:$C$1000,0))</f>
        <v>Brazil</v>
      </c>
      <c r="J7" t="str">
        <f t="shared" si="2"/>
        <v>favourite</v>
      </c>
      <c r="K7">
        <f>IF(J7="","",IF(J7="favourite",SUMIFS('All Group Data'!$S6:$S1004,'All Group Data'!$A6:$A1004,$A7,'All Group Data'!$C$2:$C$1000,$C7,'All Group Data'!$B$2:$B$1000,$B7),IF(J7="outsider",SUMIFS('All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0</v>
      </c>
      <c r="L7" s="45" t="s">
        <v>8</v>
      </c>
      <c r="M7" s="42" t="str">
        <f t="shared" si="3"/>
        <v>favourite</v>
      </c>
      <c r="N7" s="42">
        <f>IF(M7="","",IF(M7="favourite",SUMIFS('All Group Data'!$S$2:$S$1000,'All Group Data'!$A$2:$A$1000,$A7,'All Group Data'!$C$2:$C$1000,$C7,'All Group Data'!$B$2:$B$1000,$B7),IF(M7="outsider",SUMIFS('All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O7" s="100" t="str">
        <f t="shared" si="4"/>
        <v>W</v>
      </c>
      <c r="P7" s="45" t="s">
        <v>8</v>
      </c>
      <c r="Q7" s="42" t="str">
        <f t="shared" si="5"/>
        <v>favourite</v>
      </c>
      <c r="R7" s="42">
        <f>IF(Q7="","",IF(Q7="favourite",SUMIFS('All Group Data'!$S$2:$S$1000,'All Group Data'!$A$2:$A$1000,$A7,'All Group Data'!$C$2:$C$1000,$C7,'All Group Data'!$B$2:$B$1000,$B7),IF(Q7="outsider",SUMIFS('All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S7" s="100" t="str">
        <f t="shared" si="6"/>
        <v>W</v>
      </c>
      <c r="T7" s="45" t="s">
        <v>8</v>
      </c>
      <c r="U7" s="42" t="str">
        <f t="shared" si="7"/>
        <v>favourite</v>
      </c>
      <c r="V7" s="42">
        <f>IF(U7="","",IF(U7="favourite",SUMIFS('All Group Data'!$S$2:$S$1000,'All Group Data'!$A$2:$A$1000,$A7,'All Group Data'!$C$2:$C$1000,$C7,'All Group Data'!$B$2:$B$1000,$B7),IF(U7="outsider",SUMIFS('All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W7" s="100" t="str">
        <f t="shared" si="8"/>
        <v>W</v>
      </c>
      <c r="X7" s="45" t="s">
        <v>10</v>
      </c>
      <c r="Y7" s="42" t="str">
        <f t="shared" si="9"/>
        <v>outsider</v>
      </c>
      <c r="Z7" s="42">
        <f>IF(Y7="","",IF(Y7="favourite",SUMIFS('All Group Data'!$S$2:$S$1000,'All Group Data'!$A$2:$A$1000,$A7,'All Group Data'!$C$2:$C$1000,$C7,'All Group Data'!$B$2:$B$1000,$B7),IF(Y7="outsider",SUMIFS('All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7.5</v>
      </c>
      <c r="AA7" s="100" t="str">
        <f t="shared" si="10"/>
        <v>L</v>
      </c>
      <c r="AB7" s="45" t="s">
        <v>8</v>
      </c>
      <c r="AC7" s="42" t="str">
        <f t="shared" si="11"/>
        <v>favourite</v>
      </c>
      <c r="AD7" s="42">
        <f>IF(AC7="","",IF(AC7="favourite",SUMIFS('All Group Data'!$S$2:$S$1000,'All Group Data'!$A$2:$A$1000,$A7,'All Group Data'!$C$2:$C$1000,$C7,'All Group Data'!$B$2:$B$1000,$B7),IF(AC7="outsider",SUMIFS('All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E7" s="100" t="str">
        <f t="shared" si="12"/>
        <v>W</v>
      </c>
      <c r="AF7" s="45" t="s">
        <v>8</v>
      </c>
      <c r="AG7" s="42" t="str">
        <f t="shared" si="13"/>
        <v>favourite</v>
      </c>
      <c r="AH7" s="42">
        <f>IF(AG7="","",IF(AG7="favourite",SUMIFS('All Group Data'!$S$2:$S$1000,'All Group Data'!$A$2:$A$1000,$A7,'All Group Data'!$C$2:$C$1000,$C7,'All Group Data'!$B$2:$B$1000,$B7),IF(AG7="outsider",SUMIFS('All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I7" s="100" t="str">
        <f t="shared" si="14"/>
        <v>W</v>
      </c>
      <c r="AJ7" s="45" t="s">
        <v>8</v>
      </c>
      <c r="AK7" s="42" t="str">
        <f t="shared" si="15"/>
        <v>favourite</v>
      </c>
      <c r="AL7" s="42">
        <f>IF(AK7="","",IF(AK7="favourite",SUMIFS('All Group Data'!$S$2:$S$1000,'All Group Data'!$A$2:$A$1000,$A7,'All Group Data'!$C$2:$C$1000,$C7,'All Group Data'!$B$2:$B$1000,$B7),IF(AK7="outsider",SUMIFS('All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M7" s="100" t="str">
        <f t="shared" si="16"/>
        <v>W</v>
      </c>
      <c r="AN7" s="45" t="s">
        <v>8</v>
      </c>
      <c r="AO7" s="42" t="str">
        <f t="shared" si="17"/>
        <v>favourite</v>
      </c>
      <c r="AP7" s="42">
        <f>IF(AO7="","",IF(AO7="favourite",SUMIFS('All Group Data'!$S$2:$S$1000,'All Group Data'!$A$2:$A$1000,$A7,'All Group Data'!$C$2:$C$1000,$C7,'All Group Data'!$B$2:$B$1000,$B7),IF(AO7="outsider",SUMIFS('All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Q7" s="100" t="str">
        <f t="shared" si="18"/>
        <v>W</v>
      </c>
      <c r="AR7" s="45" t="s">
        <v>42</v>
      </c>
      <c r="AS7" s="42" t="str">
        <f t="shared" si="19"/>
        <v>draw</v>
      </c>
      <c r="AT7" s="42">
        <f>IF(AS7="","",IF(AS7="favourite",SUMIFS('All Group Data'!$S$2:$S$1000,'All Group Data'!$A$2:$A$1000,$A7,'All Group Data'!$C$2:$C$1000,$C7,'All Group Data'!$B$2:$B$1000,$B7),IF(AS7="outsider",SUMIFS('All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AU7" s="100" t="str">
        <f t="shared" si="20"/>
        <v>L</v>
      </c>
      <c r="AV7" s="45" t="s">
        <v>8</v>
      </c>
      <c r="AW7" s="42" t="str">
        <f t="shared" si="21"/>
        <v>favourite</v>
      </c>
      <c r="AX7" s="42">
        <f>IF(AW7="","",IF(AW7="favourite",SUMIFS('All Group Data'!$S$2:$S$1000,'All Group Data'!$A$2:$A$1000,$A7,'All Group Data'!$C$2:$C$1000,$C7,'All Group Data'!$B$2:$B$1000,$B7),IF(AW7="outsider",SUMIFS('All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Y7" s="100" t="str">
        <f t="shared" si="22"/>
        <v>W</v>
      </c>
      <c r="AZ7" s="45" t="s">
        <v>42</v>
      </c>
      <c r="BA7" s="42" t="str">
        <f t="shared" si="23"/>
        <v>draw</v>
      </c>
      <c r="BB7" s="42">
        <f>IF(BA7="","",IF(BA7="favourite",SUMIFS('All Group Data'!$S$2:$S$1000,'All Group Data'!$A$2:$A$1000,$A7,'All Group Data'!$C$2:$C$1000,$C7,'All Group Data'!$B$2:$B$1000,$B7),IF(BA7="outsider",SUMIFS('All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BC7" s="100" t="str">
        <f t="shared" si="24"/>
        <v>L</v>
      </c>
      <c r="BD7" s="45" t="s">
        <v>8</v>
      </c>
      <c r="BE7" s="42" t="str">
        <f t="shared" si="25"/>
        <v>favourite</v>
      </c>
      <c r="BF7" s="42">
        <f>IF(BE7="","",IF(BE7="favourite",SUMIFS('All Group Data'!$S$2:$S$1000,'All Group Data'!$A$2:$A$1000,$A7,'All Group Data'!$C$2:$C$1000,$C7,'All Group Data'!$B$2:$B$1000,$B7),IF(BE7="outsider",SUMIFS('All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G7" s="100" t="str">
        <f t="shared" si="26"/>
        <v>W</v>
      </c>
      <c r="BH7" s="45" t="s">
        <v>8</v>
      </c>
      <c r="BI7" s="42" t="str">
        <f t="shared" si="27"/>
        <v>favourite</v>
      </c>
      <c r="BJ7" s="42">
        <f>IF(BI7="","",IF(BI7="favourite",SUMIFS('All Group Data'!$S$2:$S$1000,'All Group Data'!$A$2:$A$1000,$A7,'All Group Data'!$C$2:$C$1000,$C7,'All Group Data'!$B$2:$B$1000,$B7),IF(BI7="outsider",SUMIFS('All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K7" s="100" t="str">
        <f t="shared" si="28"/>
        <v>W</v>
      </c>
      <c r="BL7" s="45" t="s">
        <v>8</v>
      </c>
      <c r="BM7" s="42" t="str">
        <f t="shared" si="29"/>
        <v>favourite</v>
      </c>
      <c r="BN7" s="42">
        <f>IF(BM7="","",IF(BM7="favourite",SUMIFS('All Group Data'!$S$2:$S$1000,'All Group Data'!$A$2:$A$1000,$A7,'All Group Data'!$C$2:$C$1000,$C7,'All Group Data'!$B$2:$B$1000,$B7),IF(BM7="outsider",SUMIFS('All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O7" s="103" t="str">
        <f t="shared" si="30"/>
        <v>W</v>
      </c>
    </row>
    <row r="8" spans="1:67" x14ac:dyDescent="0.2">
      <c r="A8" s="104">
        <v>2018</v>
      </c>
      <c r="B8" s="104">
        <v>54</v>
      </c>
      <c r="C8" s="105" t="s">
        <v>166</v>
      </c>
      <c r="D8" s="104" t="s">
        <v>36</v>
      </c>
      <c r="E8" s="104" t="s">
        <v>23</v>
      </c>
      <c r="F8" s="46">
        <f t="shared" si="0"/>
        <v>0.7857142857142857</v>
      </c>
      <c r="G8" s="46">
        <f t="shared" si="0"/>
        <v>7.1428571428571425E-2</v>
      </c>
      <c r="H8" s="46">
        <f t="shared" si="1"/>
        <v>0.14285714285714285</v>
      </c>
      <c r="I8" t="str">
        <f t="array" ref="I8">INDEX('All Group Data'!$X$1:$X$1000,MATCH(A8&amp;B8&amp;C8,'All Group Data'!$A$1:$A$1000&amp;'All Group Data'!$B$1:$B$1000&amp;'All Group Data'!$C$1:$C$1000,0))</f>
        <v>Belgium</v>
      </c>
      <c r="J8" t="str">
        <f t="shared" si="2"/>
        <v>favourite</v>
      </c>
      <c r="K8">
        <f>IF(J8="","",IF(J8="favourite",SUMIFS('All Group Data'!$S7:$S1005,'All Group Data'!$A7:$A1005,$A8,'All Group Data'!$C$2:$C$1000,$C8,'All Group Data'!$B$2:$B$1000,$B8),IF(J8="outsider",SUMIFS('All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0</v>
      </c>
      <c r="L8" s="45" t="s">
        <v>36</v>
      </c>
      <c r="M8" s="42" t="str">
        <f t="shared" si="3"/>
        <v>favourite</v>
      </c>
      <c r="N8" s="42">
        <f>IF(M8="","",IF(M8="favourite",SUMIFS('All Group Data'!$S$2:$S$1000,'All Group Data'!$A$2:$A$1000,$A8,'All Group Data'!$C$2:$C$1000,$C8,'All Group Data'!$B$2:$B$1000,$B8),IF(M8="outsider",SUMIFS('All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O8" s="100" t="str">
        <f t="shared" si="4"/>
        <v>W</v>
      </c>
      <c r="P8" s="45" t="s">
        <v>36</v>
      </c>
      <c r="Q8" s="42" t="str">
        <f t="shared" si="5"/>
        <v>favourite</v>
      </c>
      <c r="R8" s="42">
        <f>IF(Q8="","",IF(Q8="favourite",SUMIFS('All Group Data'!$S$2:$S$1000,'All Group Data'!$A$2:$A$1000,$A8,'All Group Data'!$C$2:$C$1000,$C8,'All Group Data'!$B$2:$B$1000,$B8),IF(Q8="outsider",SUMIFS('All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S8" s="100" t="str">
        <f t="shared" si="6"/>
        <v>W</v>
      </c>
      <c r="T8" s="45" t="s">
        <v>36</v>
      </c>
      <c r="U8" s="42" t="str">
        <f t="shared" si="7"/>
        <v>favourite</v>
      </c>
      <c r="V8" s="42">
        <f>IF(U8="","",IF(U8="favourite",SUMIFS('All Group Data'!$S$2:$S$1000,'All Group Data'!$A$2:$A$1000,$A8,'All Group Data'!$C$2:$C$1000,$C8,'All Group Data'!$B$2:$B$1000,$B8),IF(U8="outsider",SUMIFS('All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W8" s="100" t="str">
        <f t="shared" si="8"/>
        <v>W</v>
      </c>
      <c r="X8" s="45" t="s">
        <v>23</v>
      </c>
      <c r="Y8" s="42" t="str">
        <f t="shared" si="9"/>
        <v>outsider</v>
      </c>
      <c r="Z8" s="42">
        <f>IF(Y8="","",IF(Y8="favourite",SUMIFS('All Group Data'!$S$2:$S$1000,'All Group Data'!$A$2:$A$1000,$A8,'All Group Data'!$C$2:$C$1000,$C8,'All Group Data'!$B$2:$B$1000,$B8),IF(Y8="outsider",SUMIFS('All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9.5</v>
      </c>
      <c r="AA8" s="100" t="str">
        <f t="shared" si="10"/>
        <v>L</v>
      </c>
      <c r="AB8" s="45" t="s">
        <v>36</v>
      </c>
      <c r="AC8" s="42" t="str">
        <f t="shared" si="11"/>
        <v>favourite</v>
      </c>
      <c r="AD8" s="42">
        <f>IF(AC8="","",IF(AC8="favourite",SUMIFS('All Group Data'!$S$2:$S$1000,'All Group Data'!$A$2:$A$1000,$A8,'All Group Data'!$C$2:$C$1000,$C8,'All Group Data'!$B$2:$B$1000,$B8),IF(AC8="outsider",SUMIFS('All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E8" s="100" t="str">
        <f t="shared" si="12"/>
        <v>W</v>
      </c>
      <c r="AF8" s="45" t="s">
        <v>36</v>
      </c>
      <c r="AG8" s="42" t="str">
        <f t="shared" si="13"/>
        <v>favourite</v>
      </c>
      <c r="AH8" s="42">
        <f>IF(AG8="","",IF(AG8="favourite",SUMIFS('All Group Data'!$S$2:$S$1000,'All Group Data'!$A$2:$A$1000,$A8,'All Group Data'!$C$2:$C$1000,$C8,'All Group Data'!$B$2:$B$1000,$B8),IF(AG8="outsider",SUMIFS('All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I8" s="100" t="str">
        <f t="shared" si="14"/>
        <v>W</v>
      </c>
      <c r="AJ8" s="45" t="s">
        <v>36</v>
      </c>
      <c r="AK8" s="42" t="str">
        <f t="shared" si="15"/>
        <v>favourite</v>
      </c>
      <c r="AL8" s="42">
        <f>IF(AK8="","",IF(AK8="favourite",SUMIFS('All Group Data'!$S$2:$S$1000,'All Group Data'!$A$2:$A$1000,$A8,'All Group Data'!$C$2:$C$1000,$C8,'All Group Data'!$B$2:$B$1000,$B8),IF(AK8="outsider",SUMIFS('All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M8" s="100" t="str">
        <f t="shared" si="16"/>
        <v>W</v>
      </c>
      <c r="AN8" s="45" t="s">
        <v>36</v>
      </c>
      <c r="AO8" s="42" t="str">
        <f t="shared" si="17"/>
        <v>favourite</v>
      </c>
      <c r="AP8" s="42">
        <f>IF(AO8="","",IF(AO8="favourite",SUMIFS('All Group Data'!$S$2:$S$1000,'All Group Data'!$A$2:$A$1000,$A8,'All Group Data'!$C$2:$C$1000,$C8,'All Group Data'!$B$2:$B$1000,$B8),IF(AO8="outsider",SUMIFS('All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Q8" s="100" t="str">
        <f t="shared" si="18"/>
        <v>W</v>
      </c>
      <c r="AR8" s="45" t="s">
        <v>42</v>
      </c>
      <c r="AS8" s="42" t="str">
        <f t="shared" si="19"/>
        <v>draw</v>
      </c>
      <c r="AT8" s="42">
        <f>IF(AS8="","",IF(AS8="favourite",SUMIFS('All Group Data'!$S$2:$S$1000,'All Group Data'!$A$2:$A$1000,$A8,'All Group Data'!$C$2:$C$1000,$C8,'All Group Data'!$B$2:$B$1000,$B8),IF(AS8="outsider",SUMIFS('All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AU8" s="100" t="str">
        <f t="shared" si="20"/>
        <v>L</v>
      </c>
      <c r="AV8" s="45" t="s">
        <v>36</v>
      </c>
      <c r="AW8" s="42" t="str">
        <f t="shared" si="21"/>
        <v>favourite</v>
      </c>
      <c r="AX8" s="42">
        <f>IF(AW8="","",IF(AW8="favourite",SUMIFS('All Group Data'!$S$2:$S$1000,'All Group Data'!$A$2:$A$1000,$A8,'All Group Data'!$C$2:$C$1000,$C8,'All Group Data'!$B$2:$B$1000,$B8),IF(AW8="outsider",SUMIFS('All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Y8" s="100" t="str">
        <f t="shared" si="22"/>
        <v>W</v>
      </c>
      <c r="AZ8" s="45" t="s">
        <v>42</v>
      </c>
      <c r="BA8" s="42" t="str">
        <f t="shared" si="23"/>
        <v>draw</v>
      </c>
      <c r="BB8" s="42">
        <f>IF(BA8="","",IF(BA8="favourite",SUMIFS('All Group Data'!$S$2:$S$1000,'All Group Data'!$A$2:$A$1000,$A8,'All Group Data'!$C$2:$C$1000,$C8,'All Group Data'!$B$2:$B$1000,$B8),IF(BA8="outsider",SUMIFS('All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BC8" s="100" t="str">
        <f t="shared" si="24"/>
        <v>L</v>
      </c>
      <c r="BD8" s="45" t="s">
        <v>36</v>
      </c>
      <c r="BE8" s="42" t="str">
        <f t="shared" si="25"/>
        <v>favourite</v>
      </c>
      <c r="BF8" s="42">
        <f>IF(BE8="","",IF(BE8="favourite",SUMIFS('All Group Data'!$S$2:$S$1000,'All Group Data'!$A$2:$A$1000,$A8,'All Group Data'!$C$2:$C$1000,$C8,'All Group Data'!$B$2:$B$1000,$B8),IF(BE8="outsider",SUMIFS('All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G8" s="100" t="str">
        <f t="shared" si="26"/>
        <v>W</v>
      </c>
      <c r="BH8" s="45" t="s">
        <v>36</v>
      </c>
      <c r="BI8" s="42" t="str">
        <f t="shared" si="27"/>
        <v>favourite</v>
      </c>
      <c r="BJ8" s="42">
        <f>IF(BI8="","",IF(BI8="favourite",SUMIFS('All Group Data'!$S$2:$S$1000,'All Group Data'!$A$2:$A$1000,$A8,'All Group Data'!$C$2:$C$1000,$C8,'All Group Data'!$B$2:$B$1000,$B8),IF(BI8="outsider",SUMIFS('All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K8" s="100" t="str">
        <f t="shared" si="28"/>
        <v>W</v>
      </c>
      <c r="BL8" s="45" t="s">
        <v>36</v>
      </c>
      <c r="BM8" s="42" t="str">
        <f t="shared" si="29"/>
        <v>favourite</v>
      </c>
      <c r="BN8" s="42">
        <f>IF(BM8="","",IF(BM8="favourite",SUMIFS('All Group Data'!$S$2:$S$1000,'All Group Data'!$A$2:$A$1000,$A8,'All Group Data'!$C$2:$C$1000,$C8,'All Group Data'!$B$2:$B$1000,$B8),IF(BM8="outsider",SUMIFS('All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O8" s="103" t="str">
        <f t="shared" si="30"/>
        <v>W</v>
      </c>
    </row>
    <row r="9" spans="1:67" x14ac:dyDescent="0.2">
      <c r="A9">
        <v>2018</v>
      </c>
      <c r="B9">
        <v>55</v>
      </c>
      <c r="C9" t="s">
        <v>166</v>
      </c>
      <c r="D9" t="s">
        <v>24</v>
      </c>
      <c r="E9" t="s">
        <v>90</v>
      </c>
      <c r="F9" s="46">
        <f t="shared" si="0"/>
        <v>0.14285714285714285</v>
      </c>
      <c r="G9" s="46">
        <f t="shared" si="0"/>
        <v>0.5714285714285714</v>
      </c>
      <c r="H9" s="46">
        <f t="shared" si="1"/>
        <v>0.2857142857142857</v>
      </c>
      <c r="I9" t="str">
        <f t="array" ref="I9">INDEX('All Group Data'!$X$1:$X$1000,MATCH(A9&amp;B9&amp;C9,'All Group Data'!$A$1:$A$1000&amp;'All Group Data'!$B$1:$B$1000&amp;'All Group Data'!$C$1:$C$1000,0))</f>
        <v>Sweden</v>
      </c>
      <c r="J9" t="str">
        <f t="shared" si="2"/>
        <v>outsider</v>
      </c>
      <c r="K9">
        <f>IF(J9="","",IF(J9="favourite",SUMIFS('All Group Data'!$S8:$S1006,'All Group Data'!$A8:$A1006,$A9,'All Group Data'!$C$2:$C$1000,$C9,'All Group Data'!$B$2:$B$1000,$B9),IF(J9="outsider",SUMIFS('All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>0</v>
      </c>
      <c r="L9" s="45" t="s">
        <v>24</v>
      </c>
      <c r="M9" s="42" t="str">
        <f t="shared" si="3"/>
        <v>favourite</v>
      </c>
      <c r="N9" s="42">
        <f>IF(M9="","",IF(M9="favourite",SUMIFS('All Group Data'!$S$2:$S$1000,'All Group Data'!$A$2:$A$1000,$A9,'All Group Data'!$C$2:$C$1000,$C9,'All Group Data'!$B$2:$B$1000,$B9),IF(M9="outsider",SUMIFS('All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O9" s="100" t="str">
        <f t="shared" si="4"/>
        <v>L</v>
      </c>
      <c r="P9" s="45" t="s">
        <v>42</v>
      </c>
      <c r="Q9" s="42" t="str">
        <f t="shared" si="5"/>
        <v>draw</v>
      </c>
      <c r="R9" s="42">
        <f>IF(Q9="","",IF(Q9="favourite",SUMIFS('All Group Data'!$S$2:$S$1000,'All Group Data'!$A$2:$A$1000,$A9,'All Group Data'!$C$2:$C$1000,$C9,'All Group Data'!$B$2:$B$1000,$B9),IF(Q9="outsider",SUMIFS('All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S9" s="100" t="str">
        <f t="shared" si="6"/>
        <v>L</v>
      </c>
      <c r="T9" s="45" t="s">
        <v>42</v>
      </c>
      <c r="U9" s="42" t="str">
        <f t="shared" si="7"/>
        <v>draw</v>
      </c>
      <c r="V9" s="42">
        <f>IF(U9="","",IF(U9="favourite",SUMIFS('All Group Data'!$S$2:$S$1000,'All Group Data'!$A$2:$A$1000,$A9,'All Group Data'!$C$2:$C$1000,$C9,'All Group Data'!$B$2:$B$1000,$B9),IF(U9="outsider",SUMIFS('All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W9" s="100" t="str">
        <f t="shared" si="8"/>
        <v>L</v>
      </c>
      <c r="X9" s="45" t="s">
        <v>90</v>
      </c>
      <c r="Y9" s="42" t="str">
        <f t="shared" si="9"/>
        <v>outsider</v>
      </c>
      <c r="Z9" s="42">
        <f>IF(Y9="","",IF(Y9="favourite",SUMIFS('All Group Data'!$S$2:$S$1000,'All Group Data'!$A$2:$A$1000,$A9,'All Group Data'!$C$2:$C$1000,$C9,'All Group Data'!$B$2:$B$1000,$B9),IF(Y9="outsider",SUMIFS('All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A9" s="100" t="str">
        <f t="shared" si="10"/>
        <v>W</v>
      </c>
      <c r="AB9" s="45" t="s">
        <v>90</v>
      </c>
      <c r="AC9" s="42" t="str">
        <f t="shared" si="11"/>
        <v>outsider</v>
      </c>
      <c r="AD9" s="42">
        <f>IF(AC9="","",IF(AC9="favourite",SUMIFS('All Group Data'!$S$2:$S$1000,'All Group Data'!$A$2:$A$1000,$A9,'All Group Data'!$C$2:$C$1000,$C9,'All Group Data'!$B$2:$B$1000,$B9),IF(AC9="outsider",SUMIFS('All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100" t="str">
        <f t="shared" si="12"/>
        <v>W</v>
      </c>
      <c r="AF9" s="45" t="s">
        <v>90</v>
      </c>
      <c r="AG9" s="42" t="str">
        <f t="shared" si="13"/>
        <v>outsider</v>
      </c>
      <c r="AH9" s="42">
        <f>IF(AG9="","",IF(AG9="favourite",SUMIFS('All Group Data'!$S$2:$S$1000,'All Group Data'!$A$2:$A$1000,$A9,'All Group Data'!$C$2:$C$1000,$C9,'All Group Data'!$B$2:$B$1000,$B9),IF(AG9="outsider",SUMIFS('All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100" t="str">
        <f t="shared" si="14"/>
        <v>W</v>
      </c>
      <c r="AJ9" s="45" t="s">
        <v>90</v>
      </c>
      <c r="AK9" s="42" t="str">
        <f t="shared" si="15"/>
        <v>outsider</v>
      </c>
      <c r="AL9" s="42">
        <f>IF(AK9="","",IF(AK9="favourite",SUMIFS('All Group Data'!$S$2:$S$1000,'All Group Data'!$A$2:$A$1000,$A9,'All Group Data'!$C$2:$C$1000,$C9,'All Group Data'!$B$2:$B$1000,$B9),IF(AK9="outsider",SUMIFS('All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M9" s="100" t="str">
        <f t="shared" si="16"/>
        <v>W</v>
      </c>
      <c r="AN9" s="45" t="s">
        <v>90</v>
      </c>
      <c r="AO9" s="42" t="str">
        <f t="shared" si="17"/>
        <v>outsider</v>
      </c>
      <c r="AP9" s="42">
        <f>IF(AO9="","",IF(AO9="favourite",SUMIFS('All Group Data'!$S$2:$S$1000,'All Group Data'!$A$2:$A$1000,$A9,'All Group Data'!$C$2:$C$1000,$C9,'All Group Data'!$B$2:$B$1000,$B9),IF(AO9="outsider",SUMIFS('All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Q9" s="100" t="str">
        <f t="shared" si="18"/>
        <v>W</v>
      </c>
      <c r="AR9" s="45" t="s">
        <v>90</v>
      </c>
      <c r="AS9" s="42" t="str">
        <f t="shared" si="19"/>
        <v>outsider</v>
      </c>
      <c r="AT9" s="42">
        <f>IF(AS9="","",IF(AS9="favourite",SUMIFS('All Group Data'!$S$2:$S$1000,'All Group Data'!$A$2:$A$1000,$A9,'All Group Data'!$C$2:$C$1000,$C9,'All Group Data'!$B$2:$B$1000,$B9),IF(AS9="outsider",SUMIFS('All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U9" s="100" t="str">
        <f t="shared" si="20"/>
        <v>W</v>
      </c>
      <c r="AV9" s="45" t="s">
        <v>90</v>
      </c>
      <c r="AW9" s="42" t="str">
        <f t="shared" si="21"/>
        <v>outsider</v>
      </c>
      <c r="AX9" s="42">
        <f>IF(AW9="","",IF(AW9="favourite",SUMIFS('All Group Data'!$S$2:$S$1000,'All Group Data'!$A$2:$A$1000,$A9,'All Group Data'!$C$2:$C$1000,$C9,'All Group Data'!$B$2:$B$1000,$B9),IF(AW9="outsider",SUMIFS('All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Y9" s="100" t="str">
        <f t="shared" si="22"/>
        <v>W</v>
      </c>
      <c r="AZ9" s="45" t="s">
        <v>90</v>
      </c>
      <c r="BA9" s="42" t="str">
        <f t="shared" si="23"/>
        <v>outsider</v>
      </c>
      <c r="BB9" s="42">
        <f>IF(BA9="","",IF(BA9="favourite",SUMIFS('All Group Data'!$S$2:$S$1000,'All Group Data'!$A$2:$A$1000,$A9,'All Group Data'!$C$2:$C$1000,$C9,'All Group Data'!$B$2:$B$1000,$B9),IF(BA9="outsider",SUMIFS('All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BC9" s="100" t="str">
        <f t="shared" si="24"/>
        <v>W</v>
      </c>
      <c r="BD9" s="45" t="s">
        <v>42</v>
      </c>
      <c r="BE9" s="42" t="str">
        <f t="shared" si="25"/>
        <v>draw</v>
      </c>
      <c r="BF9" s="42">
        <f>IF(BE9="","",IF(BE9="favourite",SUMIFS('All Group Data'!$S$2:$S$1000,'All Group Data'!$A$2:$A$1000,$A9,'All Group Data'!$C$2:$C$1000,$C9,'All Group Data'!$B$2:$B$1000,$B9),IF(BE9="outsider",SUMIFS('All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BG9" s="100" t="str">
        <f t="shared" si="26"/>
        <v>L</v>
      </c>
      <c r="BH9" s="45" t="s">
        <v>24</v>
      </c>
      <c r="BI9" s="42" t="str">
        <f t="shared" si="27"/>
        <v>favourite</v>
      </c>
      <c r="BJ9" s="42">
        <f>IF(BI9="","",IF(BI9="favourite",SUMIFS('All Group Data'!$S$2:$S$1000,'All Group Data'!$A$2:$A$1000,$A9,'All Group Data'!$C$2:$C$1000,$C9,'All Group Data'!$B$2:$B$1000,$B9),IF(BI9="outsider",SUMIFS('All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BK9" s="100" t="str">
        <f t="shared" si="28"/>
        <v>L</v>
      </c>
      <c r="BL9" s="45" t="s">
        <v>42</v>
      </c>
      <c r="BM9" s="42" t="str">
        <f t="shared" si="29"/>
        <v>draw</v>
      </c>
      <c r="BN9" s="42">
        <f>IF(BM9="","",IF(BM9="favourite",SUMIFS('All Group Data'!$S$2:$S$1000,'All Group Data'!$A$2:$A$1000,$A9,'All Group Data'!$C$2:$C$1000,$C9,'All Group Data'!$B$2:$B$1000,$B9),IF(BM9="outsider",SUMIFS('All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BO9" s="103" t="str">
        <f t="shared" si="30"/>
        <v>L</v>
      </c>
    </row>
    <row r="10" spans="1:67" x14ac:dyDescent="0.2">
      <c r="A10">
        <v>2018</v>
      </c>
      <c r="B10">
        <v>56</v>
      </c>
      <c r="C10" t="s">
        <v>166</v>
      </c>
      <c r="D10" t="s">
        <v>20</v>
      </c>
      <c r="E10" t="s">
        <v>16</v>
      </c>
      <c r="F10" s="46">
        <f t="shared" si="0"/>
        <v>0.21428571428571427</v>
      </c>
      <c r="G10" s="46">
        <f t="shared" si="0"/>
        <v>0.21428571428571427</v>
      </c>
      <c r="H10" s="46">
        <f t="shared" si="1"/>
        <v>0.5714285714285714</v>
      </c>
      <c r="I10" t="str">
        <f t="array" ref="I10">INDEX('All Group Data'!$X$1:$X$1000,MATCH(A10&amp;B10&amp;C10,'All Group Data'!$A$1:$A$1000&amp;'All Group Data'!$B$1:$B$1000&amp;'All Group Data'!$C$1:$C$1000,0))</f>
        <v>Draw</v>
      </c>
      <c r="J10" t="str">
        <f t="shared" si="2"/>
        <v>draw</v>
      </c>
      <c r="K10">
        <f>IF(J10="","",IF(J10="favourite",SUMIFS('All Group Data'!$S9:$S1007,'All Group Data'!$A9:$A1007,$A10,'All Group Data'!$C$2:$C$1000,$C10,'All Group Data'!$B$2:$B$1000,$B10),IF(J10="outsider",SUMIFS('All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>0</v>
      </c>
      <c r="L10" s="45" t="s">
        <v>20</v>
      </c>
      <c r="M10" s="42" t="str">
        <f t="shared" si="3"/>
        <v>favourite</v>
      </c>
      <c r="N10" s="42">
        <f>IF(M10="","",IF(M10="favourite",SUMIFS('All Group Data'!$S$2:$S$1000,'All Group Data'!$A$2:$A$1000,$A10,'All Group Data'!$C$2:$C$1000,$C10,'All Group Data'!$B$2:$B$1000,$B10),IF(M10="outsider",SUMIFS('All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O10" s="100" t="str">
        <f t="shared" si="4"/>
        <v>L</v>
      </c>
      <c r="P10" s="45" t="s">
        <v>42</v>
      </c>
      <c r="Q10" s="42" t="str">
        <f t="shared" si="5"/>
        <v>draw</v>
      </c>
      <c r="R10" s="42">
        <f>IF(Q10="","",IF(Q10="favourite",SUMIFS('All Group Data'!$S$2:$S$1000,'All Group Data'!$A$2:$A$1000,$A10,'All Group Data'!$C$2:$C$1000,$C10,'All Group Data'!$B$2:$B$1000,$B10),IF(Q10="outsider",SUMIFS('All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S10" s="100" t="str">
        <f t="shared" si="6"/>
        <v>W</v>
      </c>
      <c r="T10" s="45" t="s">
        <v>16</v>
      </c>
      <c r="U10" s="42" t="str">
        <f t="shared" si="7"/>
        <v>outsider</v>
      </c>
      <c r="V10" s="42">
        <f>IF(U10="","",IF(U10="favourite",SUMIFS('All Group Data'!$S$2:$S$1000,'All Group Data'!$A$2:$A$1000,$A10,'All Group Data'!$C$2:$C$1000,$C10,'All Group Data'!$B$2:$B$1000,$B10),IF(U10="outsider",SUMIFS('All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W10" s="100" t="str">
        <f t="shared" si="8"/>
        <v>L</v>
      </c>
      <c r="X10" s="45" t="s">
        <v>16</v>
      </c>
      <c r="Y10" s="42" t="str">
        <f t="shared" si="9"/>
        <v>outsider</v>
      </c>
      <c r="Z10" s="42">
        <f>IF(Y10="","",IF(Y10="favourite",SUMIFS('All Group Data'!$S$2:$S$1000,'All Group Data'!$A$2:$A$1000,$A10,'All Group Data'!$C$2:$C$1000,$C10,'All Group Data'!$B$2:$B$1000,$B10),IF(Y10="outsider",SUMIFS('All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AA10" s="100" t="str">
        <f t="shared" si="10"/>
        <v>L</v>
      </c>
      <c r="AB10" s="45" t="s">
        <v>42</v>
      </c>
      <c r="AC10" s="42" t="str">
        <f t="shared" si="11"/>
        <v>draw</v>
      </c>
      <c r="AD10" s="42">
        <f>IF(AC10="","",IF(AC10="favourite",SUMIFS('All Group Data'!$S$2:$S$1000,'All Group Data'!$A$2:$A$1000,$A10,'All Group Data'!$C$2:$C$1000,$C10,'All Group Data'!$B$2:$B$1000,$B10),IF(AC10="outsider",SUMIFS('All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E10" s="100" t="str">
        <f t="shared" si="12"/>
        <v>W</v>
      </c>
      <c r="AF10" s="45" t="s">
        <v>42</v>
      </c>
      <c r="AG10" s="42" t="str">
        <f t="shared" si="13"/>
        <v>draw</v>
      </c>
      <c r="AH10" s="42">
        <f>IF(AG10="","",IF(AG10="favourite",SUMIFS('All Group Data'!$S$2:$S$1000,'All Group Data'!$A$2:$A$1000,$A10,'All Group Data'!$C$2:$C$1000,$C10,'All Group Data'!$B$2:$B$1000,$B10),IF(AG10="outsider",SUMIFS('All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I10" s="100" t="str">
        <f t="shared" si="14"/>
        <v>W</v>
      </c>
      <c r="AJ10" s="45" t="s">
        <v>42</v>
      </c>
      <c r="AK10" s="42" t="str">
        <f t="shared" si="15"/>
        <v>draw</v>
      </c>
      <c r="AL10" s="42">
        <f>IF(AK10="","",IF(AK10="favourite",SUMIFS('All Group Data'!$S$2:$S$1000,'All Group Data'!$A$2:$A$1000,$A10,'All Group Data'!$C$2:$C$1000,$C10,'All Group Data'!$B$2:$B$1000,$B10),IF(AK10="outsider",SUMIFS('All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M10" s="100" t="str">
        <f t="shared" si="16"/>
        <v>W</v>
      </c>
      <c r="AN10" s="45" t="s">
        <v>42</v>
      </c>
      <c r="AO10" s="42" t="str">
        <f t="shared" si="17"/>
        <v>draw</v>
      </c>
      <c r="AP10" s="42">
        <f>IF(AO10="","",IF(AO10="favourite",SUMIFS('All Group Data'!$S$2:$S$1000,'All Group Data'!$A$2:$A$1000,$A10,'All Group Data'!$C$2:$C$1000,$C10,'All Group Data'!$B$2:$B$1000,$B10),IF(AO10="outsider",SUMIFS('All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Q10" s="100" t="str">
        <f t="shared" si="18"/>
        <v>W</v>
      </c>
      <c r="AR10" s="45" t="s">
        <v>20</v>
      </c>
      <c r="AS10" s="42" t="str">
        <f t="shared" si="19"/>
        <v>favourite</v>
      </c>
      <c r="AT10" s="42">
        <f>IF(AS10="","",IF(AS10="favourite",SUMIFS('All Group Data'!$S$2:$S$1000,'All Group Data'!$A$2:$A$1000,$A10,'All Group Data'!$C$2:$C$1000,$C10,'All Group Data'!$B$2:$B$1000,$B10),IF(AS10="outsider",SUMIFS('All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AU10" s="100" t="str">
        <f t="shared" si="20"/>
        <v>L</v>
      </c>
      <c r="AV10" s="45" t="s">
        <v>42</v>
      </c>
      <c r="AW10" s="42" t="str">
        <f t="shared" si="21"/>
        <v>draw</v>
      </c>
      <c r="AX10" s="42">
        <f>IF(AW10="","",IF(AW10="favourite",SUMIFS('All Group Data'!$S$2:$S$1000,'All Group Data'!$A$2:$A$1000,$A10,'All Group Data'!$C$2:$C$1000,$C10,'All Group Data'!$B$2:$B$1000,$B10),IF(AW10="outsider",SUMIFS('All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Y10" s="100" t="str">
        <f t="shared" si="22"/>
        <v>W</v>
      </c>
      <c r="AZ10" s="45" t="s">
        <v>42</v>
      </c>
      <c r="BA10" s="42" t="str">
        <f t="shared" si="23"/>
        <v>draw</v>
      </c>
      <c r="BB10" s="42">
        <f>IF(BA10="","",IF(BA10="favourite",SUMIFS('All Group Data'!$S$2:$S$1000,'All Group Data'!$A$2:$A$1000,$A10,'All Group Data'!$C$2:$C$1000,$C10,'All Group Data'!$B$2:$B$1000,$B10),IF(BA10="outsider",SUMIFS('All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C10" s="100" t="str">
        <f t="shared" si="24"/>
        <v>W</v>
      </c>
      <c r="BD10" s="45" t="s">
        <v>42</v>
      </c>
      <c r="BE10" s="42" t="str">
        <f t="shared" si="25"/>
        <v>draw</v>
      </c>
      <c r="BF10" s="42">
        <f>IF(BE10="","",IF(BE10="favourite",SUMIFS('All Group Data'!$S$2:$S$1000,'All Group Data'!$A$2:$A$1000,$A10,'All Group Data'!$C$2:$C$1000,$C10,'All Group Data'!$B$2:$B$1000,$B10),IF(BE10="outsider",SUMIFS('All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G10" s="100" t="str">
        <f t="shared" si="26"/>
        <v>W</v>
      </c>
      <c r="BH10" s="45" t="s">
        <v>20</v>
      </c>
      <c r="BI10" s="42" t="str">
        <f t="shared" si="27"/>
        <v>favourite</v>
      </c>
      <c r="BJ10" s="42">
        <f>IF(BI10="","",IF(BI10="favourite",SUMIFS('All Group Data'!$S$2:$S$1000,'All Group Data'!$A$2:$A$1000,$A10,'All Group Data'!$C$2:$C$1000,$C10,'All Group Data'!$B$2:$B$1000,$B10),IF(BI10="outsider",SUMIFS('All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BK10" s="100" t="str">
        <f t="shared" si="28"/>
        <v>L</v>
      </c>
      <c r="BL10" s="45" t="s">
        <v>16</v>
      </c>
      <c r="BM10" s="42" t="str">
        <f t="shared" si="29"/>
        <v>outsider</v>
      </c>
      <c r="BN10" s="42">
        <f>IF(BM10="","",IF(BM10="favourite",SUMIFS('All Group Data'!$S$2:$S$1000,'All Group Data'!$A$2:$A$1000,$A10,'All Group Data'!$C$2:$C$1000,$C10,'All Group Data'!$B$2:$B$1000,$B10),IF(BM10="outsider",SUMIFS('All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BO10" s="103" t="str">
        <f t="shared" si="30"/>
        <v>L</v>
      </c>
    </row>
    <row r="11" spans="1:67" x14ac:dyDescent="0.2">
      <c r="E11" s="106" t="s">
        <v>149</v>
      </c>
      <c r="F11" s="106"/>
      <c r="G11" s="106"/>
      <c r="L11" s="41"/>
      <c r="M11" s="42"/>
      <c r="N11" s="42"/>
      <c r="O11" s="100"/>
      <c r="P11" s="41"/>
      <c r="Q11" s="42"/>
      <c r="R11" s="42"/>
      <c r="S11" s="100"/>
      <c r="T11" s="41"/>
      <c r="U11" s="42"/>
      <c r="V11" s="42"/>
      <c r="W11" s="100"/>
      <c r="X11" s="41"/>
      <c r="Y11" s="42"/>
      <c r="Z11" s="42"/>
      <c r="AA11" s="100"/>
      <c r="AB11" s="41"/>
      <c r="AC11" s="42"/>
      <c r="AD11" s="42"/>
      <c r="AE11" s="100"/>
      <c r="AF11" s="41"/>
      <c r="AG11" s="42"/>
      <c r="AH11" s="42"/>
      <c r="AI11" s="100"/>
      <c r="AJ11" s="41"/>
      <c r="AK11" s="42"/>
      <c r="AL11" s="42"/>
      <c r="AM11" s="100"/>
      <c r="AN11" s="41"/>
      <c r="AO11" s="42"/>
      <c r="AP11" s="42"/>
      <c r="AQ11" s="100"/>
      <c r="AR11" s="41"/>
      <c r="AS11" s="42"/>
      <c r="AT11" s="42"/>
      <c r="AU11" s="100"/>
      <c r="AV11" s="41"/>
      <c r="AW11" s="42"/>
      <c r="AX11" s="42"/>
      <c r="AY11" s="100"/>
      <c r="AZ11" s="41"/>
      <c r="BA11" s="42"/>
      <c r="BB11" s="42"/>
      <c r="BC11" s="100"/>
      <c r="BD11" s="41"/>
      <c r="BE11" s="42"/>
      <c r="BF11" s="42"/>
      <c r="BG11" s="100"/>
      <c r="BH11" s="41"/>
      <c r="BI11" s="42"/>
      <c r="BJ11" s="42"/>
      <c r="BK11" s="100"/>
      <c r="BL11" s="41"/>
      <c r="BM11" s="42"/>
      <c r="BN11" s="42"/>
      <c r="BO11" s="103"/>
    </row>
    <row r="12" spans="1:67" x14ac:dyDescent="0.2">
      <c r="A12" t="s">
        <v>134</v>
      </c>
      <c r="B12" s="34">
        <f>COUNTA(B3:B10)</f>
        <v>8</v>
      </c>
      <c r="E12" t="s">
        <v>45</v>
      </c>
      <c r="F12" s="33">
        <f>COUNTIF(J3:J10,"favourite")</f>
        <v>4</v>
      </c>
      <c r="G12" s="46">
        <f>F12/$F$15</f>
        <v>0.5</v>
      </c>
      <c r="L12" s="41" t="s">
        <v>144</v>
      </c>
      <c r="M12" s="42">
        <f>COUNTIF(M$3:M$10,"favourite")</f>
        <v>8</v>
      </c>
      <c r="N12" s="42">
        <f>M12/$B$12</f>
        <v>1</v>
      </c>
      <c r="O12" s="42"/>
      <c r="P12" s="41" t="s">
        <v>144</v>
      </c>
      <c r="Q12" s="42">
        <f>COUNTIF(Q$3:Q$10,"favourite")</f>
        <v>4</v>
      </c>
      <c r="R12" s="42">
        <f>Q12/$B$12</f>
        <v>0.5</v>
      </c>
      <c r="S12" s="43"/>
      <c r="T12" s="41" t="s">
        <v>144</v>
      </c>
      <c r="U12" s="42">
        <f>COUNTIF(U$3:U$10,"favourite")</f>
        <v>4</v>
      </c>
      <c r="V12" s="42">
        <f>U12/$B$12</f>
        <v>0.5</v>
      </c>
      <c r="W12" s="43"/>
      <c r="X12" s="41" t="s">
        <v>144</v>
      </c>
      <c r="Y12" s="42">
        <f>COUNTIF(Y$3:Y$10,"favourite")</f>
        <v>0</v>
      </c>
      <c r="Z12" s="42">
        <f>Y12/$B$12</f>
        <v>0</v>
      </c>
      <c r="AA12" s="43"/>
      <c r="AB12" s="41" t="s">
        <v>144</v>
      </c>
      <c r="AC12" s="42">
        <f>COUNTIF(AC$3:AC$10,"favourite")</f>
        <v>3</v>
      </c>
      <c r="AD12" s="42">
        <f>AC12/$B$12</f>
        <v>0.375</v>
      </c>
      <c r="AE12" s="43"/>
      <c r="AF12" s="41" t="s">
        <v>144</v>
      </c>
      <c r="AG12" s="42">
        <f>COUNTIF(AG$3:AG$10,"favourite")</f>
        <v>2</v>
      </c>
      <c r="AH12" s="42">
        <f>AG12/$B$12</f>
        <v>0.25</v>
      </c>
      <c r="AI12" s="43"/>
      <c r="AJ12" s="41" t="s">
        <v>144</v>
      </c>
      <c r="AK12" s="42">
        <f>COUNTIF(AK$3:AK$10,"favourite")</f>
        <v>2</v>
      </c>
      <c r="AL12" s="42">
        <f>AK12/$B$12</f>
        <v>0.25</v>
      </c>
      <c r="AM12" s="43"/>
      <c r="AN12" s="41" t="s">
        <v>144</v>
      </c>
      <c r="AO12" s="42">
        <f>COUNTIF(AO$3:AO$10,"favourite")</f>
        <v>4</v>
      </c>
      <c r="AP12" s="42">
        <f>AO12/$B$12</f>
        <v>0.5</v>
      </c>
      <c r="AQ12" s="43"/>
      <c r="AR12" s="41" t="s">
        <v>144</v>
      </c>
      <c r="AS12" s="42">
        <f>COUNTIF(AS$3:AS$10,"favourite")</f>
        <v>3</v>
      </c>
      <c r="AT12" s="42">
        <f>AS12/$B$12</f>
        <v>0.375</v>
      </c>
      <c r="AU12" s="43"/>
      <c r="AV12" s="41" t="s">
        <v>144</v>
      </c>
      <c r="AW12" s="42">
        <f>COUNTIF(AW$3:AW$10,"favourite")</f>
        <v>4</v>
      </c>
      <c r="AX12" s="42">
        <f>AW12/$B$12</f>
        <v>0.5</v>
      </c>
      <c r="AY12" s="43"/>
      <c r="AZ12" s="41" t="s">
        <v>144</v>
      </c>
      <c r="BA12" s="42">
        <f>COUNTIF(BA$3:BA$10,"favourite")</f>
        <v>2</v>
      </c>
      <c r="BB12" s="42">
        <f>BA12/$B$12</f>
        <v>0.25</v>
      </c>
      <c r="BC12" s="43"/>
      <c r="BD12" s="41" t="s">
        <v>144</v>
      </c>
      <c r="BE12" s="42">
        <f>COUNTIF(BE$3:BE$10,"favourite")</f>
        <v>4</v>
      </c>
      <c r="BF12" s="42">
        <f>BE12/$B$12</f>
        <v>0.5</v>
      </c>
      <c r="BG12" s="43"/>
      <c r="BH12" s="41" t="s">
        <v>144</v>
      </c>
      <c r="BI12" s="42">
        <f>COUNTIF(BI$3:BI$10,"favourite")</f>
        <v>6</v>
      </c>
      <c r="BJ12" s="42">
        <f>BI12/$B$12</f>
        <v>0.75</v>
      </c>
      <c r="BK12" s="43"/>
      <c r="BL12" s="41" t="s">
        <v>144</v>
      </c>
      <c r="BM12" s="42">
        <f>COUNTIF(BM$3:BM$10,"favourite")</f>
        <v>3</v>
      </c>
      <c r="BN12" s="42">
        <f>BM12/$B$12</f>
        <v>0.375</v>
      </c>
      <c r="BO12" s="43"/>
    </row>
    <row r="13" spans="1:67" x14ac:dyDescent="0.2">
      <c r="A13" t="s">
        <v>126</v>
      </c>
      <c r="B13" s="34">
        <f>COUNTA(L1:ST1)/2</f>
        <v>14</v>
      </c>
      <c r="E13" t="s">
        <v>46</v>
      </c>
      <c r="F13" s="33">
        <f>COUNTIF(J3:J10,"outsider")</f>
        <v>1</v>
      </c>
      <c r="G13" s="46">
        <f>F13/$F$15</f>
        <v>0.125</v>
      </c>
      <c r="L13" s="41" t="s">
        <v>145</v>
      </c>
      <c r="M13" s="42">
        <f>COUNTIF(M$3:M$10,"outsider")</f>
        <v>0</v>
      </c>
      <c r="N13" s="42">
        <f>M13/$B$12</f>
        <v>0</v>
      </c>
      <c r="O13" s="42"/>
      <c r="P13" s="41" t="s">
        <v>145</v>
      </c>
      <c r="Q13" s="42">
        <f>COUNTIF(Q$3:Q$10,"outsider")</f>
        <v>1</v>
      </c>
      <c r="R13" s="42">
        <f>Q13/$B$12</f>
        <v>0.125</v>
      </c>
      <c r="S13" s="43"/>
      <c r="T13" s="41" t="s">
        <v>145</v>
      </c>
      <c r="U13" s="42">
        <f>COUNTIF(U$3:U$10,"outsider")</f>
        <v>1</v>
      </c>
      <c r="V13" s="42">
        <f>U13/$B$12</f>
        <v>0.125</v>
      </c>
      <c r="W13" s="43"/>
      <c r="X13" s="41" t="s">
        <v>145</v>
      </c>
      <c r="Y13" s="42">
        <f>COUNTIF(Y$3:Y$10,"outsider")</f>
        <v>8</v>
      </c>
      <c r="Z13" s="42">
        <f>Y13/$B$12</f>
        <v>1</v>
      </c>
      <c r="AA13" s="43"/>
      <c r="AB13" s="41" t="s">
        <v>145</v>
      </c>
      <c r="AC13" s="42">
        <f>COUNTIF(AC$3:AC$10,"outsider")</f>
        <v>1</v>
      </c>
      <c r="AD13" s="42">
        <f>AC13/$B$12</f>
        <v>0.125</v>
      </c>
      <c r="AE13" s="43"/>
      <c r="AF13" s="41" t="s">
        <v>145</v>
      </c>
      <c r="AG13" s="42">
        <f>COUNTIF(AG$3:AG$10,"outsider")</f>
        <v>2</v>
      </c>
      <c r="AH13" s="42">
        <f>AG13/$B$12</f>
        <v>0.25</v>
      </c>
      <c r="AI13" s="43"/>
      <c r="AJ13" s="41" t="s">
        <v>145</v>
      </c>
      <c r="AK13" s="42">
        <f>COUNTIF(AK$3:AK$10,"outsider")</f>
        <v>1</v>
      </c>
      <c r="AL13" s="42">
        <f>AK13/$B$12</f>
        <v>0.125</v>
      </c>
      <c r="AM13" s="43"/>
      <c r="AN13" s="41" t="s">
        <v>145</v>
      </c>
      <c r="AO13" s="42">
        <f>COUNTIF(AO$3:AO$10,"outsider")</f>
        <v>2</v>
      </c>
      <c r="AP13" s="42">
        <f>AO13/$B$12</f>
        <v>0.25</v>
      </c>
      <c r="AQ13" s="43"/>
      <c r="AR13" s="41" t="s">
        <v>145</v>
      </c>
      <c r="AS13" s="42">
        <f>COUNTIF(AS$3:AS$10,"outsider")</f>
        <v>2</v>
      </c>
      <c r="AT13" s="42">
        <f>AS13/$B$12</f>
        <v>0.25</v>
      </c>
      <c r="AU13" s="43"/>
      <c r="AV13" s="41" t="s">
        <v>145</v>
      </c>
      <c r="AW13" s="42">
        <f>COUNTIF(AW$3:AW$10,"outsider")</f>
        <v>3</v>
      </c>
      <c r="AX13" s="42">
        <f>AW13/$B$12</f>
        <v>0.375</v>
      </c>
      <c r="AY13" s="43"/>
      <c r="AZ13" s="41" t="s">
        <v>145</v>
      </c>
      <c r="BA13" s="42">
        <f>COUNTIF(BA$3:BA$10,"outsider")</f>
        <v>3</v>
      </c>
      <c r="BB13" s="42">
        <f>BA13/$B$12</f>
        <v>0.375</v>
      </c>
      <c r="BC13" s="43"/>
      <c r="BD13" s="41" t="s">
        <v>145</v>
      </c>
      <c r="BE13" s="42">
        <f>COUNTIF(BE$3:BE$10,"outsider")</f>
        <v>0</v>
      </c>
      <c r="BF13" s="42">
        <f>BE13/$B$12</f>
        <v>0</v>
      </c>
      <c r="BG13" s="43"/>
      <c r="BH13" s="41" t="s">
        <v>145</v>
      </c>
      <c r="BI13" s="42">
        <f>COUNTIF(BI$3:BI$10,"outsider")</f>
        <v>2</v>
      </c>
      <c r="BJ13" s="42">
        <f>BI13/$B$12</f>
        <v>0.25</v>
      </c>
      <c r="BK13" s="43"/>
      <c r="BL13" s="41" t="s">
        <v>145</v>
      </c>
      <c r="BM13" s="42">
        <f>COUNTIF(BM$3:BM$10,"outsider")</f>
        <v>2</v>
      </c>
      <c r="BN13" s="42">
        <f>BM13/$B$12</f>
        <v>0.25</v>
      </c>
      <c r="BO13" s="43"/>
    </row>
    <row r="14" spans="1:67" x14ac:dyDescent="0.2">
      <c r="A14" t="s">
        <v>127</v>
      </c>
      <c r="B14" s="34">
        <f>POWER(3,B12)</f>
        <v>6561</v>
      </c>
      <c r="E14" t="s">
        <v>42</v>
      </c>
      <c r="F14" s="33">
        <f>COUNTIF(J3:J10,"draw")</f>
        <v>3</v>
      </c>
      <c r="G14" s="46">
        <f>F14/$F$15</f>
        <v>0.375</v>
      </c>
      <c r="L14" s="41" t="s">
        <v>146</v>
      </c>
      <c r="M14" s="42">
        <f>COUNTIF(M$3:M$10,"draw")</f>
        <v>0</v>
      </c>
      <c r="N14" s="42">
        <f>M14/$B$12</f>
        <v>0</v>
      </c>
      <c r="O14" s="42"/>
      <c r="P14" s="41" t="s">
        <v>146</v>
      </c>
      <c r="Q14" s="42">
        <f>COUNTIF(Q$3:Q$10,"draw")</f>
        <v>3</v>
      </c>
      <c r="R14" s="42">
        <f>Q14/$B$12</f>
        <v>0.375</v>
      </c>
      <c r="S14" s="43"/>
      <c r="T14" s="41" t="s">
        <v>146</v>
      </c>
      <c r="U14" s="42">
        <f>COUNTIF(U$3:U$10,"draw")</f>
        <v>3</v>
      </c>
      <c r="V14" s="42">
        <f>U14/$B$12</f>
        <v>0.375</v>
      </c>
      <c r="W14" s="43"/>
      <c r="X14" s="41" t="s">
        <v>146</v>
      </c>
      <c r="Y14" s="42">
        <f>COUNTIF(Y$3:Y$10,"draw")</f>
        <v>0</v>
      </c>
      <c r="Z14" s="42">
        <f>Y14/$B$12</f>
        <v>0</v>
      </c>
      <c r="AA14" s="43"/>
      <c r="AB14" s="41" t="s">
        <v>146</v>
      </c>
      <c r="AC14" s="42">
        <f>COUNTIF(AC$3:AC$10,"draw")</f>
        <v>4</v>
      </c>
      <c r="AD14" s="42">
        <f>AC14/$B$12</f>
        <v>0.5</v>
      </c>
      <c r="AE14" s="43"/>
      <c r="AF14" s="41" t="s">
        <v>146</v>
      </c>
      <c r="AG14" s="42">
        <f>COUNTIF(AG$3:AG$10,"draw")</f>
        <v>4</v>
      </c>
      <c r="AH14" s="42">
        <f>AG14/$B$12</f>
        <v>0.5</v>
      </c>
      <c r="AI14" s="43"/>
      <c r="AJ14" s="41" t="s">
        <v>146</v>
      </c>
      <c r="AK14" s="42">
        <f>COUNTIF(AK$3:AK$10,"draw")</f>
        <v>5</v>
      </c>
      <c r="AL14" s="42">
        <f>AK14/$B$12</f>
        <v>0.625</v>
      </c>
      <c r="AM14" s="43"/>
      <c r="AN14" s="41" t="s">
        <v>146</v>
      </c>
      <c r="AO14" s="42">
        <f>COUNTIF(AO$3:AO$10,"draw")</f>
        <v>2</v>
      </c>
      <c r="AP14" s="42">
        <f>AO14/$B$12</f>
        <v>0.25</v>
      </c>
      <c r="AQ14" s="43"/>
      <c r="AR14" s="41" t="s">
        <v>146</v>
      </c>
      <c r="AS14" s="42">
        <f>COUNTIF(AS$3:AS$10,"draw")</f>
        <v>3</v>
      </c>
      <c r="AT14" s="42">
        <f>AS14/$B$12</f>
        <v>0.375</v>
      </c>
      <c r="AU14" s="43"/>
      <c r="AV14" s="41" t="s">
        <v>146</v>
      </c>
      <c r="AW14" s="42">
        <f>COUNTIF(AW$3:AW$10,"draw")</f>
        <v>1</v>
      </c>
      <c r="AX14" s="42">
        <f>AW14/$B$12</f>
        <v>0.125</v>
      </c>
      <c r="AY14" s="43"/>
      <c r="AZ14" s="41" t="s">
        <v>146</v>
      </c>
      <c r="BA14" s="42">
        <f>COUNTIF(BA$3:BA$10,"draw")</f>
        <v>3</v>
      </c>
      <c r="BB14" s="42">
        <f>BA14/$B$12</f>
        <v>0.375</v>
      </c>
      <c r="BC14" s="43"/>
      <c r="BD14" s="41" t="s">
        <v>146</v>
      </c>
      <c r="BE14" s="42">
        <f>COUNTIF(BE$3:BE$10,"draw")</f>
        <v>4</v>
      </c>
      <c r="BF14" s="42">
        <f>BE14/$B$12</f>
        <v>0.5</v>
      </c>
      <c r="BG14" s="43"/>
      <c r="BH14" s="41" t="s">
        <v>146</v>
      </c>
      <c r="BI14" s="42">
        <f>COUNTIF(BI$3:BI$10,"draw")</f>
        <v>0</v>
      </c>
      <c r="BJ14" s="42">
        <f>BI14/$B$12</f>
        <v>0</v>
      </c>
      <c r="BK14" s="43"/>
      <c r="BL14" s="41" t="s">
        <v>146</v>
      </c>
      <c r="BM14" s="42">
        <f>COUNTIF(BM$3:BM$10,"draw")</f>
        <v>3</v>
      </c>
      <c r="BN14" s="42">
        <f>BM14/$B$12</f>
        <v>0.375</v>
      </c>
      <c r="BO14" s="43"/>
    </row>
    <row r="15" spans="1:67" x14ac:dyDescent="0.2">
      <c r="A15" t="s">
        <v>128</v>
      </c>
      <c r="B15" s="36">
        <f>B13/B14</f>
        <v>2.133821063862216E-3</v>
      </c>
      <c r="E15" t="s">
        <v>137</v>
      </c>
      <c r="F15">
        <f>SUMPRODUCT(--(LEN(I3:I10)&gt;0))</f>
        <v>8</v>
      </c>
      <c r="L15" s="63" t="s">
        <v>147</v>
      </c>
      <c r="M15" s="124">
        <f>PRODUCT(N3:N10)</f>
        <v>203.47478078399999</v>
      </c>
      <c r="N15" s="124"/>
      <c r="O15" s="65"/>
      <c r="P15" s="63" t="s">
        <v>147</v>
      </c>
      <c r="Q15" s="115">
        <f>PRODUCT(R3:R10)</f>
        <v>448.03129564200964</v>
      </c>
      <c r="R15" s="115"/>
      <c r="S15" s="64"/>
      <c r="T15" s="63" t="s">
        <v>147</v>
      </c>
      <c r="U15" s="115">
        <f>PRODUCT(V3:V10)</f>
        <v>560.03911955251203</v>
      </c>
      <c r="V15" s="115"/>
      <c r="W15" s="64"/>
      <c r="X15" s="63" t="s">
        <v>147</v>
      </c>
      <c r="Y15" s="115">
        <f>PRODUCT(Z3:Z10)</f>
        <v>281165.04000000004</v>
      </c>
      <c r="Z15" s="115"/>
      <c r="AA15" s="64"/>
      <c r="AB15" s="63" t="s">
        <v>147</v>
      </c>
      <c r="AC15" s="115">
        <f>PRODUCT(AD3:AD10)</f>
        <v>843.28902033408019</v>
      </c>
      <c r="AD15" s="115"/>
      <c r="AE15" s="64"/>
      <c r="AF15" s="63" t="s">
        <v>147</v>
      </c>
      <c r="AG15" s="115">
        <f>PRODUCT(AH3:AH10)</f>
        <v>3491.3239695360007</v>
      </c>
      <c r="AH15" s="115"/>
      <c r="AI15" s="64"/>
      <c r="AJ15" s="63" t="s">
        <v>147</v>
      </c>
      <c r="AK15" s="115">
        <f>PRODUCT(AL3:AL10)</f>
        <v>2014.2253670400003</v>
      </c>
      <c r="AL15" s="115"/>
      <c r="AM15" s="64"/>
      <c r="AN15" s="63" t="s">
        <v>147</v>
      </c>
      <c r="AO15" s="115">
        <f>PRODUCT(AP3:AP10)</f>
        <v>569.3298919833602</v>
      </c>
      <c r="AP15" s="115"/>
      <c r="AQ15" s="64"/>
      <c r="AR15" s="63" t="s">
        <v>147</v>
      </c>
      <c r="AS15" s="115">
        <f>PRODUCT(AT3:AT10)</f>
        <v>2659.4994954240001</v>
      </c>
      <c r="AT15" s="115"/>
      <c r="AU15" s="64"/>
      <c r="AV15" s="63" t="s">
        <v>147</v>
      </c>
      <c r="AW15" s="115">
        <f>PRODUCT(AX3:AX10)</f>
        <v>569.3298919833602</v>
      </c>
      <c r="AX15" s="115"/>
      <c r="AY15" s="64"/>
      <c r="AZ15" s="63" t="s">
        <v>147</v>
      </c>
      <c r="BA15" s="115">
        <f>PRODUCT(BB3:BB10)</f>
        <v>5023.4990469120012</v>
      </c>
      <c r="BB15" s="115"/>
      <c r="BC15" s="64"/>
      <c r="BD15" s="63" t="s">
        <v>147</v>
      </c>
      <c r="BE15" s="115">
        <f>PRODUCT(BF3:BF10)</f>
        <v>448.03129564200964</v>
      </c>
      <c r="BF15" s="115"/>
      <c r="BG15" s="64"/>
      <c r="BH15" s="63" t="s">
        <v>147</v>
      </c>
      <c r="BI15" s="115">
        <f>PRODUCT(BJ3:BJ10)</f>
        <v>301.88258385408005</v>
      </c>
      <c r="BJ15" s="115"/>
      <c r="BK15" s="64"/>
      <c r="BL15" s="63" t="s">
        <v>147</v>
      </c>
      <c r="BM15" s="115">
        <f>PRODUCT(BN3:BN10)</f>
        <v>1530.1615288319999</v>
      </c>
      <c r="BN15" s="115"/>
      <c r="BO15" s="64"/>
    </row>
    <row r="16" spans="1:67" x14ac:dyDescent="0.2">
      <c r="A16" t="s">
        <v>130</v>
      </c>
      <c r="B16" s="34">
        <f>COUNTIF(L17:ST17,"BET LOST")</f>
        <v>14</v>
      </c>
      <c r="C16">
        <f>B16/B$13</f>
        <v>1</v>
      </c>
      <c r="E16" t="s">
        <v>105</v>
      </c>
      <c r="F16" s="66">
        <f>PRODUCT(K3:K10)</f>
        <v>0</v>
      </c>
      <c r="L16" s="41"/>
      <c r="M16" s="44"/>
      <c r="N16" s="44"/>
      <c r="O16" s="100"/>
      <c r="P16" s="41"/>
      <c r="Q16" s="44"/>
      <c r="R16" s="44"/>
      <c r="S16" s="100"/>
      <c r="T16" s="41"/>
      <c r="U16" s="44"/>
      <c r="V16" s="44"/>
      <c r="W16" s="100"/>
      <c r="X16" s="41"/>
      <c r="Y16" s="44"/>
      <c r="Z16" s="44"/>
      <c r="AA16" s="100"/>
      <c r="AB16" s="41"/>
      <c r="AC16" s="44"/>
      <c r="AD16" s="44"/>
      <c r="AE16" s="100"/>
      <c r="AF16" s="41"/>
      <c r="AG16" s="44"/>
      <c r="AH16" s="44"/>
      <c r="AI16" s="100"/>
      <c r="AJ16" s="41"/>
      <c r="AK16" s="44"/>
      <c r="AL16" s="44"/>
      <c r="AM16" s="100"/>
      <c r="AN16" s="41"/>
      <c r="AO16" s="44"/>
      <c r="AP16" s="44"/>
      <c r="AQ16" s="100"/>
      <c r="AR16" s="41"/>
      <c r="AS16" s="44"/>
      <c r="AT16" s="44"/>
      <c r="AU16" s="100"/>
      <c r="AV16" s="41"/>
      <c r="AW16" s="44"/>
      <c r="AX16" s="44"/>
      <c r="AY16" s="100"/>
      <c r="AZ16" s="41"/>
      <c r="BA16" s="44"/>
      <c r="BB16" s="44"/>
      <c r="BC16" s="100"/>
      <c r="BD16" s="41"/>
      <c r="BE16" s="44"/>
      <c r="BF16" s="44"/>
      <c r="BG16" s="100"/>
      <c r="BH16" s="41"/>
      <c r="BI16" s="44"/>
      <c r="BJ16" s="44"/>
      <c r="BK16" s="100"/>
      <c r="BL16" s="41"/>
      <c r="BM16" s="44"/>
      <c r="BN16" s="44"/>
      <c r="BO16" s="103"/>
    </row>
    <row r="17" spans="1:67" x14ac:dyDescent="0.2">
      <c r="A17" t="s">
        <v>131</v>
      </c>
      <c r="B17" s="35">
        <f>B13-B16-B18</f>
        <v>0</v>
      </c>
      <c r="C17">
        <f>B17/B$13</f>
        <v>0</v>
      </c>
      <c r="E17" t="s">
        <v>152</v>
      </c>
      <c r="F17" t="b">
        <f>SUMPRODUCT((COUNTIF(N24:RR24,N24:RR24)-1)*(N24:RR24&lt;&gt;""))&gt;0</f>
        <v>0</v>
      </c>
      <c r="G17" s="37"/>
      <c r="L17" s="116" t="str">
        <f>IF(COUNTIF(O3:O10,"L") &gt; 0,"BET LOST",IF(COUNTIF(O3:O10,"W")=16,"FUCK OFF…..YOU WON",""))</f>
        <v>BET LOST</v>
      </c>
      <c r="M17" s="117"/>
      <c r="N17" s="117"/>
      <c r="O17" s="118"/>
      <c r="P17" s="116" t="str">
        <f>IF(COUNTIF(S3:S10,"L") &gt; 0,"BET LOST",IF(COUNTIF(S3:S10,"W")=16,"FUCK OFF…..YOU WON",""))</f>
        <v>BET LOST</v>
      </c>
      <c r="Q17" s="117"/>
      <c r="R17" s="117"/>
      <c r="S17" s="118"/>
      <c r="T17" s="116" t="str">
        <f>IF(COUNTIF(W3:W10,"L") &gt; 0,"BET LOST",IF(COUNTIF(W3:W10,"W")=16,"FUCK OFF…..YOU WON",""))</f>
        <v>BET LOST</v>
      </c>
      <c r="U17" s="117"/>
      <c r="V17" s="117"/>
      <c r="W17" s="118"/>
      <c r="X17" s="116" t="str">
        <f>IF(COUNTIF(AA3:AA10,"L") &gt; 0,"BET LOST",IF(COUNTIF(AA3:AA10,"W")=16,"FUCK OFF…..YOU WON",""))</f>
        <v>BET LOST</v>
      </c>
      <c r="Y17" s="117"/>
      <c r="Z17" s="117"/>
      <c r="AA17" s="118"/>
      <c r="AB17" s="116" t="str">
        <f>IF(COUNTIF(AE3:AE10,"L") &gt; 0,"BET LOST",IF(COUNTIF(AE3:AE10,"W")=16,"FUCK OFF…..YOU WON",""))</f>
        <v>BET LOST</v>
      </c>
      <c r="AC17" s="117"/>
      <c r="AD17" s="117"/>
      <c r="AE17" s="118"/>
      <c r="AF17" s="116" t="str">
        <f>IF(COUNTIF(AI3:AI10,"L") &gt; 0,"BET LOST",IF(COUNTIF(AI3:AI10,"W")=16,"FUCK OFF…..YOU WON",""))</f>
        <v>BET LOST</v>
      </c>
      <c r="AG17" s="117"/>
      <c r="AH17" s="117"/>
      <c r="AI17" s="118"/>
      <c r="AJ17" s="116" t="str">
        <f>IF(COUNTIF(AM3:AM10,"L") &gt; 0,"BET LOST",IF(COUNTIF(AM3:AM10,"W")=16,"FUCK OFF…..YOU WON",""))</f>
        <v>BET LOST</v>
      </c>
      <c r="AK17" s="117"/>
      <c r="AL17" s="117"/>
      <c r="AM17" s="118"/>
      <c r="AN17" s="116" t="str">
        <f>IF(COUNTIF(AQ3:AQ10,"L") &gt; 0,"BET LOST",IF(COUNTIF(AQ3:AQ10,"W")=16,"FUCK OFF…..YOU WON",""))</f>
        <v>BET LOST</v>
      </c>
      <c r="AO17" s="117"/>
      <c r="AP17" s="117"/>
      <c r="AQ17" s="118"/>
      <c r="AR17" s="116" t="str">
        <f>IF(COUNTIF(AU3:AU10,"L") &gt; 0,"BET LOST",IF(COUNTIF(AU3:AU10,"W")=16,"FUCK OFF…..YOU WON",""))</f>
        <v>BET LOST</v>
      </c>
      <c r="AS17" s="117"/>
      <c r="AT17" s="117"/>
      <c r="AU17" s="118"/>
      <c r="AV17" s="116" t="str">
        <f>IF(COUNTIF(AY3:AY10,"L") &gt; 0,"BET LOST",IF(COUNTIF(AY3:AY10,"W")=16,"FUCK OFF…..YOU WON",""))</f>
        <v>BET LOST</v>
      </c>
      <c r="AW17" s="117"/>
      <c r="AX17" s="117"/>
      <c r="AY17" s="118"/>
      <c r="AZ17" s="116" t="str">
        <f>IF(COUNTIF(BC3:BC10,"L") &gt; 0,"BET LOST",IF(COUNTIF(BC3:BC10,"W")=16,"FUCK OFF…..YOU WON",""))</f>
        <v>BET LOST</v>
      </c>
      <c r="BA17" s="117"/>
      <c r="BB17" s="117"/>
      <c r="BC17" s="118"/>
      <c r="BD17" s="116" t="str">
        <f>IF(COUNTIF(BG3:BG10,"L") &gt; 0,"BET LOST",IF(COUNTIF(BG3:BG10,"W")=16,"FUCK OFF…..YOU WON",""))</f>
        <v>BET LOST</v>
      </c>
      <c r="BE17" s="117"/>
      <c r="BF17" s="117"/>
      <c r="BG17" s="118"/>
      <c r="BH17" s="116" t="str">
        <f>IF(COUNTIF(BK3:BK10,"L") &gt; 0,"BET LOST",IF(COUNTIF(BK3:BK10,"W")=16,"FUCK OFF…..YOU WON",""))</f>
        <v>BET LOST</v>
      </c>
      <c r="BI17" s="117"/>
      <c r="BJ17" s="117"/>
      <c r="BK17" s="118"/>
      <c r="BL17" s="116" t="str">
        <f>IF(COUNTIF(BO3:BO10,"L") &gt; 0,"BET LOST",IF(COUNTIF(BO3:BO10,"W")=16,"FUCK OFF…..YOU WON",""))</f>
        <v>BET LOST</v>
      </c>
      <c r="BM17" s="117"/>
      <c r="BN17" s="117"/>
      <c r="BO17" s="118"/>
    </row>
    <row r="18" spans="1:67" x14ac:dyDescent="0.2">
      <c r="A18" t="s">
        <v>132</v>
      </c>
      <c r="B18" s="34">
        <f>COUNTIF(L17:AA17,"FUCK OFF…..YOU WON")</f>
        <v>0</v>
      </c>
      <c r="C18">
        <f>B18/B$13</f>
        <v>0</v>
      </c>
      <c r="L18" s="41"/>
      <c r="M18" s="42"/>
      <c r="N18" s="42"/>
      <c r="O18" s="100"/>
      <c r="P18" s="41"/>
      <c r="Q18" s="42"/>
      <c r="R18" s="42"/>
      <c r="S18" s="100"/>
      <c r="T18" s="41"/>
      <c r="U18" s="42"/>
      <c r="V18" s="42"/>
      <c r="W18" s="100"/>
      <c r="X18" s="41"/>
      <c r="Y18" s="42"/>
      <c r="Z18" s="42"/>
      <c r="AA18" s="100"/>
      <c r="AB18" s="41"/>
      <c r="AC18" s="42"/>
      <c r="AD18" s="42"/>
      <c r="AE18" s="100"/>
      <c r="AF18" s="41"/>
      <c r="AG18" s="42"/>
      <c r="AH18" s="42"/>
      <c r="AI18" s="100"/>
      <c r="AJ18" s="41"/>
      <c r="AK18" s="42"/>
      <c r="AL18" s="42"/>
      <c r="AM18" s="100"/>
      <c r="AN18" s="41"/>
      <c r="AO18" s="42"/>
      <c r="AP18" s="42"/>
      <c r="AQ18" s="100"/>
      <c r="AR18" s="41"/>
      <c r="AS18" s="42"/>
      <c r="AT18" s="42"/>
      <c r="AU18" s="100"/>
      <c r="AV18" s="41"/>
      <c r="AW18" s="42"/>
      <c r="AX18" s="42"/>
      <c r="AY18" s="100"/>
      <c r="AZ18" s="41"/>
      <c r="BA18" s="42"/>
      <c r="BB18" s="42"/>
      <c r="BC18" s="100"/>
      <c r="BD18" s="41"/>
      <c r="BE18" s="42"/>
      <c r="BF18" s="42"/>
      <c r="BG18" s="100"/>
      <c r="BH18" s="41"/>
      <c r="BI18" s="42"/>
      <c r="BJ18" s="42"/>
      <c r="BK18" s="100"/>
      <c r="BL18" s="41"/>
      <c r="BM18" s="42"/>
      <c r="BN18" s="42"/>
      <c r="BO18" s="103"/>
    </row>
    <row r="19" spans="1:67" x14ac:dyDescent="0.2">
      <c r="L19" s="116" t="s">
        <v>133</v>
      </c>
      <c r="M19" s="117"/>
      <c r="N19" s="117"/>
      <c r="O19" s="118"/>
      <c r="P19" s="116" t="s">
        <v>133</v>
      </c>
      <c r="Q19" s="117"/>
      <c r="R19" s="117"/>
      <c r="S19" s="118"/>
      <c r="T19" s="116" t="s">
        <v>133</v>
      </c>
      <c r="U19" s="117"/>
      <c r="V19" s="117"/>
      <c r="W19" s="118"/>
      <c r="X19" s="116" t="s">
        <v>133</v>
      </c>
      <c r="Y19" s="117"/>
      <c r="Z19" s="117"/>
      <c r="AA19" s="118"/>
      <c r="AB19" s="116" t="s">
        <v>133</v>
      </c>
      <c r="AC19" s="117"/>
      <c r="AD19" s="117"/>
      <c r="AE19" s="118"/>
      <c r="AF19" s="116" t="s">
        <v>133</v>
      </c>
      <c r="AG19" s="117"/>
      <c r="AH19" s="117"/>
      <c r="AI19" s="118"/>
      <c r="AJ19" s="116" t="s">
        <v>133</v>
      </c>
      <c r="AK19" s="117"/>
      <c r="AL19" s="117"/>
      <c r="AM19" s="118"/>
      <c r="AN19" s="116" t="s">
        <v>133</v>
      </c>
      <c r="AO19" s="117"/>
      <c r="AP19" s="117"/>
      <c r="AQ19" s="118"/>
      <c r="AR19" s="116" t="s">
        <v>133</v>
      </c>
      <c r="AS19" s="117"/>
      <c r="AT19" s="117"/>
      <c r="AU19" s="118"/>
      <c r="AV19" s="116" t="s">
        <v>133</v>
      </c>
      <c r="AW19" s="117"/>
      <c r="AX19" s="117"/>
      <c r="AY19" s="118"/>
      <c r="AZ19" s="116" t="s">
        <v>133</v>
      </c>
      <c r="BA19" s="117"/>
      <c r="BB19" s="117"/>
      <c r="BC19" s="118"/>
      <c r="BD19" s="116" t="s">
        <v>133</v>
      </c>
      <c r="BE19" s="117"/>
      <c r="BF19" s="117"/>
      <c r="BG19" s="118"/>
      <c r="BH19" s="116" t="s">
        <v>133</v>
      </c>
      <c r="BI19" s="117"/>
      <c r="BJ19" s="117"/>
      <c r="BK19" s="118"/>
      <c r="BL19" s="116" t="s">
        <v>133</v>
      </c>
      <c r="BM19" s="117"/>
      <c r="BN19" s="117"/>
      <c r="BO19" s="118"/>
    </row>
    <row r="20" spans="1:67" x14ac:dyDescent="0.2">
      <c r="L20" s="98" t="s">
        <v>51</v>
      </c>
      <c r="M20" s="99">
        <f>COUNTIF(O3:O10,"W")</f>
        <v>4</v>
      </c>
      <c r="N20" s="99"/>
      <c r="O20" s="100">
        <f>M20/$B$12</f>
        <v>0.5</v>
      </c>
      <c r="P20" s="98" t="s">
        <v>51</v>
      </c>
      <c r="Q20" s="99">
        <f>COUNTIF(S3:S10,"W")</f>
        <v>3</v>
      </c>
      <c r="R20" s="99"/>
      <c r="S20" s="100">
        <f>Q20/$B$12</f>
        <v>0.375</v>
      </c>
      <c r="T20" s="98" t="s">
        <v>51</v>
      </c>
      <c r="U20" s="99">
        <f>COUNTIF(W3:W10,"W")</f>
        <v>2</v>
      </c>
      <c r="V20" s="99"/>
      <c r="W20" s="100">
        <f>U20/$B$12</f>
        <v>0.25</v>
      </c>
      <c r="X20" s="98" t="s">
        <v>51</v>
      </c>
      <c r="Y20" s="99">
        <f>COUNTIF(AA3:AA10,"W")</f>
        <v>1</v>
      </c>
      <c r="Z20" s="99"/>
      <c r="AA20" s="100">
        <f>Y20/$B$12</f>
        <v>0.125</v>
      </c>
      <c r="AB20" s="98" t="s">
        <v>51</v>
      </c>
      <c r="AC20" s="99">
        <f>COUNTIF(AE3:AE10,"W")</f>
        <v>5</v>
      </c>
      <c r="AD20" s="99"/>
      <c r="AE20" s="100">
        <f>AC20/$B$12</f>
        <v>0.625</v>
      </c>
      <c r="AF20" s="98" t="s">
        <v>51</v>
      </c>
      <c r="AG20" s="99">
        <f>COUNTIF(AI3:AI10,"W")</f>
        <v>5</v>
      </c>
      <c r="AH20" s="99"/>
      <c r="AI20" s="100">
        <f>AG20/$B$12</f>
        <v>0.625</v>
      </c>
      <c r="AJ20" s="98" t="s">
        <v>51</v>
      </c>
      <c r="AK20" s="99">
        <f>COUNTIF(AM3:AM10,"W")</f>
        <v>6</v>
      </c>
      <c r="AL20" s="99"/>
      <c r="AM20" s="100">
        <f>AK20/$B$12</f>
        <v>0.75</v>
      </c>
      <c r="AN20" s="98" t="s">
        <v>51</v>
      </c>
      <c r="AO20" s="99">
        <f>COUNTIF(AQ3:AQ10,"W")</f>
        <v>4</v>
      </c>
      <c r="AP20" s="99"/>
      <c r="AQ20" s="100">
        <f>AO20/$B$12</f>
        <v>0.5</v>
      </c>
      <c r="AR20" s="98" t="s">
        <v>51</v>
      </c>
      <c r="AS20" s="99">
        <f>COUNTIF(AU3:AU10,"W")</f>
        <v>1</v>
      </c>
      <c r="AT20" s="99"/>
      <c r="AU20" s="100">
        <f>AS20/$B$12</f>
        <v>0.125</v>
      </c>
      <c r="AV20" s="98" t="s">
        <v>51</v>
      </c>
      <c r="AW20" s="99">
        <f>COUNTIF(AY3:AY10,"W")</f>
        <v>4</v>
      </c>
      <c r="AX20" s="99"/>
      <c r="AY20" s="100">
        <f>AW20/$B$12</f>
        <v>0.5</v>
      </c>
      <c r="AZ20" s="98" t="s">
        <v>51</v>
      </c>
      <c r="BA20" s="99">
        <f>COUNTIF(BC3:BC10,"W")</f>
        <v>2</v>
      </c>
      <c r="BB20" s="99"/>
      <c r="BC20" s="100">
        <f>BA20/$B$12</f>
        <v>0.25</v>
      </c>
      <c r="BD20" s="98" t="s">
        <v>51</v>
      </c>
      <c r="BE20" s="99">
        <f>COUNTIF(BG3:BG10,"W")</f>
        <v>3</v>
      </c>
      <c r="BF20" s="99"/>
      <c r="BG20" s="100">
        <f>BE20/$B$12</f>
        <v>0.375</v>
      </c>
      <c r="BH20" s="98" t="s">
        <v>51</v>
      </c>
      <c r="BI20" s="99">
        <f>COUNTIF(BK3:BK10,"W")</f>
        <v>2</v>
      </c>
      <c r="BJ20" s="99"/>
      <c r="BK20" s="100">
        <f>BI20/$B$12</f>
        <v>0.25</v>
      </c>
      <c r="BL20" s="101" t="s">
        <v>51</v>
      </c>
      <c r="BM20" s="102">
        <f>COUNTIF(BO3:BO10,"W")</f>
        <v>2</v>
      </c>
      <c r="BN20" s="102"/>
      <c r="BO20" s="103">
        <f>BM20/$B$12</f>
        <v>0.25</v>
      </c>
    </row>
    <row r="21" spans="1:67" x14ac:dyDescent="0.2">
      <c r="A21" s="1">
        <v>1998</v>
      </c>
      <c r="B21" s="96" t="s">
        <v>143</v>
      </c>
      <c r="C21" s="1" t="s">
        <v>166</v>
      </c>
      <c r="E21" s="1">
        <v>2002</v>
      </c>
      <c r="F21" s="96" t="s">
        <v>143</v>
      </c>
      <c r="G21" s="1" t="s">
        <v>166</v>
      </c>
      <c r="L21" s="98" t="s">
        <v>53</v>
      </c>
      <c r="M21" s="99">
        <f>COUNTIF(O3:O10,"L")</f>
        <v>4</v>
      </c>
      <c r="N21" s="99"/>
      <c r="O21" s="100">
        <f>M21/$B$12</f>
        <v>0.5</v>
      </c>
      <c r="P21" s="98" t="s">
        <v>53</v>
      </c>
      <c r="Q21" s="99">
        <f>COUNTIF(S3:S10,"L")</f>
        <v>5</v>
      </c>
      <c r="R21" s="99"/>
      <c r="S21" s="100">
        <f>Q21/$B$12</f>
        <v>0.625</v>
      </c>
      <c r="T21" s="98" t="s">
        <v>53</v>
      </c>
      <c r="U21" s="99">
        <f>COUNTIF(W3:W10,"L")</f>
        <v>6</v>
      </c>
      <c r="V21" s="99"/>
      <c r="W21" s="100">
        <f>U21/$B$12</f>
        <v>0.75</v>
      </c>
      <c r="X21" s="98" t="s">
        <v>53</v>
      </c>
      <c r="Y21" s="99">
        <f>COUNTIF(AA3:AA10,"L")</f>
        <v>7</v>
      </c>
      <c r="Z21" s="99"/>
      <c r="AA21" s="100">
        <f>Y21/$B$12</f>
        <v>0.875</v>
      </c>
      <c r="AB21" s="98" t="s">
        <v>53</v>
      </c>
      <c r="AC21" s="99">
        <f>COUNTIF(AE3:AE10,"L")</f>
        <v>3</v>
      </c>
      <c r="AD21" s="99"/>
      <c r="AE21" s="100">
        <f>AC21/$B$12</f>
        <v>0.375</v>
      </c>
      <c r="AF21" s="98" t="s">
        <v>53</v>
      </c>
      <c r="AG21" s="99">
        <f>COUNTIF(AI3:AI10,"L")</f>
        <v>3</v>
      </c>
      <c r="AH21" s="99"/>
      <c r="AI21" s="100">
        <f>AG21/$B$12</f>
        <v>0.375</v>
      </c>
      <c r="AJ21" s="98" t="s">
        <v>53</v>
      </c>
      <c r="AK21" s="99">
        <f>COUNTIF(AM3:AM10,"L")</f>
        <v>2</v>
      </c>
      <c r="AL21" s="99"/>
      <c r="AM21" s="100">
        <f>AK21/$B$12</f>
        <v>0.25</v>
      </c>
      <c r="AN21" s="98" t="s">
        <v>53</v>
      </c>
      <c r="AO21" s="99">
        <f>COUNTIF(AQ3:AQ10,"L")</f>
        <v>4</v>
      </c>
      <c r="AP21" s="99"/>
      <c r="AQ21" s="100">
        <f>AO21/$B$12</f>
        <v>0.5</v>
      </c>
      <c r="AR21" s="98" t="s">
        <v>53</v>
      </c>
      <c r="AS21" s="99">
        <f>COUNTIF(AU3:AU10,"L")</f>
        <v>7</v>
      </c>
      <c r="AT21" s="99"/>
      <c r="AU21" s="100">
        <f>AS21/$B$12</f>
        <v>0.875</v>
      </c>
      <c r="AV21" s="98" t="s">
        <v>53</v>
      </c>
      <c r="AW21" s="99">
        <f>COUNTIF(AY3:AY10,"L")</f>
        <v>4</v>
      </c>
      <c r="AX21" s="99"/>
      <c r="AY21" s="100">
        <f>AW21/$B$12</f>
        <v>0.5</v>
      </c>
      <c r="AZ21" s="98" t="s">
        <v>53</v>
      </c>
      <c r="BA21" s="99">
        <f>COUNTIF(BC3:BC10,"L")</f>
        <v>6</v>
      </c>
      <c r="BB21" s="99"/>
      <c r="BC21" s="100">
        <f>BA21/$B$12</f>
        <v>0.75</v>
      </c>
      <c r="BD21" s="98" t="s">
        <v>53</v>
      </c>
      <c r="BE21" s="99">
        <f>COUNTIF(BG3:BG10,"L")</f>
        <v>5</v>
      </c>
      <c r="BF21" s="99"/>
      <c r="BG21" s="100">
        <f>BE21/$B$12</f>
        <v>0.625</v>
      </c>
      <c r="BH21" s="98" t="s">
        <v>53</v>
      </c>
      <c r="BI21" s="99">
        <f>COUNTIF(BK3:BK10,"L")</f>
        <v>6</v>
      </c>
      <c r="BJ21" s="99"/>
      <c r="BK21" s="100">
        <f>BI21/$B$12</f>
        <v>0.75</v>
      </c>
      <c r="BL21" s="101" t="s">
        <v>53</v>
      </c>
      <c r="BM21" s="102">
        <f>COUNTIF(BO3:BO10,"L")</f>
        <v>6</v>
      </c>
      <c r="BN21" s="102"/>
      <c r="BO21" s="103">
        <f>BM21/$B$12</f>
        <v>0.75</v>
      </c>
    </row>
    <row r="22" spans="1:67" x14ac:dyDescent="0.2">
      <c r="A22" t="s">
        <v>45</v>
      </c>
      <c r="B22">
        <f t="array" ref="B22">COUNTIFS('All Group Data'!$A$2:$A$1048,A21,'All Group Data'!$W$2:$W$1048,"favourite",'All Group Data'!$C$2:$C$1048,C21)</f>
        <v>4</v>
      </c>
      <c r="C22">
        <f>B22/B25</f>
        <v>0.5</v>
      </c>
      <c r="E22" t="s">
        <v>45</v>
      </c>
      <c r="F22">
        <f t="array" ref="F22">COUNTIFS('All Group Data'!$A$2:$A$1048,E21,'All Group Data'!$W$2:$W$1048,"favourite",'All Group Data'!$C$2:$C$1048,G21)</f>
        <v>5</v>
      </c>
      <c r="G22">
        <f>F22/F25</f>
        <v>0.625</v>
      </c>
      <c r="L22" s="98" t="s">
        <v>135</v>
      </c>
      <c r="M22" s="99">
        <f>COUNTIF(O3:O10,"")</f>
        <v>0</v>
      </c>
      <c r="N22" s="99"/>
      <c r="O22" s="100">
        <f>M22/$B$12</f>
        <v>0</v>
      </c>
      <c r="P22" s="98" t="s">
        <v>135</v>
      </c>
      <c r="Q22" s="99">
        <f>COUNTIF(S3:S10,"")</f>
        <v>0</v>
      </c>
      <c r="R22" s="99"/>
      <c r="S22" s="100">
        <f>Q22/$B$12</f>
        <v>0</v>
      </c>
      <c r="T22" s="98" t="s">
        <v>135</v>
      </c>
      <c r="U22" s="99">
        <f>COUNTIF(W3:W10,"")</f>
        <v>0</v>
      </c>
      <c r="V22" s="99"/>
      <c r="W22" s="100">
        <f>U22/$B$12</f>
        <v>0</v>
      </c>
      <c r="X22" s="98" t="s">
        <v>135</v>
      </c>
      <c r="Y22" s="99">
        <f>COUNTIF(AA3:AA10,"")</f>
        <v>0</v>
      </c>
      <c r="Z22" s="99"/>
      <c r="AA22" s="100">
        <f>Y22/$B$12</f>
        <v>0</v>
      </c>
      <c r="AB22" s="98" t="s">
        <v>135</v>
      </c>
      <c r="AC22" s="99">
        <f>COUNTIF(AE3:AE10,"")</f>
        <v>0</v>
      </c>
      <c r="AD22" s="99"/>
      <c r="AE22" s="100">
        <f>AC22/$B$12</f>
        <v>0</v>
      </c>
      <c r="AF22" s="98" t="s">
        <v>135</v>
      </c>
      <c r="AG22" s="99">
        <f>COUNTIF(AI3:AI10,"")</f>
        <v>0</v>
      </c>
      <c r="AH22" s="99"/>
      <c r="AI22" s="100">
        <f>AG22/$B$12</f>
        <v>0</v>
      </c>
      <c r="AJ22" s="98" t="s">
        <v>135</v>
      </c>
      <c r="AK22" s="99">
        <f>COUNTIF(AM3:AM10,"")</f>
        <v>0</v>
      </c>
      <c r="AL22" s="99"/>
      <c r="AM22" s="100">
        <f>AK22/$B$12</f>
        <v>0</v>
      </c>
      <c r="AN22" s="98" t="s">
        <v>135</v>
      </c>
      <c r="AO22" s="99">
        <f>COUNTIF(AQ3:AQ10,"")</f>
        <v>0</v>
      </c>
      <c r="AP22" s="99"/>
      <c r="AQ22" s="100">
        <f>AO22/$B$12</f>
        <v>0</v>
      </c>
      <c r="AR22" s="98" t="s">
        <v>135</v>
      </c>
      <c r="AS22" s="99">
        <f>COUNTIF(AU3:AU10,"")</f>
        <v>0</v>
      </c>
      <c r="AT22" s="99"/>
      <c r="AU22" s="100">
        <f>AS22/$B$12</f>
        <v>0</v>
      </c>
      <c r="AV22" s="98" t="s">
        <v>135</v>
      </c>
      <c r="AW22" s="99">
        <f>COUNTIF(AY3:AY10,"")</f>
        <v>0</v>
      </c>
      <c r="AX22" s="99"/>
      <c r="AY22" s="100">
        <f>AW22/$B$12</f>
        <v>0</v>
      </c>
      <c r="AZ22" s="98" t="s">
        <v>135</v>
      </c>
      <c r="BA22" s="99">
        <f>COUNTIF(BC3:BC10,"")</f>
        <v>0</v>
      </c>
      <c r="BB22" s="99"/>
      <c r="BC22" s="100">
        <f>BA22/$B$12</f>
        <v>0</v>
      </c>
      <c r="BD22" s="98" t="s">
        <v>135</v>
      </c>
      <c r="BE22" s="99">
        <f>COUNTIF(BG3:BG10,"")</f>
        <v>0</v>
      </c>
      <c r="BF22" s="99"/>
      <c r="BG22" s="100">
        <f>BE22/$B$12</f>
        <v>0</v>
      </c>
      <c r="BH22" s="98" t="s">
        <v>135</v>
      </c>
      <c r="BI22" s="99">
        <f>COUNTIF(BK3:BK10,"")</f>
        <v>0</v>
      </c>
      <c r="BJ22" s="99"/>
      <c r="BK22" s="100">
        <f>BI22/$B$12</f>
        <v>0</v>
      </c>
      <c r="BL22" s="101" t="s">
        <v>135</v>
      </c>
      <c r="BM22" s="102">
        <f>COUNTIF(BO3:BO10,"")</f>
        <v>0</v>
      </c>
      <c r="BN22" s="102"/>
      <c r="BO22" s="103">
        <f>BM22/$B$12</f>
        <v>0</v>
      </c>
    </row>
    <row r="23" spans="1:67" x14ac:dyDescent="0.2">
      <c r="A23" t="s">
        <v>46</v>
      </c>
      <c r="B23">
        <f t="array" ref="B23">COUNTIFS('All Group Data'!$A$2:$A$1048,A21,'All Group Data'!$W$2:$W$1048,"outsider",'All Group Data'!$C$2:$C$1048,C21)</f>
        <v>2</v>
      </c>
      <c r="C23">
        <f>B23/B25</f>
        <v>0.25</v>
      </c>
      <c r="E23" t="s">
        <v>46</v>
      </c>
      <c r="F23">
        <f t="array" ref="F23">COUNTIFS('All Group Data'!$A$2:$A$1048,E21,'All Group Data'!$W$2:$W$1048,"outsider",'All Group Data'!$C$2:$C$1048,G21)</f>
        <v>1</v>
      </c>
      <c r="G23">
        <f>F23/F25</f>
        <v>0.125</v>
      </c>
      <c r="L23" s="41"/>
      <c r="M23" s="99"/>
      <c r="N23" s="42"/>
      <c r="O23" s="43"/>
      <c r="P23" s="41"/>
      <c r="Q23" s="99"/>
      <c r="R23" s="42"/>
      <c r="S23" s="43"/>
      <c r="T23" s="41"/>
      <c r="U23" s="99"/>
      <c r="V23" s="42"/>
      <c r="W23" s="43"/>
      <c r="X23" s="41"/>
      <c r="Y23" s="99"/>
      <c r="Z23" s="42"/>
      <c r="AA23" s="43"/>
      <c r="AB23" s="41"/>
      <c r="AC23" s="99"/>
      <c r="AD23" s="42"/>
      <c r="AE23" s="43"/>
      <c r="AF23" s="41"/>
      <c r="AG23" s="99"/>
      <c r="AH23" s="42"/>
      <c r="AI23" s="43"/>
      <c r="AJ23" s="41"/>
      <c r="AK23" s="99"/>
      <c r="AL23" s="42"/>
      <c r="AM23" s="43"/>
      <c r="AN23" s="41"/>
      <c r="AO23" s="99"/>
      <c r="AP23" s="42"/>
      <c r="AQ23" s="43"/>
      <c r="AR23" s="41"/>
      <c r="AS23" s="99"/>
      <c r="AT23" s="42"/>
      <c r="AU23" s="43"/>
      <c r="AV23" s="41"/>
      <c r="AW23" s="99"/>
      <c r="AX23" s="42"/>
      <c r="AY23" s="43"/>
      <c r="AZ23" s="41"/>
      <c r="BA23" s="99"/>
      <c r="BB23" s="42"/>
      <c r="BC23" s="43"/>
      <c r="BD23" s="41"/>
      <c r="BE23" s="99"/>
      <c r="BF23" s="42"/>
      <c r="BG23" s="43"/>
      <c r="BH23" s="41"/>
      <c r="BI23" s="99"/>
      <c r="BJ23" s="42"/>
      <c r="BK23" s="43"/>
      <c r="BL23" s="41"/>
      <c r="BM23" s="102"/>
      <c r="BN23" s="42"/>
      <c r="BO23" s="43"/>
    </row>
    <row r="24" spans="1:67" x14ac:dyDescent="0.2">
      <c r="A24" t="s">
        <v>42</v>
      </c>
      <c r="B24">
        <f t="array" ref="B24">COUNTIFS('All Group Data'!$A$2:$A$1048,A21,'All Group Data'!$W$2:$W$1048,"draw",'All Group Data'!$C$2:$C$1048,C21)</f>
        <v>2</v>
      </c>
      <c r="C24">
        <f>B24/B25</f>
        <v>0.25</v>
      </c>
      <c r="E24" t="s">
        <v>42</v>
      </c>
      <c r="F24">
        <f t="array" ref="F24">COUNTIFS('All Group Data'!$A$2:$A$1048,E21,'All Group Data'!$W$2:$W$1048,"draw",'All Group Data'!$C$2:$C$1048,G21)</f>
        <v>2</v>
      </c>
      <c r="G24">
        <f>F24/F25</f>
        <v>0.25</v>
      </c>
      <c r="L24" s="11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)</f>
        <v>11111111</v>
      </c>
      <c r="M24" s="117"/>
      <c r="N24" s="117"/>
      <c r="O24" s="118"/>
      <c r="P24" s="11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)</f>
        <v>23111122</v>
      </c>
      <c r="Q24" s="117"/>
      <c r="R24" s="117"/>
      <c r="S24" s="118"/>
      <c r="T24" s="11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)</f>
        <v>22111123</v>
      </c>
      <c r="U24" s="117"/>
      <c r="V24" s="117"/>
      <c r="W24" s="118"/>
      <c r="X24" s="11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)</f>
        <v>33333333</v>
      </c>
      <c r="Y24" s="117"/>
      <c r="Z24" s="117"/>
      <c r="AA24" s="118"/>
      <c r="AB24" s="11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)</f>
        <v>22121132</v>
      </c>
      <c r="AC24" s="117"/>
      <c r="AD24" s="117"/>
      <c r="AE24" s="118"/>
      <c r="AF24" s="11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)</f>
        <v>22321132</v>
      </c>
      <c r="AG24" s="117"/>
      <c r="AH24" s="117"/>
      <c r="AI24" s="118"/>
      <c r="AJ24" s="11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)</f>
        <v>22221132</v>
      </c>
      <c r="AK24" s="117"/>
      <c r="AL24" s="117"/>
      <c r="AM24" s="118"/>
      <c r="AN24" s="116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)</f>
        <v>32111132</v>
      </c>
      <c r="AO24" s="117"/>
      <c r="AP24" s="117"/>
      <c r="AQ24" s="118"/>
      <c r="AR24" s="116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)</f>
        <v>23112231</v>
      </c>
      <c r="AS24" s="117"/>
      <c r="AT24" s="117"/>
      <c r="AU24" s="118"/>
      <c r="AV24" s="116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)</f>
        <v>33111132</v>
      </c>
      <c r="AW24" s="117"/>
      <c r="AX24" s="117"/>
      <c r="AY24" s="118"/>
      <c r="AZ24" s="116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)</f>
        <v>33112232</v>
      </c>
      <c r="BA24" s="117"/>
      <c r="BB24" s="117"/>
      <c r="BC24" s="118"/>
      <c r="BD24" s="116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)</f>
        <v>22111122</v>
      </c>
      <c r="BE24" s="117"/>
      <c r="BF24" s="117"/>
      <c r="BG24" s="118"/>
      <c r="BH24" s="116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)</f>
        <v>33111111</v>
      </c>
      <c r="BI24" s="117"/>
      <c r="BJ24" s="117"/>
      <c r="BK24" s="118"/>
      <c r="BL24" s="116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)</f>
        <v>22131123</v>
      </c>
      <c r="BM24" s="117"/>
      <c r="BN24" s="117"/>
      <c r="BO24" s="118"/>
    </row>
    <row r="25" spans="1:67" x14ac:dyDescent="0.2">
      <c r="A25" t="s">
        <v>47</v>
      </c>
      <c r="B25" s="1">
        <f>SUM(B22:B24)</f>
        <v>8</v>
      </c>
      <c r="C25" s="1">
        <f>SUM(C22:C24)</f>
        <v>1</v>
      </c>
      <c r="E25" t="s">
        <v>47</v>
      </c>
      <c r="F25" s="1">
        <f>SUM(F22:F24)</f>
        <v>8</v>
      </c>
      <c r="G25" s="1">
        <f>SUM(G22:G24)</f>
        <v>1</v>
      </c>
    </row>
    <row r="26" spans="1:67" x14ac:dyDescent="0.2">
      <c r="A26" t="s">
        <v>140</v>
      </c>
      <c r="B26" s="125">
        <f t="array" ref="B26">PRODUCT(IF(('All Group Data'!$A$2:$A$1000=A21)*('All Group Data'!$C$2:$C$1000=C21),'All Group Data'!$S$2:$S$1000))</f>
        <v>11.379200000000001</v>
      </c>
      <c r="C26" s="125"/>
      <c r="E26" t="s">
        <v>140</v>
      </c>
      <c r="F26" s="125">
        <f t="array" ref="F26">PRODUCT(IF(('All Group Data'!$A$2:$A$1000=E21)*('All Group Data'!$C$2:$C$1000=G21),'All Group Data'!$S$2:$S$1000))</f>
        <v>423.54547175519377</v>
      </c>
      <c r="G26" s="125"/>
      <c r="L26" s="119" t="s">
        <v>179</v>
      </c>
      <c r="M26" s="119"/>
      <c r="N26" s="119"/>
      <c r="O26" s="119"/>
      <c r="P26" s="119" t="s">
        <v>183</v>
      </c>
      <c r="Q26" s="119"/>
      <c r="R26" s="119"/>
      <c r="S26" s="119"/>
      <c r="T26" s="119" t="s">
        <v>182</v>
      </c>
      <c r="U26" s="119"/>
      <c r="V26" s="119"/>
      <c r="W26" s="119"/>
      <c r="X26" s="119" t="s">
        <v>180</v>
      </c>
      <c r="Y26" s="119"/>
      <c r="Z26" s="119"/>
      <c r="AA26" s="119"/>
      <c r="AB26" s="119" t="s">
        <v>181</v>
      </c>
      <c r="AC26" s="119"/>
      <c r="AD26" s="119"/>
      <c r="AE26" s="119"/>
      <c r="AF26" s="119" t="s">
        <v>181</v>
      </c>
      <c r="AG26" s="119"/>
      <c r="AH26" s="119"/>
      <c r="AI26" s="119"/>
      <c r="AJ26" s="119" t="s">
        <v>181</v>
      </c>
      <c r="AK26" s="119"/>
      <c r="AL26" s="119"/>
      <c r="AM26" s="119"/>
      <c r="AN26" s="119" t="s">
        <v>181</v>
      </c>
      <c r="AO26" s="119"/>
      <c r="AP26" s="119"/>
      <c r="AQ26" s="119"/>
      <c r="AR26" s="119" t="s">
        <v>184</v>
      </c>
      <c r="AS26" s="119"/>
      <c r="AT26" s="119"/>
      <c r="AU26" s="119"/>
      <c r="AV26" s="119" t="s">
        <v>185</v>
      </c>
      <c r="AW26" s="119"/>
      <c r="AX26" s="119"/>
      <c r="AY26" s="119"/>
      <c r="AZ26" s="119" t="s">
        <v>186</v>
      </c>
      <c r="BA26" s="119"/>
      <c r="BB26" s="119"/>
      <c r="BC26" s="119"/>
      <c r="BD26" s="119" t="s">
        <v>188</v>
      </c>
      <c r="BE26" s="119"/>
      <c r="BF26" s="119"/>
      <c r="BG26" s="119"/>
      <c r="BH26" s="119" t="s">
        <v>187</v>
      </c>
      <c r="BI26" s="119"/>
      <c r="BJ26" s="119"/>
      <c r="BK26" s="119"/>
      <c r="BL26" s="119" t="s">
        <v>189</v>
      </c>
      <c r="BM26" s="119"/>
      <c r="BN26" s="119"/>
      <c r="BO26" s="119"/>
    </row>
    <row r="27" spans="1:67" x14ac:dyDescent="0.2">
      <c r="A27" t="s">
        <v>141</v>
      </c>
      <c r="B27" s="125">
        <f t="array" ref="B27">PRODUCT(IF(('All Group Data'!$A$2:$A$1000=A21)*('All Group Data'!$C$2:$C$1000=C21),'All Group Data'!$U$2:$U$1000))</f>
        <v>25111.160000000003</v>
      </c>
      <c r="C27" s="125"/>
      <c r="E27" t="s">
        <v>141</v>
      </c>
      <c r="F27" s="125">
        <f t="array" ref="F27">PRODUCT(IF(('All Group Data'!$A$2:$A$1000=E21)*('All Group Data'!$C$2:$C$1000=G21),'All Group Data'!$U$2:$U$1000))</f>
        <v>57692.922941530465</v>
      </c>
      <c r="G27" s="125"/>
      <c r="BD27" s="119" t="s">
        <v>190</v>
      </c>
      <c r="BE27" s="119"/>
      <c r="BF27" s="119"/>
      <c r="BG27" s="119"/>
    </row>
    <row r="28" spans="1:67" x14ac:dyDescent="0.2">
      <c r="A28" t="s">
        <v>142</v>
      </c>
      <c r="B28" s="125">
        <f t="array" ref="B28">PRODUCT(IF(('All Group Data'!$A$2:$A$1000=A21)*('All Group Data'!$C$2:$C$1000=C21),'All Group Data'!$Y$2:$Y$1000))</f>
        <v>238.69440000000006</v>
      </c>
      <c r="C28" s="125"/>
      <c r="E28" t="s">
        <v>142</v>
      </c>
      <c r="F28" s="125">
        <f t="array" ref="F28">PRODUCT(IF(('All Group Data'!$A$2:$A$1000=E21)*('All Group Data'!$C$2:$C$1000=G21),'All Group Data'!$Y$2:$Y$1000))</f>
        <v>728.04069761875417</v>
      </c>
      <c r="G28" s="125"/>
    </row>
    <row r="31" spans="1:67" x14ac:dyDescent="0.2">
      <c r="A31" s="1">
        <v>2006</v>
      </c>
      <c r="B31" s="96" t="s">
        <v>143</v>
      </c>
      <c r="C31" s="1" t="s">
        <v>166</v>
      </c>
      <c r="E31" s="1">
        <v>2010</v>
      </c>
      <c r="F31" s="96" t="s">
        <v>143</v>
      </c>
      <c r="G31" s="1" t="s">
        <v>166</v>
      </c>
    </row>
    <row r="32" spans="1:67" x14ac:dyDescent="0.2">
      <c r="A32" t="s">
        <v>45</v>
      </c>
      <c r="B32">
        <f t="array" ref="B32">COUNTIFS('All Group Data'!$A$2:$A$1048,A31,'All Group Data'!$W$2:$W$1048,"favourite",'All Group Data'!$C$2:$C$1048,C31)</f>
        <v>4</v>
      </c>
      <c r="C32">
        <f>B32/B35</f>
        <v>0.5</v>
      </c>
      <c r="E32" t="s">
        <v>45</v>
      </c>
      <c r="F32">
        <f t="array" ref="F32">COUNTIFS('All Group Data'!$A$2:$A$1048,E31,'All Group Data'!$W$2:$W$1048,"favourite",'All Group Data'!$C$2:$C$1048,G31)</f>
        <v>5</v>
      </c>
      <c r="G32">
        <f>F32/F35</f>
        <v>0.625</v>
      </c>
    </row>
    <row r="33" spans="1:7" x14ac:dyDescent="0.2">
      <c r="A33" t="s">
        <v>46</v>
      </c>
      <c r="B33">
        <f t="array" ref="B33">COUNTIFS('All Group Data'!$A$2:$A$1048,A31,'All Group Data'!$W$2:$W$1048,"outsider",'All Group Data'!$C$2:$C$1048,C31)</f>
        <v>2</v>
      </c>
      <c r="C33">
        <f>B33/B35</f>
        <v>0.25</v>
      </c>
      <c r="E33" t="s">
        <v>46</v>
      </c>
      <c r="F33">
        <f t="array" ref="F33">COUNTIFS('All Group Data'!$A$2:$A$1048,E31,'All Group Data'!$W$2:$W$1048,"outsider",'All Group Data'!$C$2:$C$1048,G31)</f>
        <v>1</v>
      </c>
      <c r="G33">
        <f>F33/F35</f>
        <v>0.125</v>
      </c>
    </row>
    <row r="34" spans="1:7" x14ac:dyDescent="0.2">
      <c r="A34" t="s">
        <v>42</v>
      </c>
      <c r="B34">
        <f t="array" ref="B34">COUNTIFS('All Group Data'!$A$2:$A$1048,A31,'All Group Data'!$W$2:$W$1048,"draw",'All Group Data'!$C$2:$C$1048,C31)</f>
        <v>2</v>
      </c>
      <c r="C34">
        <f>B34/B35</f>
        <v>0.25</v>
      </c>
      <c r="E34" t="s">
        <v>42</v>
      </c>
      <c r="F34">
        <f t="array" ref="F34">COUNTIFS('All Group Data'!$A$2:$A$1048,E31,'All Group Data'!$W$2:$W$1048,"draw",'All Group Data'!$C$2:$C$1048,G31)</f>
        <v>2</v>
      </c>
      <c r="G34">
        <f>F34/F35</f>
        <v>0.25</v>
      </c>
    </row>
    <row r="35" spans="1:7" x14ac:dyDescent="0.2">
      <c r="A35" t="s">
        <v>47</v>
      </c>
      <c r="B35" s="1">
        <f>SUM(B32:B34)</f>
        <v>8</v>
      </c>
      <c r="C35" s="1">
        <f>SUM(C32:C34)</f>
        <v>1</v>
      </c>
      <c r="E35" t="s">
        <v>47</v>
      </c>
      <c r="F35" s="1">
        <f>SUM(F32:F34)</f>
        <v>8</v>
      </c>
      <c r="G35" s="1">
        <f>SUM(G32:G34)</f>
        <v>1</v>
      </c>
    </row>
    <row r="36" spans="1:7" x14ac:dyDescent="0.2">
      <c r="A36" t="s">
        <v>140</v>
      </c>
      <c r="B36" s="125">
        <f t="array" ref="B36">PRODUCT(IF(('All Group Data'!$A$2:$A$1000=A31)*('All Group Data'!$C$2:$C$1000=C31),'All Group Data'!$S$2:$S$1000))</f>
        <v>85.778606497222668</v>
      </c>
      <c r="C36" s="125"/>
      <c r="E36" t="s">
        <v>140</v>
      </c>
      <c r="F36" s="125">
        <f t="array" ref="F36">PRODUCT(IF(('All Group Data'!$A$2:$A$1000=E31)*('All Group Data'!$C$2:$C$1000=G31),'All Group Data'!$S$2:$S$1000))</f>
        <v>172.56199549388805</v>
      </c>
      <c r="G36" s="125"/>
    </row>
    <row r="37" spans="1:7" x14ac:dyDescent="0.2">
      <c r="A37" t="s">
        <v>141</v>
      </c>
      <c r="B37" s="125">
        <f t="array" ref="B37">PRODUCT(IF(('All Group Data'!$A$2:$A$1000=A31)*('All Group Data'!$C$2:$C$1000=C31),'All Group Data'!$U$2:$U$1000))</f>
        <v>1008218.8029701748</v>
      </c>
      <c r="C37" s="125"/>
      <c r="E37" t="s">
        <v>141</v>
      </c>
      <c r="F37" s="125">
        <f t="array" ref="F37">PRODUCT(IF(('All Group Data'!$A$2:$A$1000=E31)*('All Group Data'!$C$2:$C$1000=G31),'All Group Data'!$U$2:$U$1000))</f>
        <v>295902.23063687712</v>
      </c>
      <c r="G37" s="125"/>
    </row>
    <row r="38" spans="1:7" x14ac:dyDescent="0.2">
      <c r="A38" t="s">
        <v>142</v>
      </c>
      <c r="B38" s="125">
        <f t="array" ref="B38">PRODUCT(IF(('All Group Data'!$A$2:$A$1000=A31)*('All Group Data'!$C$2:$C$1000=C31),'All Group Data'!$Y$2:$Y$1000))</f>
        <v>612.07050304234599</v>
      </c>
      <c r="C38" s="125"/>
      <c r="E38" t="s">
        <v>142</v>
      </c>
      <c r="F38" s="125">
        <f t="array" ref="F38">PRODUCT(IF(('All Group Data'!$A$2:$A$1000=E31)*('All Group Data'!$C$2:$C$1000=G31),'All Group Data'!$Y$2:$Y$1000))</f>
        <v>364.1201810613249</v>
      </c>
      <c r="G38" s="125"/>
    </row>
    <row r="41" spans="1:7" x14ac:dyDescent="0.2">
      <c r="A41" s="1">
        <v>2014</v>
      </c>
      <c r="B41" s="96" t="s">
        <v>143</v>
      </c>
      <c r="C41" s="1" t="s">
        <v>166</v>
      </c>
      <c r="E41" s="1">
        <v>2018</v>
      </c>
      <c r="F41" s="96" t="s">
        <v>143</v>
      </c>
      <c r="G41" s="1" t="s">
        <v>166</v>
      </c>
    </row>
    <row r="42" spans="1:7" x14ac:dyDescent="0.2">
      <c r="A42" t="s">
        <v>45</v>
      </c>
      <c r="B42">
        <f t="array" ref="B42">COUNTIFS('All Group Data'!$A$2:$A$1048,A41,'All Group Data'!$W$2:$W$1048,"favourite",'All Group Data'!$C$2:$C$1048,C41)</f>
        <v>3</v>
      </c>
      <c r="C42">
        <f>B42/B45</f>
        <v>0.375</v>
      </c>
      <c r="E42" t="s">
        <v>45</v>
      </c>
      <c r="F42">
        <f t="array" ref="F42">COUNTIFS('All Group Data'!$A$2:$A$1048,E41,'All Group Data'!$W$2:$W$1048,"favourite",'All Group Data'!$C$2:$C$1048,G41)</f>
        <v>4</v>
      </c>
      <c r="G42">
        <f>F42/F45</f>
        <v>0.5</v>
      </c>
    </row>
    <row r="43" spans="1:7" x14ac:dyDescent="0.2">
      <c r="A43" t="s">
        <v>46</v>
      </c>
      <c r="B43">
        <f t="array" ref="B43">COUNTIFS('All Group Data'!$A$2:$A$1048,A41,'All Group Data'!$W$2:$W$1048,"outsider",'All Group Data'!$C$2:$C$1048,C41)</f>
        <v>0</v>
      </c>
      <c r="C43">
        <f>B43/B45</f>
        <v>0</v>
      </c>
      <c r="E43" t="s">
        <v>46</v>
      </c>
      <c r="F43">
        <f t="array" ref="F43">COUNTIFS('All Group Data'!$A$2:$A$1048,E41,'All Group Data'!$W$2:$W$1048,"outsider",'All Group Data'!$C$2:$C$1048,G41)</f>
        <v>1</v>
      </c>
      <c r="G43">
        <f>F43/F45</f>
        <v>0.125</v>
      </c>
    </row>
    <row r="44" spans="1:7" x14ac:dyDescent="0.2">
      <c r="A44" t="s">
        <v>42</v>
      </c>
      <c r="B44">
        <f t="array" ref="B44">COUNTIFS('All Group Data'!$A$2:$A$1048,A41,'All Group Data'!$W$2:$W$1048,"draw",'All Group Data'!$C$2:$C$1048,C41)</f>
        <v>5</v>
      </c>
      <c r="C44">
        <f>B44/B45</f>
        <v>0.625</v>
      </c>
      <c r="E44" t="s">
        <v>42</v>
      </c>
      <c r="F44">
        <f t="array" ref="F44">COUNTIFS('All Group Data'!$A$2:$A$1048,E41,'All Group Data'!$W$2:$W$1048,"draw",'All Group Data'!$C$2:$C$1048,G41)</f>
        <v>3</v>
      </c>
      <c r="G44">
        <f>F44/F45</f>
        <v>0.375</v>
      </c>
    </row>
    <row r="45" spans="1:7" x14ac:dyDescent="0.2">
      <c r="A45" t="s">
        <v>47</v>
      </c>
      <c r="B45" s="1">
        <f>SUM(B42:B44)</f>
        <v>8</v>
      </c>
      <c r="C45" s="1">
        <f>SUM(C42:C44)</f>
        <v>1</v>
      </c>
      <c r="E45" t="s">
        <v>47</v>
      </c>
      <c r="F45" s="1">
        <f>SUM(F42:F44)</f>
        <v>8</v>
      </c>
      <c r="G45" s="1">
        <f>SUM(G42:G44)</f>
        <v>1</v>
      </c>
    </row>
    <row r="46" spans="1:7" x14ac:dyDescent="0.2">
      <c r="A46" t="s">
        <v>140</v>
      </c>
      <c r="B46" s="125">
        <f t="array" ref="B46">PRODUCT(IF(('All Group Data'!$A$2:$A$1000=A41)*('All Group Data'!$C$2:$C$1000=C41),'All Group Data'!$S$2:$S$1000))</f>
        <v>111.03604757287518</v>
      </c>
      <c r="C46" s="125"/>
      <c r="E46" t="s">
        <v>140</v>
      </c>
      <c r="F46" s="125">
        <f t="array" ref="F46">PRODUCT(IF(('All Group Data'!$A$2:$A$1000=E41)*('All Group Data'!$C$2:$C$1000=G41),'All Group Data'!$S$2:$S$1000))</f>
        <v>203.47478078399999</v>
      </c>
      <c r="G46" s="125"/>
    </row>
    <row r="47" spans="1:7" x14ac:dyDescent="0.2">
      <c r="A47" t="s">
        <v>141</v>
      </c>
      <c r="B47" s="125">
        <f t="array" ref="B47">PRODUCT(IF(('All Group Data'!$A$2:$A$1000=A41)*('All Group Data'!$C$2:$C$1000=C41),'All Group Data'!$U$2:$U$1000))</f>
        <v>625570.76236523746</v>
      </c>
      <c r="C47" s="125"/>
      <c r="E47" t="s">
        <v>141</v>
      </c>
      <c r="F47" s="125">
        <f t="array" ref="F47">PRODUCT(IF(('All Group Data'!$A$2:$A$1000=E41)*('All Group Data'!$C$2:$C$1000=G41),'All Group Data'!$U$2:$U$1000))</f>
        <v>281165.04000000004</v>
      </c>
      <c r="G47" s="125"/>
    </row>
    <row r="48" spans="1:7" x14ac:dyDescent="0.2">
      <c r="A48" t="s">
        <v>142</v>
      </c>
      <c r="B48" s="125">
        <f t="array" ref="B48">PRODUCT(IF(('All Group Data'!$A$2:$A$1000=A41)*('All Group Data'!$C$2:$C$1000=C41),'All Group Data'!$Y$2:$Y$1000))</f>
        <v>7150.4209812126037</v>
      </c>
      <c r="C48" s="125"/>
      <c r="E48" t="s">
        <v>142</v>
      </c>
      <c r="F48" s="125">
        <f t="array" ref="F48">PRODUCT(IF(($F$15=$B$12)*('All Group Data'!$A$2:$A$1000=E41)*('All Group Data'!$C$2:$C$1000=G41),'All Group Data'!$Y$2:$Y$1000))</f>
        <v>1602.7545600000005</v>
      </c>
      <c r="G48" s="125"/>
    </row>
  </sheetData>
  <mergeCells count="129">
    <mergeCell ref="BH26:BK26"/>
    <mergeCell ref="L26:O26"/>
    <mergeCell ref="AB26:AE26"/>
    <mergeCell ref="AF26:AI26"/>
    <mergeCell ref="AJ26:AM26"/>
    <mergeCell ref="AN26:AQ26"/>
    <mergeCell ref="AR1:AS1"/>
    <mergeCell ref="AR26:AU26"/>
    <mergeCell ref="P17:S17"/>
    <mergeCell ref="T17:W17"/>
    <mergeCell ref="P19:S19"/>
    <mergeCell ref="T19:W19"/>
    <mergeCell ref="P24:S24"/>
    <mergeCell ref="T24:W24"/>
    <mergeCell ref="BH24:BK24"/>
    <mergeCell ref="AR19:AU19"/>
    <mergeCell ref="AV19:AY19"/>
    <mergeCell ref="AZ19:BC19"/>
    <mergeCell ref="BD19:BG19"/>
    <mergeCell ref="BH19:BK19"/>
    <mergeCell ref="L19:O19"/>
    <mergeCell ref="X19:AA19"/>
    <mergeCell ref="AB19:AE19"/>
    <mergeCell ref="AF19:AI19"/>
    <mergeCell ref="B48:C48"/>
    <mergeCell ref="F48:G48"/>
    <mergeCell ref="AB1:AC1"/>
    <mergeCell ref="AD1:AE1"/>
    <mergeCell ref="AF1:AG1"/>
    <mergeCell ref="P1:Q1"/>
    <mergeCell ref="R1:S1"/>
    <mergeCell ref="Q15:R15"/>
    <mergeCell ref="U15:V15"/>
    <mergeCell ref="B38:C38"/>
    <mergeCell ref="F38:G38"/>
    <mergeCell ref="B46:C46"/>
    <mergeCell ref="F46:G46"/>
    <mergeCell ref="B47:C47"/>
    <mergeCell ref="F47:G47"/>
    <mergeCell ref="B28:C28"/>
    <mergeCell ref="F28:G28"/>
    <mergeCell ref="B36:C36"/>
    <mergeCell ref="F36:G36"/>
    <mergeCell ref="B37:C37"/>
    <mergeCell ref="F37:G37"/>
    <mergeCell ref="B26:C26"/>
    <mergeCell ref="F26:G26"/>
    <mergeCell ref="X26:AA26"/>
    <mergeCell ref="B27:C27"/>
    <mergeCell ref="F27:G27"/>
    <mergeCell ref="AV26:AY26"/>
    <mergeCell ref="P26:S26"/>
    <mergeCell ref="T26:W26"/>
    <mergeCell ref="AR24:AU24"/>
    <mergeCell ref="AV24:AY24"/>
    <mergeCell ref="AZ24:BC24"/>
    <mergeCell ref="BD24:BG24"/>
    <mergeCell ref="L24:O24"/>
    <mergeCell ref="X24:AA24"/>
    <mergeCell ref="AB24:AE24"/>
    <mergeCell ref="AF24:AI24"/>
    <mergeCell ref="AJ24:AM24"/>
    <mergeCell ref="AN24:AQ24"/>
    <mergeCell ref="BD27:BG27"/>
    <mergeCell ref="AZ26:BC26"/>
    <mergeCell ref="BD26:BG26"/>
    <mergeCell ref="AJ19:AM19"/>
    <mergeCell ref="AN19:AQ19"/>
    <mergeCell ref="AR17:AU17"/>
    <mergeCell ref="AV17:AY17"/>
    <mergeCell ref="AZ17:BC17"/>
    <mergeCell ref="BD17:BG17"/>
    <mergeCell ref="BH17:BK17"/>
    <mergeCell ref="L17:O17"/>
    <mergeCell ref="X17:AA17"/>
    <mergeCell ref="AB17:AE17"/>
    <mergeCell ref="AF17:AI17"/>
    <mergeCell ref="AJ17:AM17"/>
    <mergeCell ref="AN17:AQ17"/>
    <mergeCell ref="AS15:AT15"/>
    <mergeCell ref="AW15:AX15"/>
    <mergeCell ref="BA15:BB15"/>
    <mergeCell ref="BE15:BF15"/>
    <mergeCell ref="BI15:BJ15"/>
    <mergeCell ref="E11:G11"/>
    <mergeCell ref="M15:N15"/>
    <mergeCell ref="Y15:Z15"/>
    <mergeCell ref="AC15:AD15"/>
    <mergeCell ref="AG15:AH15"/>
    <mergeCell ref="AK15:AL15"/>
    <mergeCell ref="AO15:AP15"/>
    <mergeCell ref="A1:A2"/>
    <mergeCell ref="B1:B2"/>
    <mergeCell ref="C1:C2"/>
    <mergeCell ref="D1:D2"/>
    <mergeCell ref="E1:E2"/>
    <mergeCell ref="F1:F2"/>
    <mergeCell ref="AH1:AI1"/>
    <mergeCell ref="AJ1:AK1"/>
    <mergeCell ref="AL1:AM1"/>
    <mergeCell ref="N1:O1"/>
    <mergeCell ref="X1:Y1"/>
    <mergeCell ref="Z1:AA1"/>
    <mergeCell ref="T1:U1"/>
    <mergeCell ref="V1:W1"/>
    <mergeCell ref="BL1:BM1"/>
    <mergeCell ref="BN1:BO1"/>
    <mergeCell ref="BM15:BN15"/>
    <mergeCell ref="BL17:BO17"/>
    <mergeCell ref="BL19:BO19"/>
    <mergeCell ref="BL24:BO24"/>
    <mergeCell ref="BL26:BO26"/>
    <mergeCell ref="G1:G2"/>
    <mergeCell ref="H1:H2"/>
    <mergeCell ref="I1:I2"/>
    <mergeCell ref="J1:J2"/>
    <mergeCell ref="K1:K2"/>
    <mergeCell ref="L1:M1"/>
    <mergeCell ref="AN1:AO1"/>
    <mergeCell ref="AP1:AQ1"/>
    <mergeCell ref="BJ1:BK1"/>
    <mergeCell ref="AX1:AY1"/>
    <mergeCell ref="AZ1:BA1"/>
    <mergeCell ref="BB1:BC1"/>
    <mergeCell ref="BD1:BE1"/>
    <mergeCell ref="BF1:BG1"/>
    <mergeCell ref="BH1:BI1"/>
    <mergeCell ref="AT1:AU1"/>
    <mergeCell ref="AV1:AW1"/>
  </mergeCells>
  <conditionalFormatting sqref="M3:M10 Y4:Y10">
    <cfRule type="expression" dxfId="1598" priority="923">
      <formula>O3=""</formula>
    </cfRule>
    <cfRule type="expression" dxfId="1597" priority="929">
      <formula>O3="L"</formula>
    </cfRule>
    <cfRule type="expression" dxfId="1596" priority="930">
      <formula>O3="W"</formula>
    </cfRule>
  </conditionalFormatting>
  <conditionalFormatting sqref="O3">
    <cfRule type="expression" dxfId="1595" priority="922">
      <formula>O3=""</formula>
    </cfRule>
    <cfRule type="expression" dxfId="1594" priority="927">
      <formula>O3="L"</formula>
    </cfRule>
    <cfRule type="expression" dxfId="1593" priority="928">
      <formula>O3="W"</formula>
    </cfRule>
  </conditionalFormatting>
  <conditionalFormatting sqref="L3:L10 X4:X10">
    <cfRule type="expression" dxfId="1592" priority="924">
      <formula>O3=""</formula>
    </cfRule>
    <cfRule type="expression" dxfId="1591" priority="925">
      <formula>O3="L"</formula>
    </cfRule>
    <cfRule type="expression" dxfId="1590" priority="926">
      <formula>O3="W"</formula>
    </cfRule>
  </conditionalFormatting>
  <conditionalFormatting sqref="O4:O10">
    <cfRule type="expression" dxfId="1589" priority="913">
      <formula>O4=""</formula>
    </cfRule>
    <cfRule type="expression" dxfId="1588" priority="918">
      <formula>O4="L"</formula>
    </cfRule>
    <cfRule type="expression" dxfId="1587" priority="919">
      <formula>O4="W"</formula>
    </cfRule>
  </conditionalFormatting>
  <conditionalFormatting sqref="N3:N10 Z3:Z10">
    <cfRule type="expression" dxfId="1586" priority="910">
      <formula>O3=""</formula>
    </cfRule>
    <cfRule type="expression" dxfId="1585" priority="911">
      <formula>O3="L"</formula>
    </cfRule>
    <cfRule type="expression" dxfId="1584" priority="912">
      <formula>O3="W"</formula>
    </cfRule>
  </conditionalFormatting>
  <conditionalFormatting sqref="Y3">
    <cfRule type="expression" dxfId="1583" priority="902">
      <formula>AA3=""</formula>
    </cfRule>
    <cfRule type="expression" dxfId="1582" priority="905">
      <formula>AA3="L"</formula>
    </cfRule>
    <cfRule type="expression" dxfId="1581" priority="906">
      <formula>AA3="W"</formula>
    </cfRule>
  </conditionalFormatting>
  <conditionalFormatting sqref="AA3">
    <cfRule type="expression" dxfId="1580" priority="901">
      <formula>AA3=""</formula>
    </cfRule>
    <cfRule type="expression" dxfId="1579" priority="903">
      <formula>AA3="L"</formula>
    </cfRule>
    <cfRule type="expression" dxfId="1578" priority="904">
      <formula>AA3="W"</formula>
    </cfRule>
  </conditionalFormatting>
  <conditionalFormatting sqref="AA4:AA10">
    <cfRule type="expression" dxfId="1577" priority="895">
      <formula>AA4=""</formula>
    </cfRule>
    <cfRule type="expression" dxfId="1576" priority="897">
      <formula>AA4="L"</formula>
    </cfRule>
    <cfRule type="expression" dxfId="1575" priority="898">
      <formula>AA4="W"</formula>
    </cfRule>
  </conditionalFormatting>
  <conditionalFormatting sqref="Z3">
    <cfRule type="expression" dxfId="1574" priority="892">
      <formula>AA3=""</formula>
    </cfRule>
    <cfRule type="expression" dxfId="1573" priority="893">
      <formula>AA3="L"</formula>
    </cfRule>
    <cfRule type="expression" dxfId="1572" priority="894">
      <formula>AA3="W"</formula>
    </cfRule>
  </conditionalFormatting>
  <conditionalFormatting sqref="X3">
    <cfRule type="expression" dxfId="1571" priority="886">
      <formula>AA3=""</formula>
    </cfRule>
    <cfRule type="expression" dxfId="1570" priority="887">
      <formula>AA3="L"</formula>
    </cfRule>
    <cfRule type="expression" dxfId="1569" priority="888">
      <formula>AA3="W"</formula>
    </cfRule>
  </conditionalFormatting>
  <conditionalFormatting sqref="AD3">
    <cfRule type="expression" dxfId="1568" priority="364">
      <formula>AE3=""</formula>
    </cfRule>
    <cfRule type="expression" dxfId="1567" priority="365">
      <formula>AE3="L"</formula>
    </cfRule>
    <cfRule type="expression" dxfId="1566" priority="366">
      <formula>AE3="W"</formula>
    </cfRule>
  </conditionalFormatting>
  <conditionalFormatting sqref="AH3">
    <cfRule type="expression" dxfId="1565" priority="340">
      <formula>AI3=""</formula>
    </cfRule>
    <cfRule type="expression" dxfId="1564" priority="341">
      <formula>AI3="L"</formula>
    </cfRule>
    <cfRule type="expression" dxfId="1563" priority="342">
      <formula>AI3="W"</formula>
    </cfRule>
  </conditionalFormatting>
  <conditionalFormatting sqref="AL3">
    <cfRule type="expression" dxfId="1562" priority="316">
      <formula>AM3=""</formula>
    </cfRule>
    <cfRule type="expression" dxfId="1561" priority="317">
      <formula>AM3="L"</formula>
    </cfRule>
    <cfRule type="expression" dxfId="1560" priority="318">
      <formula>AM3="W"</formula>
    </cfRule>
  </conditionalFormatting>
  <conditionalFormatting sqref="AQ3">
    <cfRule type="expression" dxfId="1559" priority="298">
      <formula>AQ3=""</formula>
    </cfRule>
    <cfRule type="expression" dxfId="1558" priority="300">
      <formula>AQ3="L"</formula>
    </cfRule>
    <cfRule type="expression" dxfId="1557" priority="301">
      <formula>AQ3="W"</formula>
    </cfRule>
  </conditionalFormatting>
  <conditionalFormatting sqref="AJ3">
    <cfRule type="expression" dxfId="1556" priority="313">
      <formula>AM3=""</formula>
    </cfRule>
    <cfRule type="expression" dxfId="1555" priority="314">
      <formula>AM3="L"</formula>
    </cfRule>
    <cfRule type="expression" dxfId="1554" priority="315">
      <formula>AM3="W"</formula>
    </cfRule>
  </conditionalFormatting>
  <conditionalFormatting sqref="BF3:BF10">
    <cfRule type="expression" dxfId="1553" priority="112">
      <formula>BG3=""</formula>
    </cfRule>
    <cfRule type="expression" dxfId="1552" priority="113">
      <formula>BG3="L"</formula>
    </cfRule>
    <cfRule type="expression" dxfId="1551" priority="114">
      <formula>BG3="W"</formula>
    </cfRule>
  </conditionalFormatting>
  <conditionalFormatting sqref="AC4:AC10">
    <cfRule type="expression" dxfId="1550" priority="379">
      <formula>AE4=""</formula>
    </cfRule>
    <cfRule type="expression" dxfId="1549" priority="383">
      <formula>AE4="L"</formula>
    </cfRule>
    <cfRule type="expression" dxfId="1548" priority="384">
      <formula>AE4="W"</formula>
    </cfRule>
  </conditionalFormatting>
  <conditionalFormatting sqref="AB4:AB10">
    <cfRule type="expression" dxfId="1547" priority="380">
      <formula>AE4=""</formula>
    </cfRule>
    <cfRule type="expression" dxfId="1546" priority="381">
      <formula>AE4="L"</formula>
    </cfRule>
    <cfRule type="expression" dxfId="1545" priority="382">
      <formula>AE4="W"</formula>
    </cfRule>
  </conditionalFormatting>
  <conditionalFormatting sqref="AD3:AD10">
    <cfRule type="expression" dxfId="1544" priority="376">
      <formula>AE3=""</formula>
    </cfRule>
    <cfRule type="expression" dxfId="1543" priority="377">
      <formula>AE3="L"</formula>
    </cfRule>
    <cfRule type="expression" dxfId="1542" priority="378">
      <formula>AE3="W"</formula>
    </cfRule>
  </conditionalFormatting>
  <conditionalFormatting sqref="AC3">
    <cfRule type="expression" dxfId="1541" priority="371">
      <formula>AE3=""</formula>
    </cfRule>
    <cfRule type="expression" dxfId="1540" priority="374">
      <formula>AE3="L"</formula>
    </cfRule>
    <cfRule type="expression" dxfId="1539" priority="375">
      <formula>AE3="W"</formula>
    </cfRule>
  </conditionalFormatting>
  <conditionalFormatting sqref="AE3">
    <cfRule type="expression" dxfId="1538" priority="370">
      <formula>AE3=""</formula>
    </cfRule>
    <cfRule type="expression" dxfId="1537" priority="372">
      <formula>AE3="L"</formula>
    </cfRule>
    <cfRule type="expression" dxfId="1536" priority="373">
      <formula>AE3="W"</formula>
    </cfRule>
  </conditionalFormatting>
  <conditionalFormatting sqref="AE4:AE10">
    <cfRule type="expression" dxfId="1535" priority="367">
      <formula>AE4=""</formula>
    </cfRule>
    <cfRule type="expression" dxfId="1534" priority="368">
      <formula>AE4="L"</formula>
    </cfRule>
    <cfRule type="expression" dxfId="1533" priority="369">
      <formula>AE4="W"</formula>
    </cfRule>
  </conditionalFormatting>
  <conditionalFormatting sqref="R3">
    <cfRule type="expression" dxfId="1532" priority="220">
      <formula>S3=""</formula>
    </cfRule>
    <cfRule type="expression" dxfId="1531" priority="221">
      <formula>S3="L"</formula>
    </cfRule>
    <cfRule type="expression" dxfId="1530" priority="222">
      <formula>S3="W"</formula>
    </cfRule>
  </conditionalFormatting>
  <conditionalFormatting sqref="AB3">
    <cfRule type="expression" dxfId="1529" priority="361">
      <formula>AE3=""</formula>
    </cfRule>
    <cfRule type="expression" dxfId="1528" priority="362">
      <formula>AE3="L"</formula>
    </cfRule>
    <cfRule type="expression" dxfId="1527" priority="363">
      <formula>AE3="W"</formula>
    </cfRule>
  </conditionalFormatting>
  <conditionalFormatting sqref="AG4:AG10">
    <cfRule type="expression" dxfId="1526" priority="355">
      <formula>AI4=""</formula>
    </cfRule>
    <cfRule type="expression" dxfId="1525" priority="359">
      <formula>AI4="L"</formula>
    </cfRule>
    <cfRule type="expression" dxfId="1524" priority="360">
      <formula>AI4="W"</formula>
    </cfRule>
  </conditionalFormatting>
  <conditionalFormatting sqref="AF4:AF10">
    <cfRule type="expression" dxfId="1523" priority="356">
      <formula>AI4=""</formula>
    </cfRule>
    <cfRule type="expression" dxfId="1522" priority="357">
      <formula>AI4="L"</formula>
    </cfRule>
    <cfRule type="expression" dxfId="1521" priority="358">
      <formula>AI4="W"</formula>
    </cfRule>
  </conditionalFormatting>
  <conditionalFormatting sqref="AH3:AH10">
    <cfRule type="expression" dxfId="1520" priority="352">
      <formula>AI3=""</formula>
    </cfRule>
    <cfRule type="expression" dxfId="1519" priority="353">
      <formula>AI3="L"</formula>
    </cfRule>
    <cfRule type="expression" dxfId="1518" priority="354">
      <formula>AI3="W"</formula>
    </cfRule>
  </conditionalFormatting>
  <conditionalFormatting sqref="AG3">
    <cfRule type="expression" dxfId="1517" priority="347">
      <formula>AI3=""</formula>
    </cfRule>
    <cfRule type="expression" dxfId="1516" priority="350">
      <formula>AI3="L"</formula>
    </cfRule>
    <cfRule type="expression" dxfId="1515" priority="351">
      <formula>AI3="W"</formula>
    </cfRule>
  </conditionalFormatting>
  <conditionalFormatting sqref="AI3">
    <cfRule type="expression" dxfId="1514" priority="346">
      <formula>AI3=""</formula>
    </cfRule>
    <cfRule type="expression" dxfId="1513" priority="348">
      <formula>AI3="L"</formula>
    </cfRule>
    <cfRule type="expression" dxfId="1512" priority="349">
      <formula>AI3="W"</formula>
    </cfRule>
  </conditionalFormatting>
  <conditionalFormatting sqref="AI4:AI10">
    <cfRule type="expression" dxfId="1511" priority="343">
      <formula>AI4=""</formula>
    </cfRule>
    <cfRule type="expression" dxfId="1510" priority="344">
      <formula>AI4="L"</formula>
    </cfRule>
    <cfRule type="expression" dxfId="1509" priority="345">
      <formula>AI4="W"</formula>
    </cfRule>
  </conditionalFormatting>
  <conditionalFormatting sqref="AF3">
    <cfRule type="expression" dxfId="1508" priority="337">
      <formula>AI3=""</formula>
    </cfRule>
    <cfRule type="expression" dxfId="1507" priority="338">
      <formula>AI3="L"</formula>
    </cfRule>
    <cfRule type="expression" dxfId="1506" priority="339">
      <formula>AI3="W"</formula>
    </cfRule>
  </conditionalFormatting>
  <conditionalFormatting sqref="AK4:AK10">
    <cfRule type="expression" dxfId="1505" priority="331">
      <formula>AM4=""</formula>
    </cfRule>
    <cfRule type="expression" dxfId="1504" priority="335">
      <formula>AM4="L"</formula>
    </cfRule>
    <cfRule type="expression" dxfId="1503" priority="336">
      <formula>AM4="W"</formula>
    </cfRule>
  </conditionalFormatting>
  <conditionalFormatting sqref="AJ4:AJ10">
    <cfRule type="expression" dxfId="1502" priority="332">
      <formula>AM4=""</formula>
    </cfRule>
    <cfRule type="expression" dxfId="1501" priority="333">
      <formula>AM4="L"</formula>
    </cfRule>
    <cfRule type="expression" dxfId="1500" priority="334">
      <formula>AM4="W"</formula>
    </cfRule>
  </conditionalFormatting>
  <conditionalFormatting sqref="AL3:AL10">
    <cfRule type="expression" dxfId="1499" priority="328">
      <formula>AM3=""</formula>
    </cfRule>
    <cfRule type="expression" dxfId="1498" priority="329">
      <formula>AM3="L"</formula>
    </cfRule>
    <cfRule type="expression" dxfId="1497" priority="330">
      <formula>AM3="W"</formula>
    </cfRule>
  </conditionalFormatting>
  <conditionalFormatting sqref="AK3">
    <cfRule type="expression" dxfId="1496" priority="323">
      <formula>AM3=""</formula>
    </cfRule>
    <cfRule type="expression" dxfId="1495" priority="326">
      <formula>AM3="L"</formula>
    </cfRule>
    <cfRule type="expression" dxfId="1494" priority="327">
      <formula>AM3="W"</formula>
    </cfRule>
  </conditionalFormatting>
  <conditionalFormatting sqref="AM3">
    <cfRule type="expression" dxfId="1493" priority="322">
      <formula>AM3=""</formula>
    </cfRule>
    <cfRule type="expression" dxfId="1492" priority="324">
      <formula>AM3="L"</formula>
    </cfRule>
    <cfRule type="expression" dxfId="1491" priority="325">
      <formula>AM3="W"</formula>
    </cfRule>
  </conditionalFormatting>
  <conditionalFormatting sqref="AM4:AM10">
    <cfRule type="expression" dxfId="1490" priority="319">
      <formula>AM4=""</formula>
    </cfRule>
    <cfRule type="expression" dxfId="1489" priority="320">
      <formula>AM4="L"</formula>
    </cfRule>
    <cfRule type="expression" dxfId="1488" priority="321">
      <formula>AM4="W"</formula>
    </cfRule>
  </conditionalFormatting>
  <conditionalFormatting sqref="AZ3">
    <cfRule type="expression" dxfId="1487" priority="121">
      <formula>BC3=""</formula>
    </cfRule>
    <cfRule type="expression" dxfId="1486" priority="122">
      <formula>BC3="L"</formula>
    </cfRule>
    <cfRule type="expression" dxfId="1485" priority="123">
      <formula>BC3="W"</formula>
    </cfRule>
  </conditionalFormatting>
  <conditionalFormatting sqref="AO4:AO10">
    <cfRule type="expression" dxfId="1484" priority="307">
      <formula>AQ4=""</formula>
    </cfRule>
    <cfRule type="expression" dxfId="1483" priority="311">
      <formula>AQ4="L"</formula>
    </cfRule>
    <cfRule type="expression" dxfId="1482" priority="312">
      <formula>AQ4="W"</formula>
    </cfRule>
  </conditionalFormatting>
  <conditionalFormatting sqref="AN4:AN10">
    <cfRule type="expression" dxfId="1481" priority="308">
      <formula>AQ4=""</formula>
    </cfRule>
    <cfRule type="expression" dxfId="1480" priority="309">
      <formula>AQ4="L"</formula>
    </cfRule>
    <cfRule type="expression" dxfId="1479" priority="310">
      <formula>AQ4="W"</formula>
    </cfRule>
  </conditionalFormatting>
  <conditionalFormatting sqref="AP3:AP10">
    <cfRule type="expression" dxfId="1478" priority="304">
      <formula>AQ3=""</formula>
    </cfRule>
    <cfRule type="expression" dxfId="1477" priority="305">
      <formula>AQ3="L"</formula>
    </cfRule>
    <cfRule type="expression" dxfId="1476" priority="306">
      <formula>AQ3="W"</formula>
    </cfRule>
  </conditionalFormatting>
  <conditionalFormatting sqref="AO3">
    <cfRule type="expression" dxfId="1475" priority="299">
      <formula>AQ3=""</formula>
    </cfRule>
    <cfRule type="expression" dxfId="1474" priority="302">
      <formula>AQ3="L"</formula>
    </cfRule>
    <cfRule type="expression" dxfId="1473" priority="303">
      <formula>AQ3="W"</formula>
    </cfRule>
  </conditionalFormatting>
  <conditionalFormatting sqref="AQ4:AQ10">
    <cfRule type="expression" dxfId="1472" priority="295">
      <formula>AQ4=""</formula>
    </cfRule>
    <cfRule type="expression" dxfId="1471" priority="296">
      <formula>AQ4="L"</formula>
    </cfRule>
    <cfRule type="expression" dxfId="1470" priority="297">
      <formula>AQ4="W"</formula>
    </cfRule>
  </conditionalFormatting>
  <conditionalFormatting sqref="AP3">
    <cfRule type="expression" dxfId="1469" priority="292">
      <formula>AQ3=""</formula>
    </cfRule>
    <cfRule type="expression" dxfId="1468" priority="293">
      <formula>AQ3="L"</formula>
    </cfRule>
    <cfRule type="expression" dxfId="1467" priority="294">
      <formula>AQ3="W"</formula>
    </cfRule>
  </conditionalFormatting>
  <conditionalFormatting sqref="AN3">
    <cfRule type="expression" dxfId="1466" priority="289">
      <formula>AQ3=""</formula>
    </cfRule>
    <cfRule type="expression" dxfId="1465" priority="290">
      <formula>AQ3="L"</formula>
    </cfRule>
    <cfRule type="expression" dxfId="1464" priority="291">
      <formula>AQ3="W"</formula>
    </cfRule>
  </conditionalFormatting>
  <conditionalFormatting sqref="BA4:BA10">
    <cfRule type="expression" dxfId="1463" priority="139">
      <formula>BC4=""</formula>
    </cfRule>
    <cfRule type="expression" dxfId="1462" priority="143">
      <formula>BC4="L"</formula>
    </cfRule>
    <cfRule type="expression" dxfId="1461" priority="144">
      <formula>BC4="W"</formula>
    </cfRule>
  </conditionalFormatting>
  <conditionalFormatting sqref="AZ4:AZ10">
    <cfRule type="expression" dxfId="1460" priority="140">
      <formula>BC4=""</formula>
    </cfRule>
    <cfRule type="expression" dxfId="1459" priority="141">
      <formula>BC4="L"</formula>
    </cfRule>
    <cfRule type="expression" dxfId="1458" priority="142">
      <formula>BC4="W"</formula>
    </cfRule>
  </conditionalFormatting>
  <conditionalFormatting sqref="BB3:BB10">
    <cfRule type="expression" dxfId="1457" priority="136">
      <formula>BC3=""</formula>
    </cfRule>
    <cfRule type="expression" dxfId="1456" priority="137">
      <formula>BC3="L"</formula>
    </cfRule>
    <cfRule type="expression" dxfId="1455" priority="138">
      <formula>BC3="W"</formula>
    </cfRule>
  </conditionalFormatting>
  <conditionalFormatting sqref="BA3">
    <cfRule type="expression" dxfId="1454" priority="131">
      <formula>BC3=""</formula>
    </cfRule>
    <cfRule type="expression" dxfId="1453" priority="134">
      <formula>BC3="L"</formula>
    </cfRule>
    <cfRule type="expression" dxfId="1452" priority="135">
      <formula>BC3="W"</formula>
    </cfRule>
  </conditionalFormatting>
  <conditionalFormatting sqref="BC3">
    <cfRule type="expression" dxfId="1451" priority="130">
      <formula>BC3=""</formula>
    </cfRule>
    <cfRule type="expression" dxfId="1450" priority="132">
      <formula>BC3="L"</formula>
    </cfRule>
    <cfRule type="expression" dxfId="1449" priority="133">
      <formula>BC3="W"</formula>
    </cfRule>
  </conditionalFormatting>
  <conditionalFormatting sqref="BC4:BC10">
    <cfRule type="expression" dxfId="1448" priority="127">
      <formula>BC4=""</formula>
    </cfRule>
    <cfRule type="expression" dxfId="1447" priority="128">
      <formula>BC4="L"</formula>
    </cfRule>
    <cfRule type="expression" dxfId="1446" priority="129">
      <formula>BC4="W"</formula>
    </cfRule>
  </conditionalFormatting>
  <conditionalFormatting sqref="BB3">
    <cfRule type="expression" dxfId="1445" priority="124">
      <formula>BC3=""</formula>
    </cfRule>
    <cfRule type="expression" dxfId="1444" priority="125">
      <formula>BC3="L"</formula>
    </cfRule>
    <cfRule type="expression" dxfId="1443" priority="126">
      <formula>BC3="W"</formula>
    </cfRule>
  </conditionalFormatting>
  <conditionalFormatting sqref="BE4:BE10">
    <cfRule type="expression" dxfId="1442" priority="115">
      <formula>BG4=""</formula>
    </cfRule>
    <cfRule type="expression" dxfId="1441" priority="119">
      <formula>BG4="L"</formula>
    </cfRule>
    <cfRule type="expression" dxfId="1440" priority="120">
      <formula>BG4="W"</formula>
    </cfRule>
  </conditionalFormatting>
  <conditionalFormatting sqref="BD4:BD10">
    <cfRule type="expression" dxfId="1439" priority="116">
      <formula>BG4=""</formula>
    </cfRule>
    <cfRule type="expression" dxfId="1438" priority="117">
      <formula>BG4="L"</formula>
    </cfRule>
    <cfRule type="expression" dxfId="1437" priority="118">
      <formula>BG4="W"</formula>
    </cfRule>
  </conditionalFormatting>
  <conditionalFormatting sqref="V3:V10">
    <cfRule type="expression" dxfId="1436" priority="208">
      <formula>W3=""</formula>
    </cfRule>
    <cfRule type="expression" dxfId="1435" priority="209">
      <formula>W3="L"</formula>
    </cfRule>
    <cfRule type="expression" dxfId="1434" priority="210">
      <formula>W3="W"</formula>
    </cfRule>
  </conditionalFormatting>
  <conditionalFormatting sqref="BE3">
    <cfRule type="expression" dxfId="1433" priority="107">
      <formula>BG3=""</formula>
    </cfRule>
    <cfRule type="expression" dxfId="1432" priority="110">
      <formula>BG3="L"</formula>
    </cfRule>
    <cfRule type="expression" dxfId="1431" priority="111">
      <formula>BG3="W"</formula>
    </cfRule>
  </conditionalFormatting>
  <conditionalFormatting sqref="BG3">
    <cfRule type="expression" dxfId="1430" priority="106">
      <formula>BG3=""</formula>
    </cfRule>
    <cfRule type="expression" dxfId="1429" priority="108">
      <formula>BG3="L"</formula>
    </cfRule>
    <cfRule type="expression" dxfId="1428" priority="109">
      <formula>BG3="W"</formula>
    </cfRule>
  </conditionalFormatting>
  <conditionalFormatting sqref="BG4:BG10">
    <cfRule type="expression" dxfId="1427" priority="103">
      <formula>BG4=""</formula>
    </cfRule>
    <cfRule type="expression" dxfId="1426" priority="104">
      <formula>BG4="L"</formula>
    </cfRule>
    <cfRule type="expression" dxfId="1425" priority="105">
      <formula>BG4="W"</formula>
    </cfRule>
  </conditionalFormatting>
  <conditionalFormatting sqref="BF3">
    <cfRule type="expression" dxfId="1424" priority="100">
      <formula>BG3=""</formula>
    </cfRule>
    <cfRule type="expression" dxfId="1423" priority="101">
      <formula>BG3="L"</formula>
    </cfRule>
    <cfRule type="expression" dxfId="1422" priority="102">
      <formula>BG3="W"</formula>
    </cfRule>
  </conditionalFormatting>
  <conditionalFormatting sqref="BD3">
    <cfRule type="expression" dxfId="1421" priority="97">
      <formula>BG3=""</formula>
    </cfRule>
    <cfRule type="expression" dxfId="1420" priority="98">
      <formula>BG3="L"</formula>
    </cfRule>
    <cfRule type="expression" dxfId="1419" priority="99">
      <formula>BG3="W"</formula>
    </cfRule>
  </conditionalFormatting>
  <conditionalFormatting sqref="Q4:Q10">
    <cfRule type="expression" dxfId="1418" priority="235">
      <formula>S4=""</formula>
    </cfRule>
    <cfRule type="expression" dxfId="1417" priority="239">
      <formula>S4="L"</formula>
    </cfRule>
    <cfRule type="expression" dxfId="1416" priority="240">
      <formula>S4="W"</formula>
    </cfRule>
  </conditionalFormatting>
  <conditionalFormatting sqref="P4:P10">
    <cfRule type="expression" dxfId="1415" priority="236">
      <formula>S4=""</formula>
    </cfRule>
    <cfRule type="expression" dxfId="1414" priority="237">
      <formula>S4="L"</formula>
    </cfRule>
    <cfRule type="expression" dxfId="1413" priority="238">
      <formula>S4="W"</formula>
    </cfRule>
  </conditionalFormatting>
  <conditionalFormatting sqref="R3:R10">
    <cfRule type="expression" dxfId="1412" priority="232">
      <formula>S3=""</formula>
    </cfRule>
    <cfRule type="expression" dxfId="1411" priority="233">
      <formula>S3="L"</formula>
    </cfRule>
    <cfRule type="expression" dxfId="1410" priority="234">
      <formula>S3="W"</formula>
    </cfRule>
  </conditionalFormatting>
  <conditionalFormatting sqref="Q3">
    <cfRule type="expression" dxfId="1409" priority="227">
      <formula>S3=""</formula>
    </cfRule>
    <cfRule type="expression" dxfId="1408" priority="230">
      <formula>S3="L"</formula>
    </cfRule>
    <cfRule type="expression" dxfId="1407" priority="231">
      <formula>S3="W"</formula>
    </cfRule>
  </conditionalFormatting>
  <conditionalFormatting sqref="S3">
    <cfRule type="expression" dxfId="1406" priority="226">
      <formula>S3=""</formula>
    </cfRule>
    <cfRule type="expression" dxfId="1405" priority="228">
      <formula>S3="L"</formula>
    </cfRule>
    <cfRule type="expression" dxfId="1404" priority="229">
      <formula>S3="W"</formula>
    </cfRule>
  </conditionalFormatting>
  <conditionalFormatting sqref="S4:S10">
    <cfRule type="expression" dxfId="1403" priority="223">
      <formula>S4=""</formula>
    </cfRule>
    <cfRule type="expression" dxfId="1402" priority="224">
      <formula>S4="L"</formula>
    </cfRule>
    <cfRule type="expression" dxfId="1401" priority="225">
      <formula>S4="W"</formula>
    </cfRule>
  </conditionalFormatting>
  <conditionalFormatting sqref="P3">
    <cfRule type="expression" dxfId="1400" priority="217">
      <formula>S3=""</formula>
    </cfRule>
    <cfRule type="expression" dxfId="1399" priority="218">
      <formula>S3="L"</formula>
    </cfRule>
    <cfRule type="expression" dxfId="1398" priority="219">
      <formula>S3="W"</formula>
    </cfRule>
  </conditionalFormatting>
  <conditionalFormatting sqref="U4:U10">
    <cfRule type="expression" dxfId="1397" priority="211">
      <formula>W4=""</formula>
    </cfRule>
    <cfRule type="expression" dxfId="1396" priority="215">
      <formula>W4="L"</formula>
    </cfRule>
    <cfRule type="expression" dxfId="1395" priority="216">
      <formula>W4="W"</formula>
    </cfRule>
  </conditionalFormatting>
  <conditionalFormatting sqref="T4:T10">
    <cfRule type="expression" dxfId="1394" priority="212">
      <formula>W4=""</formula>
    </cfRule>
    <cfRule type="expression" dxfId="1393" priority="213">
      <formula>W4="L"</formula>
    </cfRule>
    <cfRule type="expression" dxfId="1392" priority="214">
      <formula>W4="W"</formula>
    </cfRule>
  </conditionalFormatting>
  <conditionalFormatting sqref="U3">
    <cfRule type="expression" dxfId="1391" priority="203">
      <formula>W3=""</formula>
    </cfRule>
    <cfRule type="expression" dxfId="1390" priority="206">
      <formula>W3="L"</formula>
    </cfRule>
    <cfRule type="expression" dxfId="1389" priority="207">
      <formula>W3="W"</formula>
    </cfRule>
  </conditionalFormatting>
  <conditionalFormatting sqref="W3">
    <cfRule type="expression" dxfId="1388" priority="202">
      <formula>W3=""</formula>
    </cfRule>
    <cfRule type="expression" dxfId="1387" priority="204">
      <formula>W3="L"</formula>
    </cfRule>
    <cfRule type="expression" dxfId="1386" priority="205">
      <formula>W3="W"</formula>
    </cfRule>
  </conditionalFormatting>
  <conditionalFormatting sqref="W4:W10">
    <cfRule type="expression" dxfId="1385" priority="199">
      <formula>W4=""</formula>
    </cfRule>
    <cfRule type="expression" dxfId="1384" priority="200">
      <formula>W4="L"</formula>
    </cfRule>
    <cfRule type="expression" dxfId="1383" priority="201">
      <formula>W4="W"</formula>
    </cfRule>
  </conditionalFormatting>
  <conditionalFormatting sqref="V3">
    <cfRule type="expression" dxfId="1382" priority="196">
      <formula>W3=""</formula>
    </cfRule>
    <cfRule type="expression" dxfId="1381" priority="197">
      <formula>W3="L"</formula>
    </cfRule>
    <cfRule type="expression" dxfId="1380" priority="198">
      <formula>W3="W"</formula>
    </cfRule>
  </conditionalFormatting>
  <conditionalFormatting sqref="T3">
    <cfRule type="expression" dxfId="1379" priority="193">
      <formula>W3=""</formula>
    </cfRule>
    <cfRule type="expression" dxfId="1378" priority="194">
      <formula>W3="L"</formula>
    </cfRule>
    <cfRule type="expression" dxfId="1377" priority="195">
      <formula>W3="W"</formula>
    </cfRule>
  </conditionalFormatting>
  <conditionalFormatting sqref="AT3:AT10">
    <cfRule type="expression" dxfId="1376" priority="184">
      <formula>AU3=""</formula>
    </cfRule>
    <cfRule type="expression" dxfId="1375" priority="185">
      <formula>AU3="L"</formula>
    </cfRule>
    <cfRule type="expression" dxfId="1374" priority="186">
      <formula>AU3="W"</formula>
    </cfRule>
  </conditionalFormatting>
  <conditionalFormatting sqref="AS4:AS10">
    <cfRule type="expression" dxfId="1373" priority="187">
      <formula>AU4=""</formula>
    </cfRule>
    <cfRule type="expression" dxfId="1372" priority="191">
      <formula>AU4="L"</formula>
    </cfRule>
    <cfRule type="expression" dxfId="1371" priority="192">
      <formula>AU4="W"</formula>
    </cfRule>
  </conditionalFormatting>
  <conditionalFormatting sqref="AR4:AR10">
    <cfRule type="expression" dxfId="1370" priority="188">
      <formula>AU4=""</formula>
    </cfRule>
    <cfRule type="expression" dxfId="1369" priority="189">
      <formula>AU4="L"</formula>
    </cfRule>
    <cfRule type="expression" dxfId="1368" priority="190">
      <formula>AU4="W"</formula>
    </cfRule>
  </conditionalFormatting>
  <conditionalFormatting sqref="AS3">
    <cfRule type="expression" dxfId="1367" priority="179">
      <formula>AU3=""</formula>
    </cfRule>
    <cfRule type="expression" dxfId="1366" priority="182">
      <formula>AU3="L"</formula>
    </cfRule>
    <cfRule type="expression" dxfId="1365" priority="183">
      <formula>AU3="W"</formula>
    </cfRule>
  </conditionalFormatting>
  <conditionalFormatting sqref="AU3">
    <cfRule type="expression" dxfId="1364" priority="178">
      <formula>AU3=""</formula>
    </cfRule>
    <cfRule type="expression" dxfId="1363" priority="180">
      <formula>AU3="L"</formula>
    </cfRule>
    <cfRule type="expression" dxfId="1362" priority="181">
      <formula>AU3="W"</formula>
    </cfRule>
  </conditionalFormatting>
  <conditionalFormatting sqref="AU4:AU10">
    <cfRule type="expression" dxfId="1361" priority="175">
      <formula>AU4=""</formula>
    </cfRule>
    <cfRule type="expression" dxfId="1360" priority="176">
      <formula>AU4="L"</formula>
    </cfRule>
    <cfRule type="expression" dxfId="1359" priority="177">
      <formula>AU4="W"</formula>
    </cfRule>
  </conditionalFormatting>
  <conditionalFormatting sqref="AT3">
    <cfRule type="expression" dxfId="1358" priority="172">
      <formula>AU3=""</formula>
    </cfRule>
    <cfRule type="expression" dxfId="1357" priority="173">
      <formula>AU3="L"</formula>
    </cfRule>
    <cfRule type="expression" dxfId="1356" priority="174">
      <formula>AU3="W"</formula>
    </cfRule>
  </conditionalFormatting>
  <conditionalFormatting sqref="AR3">
    <cfRule type="expression" dxfId="1355" priority="169">
      <formula>AU3=""</formula>
    </cfRule>
    <cfRule type="expression" dxfId="1354" priority="170">
      <formula>AU3="L"</formula>
    </cfRule>
    <cfRule type="expression" dxfId="1353" priority="171">
      <formula>AU3="W"</formula>
    </cfRule>
  </conditionalFormatting>
  <conditionalFormatting sqref="AW4:AW10">
    <cfRule type="expression" dxfId="1352" priority="163">
      <formula>AY4=""</formula>
    </cfRule>
    <cfRule type="expression" dxfId="1351" priority="167">
      <formula>AY4="L"</formula>
    </cfRule>
    <cfRule type="expression" dxfId="1350" priority="168">
      <formula>AY4="W"</formula>
    </cfRule>
  </conditionalFormatting>
  <conditionalFormatting sqref="AV4:AV10">
    <cfRule type="expression" dxfId="1349" priority="164">
      <formula>AY4=""</formula>
    </cfRule>
    <cfRule type="expression" dxfId="1348" priority="165">
      <formula>AY4="L"</formula>
    </cfRule>
    <cfRule type="expression" dxfId="1347" priority="166">
      <formula>AY4="W"</formula>
    </cfRule>
  </conditionalFormatting>
  <conditionalFormatting sqref="AX3:AX10">
    <cfRule type="expression" dxfId="1346" priority="160">
      <formula>AY3=""</formula>
    </cfRule>
    <cfRule type="expression" dxfId="1345" priority="161">
      <formula>AY3="L"</formula>
    </cfRule>
    <cfRule type="expression" dxfId="1344" priority="162">
      <formula>AY3="W"</formula>
    </cfRule>
  </conditionalFormatting>
  <conditionalFormatting sqref="AW3">
    <cfRule type="expression" dxfId="1343" priority="155">
      <formula>AY3=""</formula>
    </cfRule>
    <cfRule type="expression" dxfId="1342" priority="158">
      <formula>AY3="L"</formula>
    </cfRule>
    <cfRule type="expression" dxfId="1341" priority="159">
      <formula>AY3="W"</formula>
    </cfRule>
  </conditionalFormatting>
  <conditionalFormatting sqref="AY3">
    <cfRule type="expression" dxfId="1340" priority="154">
      <formula>AY3=""</formula>
    </cfRule>
    <cfRule type="expression" dxfId="1339" priority="156">
      <formula>AY3="L"</formula>
    </cfRule>
    <cfRule type="expression" dxfId="1338" priority="157">
      <formula>AY3="W"</formula>
    </cfRule>
  </conditionalFormatting>
  <conditionalFormatting sqref="AY4:AY10">
    <cfRule type="expression" dxfId="1337" priority="151">
      <formula>AY4=""</formula>
    </cfRule>
    <cfRule type="expression" dxfId="1336" priority="152">
      <formula>AY4="L"</formula>
    </cfRule>
    <cfRule type="expression" dxfId="1335" priority="153">
      <formula>AY4="W"</formula>
    </cfRule>
  </conditionalFormatting>
  <conditionalFormatting sqref="AX3">
    <cfRule type="expression" dxfId="1334" priority="148">
      <formula>AY3=""</formula>
    </cfRule>
    <cfRule type="expression" dxfId="1333" priority="149">
      <formula>AY3="L"</formula>
    </cfRule>
    <cfRule type="expression" dxfId="1332" priority="150">
      <formula>AY3="W"</formula>
    </cfRule>
  </conditionalFormatting>
  <conditionalFormatting sqref="AV3">
    <cfRule type="expression" dxfId="1331" priority="145">
      <formula>AY3=""</formula>
    </cfRule>
    <cfRule type="expression" dxfId="1330" priority="146">
      <formula>AY3="L"</formula>
    </cfRule>
    <cfRule type="expression" dxfId="1329" priority="147">
      <formula>AY3="W"</formula>
    </cfRule>
  </conditionalFormatting>
  <conditionalFormatting sqref="BI4:BI10">
    <cfRule type="expression" dxfId="1328" priority="91">
      <formula>BK4=""</formula>
    </cfRule>
    <cfRule type="expression" dxfId="1327" priority="95">
      <formula>BK4="L"</formula>
    </cfRule>
    <cfRule type="expression" dxfId="1326" priority="96">
      <formula>BK4="W"</formula>
    </cfRule>
  </conditionalFormatting>
  <conditionalFormatting sqref="BH4:BH10">
    <cfRule type="expression" dxfId="1325" priority="92">
      <formula>BK4=""</formula>
    </cfRule>
    <cfRule type="expression" dxfId="1324" priority="93">
      <formula>BK4="L"</formula>
    </cfRule>
    <cfRule type="expression" dxfId="1323" priority="94">
      <formula>BK4="W"</formula>
    </cfRule>
  </conditionalFormatting>
  <conditionalFormatting sqref="BJ3:BJ10">
    <cfRule type="expression" dxfId="1322" priority="88">
      <formula>BK3=""</formula>
    </cfRule>
    <cfRule type="expression" dxfId="1321" priority="89">
      <formula>BK3="L"</formula>
    </cfRule>
    <cfRule type="expression" dxfId="1320" priority="90">
      <formula>BK3="W"</formula>
    </cfRule>
  </conditionalFormatting>
  <conditionalFormatting sqref="BI3">
    <cfRule type="expression" dxfId="1319" priority="83">
      <formula>BK3=""</formula>
    </cfRule>
    <cfRule type="expression" dxfId="1318" priority="86">
      <formula>BK3="L"</formula>
    </cfRule>
    <cfRule type="expression" dxfId="1317" priority="87">
      <formula>BK3="W"</formula>
    </cfRule>
  </conditionalFormatting>
  <conditionalFormatting sqref="BK3">
    <cfRule type="expression" dxfId="1316" priority="82">
      <formula>BK3=""</formula>
    </cfRule>
    <cfRule type="expression" dxfId="1315" priority="84">
      <formula>BK3="L"</formula>
    </cfRule>
    <cfRule type="expression" dxfId="1314" priority="85">
      <formula>BK3="W"</formula>
    </cfRule>
  </conditionalFormatting>
  <conditionalFormatting sqref="BK4:BK10">
    <cfRule type="expression" dxfId="1313" priority="79">
      <formula>BK4=""</formula>
    </cfRule>
    <cfRule type="expression" dxfId="1312" priority="80">
      <formula>BK4="L"</formula>
    </cfRule>
    <cfRule type="expression" dxfId="1311" priority="81">
      <formula>BK4="W"</formula>
    </cfRule>
  </conditionalFormatting>
  <conditionalFormatting sqref="BJ3">
    <cfRule type="expression" dxfId="1310" priority="76">
      <formula>BK3=""</formula>
    </cfRule>
    <cfRule type="expression" dxfId="1309" priority="77">
      <formula>BK3="L"</formula>
    </cfRule>
    <cfRule type="expression" dxfId="1308" priority="78">
      <formula>BK3="W"</formula>
    </cfRule>
  </conditionalFormatting>
  <conditionalFormatting sqref="BH3">
    <cfRule type="expression" dxfId="1307" priority="73">
      <formula>BK3=""</formula>
    </cfRule>
    <cfRule type="expression" dxfId="1306" priority="74">
      <formula>BK3="L"</formula>
    </cfRule>
    <cfRule type="expression" dxfId="1305" priority="75">
      <formula>BK3="W"</formula>
    </cfRule>
  </conditionalFormatting>
  <conditionalFormatting sqref="BM4:BM10">
    <cfRule type="expression" dxfId="1304" priority="43">
      <formula>BO4=""</formula>
    </cfRule>
    <cfRule type="expression" dxfId="1303" priority="47">
      <formula>BO4="L"</formula>
    </cfRule>
    <cfRule type="expression" dxfId="1302" priority="48">
      <formula>BO4="W"</formula>
    </cfRule>
  </conditionalFormatting>
  <conditionalFormatting sqref="BL4:BL10">
    <cfRule type="expression" dxfId="1301" priority="44">
      <formula>BO4=""</formula>
    </cfRule>
    <cfRule type="expression" dxfId="1300" priority="45">
      <formula>BO4="L"</formula>
    </cfRule>
    <cfRule type="expression" dxfId="1299" priority="46">
      <formula>BO4="W"</formula>
    </cfRule>
  </conditionalFormatting>
  <conditionalFormatting sqref="BN3:BN10">
    <cfRule type="expression" dxfId="1298" priority="40">
      <formula>BO3=""</formula>
    </cfRule>
    <cfRule type="expression" dxfId="1297" priority="41">
      <formula>BO3="L"</formula>
    </cfRule>
    <cfRule type="expression" dxfId="1296" priority="42">
      <formula>BO3="W"</formula>
    </cfRule>
  </conditionalFormatting>
  <conditionalFormatting sqref="BM3">
    <cfRule type="expression" dxfId="1295" priority="35">
      <formula>BO3=""</formula>
    </cfRule>
    <cfRule type="expression" dxfId="1294" priority="38">
      <formula>BO3="L"</formula>
    </cfRule>
    <cfRule type="expression" dxfId="1293" priority="39">
      <formula>BO3="W"</formula>
    </cfRule>
  </conditionalFormatting>
  <conditionalFormatting sqref="BO3">
    <cfRule type="expression" dxfId="1292" priority="34">
      <formula>BO3=""</formula>
    </cfRule>
    <cfRule type="expression" dxfId="1291" priority="36">
      <formula>BO3="L"</formula>
    </cfRule>
    <cfRule type="expression" dxfId="1290" priority="37">
      <formula>BO3="W"</formula>
    </cfRule>
  </conditionalFormatting>
  <conditionalFormatting sqref="BO4:BO10">
    <cfRule type="expression" dxfId="1289" priority="31">
      <formula>BO4=""</formula>
    </cfRule>
    <cfRule type="expression" dxfId="1288" priority="32">
      <formula>BO4="L"</formula>
    </cfRule>
    <cfRule type="expression" dxfId="1287" priority="33">
      <formula>BO4="W"</formula>
    </cfRule>
  </conditionalFormatting>
  <conditionalFormatting sqref="BN3">
    <cfRule type="expression" dxfId="1286" priority="28">
      <formula>BO3=""</formula>
    </cfRule>
    <cfRule type="expression" dxfId="1285" priority="29">
      <formula>BO3="L"</formula>
    </cfRule>
    <cfRule type="expression" dxfId="1284" priority="30">
      <formula>BO3="W"</formula>
    </cfRule>
  </conditionalFormatting>
  <conditionalFormatting sqref="BL3">
    <cfRule type="expression" dxfId="1283" priority="25">
      <formula>BO3=""</formula>
    </cfRule>
    <cfRule type="expression" dxfId="1282" priority="26">
      <formula>BO3="L"</formula>
    </cfRule>
    <cfRule type="expression" dxfId="1281" priority="27">
      <formula>BO3="W"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CU56"/>
  <sheetViews>
    <sheetView workbookViewId="0">
      <pane xSplit="11" ySplit="2" topLeftCell="V3" activePane="bottomRight" state="frozen"/>
      <selection pane="topRight" activeCell="L1" sqref="L1"/>
      <selection pane="bottomLeft" activeCell="A3" sqref="A3"/>
      <selection pane="bottomRight" activeCell="F56" sqref="F56:G56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8.5" bestFit="1" customWidth="1"/>
    <col min="18" max="18" width="7.33203125" customWidth="1"/>
    <col min="19" max="19" width="5.83203125" bestFit="1" customWidth="1"/>
    <col min="20" max="20" width="13.33203125" bestFit="1" customWidth="1"/>
    <col min="89" max="89" width="16.6640625" customWidth="1"/>
  </cols>
  <sheetData>
    <row r="1" spans="1:99" x14ac:dyDescent="0.2">
      <c r="A1" s="106" t="s">
        <v>95</v>
      </c>
      <c r="B1" s="106" t="s">
        <v>70</v>
      </c>
      <c r="C1" s="106" t="s">
        <v>69</v>
      </c>
      <c r="D1" s="106" t="s">
        <v>66</v>
      </c>
      <c r="E1" s="106" t="s">
        <v>65</v>
      </c>
      <c r="F1" s="120" t="s">
        <v>123</v>
      </c>
      <c r="G1" s="120" t="s">
        <v>124</v>
      </c>
      <c r="H1" s="121" t="s">
        <v>125</v>
      </c>
      <c r="I1" s="121" t="s">
        <v>7</v>
      </c>
      <c r="J1" s="121" t="s">
        <v>136</v>
      </c>
      <c r="K1" s="123" t="s">
        <v>150</v>
      </c>
      <c r="L1" s="111" t="s">
        <v>151</v>
      </c>
      <c r="M1" s="112"/>
      <c r="N1" s="113">
        <v>1</v>
      </c>
      <c r="O1" s="114"/>
      <c r="P1" s="111" t="s">
        <v>151</v>
      </c>
      <c r="Q1" s="112"/>
      <c r="R1" s="113">
        <f>N1+1</f>
        <v>2</v>
      </c>
      <c r="S1" s="114"/>
      <c r="T1" s="111" t="s">
        <v>151</v>
      </c>
      <c r="U1" s="112"/>
      <c r="V1" s="113">
        <f>R1+1</f>
        <v>3</v>
      </c>
      <c r="W1" s="114"/>
      <c r="X1" s="111" t="s">
        <v>151</v>
      </c>
      <c r="Y1" s="112"/>
      <c r="Z1" s="113">
        <f>V1+1</f>
        <v>4</v>
      </c>
      <c r="AA1" s="114"/>
      <c r="AB1" s="111" t="s">
        <v>151</v>
      </c>
      <c r="AC1" s="112"/>
      <c r="AD1" s="113">
        <f>Z1+1</f>
        <v>5</v>
      </c>
      <c r="AE1" s="114"/>
      <c r="AF1" s="111" t="s">
        <v>151</v>
      </c>
      <c r="AG1" s="112"/>
      <c r="AH1" s="113">
        <f>AD1+1</f>
        <v>6</v>
      </c>
      <c r="AI1" s="114"/>
      <c r="AJ1" s="111" t="s">
        <v>151</v>
      </c>
      <c r="AK1" s="112"/>
      <c r="AL1" s="113">
        <f>AH1+1</f>
        <v>7</v>
      </c>
      <c r="AM1" s="114"/>
      <c r="AN1" s="111" t="s">
        <v>151</v>
      </c>
      <c r="AO1" s="112"/>
      <c r="AP1" s="113">
        <f>AL1+1</f>
        <v>8</v>
      </c>
      <c r="AQ1" s="114"/>
      <c r="AR1" s="111" t="s">
        <v>151</v>
      </c>
      <c r="AS1" s="112"/>
      <c r="AT1" s="113">
        <f>AP1+1</f>
        <v>9</v>
      </c>
      <c r="AU1" s="114"/>
      <c r="AV1" s="111" t="s">
        <v>151</v>
      </c>
      <c r="AW1" s="112"/>
      <c r="AX1" s="113">
        <f>AT1+1</f>
        <v>10</v>
      </c>
      <c r="AY1" s="114"/>
      <c r="AZ1" s="111" t="s">
        <v>151</v>
      </c>
      <c r="BA1" s="112"/>
      <c r="BB1" s="113">
        <f>AX1+1</f>
        <v>11</v>
      </c>
      <c r="BC1" s="114"/>
      <c r="BD1" s="111" t="s">
        <v>151</v>
      </c>
      <c r="BE1" s="112"/>
      <c r="BF1" s="113">
        <f>BB1+1</f>
        <v>12</v>
      </c>
      <c r="BG1" s="114"/>
      <c r="BH1" s="111" t="s">
        <v>151</v>
      </c>
      <c r="BI1" s="112"/>
      <c r="BJ1" s="113">
        <f>BF1+1</f>
        <v>13</v>
      </c>
      <c r="BK1" s="114"/>
      <c r="BL1" s="111" t="s">
        <v>151</v>
      </c>
      <c r="BM1" s="112"/>
      <c r="BN1" s="113">
        <f>BJ1+1</f>
        <v>14</v>
      </c>
      <c r="BO1" s="114"/>
      <c r="BP1" s="111" t="s">
        <v>151</v>
      </c>
      <c r="BQ1" s="112"/>
      <c r="BR1" s="113">
        <f>BN1+1</f>
        <v>15</v>
      </c>
      <c r="BS1" s="114"/>
      <c r="BT1" s="111" t="s">
        <v>151</v>
      </c>
      <c r="BU1" s="112"/>
      <c r="BV1" s="113">
        <f>BR1+1</f>
        <v>16</v>
      </c>
      <c r="BW1" s="114"/>
      <c r="BX1" s="92" t="s">
        <v>151</v>
      </c>
      <c r="BY1" s="93"/>
      <c r="BZ1" s="94">
        <f>BV1+1</f>
        <v>17</v>
      </c>
      <c r="CA1" s="95"/>
      <c r="CB1" s="92" t="s">
        <v>151</v>
      </c>
      <c r="CC1" s="93"/>
      <c r="CD1" s="94">
        <f>BZ1+1</f>
        <v>18</v>
      </c>
      <c r="CE1" s="95"/>
      <c r="CF1" s="92" t="s">
        <v>151</v>
      </c>
      <c r="CG1" s="93"/>
      <c r="CH1" s="94">
        <f>CD1+1</f>
        <v>19</v>
      </c>
      <c r="CI1" s="95"/>
      <c r="CJ1" s="92" t="s">
        <v>151</v>
      </c>
      <c r="CK1" s="93"/>
      <c r="CL1" s="94">
        <f>CH1+1</f>
        <v>20</v>
      </c>
      <c r="CM1" s="95"/>
      <c r="CN1" s="92" t="s">
        <v>151</v>
      </c>
      <c r="CO1" s="93"/>
      <c r="CP1" s="94">
        <f>CL1+1</f>
        <v>21</v>
      </c>
      <c r="CQ1" s="95"/>
      <c r="CR1" s="92" t="s">
        <v>151</v>
      </c>
      <c r="CS1" s="93"/>
      <c r="CT1" s="94">
        <f>CP1+1</f>
        <v>22</v>
      </c>
      <c r="CU1" s="95"/>
    </row>
    <row r="2" spans="1:99" x14ac:dyDescent="0.2">
      <c r="A2" s="106"/>
      <c r="B2" s="106"/>
      <c r="C2" s="106"/>
      <c r="D2" s="106"/>
      <c r="E2" s="106"/>
      <c r="F2" s="106"/>
      <c r="G2" s="106"/>
      <c r="H2" s="122"/>
      <c r="I2" s="121"/>
      <c r="J2" s="121"/>
      <c r="K2" s="123"/>
      <c r="L2" s="47" t="s">
        <v>121</v>
      </c>
      <c r="M2" s="48" t="s">
        <v>122</v>
      </c>
      <c r="N2" s="62" t="s">
        <v>148</v>
      </c>
      <c r="O2" s="49" t="s">
        <v>7</v>
      </c>
      <c r="P2" s="82" t="s">
        <v>121</v>
      </c>
      <c r="Q2" s="83" t="s">
        <v>122</v>
      </c>
      <c r="R2" s="83" t="s">
        <v>148</v>
      </c>
      <c r="S2" s="84" t="s">
        <v>7</v>
      </c>
      <c r="T2" s="85" t="s">
        <v>121</v>
      </c>
      <c r="U2" s="86" t="s">
        <v>122</v>
      </c>
      <c r="V2" s="86" t="s">
        <v>148</v>
      </c>
      <c r="W2" s="87" t="s">
        <v>7</v>
      </c>
      <c r="X2" s="88" t="s">
        <v>121</v>
      </c>
      <c r="Y2" s="89" t="s">
        <v>122</v>
      </c>
      <c r="Z2" s="89" t="s">
        <v>148</v>
      </c>
      <c r="AA2" s="90" t="s">
        <v>7</v>
      </c>
      <c r="AB2" s="88" t="s">
        <v>121</v>
      </c>
      <c r="AC2" s="89" t="s">
        <v>122</v>
      </c>
      <c r="AD2" s="89" t="s">
        <v>148</v>
      </c>
      <c r="AE2" s="90" t="s">
        <v>7</v>
      </c>
      <c r="AF2" s="88" t="s">
        <v>121</v>
      </c>
      <c r="AG2" s="89" t="s">
        <v>122</v>
      </c>
      <c r="AH2" s="89" t="s">
        <v>148</v>
      </c>
      <c r="AI2" s="90" t="s">
        <v>7</v>
      </c>
      <c r="AJ2" s="88" t="s">
        <v>121</v>
      </c>
      <c r="AK2" s="89" t="s">
        <v>122</v>
      </c>
      <c r="AL2" s="89" t="s">
        <v>148</v>
      </c>
      <c r="AM2" s="90" t="s">
        <v>7</v>
      </c>
      <c r="AN2" s="88" t="s">
        <v>121</v>
      </c>
      <c r="AO2" s="89" t="s">
        <v>122</v>
      </c>
      <c r="AP2" s="89" t="s">
        <v>148</v>
      </c>
      <c r="AQ2" s="90" t="s">
        <v>7</v>
      </c>
      <c r="AR2" s="88" t="s">
        <v>121</v>
      </c>
      <c r="AS2" s="89" t="s">
        <v>122</v>
      </c>
      <c r="AT2" s="89" t="s">
        <v>148</v>
      </c>
      <c r="AU2" s="90" t="s">
        <v>7</v>
      </c>
      <c r="AV2" s="88" t="s">
        <v>121</v>
      </c>
      <c r="AW2" s="89" t="s">
        <v>122</v>
      </c>
      <c r="AX2" s="89" t="s">
        <v>148</v>
      </c>
      <c r="AY2" s="90" t="s">
        <v>7</v>
      </c>
      <c r="AZ2" s="88" t="s">
        <v>121</v>
      </c>
      <c r="BA2" s="89" t="s">
        <v>122</v>
      </c>
      <c r="BB2" s="89" t="s">
        <v>148</v>
      </c>
      <c r="BC2" s="90" t="s">
        <v>7</v>
      </c>
      <c r="BD2" s="88" t="s">
        <v>121</v>
      </c>
      <c r="BE2" s="89" t="s">
        <v>122</v>
      </c>
      <c r="BF2" s="89" t="s">
        <v>148</v>
      </c>
      <c r="BG2" s="90" t="s">
        <v>7</v>
      </c>
      <c r="BH2" s="88" t="s">
        <v>121</v>
      </c>
      <c r="BI2" s="89" t="s">
        <v>122</v>
      </c>
      <c r="BJ2" s="89" t="s">
        <v>148</v>
      </c>
      <c r="BK2" s="90" t="s">
        <v>7</v>
      </c>
      <c r="BL2" s="88" t="s">
        <v>121</v>
      </c>
      <c r="BM2" s="89" t="s">
        <v>122</v>
      </c>
      <c r="BN2" s="89" t="s">
        <v>148</v>
      </c>
      <c r="BO2" s="90" t="s">
        <v>7</v>
      </c>
      <c r="BP2" s="88" t="s">
        <v>121</v>
      </c>
      <c r="BQ2" s="89" t="s">
        <v>122</v>
      </c>
      <c r="BR2" s="89" t="s">
        <v>148</v>
      </c>
      <c r="BS2" s="90" t="s">
        <v>7</v>
      </c>
      <c r="BT2" s="88" t="s">
        <v>121</v>
      </c>
      <c r="BU2" s="89" t="s">
        <v>122</v>
      </c>
      <c r="BV2" s="89" t="s">
        <v>148</v>
      </c>
      <c r="BW2" s="90" t="s">
        <v>7</v>
      </c>
      <c r="BX2" s="88" t="s">
        <v>121</v>
      </c>
      <c r="BY2" s="89" t="s">
        <v>122</v>
      </c>
      <c r="BZ2" s="89" t="s">
        <v>148</v>
      </c>
      <c r="CA2" s="90" t="s">
        <v>7</v>
      </c>
      <c r="CB2" s="88" t="s">
        <v>121</v>
      </c>
      <c r="CC2" s="89" t="s">
        <v>122</v>
      </c>
      <c r="CD2" s="89" t="s">
        <v>148</v>
      </c>
      <c r="CE2" s="90" t="s">
        <v>7</v>
      </c>
      <c r="CF2" s="88" t="s">
        <v>121</v>
      </c>
      <c r="CG2" s="89" t="s">
        <v>122</v>
      </c>
      <c r="CH2" s="89" t="s">
        <v>148</v>
      </c>
      <c r="CI2" s="90" t="s">
        <v>7</v>
      </c>
      <c r="CJ2" s="88" t="s">
        <v>121</v>
      </c>
      <c r="CK2" s="89" t="s">
        <v>122</v>
      </c>
      <c r="CL2" s="89" t="s">
        <v>148</v>
      </c>
      <c r="CM2" s="90" t="s">
        <v>7</v>
      </c>
      <c r="CN2" s="88" t="s">
        <v>121</v>
      </c>
      <c r="CO2" s="89" t="s">
        <v>122</v>
      </c>
      <c r="CP2" s="89" t="s">
        <v>148</v>
      </c>
      <c r="CQ2" s="90" t="s">
        <v>7</v>
      </c>
      <c r="CR2" s="88" t="s">
        <v>121</v>
      </c>
      <c r="CS2" s="89" t="s">
        <v>122</v>
      </c>
      <c r="CT2" s="89" t="s">
        <v>148</v>
      </c>
      <c r="CU2" s="90" t="s">
        <v>7</v>
      </c>
    </row>
    <row r="3" spans="1:99" x14ac:dyDescent="0.2">
      <c r="A3">
        <v>2018</v>
      </c>
      <c r="B3">
        <v>33</v>
      </c>
      <c r="C3">
        <v>3</v>
      </c>
      <c r="D3" t="s">
        <v>18</v>
      </c>
      <c r="E3" t="s">
        <v>38</v>
      </c>
      <c r="F3" s="46">
        <f t="shared" ref="F3:F18" si="0">COUNTIF($L3:$WD3,D3)/$B$21</f>
        <v>0.13636363636363635</v>
      </c>
      <c r="G3" s="46">
        <f t="shared" ref="G3:G18" si="1">COUNTIF($L3:$WD3,E3)/$B$21</f>
        <v>0.5</v>
      </c>
      <c r="H3" s="46">
        <f t="shared" ref="H3:H18" si="2">SUMPRODUCT((--EXACT("Draw",$L3:$WD3)))/$B$21</f>
        <v>0.36363636363636365</v>
      </c>
      <c r="I3" t="str">
        <f t="array" ref="I3">INDEX('All Group Data'!$X$1:$X$1000,MATCH(A3&amp;B3&amp;C3,'All Group Data'!$A$1:$A$1000&amp;'All Group Data'!$B$1:$B$1000&amp;'All Group Data'!$C$1:$C$1000,0))</f>
        <v>Uruguay</v>
      </c>
      <c r="J3" t="str">
        <f>IF(I3="","",IF(I3=D3,"favourite",IF(I3=E3,"outsider","draw")))</f>
        <v>favourite</v>
      </c>
      <c r="K3">
        <f>IF(J3="","",IF(J3="favourite",SUMIFS('All Group Data'!$S2:$S1000,'All Group Data'!$A2:$A1000,$A3,'All Group Data'!$C$2:$C$1000,$C3,'All Group Data'!$B$2:$B$1000,$B3),IF(J3="outsider",SUMIFS('All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2.6</v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Data'!$S$2:$S$1000,'All Group Data'!$A$2:$A$1000,$A3,'All Group Data'!$C$2:$C$1000,$C3,'All Group Data'!$B$2:$B$1000,$B3),IF(M3="outsider",SUMIFS('All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O3" s="55" t="str">
        <f>IF($I3="","",IF($I3=L3,"W","L"))</f>
        <v>W</v>
      </c>
      <c r="P3" s="45" t="s">
        <v>38</v>
      </c>
      <c r="Q3" s="42" t="str">
        <f>IF(P3="","",IF(P3=$D3,"favourite",IF(P3=$E3,"outsider","draw")))</f>
        <v>outsider</v>
      </c>
      <c r="R3" s="42">
        <f>IF(Q3="","",IF(Q3="favourite",SUMIFS('All Group Data'!$S$2:$S$1000,'All Group Data'!$A$2:$A$1000,$A3,'All Group Data'!$C$2:$C$1000,$C3,'All Group Data'!$B$2:$B$1000,$B3),IF(Q3="outsider",SUMIFS('All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84" t="str">
        <f>IF($I3="","",IF($I3=P3,"W","L"))</f>
        <v>L</v>
      </c>
      <c r="T3" s="45" t="s">
        <v>38</v>
      </c>
      <c r="U3" s="42" t="str">
        <f>IF(T3="","",IF(T3=$D3,"favourite",IF(T3=$E3,"outsider","draw")))</f>
        <v>outsider</v>
      </c>
      <c r="V3" s="42">
        <f>IF(U3="","",IF(U3="favourite",SUMIFS('All Group Data'!$S$2:$S$1000,'All Group Data'!$A$2:$A$1000,$A3,'All Group Data'!$C$2:$C$1000,$C3,'All Group Data'!$B$2:$B$1000,$B3),IF(U3="outsider",SUMIFS('All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87" t="str">
        <f>IF($I3="","",IF($I3=T3,"W","L"))</f>
        <v>L</v>
      </c>
      <c r="X3" s="45" t="s">
        <v>18</v>
      </c>
      <c r="Y3" s="42" t="str">
        <f>IF(X3="","",IF(X3=$D3,"favourite",IF(X3=$E3,"outsider","draw")))</f>
        <v>favourite</v>
      </c>
      <c r="Z3" s="42">
        <f>IF(Y3="","",IF(Y3="favourite",SUMIFS('All Group Data'!$S$2:$S$1000,'All Group Data'!$A$2:$A$1000,$A3,'All Group Data'!$C$2:$C$1000,$C3,'All Group Data'!$B$2:$B$1000,$B3),IF(Y3="outsider",SUMIFS('All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A3" s="90" t="str">
        <f>IF($I3="","",IF($I3=X3,"W","L"))</f>
        <v>W</v>
      </c>
      <c r="AB3" s="45" t="s">
        <v>18</v>
      </c>
      <c r="AC3" s="42" t="str">
        <f>IF(AB3="","",IF(AB3=$D3,"favourite",IF(AB3=$E3,"outsider","draw")))</f>
        <v>favourite</v>
      </c>
      <c r="AD3" s="42">
        <f>IF(AC3="","",IF(AC3="favourite",SUMIFS('All Group Data'!$S$2:$S$1000,'All Group Data'!$A$2:$A$1000,$A3,'All Group Data'!$C$2:$C$1000,$C3,'All Group Data'!$B$2:$B$1000,$B3),IF(AC3="outsider",SUMIFS('All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E3" s="90" t="str">
        <f>IF($I3="","",IF($I3=AB3,"W","L"))</f>
        <v>W</v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Data'!$S$2:$S$1000,'All Group Data'!$A$2:$A$1000,$A3,'All Group Data'!$C$2:$C$1000,$C3,'All Group Data'!$B$2:$B$1000,$B3),IF(AG3="outsider",SUMIFS('All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I3" s="90" t="str">
        <f>IF($I3="","",IF($I3=AF3,"W","L"))</f>
        <v>L</v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Data'!$S$2:$S$1000,'All Group Data'!$A$2:$A$1000,$A3,'All Group Data'!$C$2:$C$1000,$C3,'All Group Data'!$B$2:$B$1000,$B3),IF(AK3="outsider",SUMIFS('All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M3" s="90" t="str">
        <f>IF($I3="","",IF($I3=AJ3,"W","L"))</f>
        <v>L</v>
      </c>
      <c r="AN3" s="45" t="s">
        <v>38</v>
      </c>
      <c r="AO3" s="42" t="str">
        <f>IF(AN3="","",IF(AN3=$D3,"favourite",IF(AN3=$E3,"outsider","draw")))</f>
        <v>outsider</v>
      </c>
      <c r="AP3" s="42">
        <f>IF(AO3="","",IF(AO3="favourite",SUMIFS('All Group Data'!$S$2:$S$1000,'All Group Data'!$A$2:$A$1000,$A3,'All Group Data'!$C$2:$C$1000,$C3,'All Group Data'!$B$2:$B$1000,$B3),IF(AO3="outsider",SUMIFS('All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Q3" s="90" t="str">
        <f>IF($I3="","",IF($I3=AN3,"W","L"))</f>
        <v>L</v>
      </c>
      <c r="AR3" s="45" t="s">
        <v>38</v>
      </c>
      <c r="AS3" s="42" t="str">
        <f>IF(AR3="","",IF(AR3=$D3,"favourite",IF(AR3=$E3,"outsider","draw")))</f>
        <v>outsider</v>
      </c>
      <c r="AT3" s="42">
        <f>IF(AS3="","",IF(AS3="favourite",SUMIFS('All Group Data'!$S$2:$S$1000,'All Group Data'!$A$2:$A$1000,$A3,'All Group Data'!$C$2:$C$1000,$C3,'All Group Data'!$B$2:$B$1000,$B3),IF(AS3="outsider",SUMIFS('All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90" t="str">
        <f>IF($I3="","",IF($I3=AR3,"W","L"))</f>
        <v>L</v>
      </c>
      <c r="AV3" s="45" t="s">
        <v>38</v>
      </c>
      <c r="AW3" s="42" t="str">
        <f>IF(AV3="","",IF(AV3=$D3,"favourite",IF(AV3=$E3,"outsider","draw")))</f>
        <v>outsider</v>
      </c>
      <c r="AX3" s="42">
        <f>IF(AW3="","",IF(AW3="favourite",SUMIFS('All Group Data'!$S$2:$S$1000,'All Group Data'!$A$2:$A$1000,$A3,'All Group Data'!$C$2:$C$1000,$C3,'All Group Data'!$B$2:$B$1000,$B3),IF(AW3="outsider",SUMIFS('All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Y3" s="90" t="str">
        <f>IF($I3="","",IF($I3=AV3,"W","L"))</f>
        <v>L</v>
      </c>
      <c r="AZ3" s="45" t="s">
        <v>42</v>
      </c>
      <c r="BA3" s="42" t="str">
        <f>IF(AZ3="","",IF(AZ3=$D3,"favourite",IF(AZ3=$E3,"outsider","draw")))</f>
        <v>draw</v>
      </c>
      <c r="BB3" s="42">
        <f>IF(BA3="","",IF(BA3="favourite",SUMIFS('All Group Data'!$S$2:$S$1000,'All Group Data'!$A$2:$A$1000,$A3,'All Group Data'!$C$2:$C$1000,$C3,'All Group Data'!$B$2:$B$1000,$B3),IF(BA3="outsider",SUMIFS('All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C3" s="90" t="str">
        <f>IF($I3="","",IF($I3=AZ3,"W","L"))</f>
        <v>L</v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Data'!$S$2:$S$1000,'All Group Data'!$A$2:$A$1000,$A3,'All Group Data'!$C$2:$C$1000,$C3,'All Group Data'!$B$2:$B$1000,$B3),IF(BE3="outsider",SUMIFS('All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G3" s="90" t="str">
        <f>IF($I3="","",IF($I3=BD3,"W","L"))</f>
        <v>L</v>
      </c>
      <c r="BH3" s="45" t="s">
        <v>42</v>
      </c>
      <c r="BI3" s="42" t="str">
        <f>IF(BH3="","",IF(BH3=$D3,"favourite",IF(BH3=$E3,"outsider","draw")))</f>
        <v>draw</v>
      </c>
      <c r="BJ3" s="42">
        <f>IF(BI3="","",IF(BI3="favourite",SUMIFS('All Group Data'!$S$2:$S$1000,'All Group Data'!$A$2:$A$1000,$A3,'All Group Data'!$C$2:$C$1000,$C3,'All Group Data'!$B$2:$B$1000,$B3),IF(BI3="outsider",SUMIFS('All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K3" s="90" t="str">
        <f>IF($I3="","",IF($I3=BH3,"W","L"))</f>
        <v>L</v>
      </c>
      <c r="BL3" s="45" t="s">
        <v>38</v>
      </c>
      <c r="BM3" s="42" t="str">
        <f>IF(BL3="","",IF(BL3=$D3,"favourite",IF(BL3=$E3,"outsider","draw")))</f>
        <v>outsider</v>
      </c>
      <c r="BN3" s="42">
        <f>IF(BM3="","",IF(BM3="favourite",SUMIFS('All Group Data'!$S$2:$S$1000,'All Group Data'!$A$2:$A$1000,$A3,'All Group Data'!$C$2:$C$1000,$C3,'All Group Data'!$B$2:$B$1000,$B3),IF(BM3="outsider",SUMIFS('All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O3" s="90" t="str">
        <f>IF($I3="","",IF($I3=BL3,"W","L"))</f>
        <v>L</v>
      </c>
      <c r="BP3" s="45" t="s">
        <v>38</v>
      </c>
      <c r="BQ3" s="42" t="str">
        <f>IF(BP3="","",IF(BP3=$D3,"favourite",IF(BP3=$E3,"outsider","draw")))</f>
        <v>outsider</v>
      </c>
      <c r="BR3" s="42">
        <f>IF(BQ3="","",IF(BQ3="favourite",SUMIFS('All Group Data'!$S$2:$S$1000,'All Group Data'!$A$2:$A$1000,$A3,'All Group Data'!$C$2:$C$1000,$C3,'All Group Data'!$B$2:$B$1000,$B3),IF(BQ3="outsider",SUMIFS('All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S3" s="90" t="str">
        <f>IF($I3="","",IF($I3=BP3,"W","L"))</f>
        <v>L</v>
      </c>
      <c r="BT3" s="45" t="s">
        <v>38</v>
      </c>
      <c r="BU3" s="42" t="str">
        <f>IF(BT3="","",IF(BT3=$D3,"favourite",IF(BT3=$E3,"outsider","draw")))</f>
        <v>outsider</v>
      </c>
      <c r="BV3" s="42">
        <f>IF(BU3="","",IF(BU3="favourite",SUMIFS('All Group Data'!$S$2:$S$1000,'All Group Data'!$A$2:$A$1000,$A3,'All Group Data'!$C$2:$C$1000,$C3,'All Group Data'!$B$2:$B$1000,$B3),IF(BU3="outsider",SUMIFS('All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W3" s="90" t="str">
        <f>IF($I3="","",IF($I3=BT3,"W","L"))</f>
        <v>L</v>
      </c>
      <c r="BX3" s="45" t="s">
        <v>38</v>
      </c>
      <c r="BY3" s="42" t="str">
        <f>IF(BX3="","",IF(BX3=$D3,"favourite",IF(BX3=$E3,"outsider","draw")))</f>
        <v>outsider</v>
      </c>
      <c r="BZ3" s="42">
        <f>IF(BY3="","",IF(BY3="favourite",SUMIFS('All Group Data'!$S$2:$S$1000,'All Group Data'!$A$2:$A$1000,$A3,'All Group Data'!$C$2:$C$1000,$C3,'All Group Data'!$B$2:$B$1000,$B3),IF(BY3="outsider",SUMIFS('All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A3" s="90" t="str">
        <f>IF($I3="","",IF($I3=BX3,"W","L"))</f>
        <v>L</v>
      </c>
      <c r="CB3" s="45" t="s">
        <v>38</v>
      </c>
      <c r="CC3" s="42" t="str">
        <f>IF(CB3="","",IF(CB3=$D3,"favourite",IF(CB3=$E3,"outsider","draw")))</f>
        <v>outsider</v>
      </c>
      <c r="CD3" s="42">
        <f>IF(CC3="","",IF(CC3="favourite",SUMIFS('All Group Data'!$S$2:$S$1000,'All Group Data'!$A$2:$A$1000,$A3,'All Group Data'!$C$2:$C$1000,$C3,'All Group Data'!$B$2:$B$1000,$B3),IF(CC3="outsider",SUMIFS('All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E3" s="90" t="str">
        <f>IF($I3="","",IF($I3=CB3,"W","L"))</f>
        <v>L</v>
      </c>
      <c r="CF3" s="45" t="s">
        <v>38</v>
      </c>
      <c r="CG3" s="42" t="str">
        <f>IF(CF3="","",IF(CF3=$D3,"favourite",IF(CF3=$E3,"outsider","draw")))</f>
        <v>outsider</v>
      </c>
      <c r="CH3" s="42">
        <f>IF(CG3="","",IF(CG3="favourite",SUMIFS('All Group Data'!$S$2:$S$1000,'All Group Data'!$A$2:$A$1000,$A3,'All Group Data'!$C$2:$C$1000,$C3,'All Group Data'!$B$2:$B$1000,$B3),IF(CG3="outsider",SUMIFS('All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I3" s="90" t="str">
        <f>IF($I3="","",IF($I3=CF3,"W","L"))</f>
        <v>L</v>
      </c>
      <c r="CJ3" s="45" t="s">
        <v>42</v>
      </c>
      <c r="CK3" s="42" t="str">
        <f>IF(CJ3="","",IF(CJ3=$D3,"favourite",IF(CJ3=$E3,"outsider","draw")))</f>
        <v>draw</v>
      </c>
      <c r="CL3" s="42">
        <f>IF(CK3="","",IF(CK3="favourite",SUMIFS('All Group Data'!$S$2:$S$1000,'All Group Data'!$A$2:$A$1000,$A3,'All Group Data'!$C$2:$C$1000,$C3,'All Group Data'!$B$2:$B$1000,$B3),IF(CK3="outsider",SUMIFS('All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M3" s="90" t="str">
        <f>IF($I3="","",IF($I3=CJ3,"W","L"))</f>
        <v>L</v>
      </c>
      <c r="CN3" s="45" t="s">
        <v>42</v>
      </c>
      <c r="CO3" s="42" t="str">
        <f>IF(CN3="","",IF(CN3=$D3,"favourite",IF(CN3=$E3,"outsider","draw")))</f>
        <v>draw</v>
      </c>
      <c r="CP3" s="42">
        <f>IF(CO3="","",IF(CO3="favourite",SUMIFS('All Group Data'!$S$2:$S$1000,'All Group Data'!$A$2:$A$1000,$A3,'All Group Data'!$C$2:$C$1000,$C3,'All Group Data'!$B$2:$B$1000,$B3),IF(CO3="outsider",SUMIFS('All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Q3" s="90" t="str">
        <f>IF($I3="","",IF($I3=CN3,"W","L"))</f>
        <v>L</v>
      </c>
      <c r="CR3" s="45" t="s">
        <v>42</v>
      </c>
      <c r="CS3" s="42" t="str">
        <f>IF(CR3="","",IF(CR3=$D3,"favourite",IF(CR3=$E3,"outsider","draw")))</f>
        <v>draw</v>
      </c>
      <c r="CT3" s="42">
        <f>IF(CS3="","",IF(CS3="favourite",SUMIFS('All Group Data'!$S$2:$S$1000,'All Group Data'!$A$2:$A$1000,$A3,'All Group Data'!$C$2:$C$1000,$C3,'All Group Data'!$B$2:$B$1000,$B3),IF(CS3="outsider",SUMIFS('All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U3" s="90" t="str">
        <f>IF($I3="","",IF($I3=CR3,"W","L"))</f>
        <v>L</v>
      </c>
    </row>
    <row r="4" spans="1:99" x14ac:dyDescent="0.2">
      <c r="A4">
        <v>2018</v>
      </c>
      <c r="B4">
        <v>34</v>
      </c>
      <c r="C4">
        <v>3</v>
      </c>
      <c r="D4" t="s">
        <v>86</v>
      </c>
      <c r="E4" t="s">
        <v>85</v>
      </c>
      <c r="F4" s="46">
        <f t="shared" si="0"/>
        <v>1</v>
      </c>
      <c r="G4" s="46">
        <f t="shared" si="1"/>
        <v>0</v>
      </c>
      <c r="H4" s="46">
        <f t="shared" si="2"/>
        <v>0</v>
      </c>
      <c r="I4" t="str">
        <f t="array" ref="I4">INDEX('All Group Data'!$X$1:$X$1000,MATCH(A4&amp;B4&amp;C4,'All Group Data'!$A$1:$A$1000&amp;'All Group Data'!$B$1:$B$1000&amp;'All Group Data'!$C$1:$C$1000,0))</f>
        <v>Saudi Arabia</v>
      </c>
      <c r="J4" t="str">
        <f t="shared" ref="J4:J18" si="3">IF(I4="","",IF(I4=D4,"favourite",IF(I4=E4,"outsider","draw")))</f>
        <v>outsider</v>
      </c>
      <c r="K4">
        <f>IF(J4="","",IF(J4="favourite",SUMIFS('All Group Data'!$S3:$S1001,'All Group Data'!$A3:$A1001,$A4,'All Group Data'!$C$2:$C$1000,$C4,'All Group Data'!$B$2:$B$1000,$B4),IF(J4="outsider",SUMIFS('All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6</v>
      </c>
      <c r="L4" s="45" t="s">
        <v>86</v>
      </c>
      <c r="M4" s="42" t="str">
        <f t="shared" ref="M4:M18" si="4">IF(L4="","",IF(L4=$D4,"favourite",IF(L4=$E4,"outsider","draw")))</f>
        <v>favourite</v>
      </c>
      <c r="N4" s="42">
        <f>IF(M4="","",IF(M4="favourite",SUMIFS('All Group Data'!$S$2:$S$1000,'All Group Data'!$A$2:$A$1000,$A4,'All Group Data'!$C$2:$C$1000,$C4,'All Group Data'!$B$2:$B$1000,$B4),IF(M4="outsider",SUMIFS('All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O4" s="55" t="str">
        <f t="shared" ref="O4:O18" si="5">IF($I4="","",IF($I4=L4,"W","L"))</f>
        <v>L</v>
      </c>
      <c r="P4" s="45" t="s">
        <v>86</v>
      </c>
      <c r="Q4" s="42" t="str">
        <f t="shared" ref="Q4:Q18" si="6">IF(P4="","",IF(P4=$D4,"favourite",IF(P4=$E4,"outsider","draw")))</f>
        <v>favourite</v>
      </c>
      <c r="R4" s="42">
        <f>IF(Q4="","",IF(Q4="favourite",SUMIFS('All Group Data'!$S$2:$S$1000,'All Group Data'!$A$2:$A$1000,$A4,'All Group Data'!$C$2:$C$1000,$C4,'All Group Data'!$B$2:$B$1000,$B4),IF(Q4="outsider",SUMIFS('All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S4" s="84" t="str">
        <f t="shared" ref="S4:S18" si="7">IF($I4="","",IF($I4=P4,"W","L"))</f>
        <v>L</v>
      </c>
      <c r="T4" s="45" t="s">
        <v>86</v>
      </c>
      <c r="U4" s="42" t="str">
        <f t="shared" ref="U4:U18" si="8">IF(T4="","",IF(T4=$D4,"favourite",IF(T4=$E4,"outsider","draw")))</f>
        <v>favourite</v>
      </c>
      <c r="V4" s="42">
        <f>IF(U4="","",IF(U4="favourite",SUMIFS('All Group Data'!$S$2:$S$1000,'All Group Data'!$A$2:$A$1000,$A4,'All Group Data'!$C$2:$C$1000,$C4,'All Group Data'!$B$2:$B$1000,$B4),IF(U4="outsider",SUMIFS('All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W4" s="87" t="str">
        <f t="shared" ref="W4:W18" si="9">IF($I4="","",IF($I4=T4,"W","L"))</f>
        <v>L</v>
      </c>
      <c r="X4" s="45" t="s">
        <v>86</v>
      </c>
      <c r="Y4" s="42" t="str">
        <f t="shared" ref="Y4:Y18" si="10">IF(X4="","",IF(X4=$D4,"favourite",IF(X4=$E4,"outsider","draw")))</f>
        <v>favourite</v>
      </c>
      <c r="Z4" s="42">
        <f>IF(Y4="","",IF(Y4="favourite",SUMIFS('All Group Data'!$S$2:$S$1000,'All Group Data'!$A$2:$A$1000,$A4,'All Group Data'!$C$2:$C$1000,$C4,'All Group Data'!$B$2:$B$1000,$B4),IF(Y4="outsider",SUMIFS('All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A4" s="90" t="str">
        <f t="shared" ref="AA4:AA18" si="11">IF($I4="","",IF($I4=X4,"W","L"))</f>
        <v>L</v>
      </c>
      <c r="AB4" s="45" t="s">
        <v>86</v>
      </c>
      <c r="AC4" s="42" t="str">
        <f t="shared" ref="AC4:AC18" si="12">IF(AB4="","",IF(AB4=$D4,"favourite",IF(AB4=$E4,"outsider","draw")))</f>
        <v>favourite</v>
      </c>
      <c r="AD4" s="42">
        <f>IF(AC4="","",IF(AC4="favourite",SUMIFS('All Group Data'!$S$2:$S$1000,'All Group Data'!$A$2:$A$1000,$A4,'All Group Data'!$C$2:$C$1000,$C4,'All Group Data'!$B$2:$B$1000,$B4),IF(AC4="outsider",SUMIFS('All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E4" s="90" t="str">
        <f t="shared" ref="AE4:AE18" si="13">IF($I4="","",IF($I4=AB4,"W","L"))</f>
        <v>L</v>
      </c>
      <c r="AF4" s="45" t="s">
        <v>86</v>
      </c>
      <c r="AG4" s="42" t="str">
        <f t="shared" ref="AG4:AG18" si="14">IF(AF4="","",IF(AF4=$D4,"favourite",IF(AF4=$E4,"outsider","draw")))</f>
        <v>favourite</v>
      </c>
      <c r="AH4" s="42">
        <f>IF(AG4="","",IF(AG4="favourite",SUMIFS('All Group Data'!$S$2:$S$1000,'All Group Data'!$A$2:$A$1000,$A4,'All Group Data'!$C$2:$C$1000,$C4,'All Group Data'!$B$2:$B$1000,$B4),IF(AG4="outsider",SUMIFS('All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I4" s="90" t="str">
        <f t="shared" ref="AI4:AI18" si="15">IF($I4="","",IF($I4=AF4,"W","L"))</f>
        <v>L</v>
      </c>
      <c r="AJ4" s="45" t="s">
        <v>86</v>
      </c>
      <c r="AK4" s="42" t="str">
        <f t="shared" ref="AK4:AK18" si="16">IF(AJ4="","",IF(AJ4=$D4,"favourite",IF(AJ4=$E4,"outsider","draw")))</f>
        <v>favourite</v>
      </c>
      <c r="AL4" s="42">
        <f>IF(AK4="","",IF(AK4="favourite",SUMIFS('All Group Data'!$S$2:$S$1000,'All Group Data'!$A$2:$A$1000,$A4,'All Group Data'!$C$2:$C$1000,$C4,'All Group Data'!$B$2:$B$1000,$B4),IF(AK4="outsider",SUMIFS('All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M4" s="90" t="str">
        <f t="shared" ref="AM4:AM18" si="17">IF($I4="","",IF($I4=AJ4,"W","L"))</f>
        <v>L</v>
      </c>
      <c r="AN4" s="45" t="s">
        <v>86</v>
      </c>
      <c r="AO4" s="42" t="str">
        <f t="shared" ref="AO4:AO18" si="18">IF(AN4="","",IF(AN4=$D4,"favourite",IF(AN4=$E4,"outsider","draw")))</f>
        <v>favourite</v>
      </c>
      <c r="AP4" s="42">
        <f>IF(AO4="","",IF(AO4="favourite",SUMIFS('All Group Data'!$S$2:$S$1000,'All Group Data'!$A$2:$A$1000,$A4,'All Group Data'!$C$2:$C$1000,$C4,'All Group Data'!$B$2:$B$1000,$B4),IF(AO4="outsider",SUMIFS('All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Q4" s="90" t="str">
        <f t="shared" ref="AQ4:AQ18" si="19">IF($I4="","",IF($I4=AN4,"W","L"))</f>
        <v>L</v>
      </c>
      <c r="AR4" s="45" t="s">
        <v>86</v>
      </c>
      <c r="AS4" s="42" t="str">
        <f t="shared" ref="AS4:AS18" si="20">IF(AR4="","",IF(AR4=$D4,"favourite",IF(AR4=$E4,"outsider","draw")))</f>
        <v>favourite</v>
      </c>
      <c r="AT4" s="42">
        <f>IF(AS4="","",IF(AS4="favourite",SUMIFS('All Group Data'!$S$2:$S$1000,'All Group Data'!$A$2:$A$1000,$A4,'All Group Data'!$C$2:$C$1000,$C4,'All Group Data'!$B$2:$B$1000,$B4),IF(AS4="outsider",SUMIFS('All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U4" s="90" t="str">
        <f t="shared" ref="AU4:AU18" si="21">IF($I4="","",IF($I4=AR4,"W","L"))</f>
        <v>L</v>
      </c>
      <c r="AV4" s="45" t="s">
        <v>86</v>
      </c>
      <c r="AW4" s="42" t="str">
        <f t="shared" ref="AW4:AW18" si="22">IF(AV4="","",IF(AV4=$D4,"favourite",IF(AV4=$E4,"outsider","draw")))</f>
        <v>favourite</v>
      </c>
      <c r="AX4" s="42">
        <f>IF(AW4="","",IF(AW4="favourite",SUMIFS('All Group Data'!$S$2:$S$1000,'All Group Data'!$A$2:$A$1000,$A4,'All Group Data'!$C$2:$C$1000,$C4,'All Group Data'!$B$2:$B$1000,$B4),IF(AW4="outsider",SUMIFS('All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Y4" s="90" t="str">
        <f t="shared" ref="AY4:AY18" si="23">IF($I4="","",IF($I4=AV4,"W","L"))</f>
        <v>L</v>
      </c>
      <c r="AZ4" s="45" t="s">
        <v>86</v>
      </c>
      <c r="BA4" s="42" t="str">
        <f t="shared" ref="BA4:BA18" si="24">IF(AZ4="","",IF(AZ4=$D4,"favourite",IF(AZ4=$E4,"outsider","draw")))</f>
        <v>favourite</v>
      </c>
      <c r="BB4" s="42">
        <f>IF(BA4="","",IF(BA4="favourite",SUMIFS('All Group Data'!$S$2:$S$1000,'All Group Data'!$A$2:$A$1000,$A4,'All Group Data'!$C$2:$C$1000,$C4,'All Group Data'!$B$2:$B$1000,$B4),IF(BA4="outsider",SUMIFS('All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C4" s="90" t="str">
        <f t="shared" ref="BC4:BC18" si="25">IF($I4="","",IF($I4=AZ4,"W","L"))</f>
        <v>L</v>
      </c>
      <c r="BD4" s="45" t="s">
        <v>86</v>
      </c>
      <c r="BE4" s="42" t="str">
        <f t="shared" ref="BE4:BE18" si="26">IF(BD4="","",IF(BD4=$D4,"favourite",IF(BD4=$E4,"outsider","draw")))</f>
        <v>favourite</v>
      </c>
      <c r="BF4" s="42">
        <f>IF(BE4="","",IF(BE4="favourite",SUMIFS('All Group Data'!$S$2:$S$1000,'All Group Data'!$A$2:$A$1000,$A4,'All Group Data'!$C$2:$C$1000,$C4,'All Group Data'!$B$2:$B$1000,$B4),IF(BE4="outsider",SUMIFS('All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G4" s="90" t="str">
        <f t="shared" ref="BG4:BG18" si="27">IF($I4="","",IF($I4=BD4,"W","L"))</f>
        <v>L</v>
      </c>
      <c r="BH4" s="45" t="s">
        <v>86</v>
      </c>
      <c r="BI4" s="42" t="str">
        <f t="shared" ref="BI4:BI18" si="28">IF(BH4="","",IF(BH4=$D4,"favourite",IF(BH4=$E4,"outsider","draw")))</f>
        <v>favourite</v>
      </c>
      <c r="BJ4" s="42">
        <f>IF(BI4="","",IF(BI4="favourite",SUMIFS('All Group Data'!$S$2:$S$1000,'All Group Data'!$A$2:$A$1000,$A4,'All Group Data'!$C$2:$C$1000,$C4,'All Group Data'!$B$2:$B$1000,$B4),IF(BI4="outsider",SUMIFS('All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K4" s="90" t="str">
        <f t="shared" ref="BK4:BK18" si="29">IF($I4="","",IF($I4=BH4,"W","L"))</f>
        <v>L</v>
      </c>
      <c r="BL4" s="45" t="s">
        <v>86</v>
      </c>
      <c r="BM4" s="42" t="str">
        <f t="shared" ref="BM4:BM18" si="30">IF(BL4="","",IF(BL4=$D4,"favourite",IF(BL4=$E4,"outsider","draw")))</f>
        <v>favourite</v>
      </c>
      <c r="BN4" s="42">
        <f>IF(BM4="","",IF(BM4="favourite",SUMIFS('All Group Data'!$S$2:$S$1000,'All Group Data'!$A$2:$A$1000,$A4,'All Group Data'!$C$2:$C$1000,$C4,'All Group Data'!$B$2:$B$1000,$B4),IF(BM4="outsider",SUMIFS('All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O4" s="90" t="str">
        <f t="shared" ref="BO4:BO18" si="31">IF($I4="","",IF($I4=BL4,"W","L"))</f>
        <v>L</v>
      </c>
      <c r="BP4" s="45" t="s">
        <v>86</v>
      </c>
      <c r="BQ4" s="42" t="str">
        <f t="shared" ref="BQ4:BQ18" si="32">IF(BP4="","",IF(BP4=$D4,"favourite",IF(BP4=$E4,"outsider","draw")))</f>
        <v>favourite</v>
      </c>
      <c r="BR4" s="42">
        <f>IF(BQ4="","",IF(BQ4="favourite",SUMIFS('All Group Data'!$S$2:$S$1000,'All Group Data'!$A$2:$A$1000,$A4,'All Group Data'!$C$2:$C$1000,$C4,'All Group Data'!$B$2:$B$1000,$B4),IF(BQ4="outsider",SUMIFS('All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S4" s="90" t="str">
        <f t="shared" ref="BS4:BS18" si="33">IF($I4="","",IF($I4=BP4,"W","L"))</f>
        <v>L</v>
      </c>
      <c r="BT4" s="45" t="s">
        <v>86</v>
      </c>
      <c r="BU4" s="42" t="str">
        <f t="shared" ref="BU4:BU18" si="34">IF(BT4="","",IF(BT4=$D4,"favourite",IF(BT4=$E4,"outsider","draw")))</f>
        <v>favourite</v>
      </c>
      <c r="BV4" s="42">
        <f>IF(BU4="","",IF(BU4="favourite",SUMIFS('All Group Data'!$S$2:$S$1000,'All Group Data'!$A$2:$A$1000,$A4,'All Group Data'!$C$2:$C$1000,$C4,'All Group Data'!$B$2:$B$1000,$B4),IF(BU4="outsider",SUMIFS('All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W4" s="90" t="str">
        <f t="shared" ref="BW4:BW18" si="35">IF($I4="","",IF($I4=BT4,"W","L"))</f>
        <v>L</v>
      </c>
      <c r="BX4" s="45" t="s">
        <v>86</v>
      </c>
      <c r="BY4" s="42" t="str">
        <f t="shared" ref="BY4:BY18" si="36">IF(BX4="","",IF(BX4=$D4,"favourite",IF(BX4=$E4,"outsider","draw")))</f>
        <v>favourite</v>
      </c>
      <c r="BZ4" s="42">
        <f>IF(BY4="","",IF(BY4="favourite",SUMIFS('All Group Data'!$S$2:$S$1000,'All Group Data'!$A$2:$A$1000,$A4,'All Group Data'!$C$2:$C$1000,$C4,'All Group Data'!$B$2:$B$1000,$B4),IF(BY4="outsider",SUMIFS('All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A4" s="90" t="str">
        <f t="shared" ref="CA4:CA18" si="37">IF($I4="","",IF($I4=BX4,"W","L"))</f>
        <v>L</v>
      </c>
      <c r="CB4" s="45" t="s">
        <v>86</v>
      </c>
      <c r="CC4" s="42" t="str">
        <f t="shared" ref="CC4:CC18" si="38">IF(CB4="","",IF(CB4=$D4,"favourite",IF(CB4=$E4,"outsider","draw")))</f>
        <v>favourite</v>
      </c>
      <c r="CD4" s="42">
        <f>IF(CC4="","",IF(CC4="favourite",SUMIFS('All Group Data'!$S$2:$S$1000,'All Group Data'!$A$2:$A$1000,$A4,'All Group Data'!$C$2:$C$1000,$C4,'All Group Data'!$B$2:$B$1000,$B4),IF(CC4="outsider",SUMIFS('All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E4" s="90" t="str">
        <f t="shared" ref="CE4:CE18" si="39">IF($I4="","",IF($I4=CB4,"W","L"))</f>
        <v>L</v>
      </c>
      <c r="CF4" s="45" t="s">
        <v>86</v>
      </c>
      <c r="CG4" s="42" t="str">
        <f t="shared" ref="CG4:CG18" si="40">IF(CF4="","",IF(CF4=$D4,"favourite",IF(CF4=$E4,"outsider","draw")))</f>
        <v>favourite</v>
      </c>
      <c r="CH4" s="42">
        <f>IF(CG4="","",IF(CG4="favourite",SUMIFS('All Group Data'!$S$2:$S$1000,'All Group Data'!$A$2:$A$1000,$A4,'All Group Data'!$C$2:$C$1000,$C4,'All Group Data'!$B$2:$B$1000,$B4),IF(CG4="outsider",SUMIFS('All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I4" s="90" t="str">
        <f t="shared" ref="CI4:CI18" si="41">IF($I4="","",IF($I4=CF4,"W","L"))</f>
        <v>L</v>
      </c>
      <c r="CJ4" s="45" t="s">
        <v>86</v>
      </c>
      <c r="CK4" s="42" t="str">
        <f t="shared" ref="CK4:CK18" si="42">IF(CJ4="","",IF(CJ4=$D4,"favourite",IF(CJ4=$E4,"outsider","draw")))</f>
        <v>favourite</v>
      </c>
      <c r="CL4" s="42">
        <f>IF(CK4="","",IF(CK4="favourite",SUMIFS('All Group Data'!$S$2:$S$1000,'All Group Data'!$A$2:$A$1000,$A4,'All Group Data'!$C$2:$C$1000,$C4,'All Group Data'!$B$2:$B$1000,$B4),IF(CK4="outsider",SUMIFS('All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M4" s="90" t="str">
        <f t="shared" ref="CM4:CM18" si="43">IF($I4="","",IF($I4=CJ4,"W","L"))</f>
        <v>L</v>
      </c>
      <c r="CN4" s="45" t="s">
        <v>86</v>
      </c>
      <c r="CO4" s="42" t="str">
        <f t="shared" ref="CO4:CO18" si="44">IF(CN4="","",IF(CN4=$D4,"favourite",IF(CN4=$E4,"outsider","draw")))</f>
        <v>favourite</v>
      </c>
      <c r="CP4" s="42">
        <f>IF(CO4="","",IF(CO4="favourite",SUMIFS('All Group Data'!$S$2:$S$1000,'All Group Data'!$A$2:$A$1000,$A4,'All Group Data'!$C$2:$C$1000,$C4,'All Group Data'!$B$2:$B$1000,$B4),IF(CO4="outsider",SUMIFS('All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Q4" s="90" t="str">
        <f t="shared" ref="CQ4:CQ18" si="45">IF($I4="","",IF($I4=CN4,"W","L"))</f>
        <v>L</v>
      </c>
      <c r="CR4" s="45" t="s">
        <v>86</v>
      </c>
      <c r="CS4" s="42" t="str">
        <f t="shared" ref="CS4:CS18" si="46">IF(CR4="","",IF(CR4=$D4,"favourite",IF(CR4=$E4,"outsider","draw")))</f>
        <v>favourite</v>
      </c>
      <c r="CT4" s="42">
        <f>IF(CS4="","",IF(CS4="favourite",SUMIFS('All Group Data'!$S$2:$S$1000,'All Group Data'!$A$2:$A$1000,$A4,'All Group Data'!$C$2:$C$1000,$C4,'All Group Data'!$B$2:$B$1000,$B4),IF(CS4="outsider",SUMIFS('All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U4" s="90" t="str">
        <f t="shared" ref="CU4:CU18" si="47">IF($I4="","",IF($I4=CR4,"W","L"))</f>
        <v>L</v>
      </c>
    </row>
    <row r="5" spans="1:9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1</v>
      </c>
      <c r="G5" s="46">
        <f t="shared" si="1"/>
        <v>0</v>
      </c>
      <c r="H5" s="46">
        <f t="shared" si="2"/>
        <v>0</v>
      </c>
      <c r="I5" t="str">
        <f t="array" ref="I5">INDEX('All Group Data'!$X$1:$X$1000,MATCH(A5&amp;B5&amp;C5,'All Group Data'!$A$1:$A$1000&amp;'All Group Data'!$B$1:$B$1000&amp;'All Group Data'!$C$1:$C$1000,0))</f>
        <v>Draw</v>
      </c>
      <c r="J5" t="str">
        <f t="shared" si="3"/>
        <v>draw</v>
      </c>
      <c r="K5">
        <f>IF(J5="","",IF(J5="favourite",SUMIFS('All Group Data'!$S4:$S1002,'All Group Data'!$A4:$A1002,$A5,'All Group Data'!$C$2:$C$1000,$C5,'All Group Data'!$B$2:$B$1000,$B5),IF(J5="outsider",SUMIFS('All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2.5</v>
      </c>
      <c r="L5" s="45" t="s">
        <v>31</v>
      </c>
      <c r="M5" s="42" t="str">
        <f t="shared" si="4"/>
        <v>favourite</v>
      </c>
      <c r="N5" s="42">
        <f>IF(M5="","",IF(M5="favourite",SUMIFS('All Group Data'!$S$2:$S$1000,'All Group Data'!$A$2:$A$1000,$A5,'All Group Data'!$C$2:$C$1000,$C5,'All Group Data'!$B$2:$B$1000,$B5),IF(M5="outsider",SUMIFS('All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O5" s="55" t="str">
        <f t="shared" si="5"/>
        <v>L</v>
      </c>
      <c r="P5" s="45" t="s">
        <v>31</v>
      </c>
      <c r="Q5" s="42" t="str">
        <f t="shared" si="6"/>
        <v>favourite</v>
      </c>
      <c r="R5" s="42">
        <f>IF(Q5="","",IF(Q5="favourite",SUMIFS('All Group Data'!$S$2:$S$1000,'All Group Data'!$A$2:$A$1000,$A5,'All Group Data'!$C$2:$C$1000,$C5,'All Group Data'!$B$2:$B$1000,$B5),IF(Q5="outsider",SUMIFS('All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S5" s="84" t="str">
        <f t="shared" si="7"/>
        <v>L</v>
      </c>
      <c r="T5" s="45" t="s">
        <v>31</v>
      </c>
      <c r="U5" s="42" t="str">
        <f t="shared" si="8"/>
        <v>favourite</v>
      </c>
      <c r="V5" s="42">
        <f>IF(U5="","",IF(U5="favourite",SUMIFS('All Group Data'!$S$2:$S$1000,'All Group Data'!$A$2:$A$1000,$A5,'All Group Data'!$C$2:$C$1000,$C5,'All Group Data'!$B$2:$B$1000,$B5),IF(U5="outsider",SUMIFS('All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W5" s="87" t="str">
        <f t="shared" si="9"/>
        <v>L</v>
      </c>
      <c r="X5" s="45" t="s">
        <v>31</v>
      </c>
      <c r="Y5" s="42" t="str">
        <f t="shared" si="10"/>
        <v>favourite</v>
      </c>
      <c r="Z5" s="42">
        <f>IF(Y5="","",IF(Y5="favourite",SUMIFS('All Group Data'!$S$2:$S$1000,'All Group Data'!$A$2:$A$1000,$A5,'All Group Data'!$C$2:$C$1000,$C5,'All Group Data'!$B$2:$B$1000,$B5),IF(Y5="outsider",SUMIFS('All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A5" s="90" t="str">
        <f t="shared" si="11"/>
        <v>L</v>
      </c>
      <c r="AB5" s="45" t="s">
        <v>31</v>
      </c>
      <c r="AC5" s="42" t="str">
        <f t="shared" si="12"/>
        <v>favourite</v>
      </c>
      <c r="AD5" s="42">
        <f>IF(AC5="","",IF(AC5="favourite",SUMIFS('All Group Data'!$S$2:$S$1000,'All Group Data'!$A$2:$A$1000,$A5,'All Group Data'!$C$2:$C$1000,$C5,'All Group Data'!$B$2:$B$1000,$B5),IF(AC5="outsider",SUMIFS('All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E5" s="90" t="str">
        <f t="shared" si="13"/>
        <v>L</v>
      </c>
      <c r="AF5" s="45" t="s">
        <v>31</v>
      </c>
      <c r="AG5" s="42" t="str">
        <f t="shared" si="14"/>
        <v>favourite</v>
      </c>
      <c r="AH5" s="42">
        <f>IF(AG5="","",IF(AG5="favourite",SUMIFS('All Group Data'!$S$2:$S$1000,'All Group Data'!$A$2:$A$1000,$A5,'All Group Data'!$C$2:$C$1000,$C5,'All Group Data'!$B$2:$B$1000,$B5),IF(AG5="outsider",SUMIFS('All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I5" s="90" t="str">
        <f t="shared" si="15"/>
        <v>L</v>
      </c>
      <c r="AJ5" s="45" t="s">
        <v>31</v>
      </c>
      <c r="AK5" s="42" t="str">
        <f t="shared" si="16"/>
        <v>favourite</v>
      </c>
      <c r="AL5" s="42">
        <f>IF(AK5="","",IF(AK5="favourite",SUMIFS('All Group Data'!$S$2:$S$1000,'All Group Data'!$A$2:$A$1000,$A5,'All Group Data'!$C$2:$C$1000,$C5,'All Group Data'!$B$2:$B$1000,$B5),IF(AK5="outsider",SUMIFS('All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M5" s="90" t="str">
        <f t="shared" si="17"/>
        <v>L</v>
      </c>
      <c r="AN5" s="45" t="s">
        <v>31</v>
      </c>
      <c r="AO5" s="42" t="str">
        <f t="shared" si="18"/>
        <v>favourite</v>
      </c>
      <c r="AP5" s="42">
        <f>IF(AO5="","",IF(AO5="favourite",SUMIFS('All Group Data'!$S$2:$S$1000,'All Group Data'!$A$2:$A$1000,$A5,'All Group Data'!$C$2:$C$1000,$C5,'All Group Data'!$B$2:$B$1000,$B5),IF(AO5="outsider",SUMIFS('All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Q5" s="90" t="str">
        <f t="shared" si="19"/>
        <v>L</v>
      </c>
      <c r="AR5" s="45" t="s">
        <v>31</v>
      </c>
      <c r="AS5" s="42" t="str">
        <f t="shared" si="20"/>
        <v>favourite</v>
      </c>
      <c r="AT5" s="42">
        <f>IF(AS5="","",IF(AS5="favourite",SUMIFS('All Group Data'!$S$2:$S$1000,'All Group Data'!$A$2:$A$1000,$A5,'All Group Data'!$C$2:$C$1000,$C5,'All Group Data'!$B$2:$B$1000,$B5),IF(AS5="outsider",SUMIFS('All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U5" s="90" t="str">
        <f t="shared" si="21"/>
        <v>L</v>
      </c>
      <c r="AV5" s="45" t="s">
        <v>31</v>
      </c>
      <c r="AW5" s="42" t="str">
        <f t="shared" si="22"/>
        <v>favourite</v>
      </c>
      <c r="AX5" s="42">
        <f>IF(AW5="","",IF(AW5="favourite",SUMIFS('All Group Data'!$S$2:$S$1000,'All Group Data'!$A$2:$A$1000,$A5,'All Group Data'!$C$2:$C$1000,$C5,'All Group Data'!$B$2:$B$1000,$B5),IF(AW5="outsider",SUMIFS('All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Y5" s="90" t="str">
        <f t="shared" si="23"/>
        <v>L</v>
      </c>
      <c r="AZ5" s="45" t="s">
        <v>31</v>
      </c>
      <c r="BA5" s="42" t="str">
        <f t="shared" si="24"/>
        <v>favourite</v>
      </c>
      <c r="BB5" s="42">
        <f>IF(BA5="","",IF(BA5="favourite",SUMIFS('All Group Data'!$S$2:$S$1000,'All Group Data'!$A$2:$A$1000,$A5,'All Group Data'!$C$2:$C$1000,$C5,'All Group Data'!$B$2:$B$1000,$B5),IF(BA5="outsider",SUMIFS('All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C5" s="90" t="str">
        <f t="shared" si="25"/>
        <v>L</v>
      </c>
      <c r="BD5" s="45" t="s">
        <v>31</v>
      </c>
      <c r="BE5" s="42" t="str">
        <f t="shared" si="26"/>
        <v>favourite</v>
      </c>
      <c r="BF5" s="42">
        <f>IF(BE5="","",IF(BE5="favourite",SUMIFS('All Group Data'!$S$2:$S$1000,'All Group Data'!$A$2:$A$1000,$A5,'All Group Data'!$C$2:$C$1000,$C5,'All Group Data'!$B$2:$B$1000,$B5),IF(BE5="outsider",SUMIFS('All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G5" s="90" t="str">
        <f t="shared" si="27"/>
        <v>L</v>
      </c>
      <c r="BH5" s="45" t="s">
        <v>31</v>
      </c>
      <c r="BI5" s="42" t="str">
        <f t="shared" si="28"/>
        <v>favourite</v>
      </c>
      <c r="BJ5" s="42">
        <f>IF(BI5="","",IF(BI5="favourite",SUMIFS('All Group Data'!$S$2:$S$1000,'All Group Data'!$A$2:$A$1000,$A5,'All Group Data'!$C$2:$C$1000,$C5,'All Group Data'!$B$2:$B$1000,$B5),IF(BI5="outsider",SUMIFS('All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K5" s="90" t="str">
        <f t="shared" si="29"/>
        <v>L</v>
      </c>
      <c r="BL5" s="45" t="s">
        <v>31</v>
      </c>
      <c r="BM5" s="42" t="str">
        <f t="shared" si="30"/>
        <v>favourite</v>
      </c>
      <c r="BN5" s="42">
        <f>IF(BM5="","",IF(BM5="favourite",SUMIFS('All Group Data'!$S$2:$S$1000,'All Group Data'!$A$2:$A$1000,$A5,'All Group Data'!$C$2:$C$1000,$C5,'All Group Data'!$B$2:$B$1000,$B5),IF(BM5="outsider",SUMIFS('All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O5" s="90" t="str">
        <f t="shared" si="31"/>
        <v>L</v>
      </c>
      <c r="BP5" s="45" t="s">
        <v>31</v>
      </c>
      <c r="BQ5" s="42" t="str">
        <f t="shared" si="32"/>
        <v>favourite</v>
      </c>
      <c r="BR5" s="42">
        <f>IF(BQ5="","",IF(BQ5="favourite",SUMIFS('All Group Data'!$S$2:$S$1000,'All Group Data'!$A$2:$A$1000,$A5,'All Group Data'!$C$2:$C$1000,$C5,'All Group Data'!$B$2:$B$1000,$B5),IF(BQ5="outsider",SUMIFS('All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S5" s="90" t="str">
        <f t="shared" si="33"/>
        <v>L</v>
      </c>
      <c r="BT5" s="45" t="s">
        <v>31</v>
      </c>
      <c r="BU5" s="42" t="str">
        <f t="shared" si="34"/>
        <v>favourite</v>
      </c>
      <c r="BV5" s="42">
        <f>IF(BU5="","",IF(BU5="favourite",SUMIFS('All Group Data'!$S$2:$S$1000,'All Group Data'!$A$2:$A$1000,$A5,'All Group Data'!$C$2:$C$1000,$C5,'All Group Data'!$B$2:$B$1000,$B5),IF(BU5="outsider",SUMIFS('All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W5" s="90" t="str">
        <f t="shared" si="35"/>
        <v>L</v>
      </c>
      <c r="BX5" s="45" t="s">
        <v>31</v>
      </c>
      <c r="BY5" s="42" t="str">
        <f t="shared" si="36"/>
        <v>favourite</v>
      </c>
      <c r="BZ5" s="42">
        <f>IF(BY5="","",IF(BY5="favourite",SUMIFS('All Group Data'!$S$2:$S$1000,'All Group Data'!$A$2:$A$1000,$A5,'All Group Data'!$C$2:$C$1000,$C5,'All Group Data'!$B$2:$B$1000,$B5),IF(BY5="outsider",SUMIFS('All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A5" s="90" t="str">
        <f t="shared" si="37"/>
        <v>L</v>
      </c>
      <c r="CB5" s="45" t="s">
        <v>31</v>
      </c>
      <c r="CC5" s="42" t="str">
        <f t="shared" si="38"/>
        <v>favourite</v>
      </c>
      <c r="CD5" s="42">
        <f>IF(CC5="","",IF(CC5="favourite",SUMIFS('All Group Data'!$S$2:$S$1000,'All Group Data'!$A$2:$A$1000,$A5,'All Group Data'!$C$2:$C$1000,$C5,'All Group Data'!$B$2:$B$1000,$B5),IF(CC5="outsider",SUMIFS('All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E5" s="90" t="str">
        <f t="shared" si="39"/>
        <v>L</v>
      </c>
      <c r="CF5" s="45" t="s">
        <v>31</v>
      </c>
      <c r="CG5" s="42" t="str">
        <f t="shared" si="40"/>
        <v>favourite</v>
      </c>
      <c r="CH5" s="42">
        <f>IF(CG5="","",IF(CG5="favourite",SUMIFS('All Group Data'!$S$2:$S$1000,'All Group Data'!$A$2:$A$1000,$A5,'All Group Data'!$C$2:$C$1000,$C5,'All Group Data'!$B$2:$B$1000,$B5),IF(CG5="outsider",SUMIFS('All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I5" s="90" t="str">
        <f t="shared" si="41"/>
        <v>L</v>
      </c>
      <c r="CJ5" s="45" t="s">
        <v>31</v>
      </c>
      <c r="CK5" s="42" t="str">
        <f t="shared" si="42"/>
        <v>favourite</v>
      </c>
      <c r="CL5" s="42">
        <f>IF(CK5="","",IF(CK5="favourite",SUMIFS('All Group Data'!$S$2:$S$1000,'All Group Data'!$A$2:$A$1000,$A5,'All Group Data'!$C$2:$C$1000,$C5,'All Group Data'!$B$2:$B$1000,$B5),IF(CK5="outsider",SUMIFS('All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M5" s="90" t="str">
        <f t="shared" si="43"/>
        <v>L</v>
      </c>
      <c r="CN5" s="45" t="s">
        <v>31</v>
      </c>
      <c r="CO5" s="42" t="str">
        <f t="shared" si="44"/>
        <v>favourite</v>
      </c>
      <c r="CP5" s="42">
        <f>IF(CO5="","",IF(CO5="favourite",SUMIFS('All Group Data'!$S$2:$S$1000,'All Group Data'!$A$2:$A$1000,$A5,'All Group Data'!$C$2:$C$1000,$C5,'All Group Data'!$B$2:$B$1000,$B5),IF(CO5="outsider",SUMIFS('All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Q5" s="90" t="str">
        <f t="shared" si="45"/>
        <v>L</v>
      </c>
      <c r="CR5" s="45" t="s">
        <v>31</v>
      </c>
      <c r="CS5" s="42" t="str">
        <f t="shared" si="46"/>
        <v>favourite</v>
      </c>
      <c r="CT5" s="42">
        <f>IF(CS5="","",IF(CS5="favourite",SUMIFS('All Group Data'!$S$2:$S$1000,'All Group Data'!$A$2:$A$1000,$A5,'All Group Data'!$C$2:$C$1000,$C5,'All Group Data'!$B$2:$B$1000,$B5),IF(CS5="outsider",SUMIFS('All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U5" s="90" t="str">
        <f t="shared" si="47"/>
        <v>L</v>
      </c>
    </row>
    <row r="6" spans="1:99" x14ac:dyDescent="0.2">
      <c r="A6">
        <v>2018</v>
      </c>
      <c r="B6">
        <v>36</v>
      </c>
      <c r="C6">
        <v>3</v>
      </c>
      <c r="D6" t="s">
        <v>12</v>
      </c>
      <c r="E6" t="s">
        <v>87</v>
      </c>
      <c r="F6" s="46">
        <f t="shared" si="0"/>
        <v>0.86363636363636365</v>
      </c>
      <c r="G6" s="46">
        <f t="shared" si="1"/>
        <v>0</v>
      </c>
      <c r="H6" s="46">
        <f t="shared" si="2"/>
        <v>0.13636363636363635</v>
      </c>
      <c r="I6" t="str">
        <f t="array" ref="I6">INDEX('All Group Data'!$X$1:$X$1000,MATCH(A6&amp;B6&amp;C6,'All Group Data'!$A$1:$A$1000&amp;'All Group Data'!$B$1:$B$1000&amp;'All Group Data'!$C$1:$C$1000,0))</f>
        <v>Draw</v>
      </c>
      <c r="J6" t="str">
        <f t="shared" si="3"/>
        <v>draw</v>
      </c>
      <c r="K6">
        <f>IF(J6="","",IF(J6="favourite",SUMIFS('All Group Data'!$S5:$S1003,'All Group Data'!$A5:$A1003,$A6,'All Group Data'!$C$2:$C$1000,$C6,'All Group Data'!$B$2:$B$1000,$B6),IF(J6="outsider",SUMIFS('All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2.8</v>
      </c>
      <c r="L6" s="45" t="s">
        <v>12</v>
      </c>
      <c r="M6" s="42" t="str">
        <f t="shared" si="4"/>
        <v>favourite</v>
      </c>
      <c r="N6" s="42">
        <f>IF(M6="","",IF(M6="favourite",SUMIFS('All Group Data'!$S$2:$S$1000,'All Group Data'!$A$2:$A$1000,$A6,'All Group Data'!$C$2:$C$1000,$C6,'All Group Data'!$B$2:$B$1000,$B6),IF(M6="outsider",SUMIFS('All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O6" s="55" t="str">
        <f t="shared" si="5"/>
        <v>L</v>
      </c>
      <c r="P6" s="45" t="s">
        <v>12</v>
      </c>
      <c r="Q6" s="42" t="str">
        <f t="shared" si="6"/>
        <v>favourite</v>
      </c>
      <c r="R6" s="42">
        <f>IF(Q6="","",IF(Q6="favourite",SUMIFS('All Group Data'!$S$2:$S$1000,'All Group Data'!$A$2:$A$1000,$A6,'All Group Data'!$C$2:$C$1000,$C6,'All Group Data'!$B$2:$B$1000,$B6),IF(Q6="outsider",SUMIFS('All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S6" s="84" t="str">
        <f t="shared" si="7"/>
        <v>L</v>
      </c>
      <c r="T6" s="45" t="s">
        <v>12</v>
      </c>
      <c r="U6" s="42" t="str">
        <f t="shared" si="8"/>
        <v>favourite</v>
      </c>
      <c r="V6" s="42">
        <f>IF(U6="","",IF(U6="favourite",SUMIFS('All Group Data'!$S$2:$S$1000,'All Group Data'!$A$2:$A$1000,$A6,'All Group Data'!$C$2:$C$1000,$C6,'All Group Data'!$B$2:$B$1000,$B6),IF(U6="outsider",SUMIFS('All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W6" s="87" t="str">
        <f t="shared" si="9"/>
        <v>L</v>
      </c>
      <c r="X6" s="45" t="s">
        <v>12</v>
      </c>
      <c r="Y6" s="42" t="str">
        <f t="shared" si="10"/>
        <v>favourite</v>
      </c>
      <c r="Z6" s="42">
        <f>IF(Y6="","",IF(Y6="favourite",SUMIFS('All Group Data'!$S$2:$S$1000,'All Group Data'!$A$2:$A$1000,$A6,'All Group Data'!$C$2:$C$1000,$C6,'All Group Data'!$B$2:$B$1000,$B6),IF(Y6="outsider",SUMIFS('All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A6" s="90" t="str">
        <f t="shared" si="11"/>
        <v>L</v>
      </c>
      <c r="AB6" s="45" t="s">
        <v>12</v>
      </c>
      <c r="AC6" s="42" t="str">
        <f t="shared" si="12"/>
        <v>favourite</v>
      </c>
      <c r="AD6" s="42">
        <f>IF(AC6="","",IF(AC6="favourite",SUMIFS('All Group Data'!$S$2:$S$1000,'All Group Data'!$A$2:$A$1000,$A6,'All Group Data'!$C$2:$C$1000,$C6,'All Group Data'!$B$2:$B$1000,$B6),IF(AC6="outsider",SUMIFS('All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E6" s="90" t="str">
        <f t="shared" si="13"/>
        <v>L</v>
      </c>
      <c r="AF6" s="45" t="s">
        <v>12</v>
      </c>
      <c r="AG6" s="42" t="str">
        <f t="shared" si="14"/>
        <v>favourite</v>
      </c>
      <c r="AH6" s="42">
        <f>IF(AG6="","",IF(AG6="favourite",SUMIFS('All Group Data'!$S$2:$S$1000,'All Group Data'!$A$2:$A$1000,$A6,'All Group Data'!$C$2:$C$1000,$C6,'All Group Data'!$B$2:$B$1000,$B6),IF(AG6="outsider",SUMIFS('All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I6" s="90" t="str">
        <f t="shared" si="15"/>
        <v>L</v>
      </c>
      <c r="AJ6" s="45" t="s">
        <v>12</v>
      </c>
      <c r="AK6" s="42" t="str">
        <f t="shared" si="16"/>
        <v>favourite</v>
      </c>
      <c r="AL6" s="42">
        <f>IF(AK6="","",IF(AK6="favourite",SUMIFS('All Group Data'!$S$2:$S$1000,'All Group Data'!$A$2:$A$1000,$A6,'All Group Data'!$C$2:$C$1000,$C6,'All Group Data'!$B$2:$B$1000,$B6),IF(AK6="outsider",SUMIFS('All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M6" s="90" t="str">
        <f t="shared" si="17"/>
        <v>L</v>
      </c>
      <c r="AN6" s="45" t="s">
        <v>12</v>
      </c>
      <c r="AO6" s="42" t="str">
        <f t="shared" si="18"/>
        <v>favourite</v>
      </c>
      <c r="AP6" s="42">
        <f>IF(AO6="","",IF(AO6="favourite",SUMIFS('All Group Data'!$S$2:$S$1000,'All Group Data'!$A$2:$A$1000,$A6,'All Group Data'!$C$2:$C$1000,$C6,'All Group Data'!$B$2:$B$1000,$B6),IF(AO6="outsider",SUMIFS('All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Q6" s="90" t="str">
        <f t="shared" si="19"/>
        <v>L</v>
      </c>
      <c r="AR6" s="45" t="s">
        <v>12</v>
      </c>
      <c r="AS6" s="42" t="str">
        <f t="shared" si="20"/>
        <v>favourite</v>
      </c>
      <c r="AT6" s="42">
        <f>IF(AS6="","",IF(AS6="favourite",SUMIFS('All Group Data'!$S$2:$S$1000,'All Group Data'!$A$2:$A$1000,$A6,'All Group Data'!$C$2:$C$1000,$C6,'All Group Data'!$B$2:$B$1000,$B6),IF(AS6="outsider",SUMIFS('All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U6" s="90" t="str">
        <f t="shared" si="21"/>
        <v>L</v>
      </c>
      <c r="AV6" s="45" t="s">
        <v>12</v>
      </c>
      <c r="AW6" s="42" t="str">
        <f t="shared" si="22"/>
        <v>favourite</v>
      </c>
      <c r="AX6" s="42">
        <f>IF(AW6="","",IF(AW6="favourite",SUMIFS('All Group Data'!$S$2:$S$1000,'All Group Data'!$A$2:$A$1000,$A6,'All Group Data'!$C$2:$C$1000,$C6,'All Group Data'!$B$2:$B$1000,$B6),IF(AW6="outsider",SUMIFS('All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Y6" s="90" t="str">
        <f t="shared" si="23"/>
        <v>L</v>
      </c>
      <c r="AZ6" s="45" t="s">
        <v>12</v>
      </c>
      <c r="BA6" s="42" t="str">
        <f t="shared" si="24"/>
        <v>favourite</v>
      </c>
      <c r="BB6" s="42">
        <f>IF(BA6="","",IF(BA6="favourite",SUMIFS('All Group Data'!$S$2:$S$1000,'All Group Data'!$A$2:$A$1000,$A6,'All Group Data'!$C$2:$C$1000,$C6,'All Group Data'!$B$2:$B$1000,$B6),IF(BA6="outsider",SUMIFS('All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C6" s="90" t="str">
        <f t="shared" si="25"/>
        <v>L</v>
      </c>
      <c r="BD6" s="45" t="s">
        <v>12</v>
      </c>
      <c r="BE6" s="42" t="str">
        <f t="shared" si="26"/>
        <v>favourite</v>
      </c>
      <c r="BF6" s="42">
        <f>IF(BE6="","",IF(BE6="favourite",SUMIFS('All Group Data'!$S$2:$S$1000,'All Group Data'!$A$2:$A$1000,$A6,'All Group Data'!$C$2:$C$1000,$C6,'All Group Data'!$B$2:$B$1000,$B6),IF(BE6="outsider",SUMIFS('All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G6" s="90" t="str">
        <f t="shared" si="27"/>
        <v>L</v>
      </c>
      <c r="BH6" s="45" t="s">
        <v>12</v>
      </c>
      <c r="BI6" s="42" t="str">
        <f t="shared" si="28"/>
        <v>favourite</v>
      </c>
      <c r="BJ6" s="42">
        <f>IF(BI6="","",IF(BI6="favourite",SUMIFS('All Group Data'!$S$2:$S$1000,'All Group Data'!$A$2:$A$1000,$A6,'All Group Data'!$C$2:$C$1000,$C6,'All Group Data'!$B$2:$B$1000,$B6),IF(BI6="outsider",SUMIFS('All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K6" s="90" t="str">
        <f t="shared" si="29"/>
        <v>L</v>
      </c>
      <c r="BL6" s="45" t="s">
        <v>12</v>
      </c>
      <c r="BM6" s="42" t="str">
        <f t="shared" si="30"/>
        <v>favourite</v>
      </c>
      <c r="BN6" s="42">
        <f>IF(BM6="","",IF(BM6="favourite",SUMIFS('All Group Data'!$S$2:$S$1000,'All Group Data'!$A$2:$A$1000,$A6,'All Group Data'!$C$2:$C$1000,$C6,'All Group Data'!$B$2:$B$1000,$B6),IF(BM6="outsider",SUMIFS('All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O6" s="90" t="str">
        <f t="shared" si="31"/>
        <v>L</v>
      </c>
      <c r="BP6" s="45" t="s">
        <v>12</v>
      </c>
      <c r="BQ6" s="42" t="str">
        <f t="shared" si="32"/>
        <v>favourite</v>
      </c>
      <c r="BR6" s="42">
        <f>IF(BQ6="","",IF(BQ6="favourite",SUMIFS('All Group Data'!$S$2:$S$1000,'All Group Data'!$A$2:$A$1000,$A6,'All Group Data'!$C$2:$C$1000,$C6,'All Group Data'!$B$2:$B$1000,$B6),IF(BQ6="outsider",SUMIFS('All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S6" s="90" t="str">
        <f t="shared" si="33"/>
        <v>L</v>
      </c>
      <c r="BT6" s="45" t="s">
        <v>12</v>
      </c>
      <c r="BU6" s="42" t="str">
        <f t="shared" si="34"/>
        <v>favourite</v>
      </c>
      <c r="BV6" s="42">
        <f>IF(BU6="","",IF(BU6="favourite",SUMIFS('All Group Data'!$S$2:$S$1000,'All Group Data'!$A$2:$A$1000,$A6,'All Group Data'!$C$2:$C$1000,$C6,'All Group Data'!$B$2:$B$1000,$B6),IF(BU6="outsider",SUMIFS('All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W6" s="90" t="str">
        <f t="shared" si="35"/>
        <v>L</v>
      </c>
      <c r="BX6" s="45" t="s">
        <v>12</v>
      </c>
      <c r="BY6" s="42" t="str">
        <f t="shared" si="36"/>
        <v>favourite</v>
      </c>
      <c r="BZ6" s="42">
        <f>IF(BY6="","",IF(BY6="favourite",SUMIFS('All Group Data'!$S$2:$S$1000,'All Group Data'!$A$2:$A$1000,$A6,'All Group Data'!$C$2:$C$1000,$C6,'All Group Data'!$B$2:$B$1000,$B6),IF(BY6="outsider",SUMIFS('All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A6" s="90" t="str">
        <f t="shared" si="37"/>
        <v>L</v>
      </c>
      <c r="CB6" s="45" t="s">
        <v>12</v>
      </c>
      <c r="CC6" s="42" t="str">
        <f t="shared" si="38"/>
        <v>favourite</v>
      </c>
      <c r="CD6" s="42">
        <f>IF(CC6="","",IF(CC6="favourite",SUMIFS('All Group Data'!$S$2:$S$1000,'All Group Data'!$A$2:$A$1000,$A6,'All Group Data'!$C$2:$C$1000,$C6,'All Group Data'!$B$2:$B$1000,$B6),IF(CC6="outsider",SUMIFS('All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E6" s="90" t="str">
        <f t="shared" si="39"/>
        <v>L</v>
      </c>
      <c r="CF6" s="45" t="s">
        <v>12</v>
      </c>
      <c r="CG6" s="42" t="str">
        <f t="shared" si="40"/>
        <v>favourite</v>
      </c>
      <c r="CH6" s="42">
        <f>IF(CG6="","",IF(CG6="favourite",SUMIFS('All Group Data'!$S$2:$S$1000,'All Group Data'!$A$2:$A$1000,$A6,'All Group Data'!$C$2:$C$1000,$C6,'All Group Data'!$B$2:$B$1000,$B6),IF(CG6="outsider",SUMIFS('All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I6" s="90" t="str">
        <f t="shared" si="41"/>
        <v>L</v>
      </c>
      <c r="CJ6" s="45" t="s">
        <v>42</v>
      </c>
      <c r="CK6" s="42" t="str">
        <f t="shared" si="42"/>
        <v>draw</v>
      </c>
      <c r="CL6" s="42">
        <f>IF(CK6="","",IF(CK6="favourite",SUMIFS('All Group Data'!$S$2:$S$1000,'All Group Data'!$A$2:$A$1000,$A6,'All Group Data'!$C$2:$C$1000,$C6,'All Group Data'!$B$2:$B$1000,$B6),IF(CK6="outsider",SUMIFS('All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M6" s="90" t="str">
        <f t="shared" si="43"/>
        <v>W</v>
      </c>
      <c r="CN6" s="45" t="s">
        <v>42</v>
      </c>
      <c r="CO6" s="42" t="str">
        <f t="shared" si="44"/>
        <v>draw</v>
      </c>
      <c r="CP6" s="42">
        <f>IF(CO6="","",IF(CO6="favourite",SUMIFS('All Group Data'!$S$2:$S$1000,'All Group Data'!$A$2:$A$1000,$A6,'All Group Data'!$C$2:$C$1000,$C6,'All Group Data'!$B$2:$B$1000,$B6),IF(CO6="outsider",SUMIFS('All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Q6" s="90" t="str">
        <f t="shared" si="45"/>
        <v>W</v>
      </c>
      <c r="CR6" s="45" t="s">
        <v>42</v>
      </c>
      <c r="CS6" s="42" t="str">
        <f t="shared" si="46"/>
        <v>draw</v>
      </c>
      <c r="CT6" s="42">
        <f>IF(CS6="","",IF(CS6="favourite",SUMIFS('All Group Data'!$S$2:$S$1000,'All Group Data'!$A$2:$A$1000,$A6,'All Group Data'!$C$2:$C$1000,$C6,'All Group Data'!$B$2:$B$1000,$B6),IF(CS6="outsider",SUMIFS('All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U6" s="90" t="str">
        <f t="shared" si="47"/>
        <v>W</v>
      </c>
    </row>
    <row r="7" spans="1:99" x14ac:dyDescent="0.2">
      <c r="A7" s="61">
        <v>2018</v>
      </c>
      <c r="B7" s="61">
        <v>37</v>
      </c>
      <c r="C7" s="61">
        <v>3</v>
      </c>
      <c r="D7" s="61" t="s">
        <v>26</v>
      </c>
      <c r="E7" s="61" t="s">
        <v>74</v>
      </c>
      <c r="F7" s="46">
        <f t="shared" si="0"/>
        <v>0.59090909090909094</v>
      </c>
      <c r="G7" s="46">
        <f t="shared" si="1"/>
        <v>0</v>
      </c>
      <c r="H7" s="46">
        <f t="shared" si="2"/>
        <v>0.40909090909090912</v>
      </c>
      <c r="I7" t="str">
        <f t="array" ref="I7">INDEX('All Group Data'!$X$1:$X$1000,MATCH(A7&amp;B7&amp;C7,'All Group Data'!$A$1:$A$1000&amp;'All Group Data'!$B$1:$B$1000&amp;'All Group Data'!$C$1:$C$1000,0))</f>
        <v>Draw</v>
      </c>
      <c r="J7" t="str">
        <f t="shared" si="3"/>
        <v>draw</v>
      </c>
      <c r="K7">
        <f>IF(J7="","",IF(J7="favourite",SUMIFS('All Group Data'!$S6:$S1004,'All Group Data'!$A6:$A1004,$A7,'All Group Data'!$C$2:$C$1000,$C7,'All Group Data'!$B$2:$B$1000,$B7),IF(J7="outsider",SUMIFS('All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L7" s="45" t="s">
        <v>26</v>
      </c>
      <c r="M7" s="42" t="str">
        <f t="shared" si="4"/>
        <v>favourite</v>
      </c>
      <c r="N7" s="42">
        <f>IF(M7="","",IF(M7="favourite",SUMIFS('All Group Data'!$S$2:$S$1000,'All Group Data'!$A$2:$A$1000,$A7,'All Group Data'!$C$2:$C$1000,$C7,'All Group Data'!$B$2:$B$1000,$B7),IF(M7="outsider",SUMIFS('All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O7" s="55" t="str">
        <f t="shared" si="5"/>
        <v>L</v>
      </c>
      <c r="P7" s="45" t="s">
        <v>42</v>
      </c>
      <c r="Q7" s="42" t="str">
        <f t="shared" si="6"/>
        <v>draw</v>
      </c>
      <c r="R7" s="42">
        <f>IF(Q7="","",IF(Q7="favourite",SUMIFS('All Group Data'!$S$2:$S$1000,'All Group Data'!$A$2:$A$1000,$A7,'All Group Data'!$C$2:$C$1000,$C7,'All Group Data'!$B$2:$B$1000,$B7),IF(Q7="outsider",SUMIFS('All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S7" s="84" t="str">
        <f t="shared" si="7"/>
        <v>W</v>
      </c>
      <c r="T7" s="45" t="s">
        <v>42</v>
      </c>
      <c r="U7" s="42" t="str">
        <f t="shared" si="8"/>
        <v>draw</v>
      </c>
      <c r="V7" s="42">
        <f>IF(U7="","",IF(U7="favourite",SUMIFS('All Group Data'!$S$2:$S$1000,'All Group Data'!$A$2:$A$1000,$A7,'All Group Data'!$C$2:$C$1000,$C7,'All Group Data'!$B$2:$B$1000,$B7),IF(U7="outsider",SUMIFS('All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W7" s="87" t="str">
        <f t="shared" si="9"/>
        <v>W</v>
      </c>
      <c r="X7" s="45" t="s">
        <v>42</v>
      </c>
      <c r="Y7" s="42" t="str">
        <f t="shared" si="10"/>
        <v>draw</v>
      </c>
      <c r="Z7" s="42">
        <f>IF(Y7="","",IF(Y7="favourite",SUMIFS('All Group Data'!$S$2:$S$1000,'All Group Data'!$A$2:$A$1000,$A7,'All Group Data'!$C$2:$C$1000,$C7,'All Group Data'!$B$2:$B$1000,$B7),IF(Y7="outsider",SUMIFS('All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A7" s="90" t="str">
        <f t="shared" si="11"/>
        <v>W</v>
      </c>
      <c r="AB7" s="45" t="s">
        <v>42</v>
      </c>
      <c r="AC7" s="42" t="str">
        <f t="shared" si="12"/>
        <v>draw</v>
      </c>
      <c r="AD7" s="42">
        <f>IF(AC7="","",IF(AC7="favourite",SUMIFS('All Group Data'!$S$2:$S$1000,'All Group Data'!$A$2:$A$1000,$A7,'All Group Data'!$C$2:$C$1000,$C7,'All Group Data'!$B$2:$B$1000,$B7),IF(AC7="outsider",SUMIFS('All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E7" s="90" t="str">
        <f t="shared" si="13"/>
        <v>W</v>
      </c>
      <c r="AF7" s="45" t="s">
        <v>42</v>
      </c>
      <c r="AG7" s="42" t="str">
        <f t="shared" si="14"/>
        <v>draw</v>
      </c>
      <c r="AH7" s="42">
        <f>IF(AG7="","",IF(AG7="favourite",SUMIFS('All Group Data'!$S$2:$S$1000,'All Group Data'!$A$2:$A$1000,$A7,'All Group Data'!$C$2:$C$1000,$C7,'All Group Data'!$B$2:$B$1000,$B7),IF(AG7="outsider",SUMIFS('All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I7" s="90" t="str">
        <f t="shared" si="15"/>
        <v>W</v>
      </c>
      <c r="AJ7" s="45" t="s">
        <v>42</v>
      </c>
      <c r="AK7" s="42" t="str">
        <f t="shared" si="16"/>
        <v>draw</v>
      </c>
      <c r="AL7" s="42">
        <f>IF(AK7="","",IF(AK7="favourite",SUMIFS('All Group Data'!$S$2:$S$1000,'All Group Data'!$A$2:$A$1000,$A7,'All Group Data'!$C$2:$C$1000,$C7,'All Group Data'!$B$2:$B$1000,$B7),IF(AK7="outsider",SUMIFS('All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M7" s="90" t="str">
        <f t="shared" si="17"/>
        <v>W</v>
      </c>
      <c r="AN7" s="45" t="s">
        <v>26</v>
      </c>
      <c r="AO7" s="42" t="str">
        <f t="shared" si="18"/>
        <v>favourite</v>
      </c>
      <c r="AP7" s="42">
        <f>IF(AO7="","",IF(AO7="favourite",SUMIFS('All Group Data'!$S$2:$S$1000,'All Group Data'!$A$2:$A$1000,$A7,'All Group Data'!$C$2:$C$1000,$C7,'All Group Data'!$B$2:$B$1000,$B7),IF(AO7="outsider",SUMIFS('All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Q7" s="90" t="str">
        <f t="shared" si="19"/>
        <v>L</v>
      </c>
      <c r="AR7" s="45" t="s">
        <v>26</v>
      </c>
      <c r="AS7" s="42" t="str">
        <f t="shared" si="20"/>
        <v>favourite</v>
      </c>
      <c r="AT7" s="42">
        <f>IF(AS7="","",IF(AS7="favourite",SUMIFS('All Group Data'!$S$2:$S$1000,'All Group Data'!$A$2:$A$1000,$A7,'All Group Data'!$C$2:$C$1000,$C7,'All Group Data'!$B$2:$B$1000,$B7),IF(AS7="outsider",SUMIFS('All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U7" s="90" t="str">
        <f t="shared" si="21"/>
        <v>L</v>
      </c>
      <c r="AV7" s="45" t="s">
        <v>26</v>
      </c>
      <c r="AW7" s="42" t="str">
        <f t="shared" si="22"/>
        <v>favourite</v>
      </c>
      <c r="AX7" s="42">
        <f>IF(AW7="","",IF(AW7="favourite",SUMIFS('All Group Data'!$S$2:$S$1000,'All Group Data'!$A$2:$A$1000,$A7,'All Group Data'!$C$2:$C$1000,$C7,'All Group Data'!$B$2:$B$1000,$B7),IF(AW7="outsider",SUMIFS('All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Y7" s="90" t="str">
        <f t="shared" si="23"/>
        <v>L</v>
      </c>
      <c r="AZ7" s="45" t="s">
        <v>26</v>
      </c>
      <c r="BA7" s="42" t="str">
        <f t="shared" si="24"/>
        <v>favourite</v>
      </c>
      <c r="BB7" s="42">
        <f>IF(BA7="","",IF(BA7="favourite",SUMIFS('All Group Data'!$S$2:$S$1000,'All Group Data'!$A$2:$A$1000,$A7,'All Group Data'!$C$2:$C$1000,$C7,'All Group Data'!$B$2:$B$1000,$B7),IF(BA7="outsider",SUMIFS('All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C7" s="90" t="str">
        <f t="shared" si="25"/>
        <v>L</v>
      </c>
      <c r="BD7" s="45" t="s">
        <v>26</v>
      </c>
      <c r="BE7" s="42" t="str">
        <f t="shared" si="26"/>
        <v>favourite</v>
      </c>
      <c r="BF7" s="42">
        <f>IF(BE7="","",IF(BE7="favourite",SUMIFS('All Group Data'!$S$2:$S$1000,'All Group Data'!$A$2:$A$1000,$A7,'All Group Data'!$C$2:$C$1000,$C7,'All Group Data'!$B$2:$B$1000,$B7),IF(BE7="outsider",SUMIFS('All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G7" s="90" t="str">
        <f t="shared" si="27"/>
        <v>L</v>
      </c>
      <c r="BH7" s="45" t="s">
        <v>26</v>
      </c>
      <c r="BI7" s="42" t="str">
        <f t="shared" si="28"/>
        <v>favourite</v>
      </c>
      <c r="BJ7" s="42">
        <f>IF(BI7="","",IF(BI7="favourite",SUMIFS('All Group Data'!$S$2:$S$1000,'All Group Data'!$A$2:$A$1000,$A7,'All Group Data'!$C$2:$C$1000,$C7,'All Group Data'!$B$2:$B$1000,$B7),IF(BI7="outsider",SUMIFS('All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K7" s="90" t="str">
        <f t="shared" si="29"/>
        <v>L</v>
      </c>
      <c r="BL7" s="45" t="s">
        <v>26</v>
      </c>
      <c r="BM7" s="42" t="str">
        <f t="shared" si="30"/>
        <v>favourite</v>
      </c>
      <c r="BN7" s="42">
        <f>IF(BM7="","",IF(BM7="favourite",SUMIFS('All Group Data'!$S$2:$S$1000,'All Group Data'!$A$2:$A$1000,$A7,'All Group Data'!$C$2:$C$1000,$C7,'All Group Data'!$B$2:$B$1000,$B7),IF(BM7="outsider",SUMIFS('All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O7" s="90" t="str">
        <f t="shared" si="31"/>
        <v>L</v>
      </c>
      <c r="BP7" s="45" t="s">
        <v>26</v>
      </c>
      <c r="BQ7" s="42" t="str">
        <f t="shared" si="32"/>
        <v>favourite</v>
      </c>
      <c r="BR7" s="42">
        <f>IF(BQ7="","",IF(BQ7="favourite",SUMIFS('All Group Data'!$S$2:$S$1000,'All Group Data'!$A$2:$A$1000,$A7,'All Group Data'!$C$2:$C$1000,$C7,'All Group Data'!$B$2:$B$1000,$B7),IF(BQ7="outsider",SUMIFS('All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S7" s="90" t="str">
        <f t="shared" si="33"/>
        <v>L</v>
      </c>
      <c r="BT7" s="45" t="s">
        <v>26</v>
      </c>
      <c r="BU7" s="42" t="str">
        <f t="shared" si="34"/>
        <v>favourite</v>
      </c>
      <c r="BV7" s="42">
        <f>IF(BU7="","",IF(BU7="favourite",SUMIFS('All Group Data'!$S$2:$S$1000,'All Group Data'!$A$2:$A$1000,$A7,'All Group Data'!$C$2:$C$1000,$C7,'All Group Data'!$B$2:$B$1000,$B7),IF(BU7="outsider",SUMIFS('All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W7" s="90" t="str">
        <f t="shared" si="35"/>
        <v>L</v>
      </c>
      <c r="BX7" s="45" t="s">
        <v>26</v>
      </c>
      <c r="BY7" s="42" t="str">
        <f t="shared" si="36"/>
        <v>favourite</v>
      </c>
      <c r="BZ7" s="42">
        <f>IF(BY7="","",IF(BY7="favourite",SUMIFS('All Group Data'!$S$2:$S$1000,'All Group Data'!$A$2:$A$1000,$A7,'All Group Data'!$C$2:$C$1000,$C7,'All Group Data'!$B$2:$B$1000,$B7),IF(BY7="outsider",SUMIFS('All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A7" s="90" t="str">
        <f t="shared" si="37"/>
        <v>L</v>
      </c>
      <c r="CB7" s="45" t="s">
        <v>26</v>
      </c>
      <c r="CC7" s="42" t="str">
        <f t="shared" si="38"/>
        <v>favourite</v>
      </c>
      <c r="CD7" s="42">
        <f>IF(CC7="","",IF(CC7="favourite",SUMIFS('All Group Data'!$S$2:$S$1000,'All Group Data'!$A$2:$A$1000,$A7,'All Group Data'!$C$2:$C$1000,$C7,'All Group Data'!$B$2:$B$1000,$B7),IF(CC7="outsider",SUMIFS('All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E7" s="90" t="str">
        <f t="shared" si="39"/>
        <v>L</v>
      </c>
      <c r="CF7" s="45" t="s">
        <v>26</v>
      </c>
      <c r="CG7" s="42" t="str">
        <f t="shared" si="40"/>
        <v>favourite</v>
      </c>
      <c r="CH7" s="42">
        <f>IF(CG7="","",IF(CG7="favourite",SUMIFS('All Group Data'!$S$2:$S$1000,'All Group Data'!$A$2:$A$1000,$A7,'All Group Data'!$C$2:$C$1000,$C7,'All Group Data'!$B$2:$B$1000,$B7),IF(CG7="outsider",SUMIFS('All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I7" s="90" t="str">
        <f t="shared" si="41"/>
        <v>L</v>
      </c>
      <c r="CJ7" s="45" t="s">
        <v>42</v>
      </c>
      <c r="CK7" s="42" t="str">
        <f t="shared" si="42"/>
        <v>draw</v>
      </c>
      <c r="CL7" s="42">
        <f>IF(CK7="","",IF(CK7="favourite",SUMIFS('All Group Data'!$S$2:$S$1000,'All Group Data'!$A$2:$A$1000,$A7,'All Group Data'!$C$2:$C$1000,$C7,'All Group Data'!$B$2:$B$1000,$B7),IF(CK7="outsider",SUMIFS('All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M7" s="90" t="str">
        <f t="shared" si="43"/>
        <v>W</v>
      </c>
      <c r="CN7" s="45" t="s">
        <v>42</v>
      </c>
      <c r="CO7" s="42" t="str">
        <f t="shared" si="44"/>
        <v>draw</v>
      </c>
      <c r="CP7" s="42">
        <f>IF(CO7="","",IF(CO7="favourite",SUMIFS('All Group Data'!$S$2:$S$1000,'All Group Data'!$A$2:$A$1000,$A7,'All Group Data'!$C$2:$C$1000,$C7,'All Group Data'!$B$2:$B$1000,$B7),IF(CO7="outsider",SUMIFS('All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Q7" s="90" t="str">
        <f t="shared" si="45"/>
        <v>W</v>
      </c>
      <c r="CR7" s="45" t="s">
        <v>42</v>
      </c>
      <c r="CS7" s="42" t="str">
        <f t="shared" si="46"/>
        <v>draw</v>
      </c>
      <c r="CT7" s="42">
        <f>IF(CS7="","",IF(CS7="favourite",SUMIFS('All Group Data'!$S$2:$S$1000,'All Group Data'!$A$2:$A$1000,$A7,'All Group Data'!$C$2:$C$1000,$C7,'All Group Data'!$B$2:$B$1000,$B7),IF(CS7="outsider",SUMIFS('All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U7" s="90" t="str">
        <f t="shared" si="47"/>
        <v>W</v>
      </c>
    </row>
    <row r="8" spans="1:99" x14ac:dyDescent="0.2">
      <c r="A8" s="61">
        <v>2018</v>
      </c>
      <c r="B8" s="61">
        <v>38</v>
      </c>
      <c r="C8" s="61">
        <v>3</v>
      </c>
      <c r="D8" s="61" t="s">
        <v>88</v>
      </c>
      <c r="E8" s="61" t="s">
        <v>15</v>
      </c>
      <c r="F8" s="46">
        <f t="shared" si="0"/>
        <v>0.18181818181818182</v>
      </c>
      <c r="G8" s="46">
        <f t="shared" si="1"/>
        <v>0.54545454545454541</v>
      </c>
      <c r="H8" s="46">
        <f t="shared" si="2"/>
        <v>0.27272727272727271</v>
      </c>
      <c r="I8" t="str">
        <f t="array" ref="I8">INDEX('All Group Data'!$X$1:$X$1000,MATCH(A8&amp;B8&amp;C8,'All Group Data'!$A$1:$A$1000&amp;'All Group Data'!$B$1:$B$1000&amp;'All Group Data'!$C$1:$C$1000,0))</f>
        <v>Peru</v>
      </c>
      <c r="J8" t="str">
        <f t="shared" si="3"/>
        <v>favourite</v>
      </c>
      <c r="K8">
        <f>IF(J8="","",IF(J8="favourite",SUMIFS('All Group Data'!$S7:$S1005,'All Group Data'!$A7:$A1005,$A8,'All Group Data'!$C$2:$C$1000,$C8,'All Group Data'!$B$2:$B$1000,$B8),IF(J8="outsider",SUMIFS('All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1.45</v>
      </c>
      <c r="L8" s="45" t="s">
        <v>88</v>
      </c>
      <c r="M8" s="42" t="str">
        <f t="shared" si="4"/>
        <v>favourite</v>
      </c>
      <c r="N8" s="42">
        <f>IF(M8="","",IF(M8="favourite",SUMIFS('All Group Data'!$S$2:$S$1000,'All Group Data'!$A$2:$A$1000,$A8,'All Group Data'!$C$2:$C$1000,$C8,'All Group Data'!$B$2:$B$1000,$B8),IF(M8="outsider",SUMIFS('All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O8" s="55" t="str">
        <f t="shared" si="5"/>
        <v>W</v>
      </c>
      <c r="P8" s="45" t="s">
        <v>42</v>
      </c>
      <c r="Q8" s="42" t="str">
        <f t="shared" si="6"/>
        <v>draw</v>
      </c>
      <c r="R8" s="42">
        <f>IF(Q8="","",IF(Q8="favourite",SUMIFS('All Group Data'!$S$2:$S$1000,'All Group Data'!$A$2:$A$1000,$A8,'All Group Data'!$C$2:$C$1000,$C8,'All Group Data'!$B$2:$B$1000,$B8),IF(Q8="outsider",SUMIFS('All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S8" s="84" t="str">
        <f t="shared" si="7"/>
        <v>L</v>
      </c>
      <c r="T8" s="45" t="s">
        <v>42</v>
      </c>
      <c r="U8" s="42" t="str">
        <f t="shared" si="8"/>
        <v>draw</v>
      </c>
      <c r="V8" s="42">
        <f>IF(U8="","",IF(U8="favourite",SUMIFS('All Group Data'!$S$2:$S$1000,'All Group Data'!$A$2:$A$1000,$A8,'All Group Data'!$C$2:$C$1000,$C8,'All Group Data'!$B$2:$B$1000,$B8),IF(U8="outsider",SUMIFS('All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W8" s="87" t="str">
        <f t="shared" si="9"/>
        <v>L</v>
      </c>
      <c r="X8" s="45" t="s">
        <v>42</v>
      </c>
      <c r="Y8" s="42" t="str">
        <f t="shared" si="10"/>
        <v>draw</v>
      </c>
      <c r="Z8" s="42">
        <f>IF(Y8="","",IF(Y8="favourite",SUMIFS('All Group Data'!$S$2:$S$1000,'All Group Data'!$A$2:$A$1000,$A8,'All Group Data'!$C$2:$C$1000,$C8,'All Group Data'!$B$2:$B$1000,$B8),IF(Y8="outsider",SUMIFS('All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A8" s="90" t="str">
        <f t="shared" si="11"/>
        <v>L</v>
      </c>
      <c r="AB8" s="45" t="s">
        <v>42</v>
      </c>
      <c r="AC8" s="42" t="str">
        <f t="shared" si="12"/>
        <v>draw</v>
      </c>
      <c r="AD8" s="42">
        <f>IF(AC8="","",IF(AC8="favourite",SUMIFS('All Group Data'!$S$2:$S$1000,'All Group Data'!$A$2:$A$1000,$A8,'All Group Data'!$C$2:$C$1000,$C8,'All Group Data'!$B$2:$B$1000,$B8),IF(AC8="outsider",SUMIFS('All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E8" s="90" t="str">
        <f t="shared" si="13"/>
        <v>L</v>
      </c>
      <c r="AF8" s="45" t="s">
        <v>42</v>
      </c>
      <c r="AG8" s="42" t="str">
        <f t="shared" si="14"/>
        <v>draw</v>
      </c>
      <c r="AH8" s="42">
        <f>IF(AG8="","",IF(AG8="favourite",SUMIFS('All Group Data'!$S$2:$S$1000,'All Group Data'!$A$2:$A$1000,$A8,'All Group Data'!$C$2:$C$1000,$C8,'All Group Data'!$B$2:$B$1000,$B8),IF(AG8="outsider",SUMIFS('All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I8" s="90" t="str">
        <f t="shared" si="15"/>
        <v>L</v>
      </c>
      <c r="AJ8" s="45" t="s">
        <v>42</v>
      </c>
      <c r="AK8" s="42" t="str">
        <f t="shared" si="16"/>
        <v>draw</v>
      </c>
      <c r="AL8" s="42">
        <f>IF(AK8="","",IF(AK8="favourite",SUMIFS('All Group Data'!$S$2:$S$1000,'All Group Data'!$A$2:$A$1000,$A8,'All Group Data'!$C$2:$C$1000,$C8,'All Group Data'!$B$2:$B$1000,$B8),IF(AK8="outsider",SUMIFS('All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M8" s="90" t="str">
        <f t="shared" si="17"/>
        <v>L</v>
      </c>
      <c r="AN8" s="45" t="s">
        <v>15</v>
      </c>
      <c r="AO8" s="42" t="str">
        <f t="shared" si="18"/>
        <v>outsider</v>
      </c>
      <c r="AP8" s="42">
        <f>IF(AO8="","",IF(AO8="favourite",SUMIFS('All Group Data'!$S$2:$S$1000,'All Group Data'!$A$2:$A$1000,$A8,'All Group Data'!$C$2:$C$1000,$C8,'All Group Data'!$B$2:$B$1000,$B8),IF(AO8="outsider",SUMIFS('All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Q8" s="90" t="str">
        <f t="shared" si="19"/>
        <v>L</v>
      </c>
      <c r="AR8" s="45" t="s">
        <v>15</v>
      </c>
      <c r="AS8" s="42" t="str">
        <f t="shared" si="20"/>
        <v>outsider</v>
      </c>
      <c r="AT8" s="42">
        <f>IF(AS8="","",IF(AS8="favourite",SUMIFS('All Group Data'!$S$2:$S$1000,'All Group Data'!$A$2:$A$1000,$A8,'All Group Data'!$C$2:$C$1000,$C8,'All Group Data'!$B$2:$B$1000,$B8),IF(AS8="outsider",SUMIFS('All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U8" s="90" t="str">
        <f t="shared" si="21"/>
        <v>L</v>
      </c>
      <c r="AV8" s="45" t="s">
        <v>15</v>
      </c>
      <c r="AW8" s="42" t="str">
        <f t="shared" si="22"/>
        <v>outsider</v>
      </c>
      <c r="AX8" s="42">
        <f>IF(AW8="","",IF(AW8="favourite",SUMIFS('All Group Data'!$S$2:$S$1000,'All Group Data'!$A$2:$A$1000,$A8,'All Group Data'!$C$2:$C$1000,$C8,'All Group Data'!$B$2:$B$1000,$B8),IF(AW8="outsider",SUMIFS('All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Y8" s="90" t="str">
        <f t="shared" si="23"/>
        <v>L</v>
      </c>
      <c r="AZ8" s="45" t="s">
        <v>15</v>
      </c>
      <c r="BA8" s="42" t="str">
        <f t="shared" si="24"/>
        <v>outsider</v>
      </c>
      <c r="BB8" s="42">
        <f>IF(BA8="","",IF(BA8="favourite",SUMIFS('All Group Data'!$S$2:$S$1000,'All Group Data'!$A$2:$A$1000,$A8,'All Group Data'!$C$2:$C$1000,$C8,'All Group Data'!$B$2:$B$1000,$B8),IF(BA8="outsider",SUMIFS('All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C8" s="90" t="str">
        <f t="shared" si="25"/>
        <v>L</v>
      </c>
      <c r="BD8" s="45" t="s">
        <v>15</v>
      </c>
      <c r="BE8" s="42" t="str">
        <f t="shared" si="26"/>
        <v>outsider</v>
      </c>
      <c r="BF8" s="42">
        <f>IF(BE8="","",IF(BE8="favourite",SUMIFS('All Group Data'!$S$2:$S$1000,'All Group Data'!$A$2:$A$1000,$A8,'All Group Data'!$C$2:$C$1000,$C8,'All Group Data'!$B$2:$B$1000,$B8),IF(BE8="outsider",SUMIFS('All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G8" s="90" t="str">
        <f t="shared" si="27"/>
        <v>L</v>
      </c>
      <c r="BH8" s="45" t="s">
        <v>15</v>
      </c>
      <c r="BI8" s="42" t="str">
        <f t="shared" si="28"/>
        <v>outsider</v>
      </c>
      <c r="BJ8" s="42">
        <f>IF(BI8="","",IF(BI8="favourite",SUMIFS('All Group Data'!$S$2:$S$1000,'All Group Data'!$A$2:$A$1000,$A8,'All Group Data'!$C$2:$C$1000,$C8,'All Group Data'!$B$2:$B$1000,$B8),IF(BI8="outsider",SUMIFS('All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K8" s="90" t="str">
        <f t="shared" si="29"/>
        <v>L</v>
      </c>
      <c r="BL8" s="45" t="s">
        <v>15</v>
      </c>
      <c r="BM8" s="42" t="str">
        <f t="shared" si="30"/>
        <v>outsider</v>
      </c>
      <c r="BN8" s="42">
        <f>IF(BM8="","",IF(BM8="favourite",SUMIFS('All Group Data'!$S$2:$S$1000,'All Group Data'!$A$2:$A$1000,$A8,'All Group Data'!$C$2:$C$1000,$C8,'All Group Data'!$B$2:$B$1000,$B8),IF(BM8="outsider",SUMIFS('All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O8" s="90" t="str">
        <f t="shared" si="31"/>
        <v>L</v>
      </c>
      <c r="BP8" s="45" t="s">
        <v>15</v>
      </c>
      <c r="BQ8" s="42" t="str">
        <f t="shared" si="32"/>
        <v>outsider</v>
      </c>
      <c r="BR8" s="42">
        <f>IF(BQ8="","",IF(BQ8="favourite",SUMIFS('All Group Data'!$S$2:$S$1000,'All Group Data'!$A$2:$A$1000,$A8,'All Group Data'!$C$2:$C$1000,$C8,'All Group Data'!$B$2:$B$1000,$B8),IF(BQ8="outsider",SUMIFS('All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S8" s="90" t="str">
        <f t="shared" si="33"/>
        <v>L</v>
      </c>
      <c r="BT8" s="45" t="s">
        <v>15</v>
      </c>
      <c r="BU8" s="42" t="str">
        <f t="shared" si="34"/>
        <v>outsider</v>
      </c>
      <c r="BV8" s="42">
        <f>IF(BU8="","",IF(BU8="favourite",SUMIFS('All Group Data'!$S$2:$S$1000,'All Group Data'!$A$2:$A$1000,$A8,'All Group Data'!$C$2:$C$1000,$C8,'All Group Data'!$B$2:$B$1000,$B8),IF(BU8="outsider",SUMIFS('All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W8" s="90" t="str">
        <f t="shared" si="35"/>
        <v>L</v>
      </c>
      <c r="BX8" s="45" t="s">
        <v>15</v>
      </c>
      <c r="BY8" s="42" t="str">
        <f t="shared" si="36"/>
        <v>outsider</v>
      </c>
      <c r="BZ8" s="42">
        <f>IF(BY8="","",IF(BY8="favourite",SUMIFS('All Group Data'!$S$2:$S$1000,'All Group Data'!$A$2:$A$1000,$A8,'All Group Data'!$C$2:$C$1000,$C8,'All Group Data'!$B$2:$B$1000,$B8),IF(BY8="outsider",SUMIFS('All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A8" s="90" t="str">
        <f t="shared" si="37"/>
        <v>L</v>
      </c>
      <c r="CB8" s="45" t="s">
        <v>15</v>
      </c>
      <c r="CC8" s="42" t="str">
        <f t="shared" si="38"/>
        <v>outsider</v>
      </c>
      <c r="CD8" s="42">
        <f>IF(CC8="","",IF(CC8="favourite",SUMIFS('All Group Data'!$S$2:$S$1000,'All Group Data'!$A$2:$A$1000,$A8,'All Group Data'!$C$2:$C$1000,$C8,'All Group Data'!$B$2:$B$1000,$B8),IF(CC8="outsider",SUMIFS('All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E8" s="90" t="str">
        <f t="shared" si="39"/>
        <v>L</v>
      </c>
      <c r="CF8" s="45" t="s">
        <v>15</v>
      </c>
      <c r="CG8" s="42" t="str">
        <f t="shared" si="40"/>
        <v>outsider</v>
      </c>
      <c r="CH8" s="42">
        <f>IF(CG8="","",IF(CG8="favourite",SUMIFS('All Group Data'!$S$2:$S$1000,'All Group Data'!$A$2:$A$1000,$A8,'All Group Data'!$C$2:$C$1000,$C8,'All Group Data'!$B$2:$B$1000,$B8),IF(CG8="outsider",SUMIFS('All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I8" s="90" t="str">
        <f t="shared" si="41"/>
        <v>L</v>
      </c>
      <c r="CJ8" s="45" t="s">
        <v>88</v>
      </c>
      <c r="CK8" s="42" t="str">
        <f t="shared" si="42"/>
        <v>favourite</v>
      </c>
      <c r="CL8" s="42">
        <f>IF(CK8="","",IF(CK8="favourite",SUMIFS('All Group Data'!$S$2:$S$1000,'All Group Data'!$A$2:$A$1000,$A8,'All Group Data'!$C$2:$C$1000,$C8,'All Group Data'!$B$2:$B$1000,$B8),IF(CK8="outsider",SUMIFS('All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M8" s="90" t="str">
        <f t="shared" si="43"/>
        <v>W</v>
      </c>
      <c r="CN8" s="45" t="s">
        <v>88</v>
      </c>
      <c r="CO8" s="42" t="str">
        <f t="shared" si="44"/>
        <v>favourite</v>
      </c>
      <c r="CP8" s="42">
        <f>IF(CO8="","",IF(CO8="favourite",SUMIFS('All Group Data'!$S$2:$S$1000,'All Group Data'!$A$2:$A$1000,$A8,'All Group Data'!$C$2:$C$1000,$C8,'All Group Data'!$B$2:$B$1000,$B8),IF(CO8="outsider",SUMIFS('All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Q8" s="90" t="str">
        <f t="shared" si="45"/>
        <v>W</v>
      </c>
      <c r="CR8" s="45" t="s">
        <v>88</v>
      </c>
      <c r="CS8" s="42" t="str">
        <f t="shared" si="46"/>
        <v>favourite</v>
      </c>
      <c r="CT8" s="42">
        <f>IF(CS8="","",IF(CS8="favourite",SUMIFS('All Group Data'!$S$2:$S$1000,'All Group Data'!$A$2:$A$1000,$A8,'All Group Data'!$C$2:$C$1000,$C8,'All Group Data'!$B$2:$B$1000,$B8),IF(CS8="outsider",SUMIFS('All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U8" s="90" t="str">
        <f t="shared" si="47"/>
        <v>W</v>
      </c>
    </row>
    <row r="9" spans="1:99" x14ac:dyDescent="0.2">
      <c r="A9">
        <v>2018</v>
      </c>
      <c r="B9">
        <v>39</v>
      </c>
      <c r="C9">
        <v>3</v>
      </c>
      <c r="D9" t="s">
        <v>9</v>
      </c>
      <c r="E9" t="s">
        <v>89</v>
      </c>
      <c r="F9" s="46">
        <f t="shared" si="0"/>
        <v>1</v>
      </c>
      <c r="G9" s="46">
        <f t="shared" si="1"/>
        <v>0</v>
      </c>
      <c r="H9" s="46">
        <f t="shared" si="2"/>
        <v>0</v>
      </c>
      <c r="I9" t="str">
        <f t="array" ref="I9">INDEX('All Group Data'!$X$1:$X$1000,MATCH(A9&amp;B9&amp;C9,'All Group Data'!$A$1:$A$1000&amp;'All Group Data'!$B$1:$B$1000&amp;'All Group Data'!$C$1:$C$1000,0))</f>
        <v>Croatia</v>
      </c>
      <c r="J9" t="str">
        <f t="shared" si="3"/>
        <v>favourite</v>
      </c>
      <c r="K9">
        <f>IF(J9="","",IF(J9="favourite",SUMIFS('All Group Data'!$S8:$S1006,'All Group Data'!$A8:$A1006,$A9,'All Group Data'!$C$2:$C$1000,$C9,'All Group Data'!$B$2:$B$1000,$B9),IF(J9="outsider",SUMIFS('All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>1.91</v>
      </c>
      <c r="L9" s="45" t="s">
        <v>9</v>
      </c>
      <c r="M9" s="42" t="str">
        <f t="shared" si="4"/>
        <v>favourite</v>
      </c>
      <c r="N9" s="42">
        <f>IF(M9="","",IF(M9="favourite",SUMIFS('All Group Data'!$S$2:$S$1000,'All Group Data'!$A$2:$A$1000,$A9,'All Group Data'!$C$2:$C$1000,$C9,'All Group Data'!$B$2:$B$1000,$B9),IF(M9="outsider",SUMIFS('All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O9" s="55" t="str">
        <f t="shared" si="5"/>
        <v>W</v>
      </c>
      <c r="P9" s="45" t="s">
        <v>9</v>
      </c>
      <c r="Q9" s="42" t="str">
        <f t="shared" si="6"/>
        <v>favourite</v>
      </c>
      <c r="R9" s="42">
        <f>IF(Q9="","",IF(Q9="favourite",SUMIFS('All Group Data'!$S$2:$S$1000,'All Group Data'!$A$2:$A$1000,$A9,'All Group Data'!$C$2:$C$1000,$C9,'All Group Data'!$B$2:$B$1000,$B9),IF(Q9="outsider",SUMIFS('All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S9" s="84" t="str">
        <f t="shared" si="7"/>
        <v>W</v>
      </c>
      <c r="T9" s="45" t="s">
        <v>9</v>
      </c>
      <c r="U9" s="42" t="str">
        <f t="shared" si="8"/>
        <v>favourite</v>
      </c>
      <c r="V9" s="42">
        <f>IF(U9="","",IF(U9="favourite",SUMIFS('All Group Data'!$S$2:$S$1000,'All Group Data'!$A$2:$A$1000,$A9,'All Group Data'!$C$2:$C$1000,$C9,'All Group Data'!$B$2:$B$1000,$B9),IF(U9="outsider",SUMIFS('All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W9" s="87" t="str">
        <f t="shared" si="9"/>
        <v>W</v>
      </c>
      <c r="X9" s="45" t="s">
        <v>9</v>
      </c>
      <c r="Y9" s="42" t="str">
        <f t="shared" si="10"/>
        <v>favourite</v>
      </c>
      <c r="Z9" s="42">
        <f>IF(Y9="","",IF(Y9="favourite",SUMIFS('All Group Data'!$S$2:$S$1000,'All Group Data'!$A$2:$A$1000,$A9,'All Group Data'!$C$2:$C$1000,$C9,'All Group Data'!$B$2:$B$1000,$B9),IF(Y9="outsider",SUMIFS('All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A9" s="90" t="str">
        <f t="shared" si="11"/>
        <v>W</v>
      </c>
      <c r="AB9" s="45" t="s">
        <v>9</v>
      </c>
      <c r="AC9" s="42" t="str">
        <f t="shared" si="12"/>
        <v>favourite</v>
      </c>
      <c r="AD9" s="42">
        <f>IF(AC9="","",IF(AC9="favourite",SUMIFS('All Group Data'!$S$2:$S$1000,'All Group Data'!$A$2:$A$1000,$A9,'All Group Data'!$C$2:$C$1000,$C9,'All Group Data'!$B$2:$B$1000,$B9),IF(AC9="outsider",SUMIFS('All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E9" s="90" t="str">
        <f t="shared" si="13"/>
        <v>W</v>
      </c>
      <c r="AF9" s="45" t="s">
        <v>9</v>
      </c>
      <c r="AG9" s="42" t="str">
        <f t="shared" si="14"/>
        <v>favourite</v>
      </c>
      <c r="AH9" s="42">
        <f>IF(AG9="","",IF(AG9="favourite",SUMIFS('All Group Data'!$S$2:$S$1000,'All Group Data'!$A$2:$A$1000,$A9,'All Group Data'!$C$2:$C$1000,$C9,'All Group Data'!$B$2:$B$1000,$B9),IF(AG9="outsider",SUMIFS('All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I9" s="90" t="str">
        <f t="shared" si="15"/>
        <v>W</v>
      </c>
      <c r="AJ9" s="45" t="s">
        <v>9</v>
      </c>
      <c r="AK9" s="42" t="str">
        <f t="shared" si="16"/>
        <v>favourite</v>
      </c>
      <c r="AL9" s="42">
        <f>IF(AK9="","",IF(AK9="favourite",SUMIFS('All Group Data'!$S$2:$S$1000,'All Group Data'!$A$2:$A$1000,$A9,'All Group Data'!$C$2:$C$1000,$C9,'All Group Data'!$B$2:$B$1000,$B9),IF(AK9="outsider",SUMIFS('All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M9" s="90" t="str">
        <f t="shared" si="17"/>
        <v>W</v>
      </c>
      <c r="AN9" s="45" t="s">
        <v>9</v>
      </c>
      <c r="AO9" s="42" t="str">
        <f t="shared" si="18"/>
        <v>favourite</v>
      </c>
      <c r="AP9" s="42">
        <f>IF(AO9="","",IF(AO9="favourite",SUMIFS('All Group Data'!$S$2:$S$1000,'All Group Data'!$A$2:$A$1000,$A9,'All Group Data'!$C$2:$C$1000,$C9,'All Group Data'!$B$2:$B$1000,$B9),IF(AO9="outsider",SUMIFS('All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Q9" s="90" t="str">
        <f t="shared" si="19"/>
        <v>W</v>
      </c>
      <c r="AR9" s="45" t="s">
        <v>9</v>
      </c>
      <c r="AS9" s="42" t="str">
        <f t="shared" si="20"/>
        <v>favourite</v>
      </c>
      <c r="AT9" s="42">
        <f>IF(AS9="","",IF(AS9="favourite",SUMIFS('All Group Data'!$S$2:$S$1000,'All Group Data'!$A$2:$A$1000,$A9,'All Group Data'!$C$2:$C$1000,$C9,'All Group Data'!$B$2:$B$1000,$B9),IF(AS9="outsider",SUMIFS('All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U9" s="90" t="str">
        <f t="shared" si="21"/>
        <v>W</v>
      </c>
      <c r="AV9" s="45" t="s">
        <v>9</v>
      </c>
      <c r="AW9" s="42" t="str">
        <f t="shared" si="22"/>
        <v>favourite</v>
      </c>
      <c r="AX9" s="42">
        <f>IF(AW9="","",IF(AW9="favourite",SUMIFS('All Group Data'!$S$2:$S$1000,'All Group Data'!$A$2:$A$1000,$A9,'All Group Data'!$C$2:$C$1000,$C9,'All Group Data'!$B$2:$B$1000,$B9),IF(AW9="outsider",SUMIFS('All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Y9" s="90" t="str">
        <f t="shared" si="23"/>
        <v>W</v>
      </c>
      <c r="AZ9" s="45" t="s">
        <v>9</v>
      </c>
      <c r="BA9" s="42" t="str">
        <f t="shared" si="24"/>
        <v>favourite</v>
      </c>
      <c r="BB9" s="42">
        <f>IF(BA9="","",IF(BA9="favourite",SUMIFS('All Group Data'!$S$2:$S$1000,'All Group Data'!$A$2:$A$1000,$A9,'All Group Data'!$C$2:$C$1000,$C9,'All Group Data'!$B$2:$B$1000,$B9),IF(BA9="outsider",SUMIFS('All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C9" s="90" t="str">
        <f t="shared" si="25"/>
        <v>W</v>
      </c>
      <c r="BD9" s="45" t="s">
        <v>9</v>
      </c>
      <c r="BE9" s="42" t="str">
        <f t="shared" si="26"/>
        <v>favourite</v>
      </c>
      <c r="BF9" s="42">
        <f>IF(BE9="","",IF(BE9="favourite",SUMIFS('All Group Data'!$S$2:$S$1000,'All Group Data'!$A$2:$A$1000,$A9,'All Group Data'!$C$2:$C$1000,$C9,'All Group Data'!$B$2:$B$1000,$B9),IF(BE9="outsider",SUMIFS('All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G9" s="90" t="str">
        <f t="shared" si="27"/>
        <v>W</v>
      </c>
      <c r="BH9" s="45" t="s">
        <v>9</v>
      </c>
      <c r="BI9" s="42" t="str">
        <f t="shared" si="28"/>
        <v>favourite</v>
      </c>
      <c r="BJ9" s="42">
        <f>IF(BI9="","",IF(BI9="favourite",SUMIFS('All Group Data'!$S$2:$S$1000,'All Group Data'!$A$2:$A$1000,$A9,'All Group Data'!$C$2:$C$1000,$C9,'All Group Data'!$B$2:$B$1000,$B9),IF(BI9="outsider",SUMIFS('All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K9" s="90" t="str">
        <f t="shared" si="29"/>
        <v>W</v>
      </c>
      <c r="BL9" s="45" t="s">
        <v>9</v>
      </c>
      <c r="BM9" s="42" t="str">
        <f t="shared" si="30"/>
        <v>favourite</v>
      </c>
      <c r="BN9" s="42">
        <f>IF(BM9="","",IF(BM9="favourite",SUMIFS('All Group Data'!$S$2:$S$1000,'All Group Data'!$A$2:$A$1000,$A9,'All Group Data'!$C$2:$C$1000,$C9,'All Group Data'!$B$2:$B$1000,$B9),IF(BM9="outsider",SUMIFS('All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O9" s="90" t="str">
        <f t="shared" si="31"/>
        <v>W</v>
      </c>
      <c r="BP9" s="45" t="s">
        <v>9</v>
      </c>
      <c r="BQ9" s="42" t="str">
        <f t="shared" si="32"/>
        <v>favourite</v>
      </c>
      <c r="BR9" s="42">
        <f>IF(BQ9="","",IF(BQ9="favourite",SUMIFS('All Group Data'!$S$2:$S$1000,'All Group Data'!$A$2:$A$1000,$A9,'All Group Data'!$C$2:$C$1000,$C9,'All Group Data'!$B$2:$B$1000,$B9),IF(BQ9="outsider",SUMIFS('All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S9" s="90" t="str">
        <f t="shared" si="33"/>
        <v>W</v>
      </c>
      <c r="BT9" s="45" t="s">
        <v>9</v>
      </c>
      <c r="BU9" s="42" t="str">
        <f t="shared" si="34"/>
        <v>favourite</v>
      </c>
      <c r="BV9" s="42">
        <f>IF(BU9="","",IF(BU9="favourite",SUMIFS('All Group Data'!$S$2:$S$1000,'All Group Data'!$A$2:$A$1000,$A9,'All Group Data'!$C$2:$C$1000,$C9,'All Group Data'!$B$2:$B$1000,$B9),IF(BU9="outsider",SUMIFS('All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W9" s="90" t="str">
        <f t="shared" si="35"/>
        <v>W</v>
      </c>
      <c r="BX9" s="45" t="s">
        <v>9</v>
      </c>
      <c r="BY9" s="42" t="str">
        <f t="shared" si="36"/>
        <v>favourite</v>
      </c>
      <c r="BZ9" s="42">
        <f>IF(BY9="","",IF(BY9="favourite",SUMIFS('All Group Data'!$S$2:$S$1000,'All Group Data'!$A$2:$A$1000,$A9,'All Group Data'!$C$2:$C$1000,$C9,'All Group Data'!$B$2:$B$1000,$B9),IF(BY9="outsider",SUMIFS('All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A9" s="90" t="str">
        <f t="shared" si="37"/>
        <v>W</v>
      </c>
      <c r="CB9" s="45" t="s">
        <v>9</v>
      </c>
      <c r="CC9" s="42" t="str">
        <f t="shared" si="38"/>
        <v>favourite</v>
      </c>
      <c r="CD9" s="42">
        <f>IF(CC9="","",IF(CC9="favourite",SUMIFS('All Group Data'!$S$2:$S$1000,'All Group Data'!$A$2:$A$1000,$A9,'All Group Data'!$C$2:$C$1000,$C9,'All Group Data'!$B$2:$B$1000,$B9),IF(CC9="outsider",SUMIFS('All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E9" s="90" t="str">
        <f t="shared" si="39"/>
        <v>W</v>
      </c>
      <c r="CF9" s="45" t="s">
        <v>9</v>
      </c>
      <c r="CG9" s="42" t="str">
        <f t="shared" si="40"/>
        <v>favourite</v>
      </c>
      <c r="CH9" s="42">
        <f>IF(CG9="","",IF(CG9="favourite",SUMIFS('All Group Data'!$S$2:$S$1000,'All Group Data'!$A$2:$A$1000,$A9,'All Group Data'!$C$2:$C$1000,$C9,'All Group Data'!$B$2:$B$1000,$B9),IF(CG9="outsider",SUMIFS('All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I9" s="90" t="str">
        <f t="shared" si="41"/>
        <v>W</v>
      </c>
      <c r="CJ9" s="45" t="s">
        <v>9</v>
      </c>
      <c r="CK9" s="42" t="str">
        <f t="shared" si="42"/>
        <v>favourite</v>
      </c>
      <c r="CL9" s="42">
        <f>IF(CK9="","",IF(CK9="favourite",SUMIFS('All Group Data'!$S$2:$S$1000,'All Group Data'!$A$2:$A$1000,$A9,'All Group Data'!$C$2:$C$1000,$C9,'All Group Data'!$B$2:$B$1000,$B9),IF(CK9="outsider",SUMIFS('All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M9" s="90" t="str">
        <f t="shared" si="43"/>
        <v>W</v>
      </c>
      <c r="CN9" s="45" t="s">
        <v>9</v>
      </c>
      <c r="CO9" s="42" t="str">
        <f t="shared" si="44"/>
        <v>favourite</v>
      </c>
      <c r="CP9" s="42">
        <f>IF(CO9="","",IF(CO9="favourite",SUMIFS('All Group Data'!$S$2:$S$1000,'All Group Data'!$A$2:$A$1000,$A9,'All Group Data'!$C$2:$C$1000,$C9,'All Group Data'!$B$2:$B$1000,$B9),IF(CO9="outsider",SUMIFS('All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Q9" s="90" t="str">
        <f t="shared" si="45"/>
        <v>W</v>
      </c>
      <c r="CR9" s="45" t="s">
        <v>9</v>
      </c>
      <c r="CS9" s="42" t="str">
        <f t="shared" si="46"/>
        <v>favourite</v>
      </c>
      <c r="CT9" s="42">
        <f>IF(CS9="","",IF(CS9="favourite",SUMIFS('All Group Data'!$S$2:$S$1000,'All Group Data'!$A$2:$A$1000,$A9,'All Group Data'!$C$2:$C$1000,$C9,'All Group Data'!$B$2:$B$1000,$B9),IF(CS9="outsider",SUMIFS('All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U9" s="90" t="str">
        <f t="shared" si="47"/>
        <v>W</v>
      </c>
    </row>
    <row r="10" spans="1:9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0.31818181818181818</v>
      </c>
      <c r="G10" s="46">
        <f t="shared" si="1"/>
        <v>0.54545454545454541</v>
      </c>
      <c r="H10" s="46">
        <f t="shared" si="2"/>
        <v>0.13636363636363635</v>
      </c>
      <c r="I10" t="str">
        <f t="array" ref="I10">INDEX('All Group Data'!$X$1:$X$1000,MATCH(A10&amp;B10&amp;C10,'All Group Data'!$A$1:$A$1000&amp;'All Group Data'!$B$1:$B$1000&amp;'All Group Data'!$C$1:$C$1000,0))</f>
        <v>Argentina</v>
      </c>
      <c r="J10" t="str">
        <f t="shared" si="3"/>
        <v>favourite</v>
      </c>
      <c r="K10">
        <f>IF(J10="","",IF(J10="favourite",SUMIFS('All Group Data'!$S9:$S1007,'All Group Data'!$A9:$A1007,$A10,'All Group Data'!$C$2:$C$1000,$C10,'All Group Data'!$B$2:$B$1000,$B10),IF(J10="outsider",SUMIFS('All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>2.4</v>
      </c>
      <c r="L10" s="45" t="s">
        <v>28</v>
      </c>
      <c r="M10" s="42" t="str">
        <f t="shared" si="4"/>
        <v>favourite</v>
      </c>
      <c r="N10" s="42">
        <f>IF(M10="","",IF(M10="favourite",SUMIFS('All Group Data'!$S$2:$S$1000,'All Group Data'!$A$2:$A$1000,$A10,'All Group Data'!$C$2:$C$1000,$C10,'All Group Data'!$B$2:$B$1000,$B10),IF(M10="outsider",SUMIFS('All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O10" s="55" t="str">
        <f t="shared" si="5"/>
        <v>W</v>
      </c>
      <c r="P10" s="45" t="s">
        <v>33</v>
      </c>
      <c r="Q10" s="42" t="str">
        <f t="shared" si="6"/>
        <v>outsider</v>
      </c>
      <c r="R10" s="42">
        <f>IF(Q10="","",IF(Q10="favourite",SUMIFS('All Group Data'!$S$2:$S$1000,'All Group Data'!$A$2:$A$1000,$A10,'All Group Data'!$C$2:$C$1000,$C10,'All Group Data'!$B$2:$B$1000,$B10),IF(Q10="outsider",SUMIFS('All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S10" s="84" t="str">
        <f t="shared" si="7"/>
        <v>L</v>
      </c>
      <c r="T10" s="45" t="s">
        <v>28</v>
      </c>
      <c r="U10" s="42" t="str">
        <f t="shared" si="8"/>
        <v>favourite</v>
      </c>
      <c r="V10" s="42">
        <f>IF(U10="","",IF(U10="favourite",SUMIFS('All Group Data'!$S$2:$S$1000,'All Group Data'!$A$2:$A$1000,$A10,'All Group Data'!$C$2:$C$1000,$C10,'All Group Data'!$B$2:$B$1000,$B10),IF(U10="outsider",SUMIFS('All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W10" s="87" t="str">
        <f t="shared" si="9"/>
        <v>W</v>
      </c>
      <c r="X10" s="45" t="s">
        <v>28</v>
      </c>
      <c r="Y10" s="42" t="str">
        <f t="shared" si="10"/>
        <v>favourite</v>
      </c>
      <c r="Z10" s="42">
        <f>IF(Y10="","",IF(Y10="favourite",SUMIFS('All Group Data'!$S$2:$S$1000,'All Group Data'!$A$2:$A$1000,$A10,'All Group Data'!$C$2:$C$1000,$C10,'All Group Data'!$B$2:$B$1000,$B10),IF(Y10="outsider",SUMIFS('All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A10" s="90" t="str">
        <f t="shared" si="11"/>
        <v>W</v>
      </c>
      <c r="AB10" s="45" t="s">
        <v>33</v>
      </c>
      <c r="AC10" s="42" t="str">
        <f t="shared" si="12"/>
        <v>outsider</v>
      </c>
      <c r="AD10" s="42">
        <f>IF(AC10="","",IF(AC10="favourite",SUMIFS('All Group Data'!$S$2:$S$1000,'All Group Data'!$A$2:$A$1000,$A10,'All Group Data'!$C$2:$C$1000,$C10,'All Group Data'!$B$2:$B$1000,$B10),IF(AC10="outsider",SUMIFS('All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E10" s="90" t="str">
        <f t="shared" si="13"/>
        <v>L</v>
      </c>
      <c r="AF10" s="45" t="s">
        <v>33</v>
      </c>
      <c r="AG10" s="42" t="str">
        <f t="shared" si="14"/>
        <v>outsider</v>
      </c>
      <c r="AH10" s="42">
        <f>IF(AG10="","",IF(AG10="favourite",SUMIFS('All Group Data'!$S$2:$S$1000,'All Group Data'!$A$2:$A$1000,$A10,'All Group Data'!$C$2:$C$1000,$C10,'All Group Data'!$B$2:$B$1000,$B10),IF(AG10="outsider",SUMIFS('All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I10" s="90" t="str">
        <f t="shared" si="15"/>
        <v>L</v>
      </c>
      <c r="AJ10" s="45" t="s">
        <v>28</v>
      </c>
      <c r="AK10" s="42" t="str">
        <f t="shared" si="16"/>
        <v>favourite</v>
      </c>
      <c r="AL10" s="42">
        <f>IF(AK10="","",IF(AK10="favourite",SUMIFS('All Group Data'!$S$2:$S$1000,'All Group Data'!$A$2:$A$1000,$A10,'All Group Data'!$C$2:$C$1000,$C10,'All Group Data'!$B$2:$B$1000,$B10),IF(AK10="outsider",SUMIFS('All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M10" s="90" t="str">
        <f t="shared" si="17"/>
        <v>W</v>
      </c>
      <c r="AN10" s="45" t="s">
        <v>33</v>
      </c>
      <c r="AO10" s="42" t="str">
        <f t="shared" si="18"/>
        <v>outsider</v>
      </c>
      <c r="AP10" s="42">
        <f>IF(AO10="","",IF(AO10="favourite",SUMIFS('All Group Data'!$S$2:$S$1000,'All Group Data'!$A$2:$A$1000,$A10,'All Group Data'!$C$2:$C$1000,$C10,'All Group Data'!$B$2:$B$1000,$B10),IF(AO10="outsider",SUMIFS('All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Q10" s="90" t="str">
        <f t="shared" si="19"/>
        <v>L</v>
      </c>
      <c r="AR10" s="45" t="s">
        <v>33</v>
      </c>
      <c r="AS10" s="42" t="str">
        <f t="shared" si="20"/>
        <v>outsider</v>
      </c>
      <c r="AT10" s="42">
        <f>IF(AS10="","",IF(AS10="favourite",SUMIFS('All Group Data'!$S$2:$S$1000,'All Group Data'!$A$2:$A$1000,$A10,'All Group Data'!$C$2:$C$1000,$C10,'All Group Data'!$B$2:$B$1000,$B10),IF(AS10="outsider",SUMIFS('All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U10" s="90" t="str">
        <f t="shared" si="21"/>
        <v>L</v>
      </c>
      <c r="AV10" s="45" t="s">
        <v>33</v>
      </c>
      <c r="AW10" s="42" t="str">
        <f t="shared" si="22"/>
        <v>outsider</v>
      </c>
      <c r="AX10" s="42">
        <f>IF(AW10="","",IF(AW10="favourite",SUMIFS('All Group Data'!$S$2:$S$1000,'All Group Data'!$A$2:$A$1000,$A10,'All Group Data'!$C$2:$C$1000,$C10,'All Group Data'!$B$2:$B$1000,$B10),IF(AW10="outsider",SUMIFS('All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Y10" s="90" t="str">
        <f t="shared" si="23"/>
        <v>L</v>
      </c>
      <c r="AZ10" s="45" t="s">
        <v>33</v>
      </c>
      <c r="BA10" s="42" t="str">
        <f t="shared" si="24"/>
        <v>outsider</v>
      </c>
      <c r="BB10" s="42">
        <f>IF(BA10="","",IF(BA10="favourite",SUMIFS('All Group Data'!$S$2:$S$1000,'All Group Data'!$A$2:$A$1000,$A10,'All Group Data'!$C$2:$C$1000,$C10,'All Group Data'!$B$2:$B$1000,$B10),IF(BA10="outsider",SUMIFS('All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C10" s="90" t="str">
        <f t="shared" si="25"/>
        <v>L</v>
      </c>
      <c r="BD10" s="45" t="s">
        <v>33</v>
      </c>
      <c r="BE10" s="42" t="str">
        <f t="shared" si="26"/>
        <v>outsider</v>
      </c>
      <c r="BF10" s="42">
        <f>IF(BE10="","",IF(BE10="favourite",SUMIFS('All Group Data'!$S$2:$S$1000,'All Group Data'!$A$2:$A$1000,$A10,'All Group Data'!$C$2:$C$1000,$C10,'All Group Data'!$B$2:$B$1000,$B10),IF(BE10="outsider",SUMIFS('All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G10" s="90" t="str">
        <f t="shared" si="27"/>
        <v>L</v>
      </c>
      <c r="BH10" s="45" t="s">
        <v>33</v>
      </c>
      <c r="BI10" s="42" t="str">
        <f t="shared" si="28"/>
        <v>outsider</v>
      </c>
      <c r="BJ10" s="42">
        <f>IF(BI10="","",IF(BI10="favourite",SUMIFS('All Group Data'!$S$2:$S$1000,'All Group Data'!$A$2:$A$1000,$A10,'All Group Data'!$C$2:$C$1000,$C10,'All Group Data'!$B$2:$B$1000,$B10),IF(BI10="outsider",SUMIFS('All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K10" s="90" t="str">
        <f t="shared" si="29"/>
        <v>L</v>
      </c>
      <c r="BL10" s="45" t="s">
        <v>33</v>
      </c>
      <c r="BM10" s="42" t="str">
        <f t="shared" si="30"/>
        <v>outsider</v>
      </c>
      <c r="BN10" s="42">
        <f>IF(BM10="","",IF(BM10="favourite",SUMIFS('All Group Data'!$S$2:$S$1000,'All Group Data'!$A$2:$A$1000,$A10,'All Group Data'!$C$2:$C$1000,$C10,'All Group Data'!$B$2:$B$1000,$B10),IF(BM10="outsider",SUMIFS('All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O10" s="90" t="str">
        <f t="shared" si="31"/>
        <v>L</v>
      </c>
      <c r="BP10" s="45" t="s">
        <v>33</v>
      </c>
      <c r="BQ10" s="42" t="str">
        <f t="shared" si="32"/>
        <v>outsider</v>
      </c>
      <c r="BR10" s="42">
        <f>IF(BQ10="","",IF(BQ10="favourite",SUMIFS('All Group Data'!$S$2:$S$1000,'All Group Data'!$A$2:$A$1000,$A10,'All Group Data'!$C$2:$C$1000,$C10,'All Group Data'!$B$2:$B$1000,$B10),IF(BQ10="outsider",SUMIFS('All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S10" s="90" t="str">
        <f t="shared" si="33"/>
        <v>L</v>
      </c>
      <c r="BT10" s="45" t="s">
        <v>33</v>
      </c>
      <c r="BU10" s="42" t="str">
        <f t="shared" si="34"/>
        <v>outsider</v>
      </c>
      <c r="BV10" s="42">
        <f>IF(BU10="","",IF(BU10="favourite",SUMIFS('All Group Data'!$S$2:$S$1000,'All Group Data'!$A$2:$A$1000,$A10,'All Group Data'!$C$2:$C$1000,$C10,'All Group Data'!$B$2:$B$1000,$B10),IF(BU10="outsider",SUMIFS('All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W10" s="90" t="str">
        <f t="shared" si="35"/>
        <v>L</v>
      </c>
      <c r="BX10" s="45" t="s">
        <v>28</v>
      </c>
      <c r="BY10" s="42" t="str">
        <f t="shared" si="36"/>
        <v>favourite</v>
      </c>
      <c r="BZ10" s="42">
        <f>IF(BY10="","",IF(BY10="favourite",SUMIFS('All Group Data'!$S$2:$S$1000,'All Group Data'!$A$2:$A$1000,$A10,'All Group Data'!$C$2:$C$1000,$C10,'All Group Data'!$B$2:$B$1000,$B10),IF(BY10="outsider",SUMIFS('All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A10" s="90" t="str">
        <f t="shared" si="37"/>
        <v>W</v>
      </c>
      <c r="CB10" s="45" t="s">
        <v>28</v>
      </c>
      <c r="CC10" s="42" t="str">
        <f t="shared" si="38"/>
        <v>favourite</v>
      </c>
      <c r="CD10" s="42">
        <f>IF(CC10="","",IF(CC10="favourite",SUMIFS('All Group Data'!$S$2:$S$1000,'All Group Data'!$A$2:$A$1000,$A10,'All Group Data'!$C$2:$C$1000,$C10,'All Group Data'!$B$2:$B$1000,$B10),IF(CC10="outsider",SUMIFS('All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E10" s="90" t="str">
        <f t="shared" si="39"/>
        <v>W</v>
      </c>
      <c r="CF10" s="45" t="s">
        <v>28</v>
      </c>
      <c r="CG10" s="42" t="str">
        <f t="shared" si="40"/>
        <v>favourite</v>
      </c>
      <c r="CH10" s="42">
        <f>IF(CG10="","",IF(CG10="favourite",SUMIFS('All Group Data'!$S$2:$S$1000,'All Group Data'!$A$2:$A$1000,$A10,'All Group Data'!$C$2:$C$1000,$C10,'All Group Data'!$B$2:$B$1000,$B10),IF(CG10="outsider",SUMIFS('All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I10" s="90" t="str">
        <f t="shared" si="41"/>
        <v>W</v>
      </c>
      <c r="CJ10" s="45" t="s">
        <v>42</v>
      </c>
      <c r="CK10" s="42" t="str">
        <f t="shared" si="42"/>
        <v>draw</v>
      </c>
      <c r="CL10" s="42">
        <f>IF(CK10="","",IF(CK10="favourite",SUMIFS('All Group Data'!$S$2:$S$1000,'All Group Data'!$A$2:$A$1000,$A10,'All Group Data'!$C$2:$C$1000,$C10,'All Group Data'!$B$2:$B$1000,$B10),IF(CK10="outsider",SUMIFS('All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M10" s="90" t="str">
        <f t="shared" si="43"/>
        <v>L</v>
      </c>
      <c r="CN10" s="45" t="s">
        <v>42</v>
      </c>
      <c r="CO10" s="42" t="str">
        <f t="shared" si="44"/>
        <v>draw</v>
      </c>
      <c r="CP10" s="42">
        <f>IF(CO10="","",IF(CO10="favourite",SUMIFS('All Group Data'!$S$2:$S$1000,'All Group Data'!$A$2:$A$1000,$A10,'All Group Data'!$C$2:$C$1000,$C10,'All Group Data'!$B$2:$B$1000,$B10),IF(CO10="outsider",SUMIFS('All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Q10" s="90" t="str">
        <f t="shared" si="45"/>
        <v>L</v>
      </c>
      <c r="CR10" s="45" t="s">
        <v>42</v>
      </c>
      <c r="CS10" s="42" t="str">
        <f t="shared" si="46"/>
        <v>draw</v>
      </c>
      <c r="CT10" s="42">
        <f>IF(CS10="","",IF(CS10="favourite",SUMIFS('All Group Data'!$S$2:$S$1000,'All Group Data'!$A$2:$A$1000,$A10,'All Group Data'!$C$2:$C$1000,$C10,'All Group Data'!$B$2:$B$1000,$B10),IF(CS10="outsider",SUMIFS('All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U10" s="90" t="str">
        <f t="shared" si="47"/>
        <v>L</v>
      </c>
    </row>
    <row r="11" spans="1:99" x14ac:dyDescent="0.2">
      <c r="A11">
        <v>2018</v>
      </c>
      <c r="B11">
        <v>41</v>
      </c>
      <c r="C11">
        <v>3</v>
      </c>
      <c r="D11" t="s">
        <v>10</v>
      </c>
      <c r="E11" t="s">
        <v>90</v>
      </c>
      <c r="F11" s="46">
        <f t="shared" si="0"/>
        <v>0.86363636363636365</v>
      </c>
      <c r="G11" s="46">
        <f t="shared" si="1"/>
        <v>0.13636363636363635</v>
      </c>
      <c r="H11" s="46">
        <f t="shared" si="2"/>
        <v>0</v>
      </c>
      <c r="I11" t="str">
        <f t="array" ref="I11">INDEX('All Group Data'!$X$1:$X$1000,MATCH(A11&amp;B11&amp;C11,'All Group Data'!$A$1:$A$1000&amp;'All Group Data'!$B$1:$B$1000&amp;'All Group Data'!$C$1:$C$1000,0))</f>
        <v>Sweden</v>
      </c>
      <c r="J11" t="str">
        <f t="shared" si="3"/>
        <v>outsider</v>
      </c>
      <c r="K11">
        <f>IF(J11="","",IF(J11="favourite",SUMIFS('All Group Data'!$S10:$S1008,'All Group Data'!$A10:$A1008,$A11,'All Group Data'!$C$2:$C$1000,$C11,'All Group Data'!$B$2:$B$1000,$B11),IF(J11="outsider",SUMIFS('All Group Data'!$U10:$U1008,'All Group Data'!$A10:$A1008,$A11,'All Group Data'!$C$2:$C$1000,$C11,'All Group Data'!$B$2:$B$1000,$B11),SUMIFS('All Group Data'!$I10:$I1008,'All Group Data'!$A10:$A1008,$A11,'All Group Data'!$C$2:$C$1000,$C11,'All Group Data'!$B$2:$B$1000,$B11))))</f>
        <v>3.4</v>
      </c>
      <c r="L11" s="45" t="s">
        <v>10</v>
      </c>
      <c r="M11" s="42" t="str">
        <f t="shared" si="4"/>
        <v>favourite</v>
      </c>
      <c r="N11" s="42">
        <f>IF(M11="","",IF(M11="favourite",SUMIFS('All Group Data'!$S$2:$S$1000,'All Group Data'!$A$2:$A$1000,$A11,'All Group Data'!$C$2:$C$1000,$C11,'All Group Data'!$B$2:$B$1000,$B11),IF(M11="outsider",SUMIFS('All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O11" s="55" t="str">
        <f t="shared" si="5"/>
        <v>L</v>
      </c>
      <c r="P11" s="45" t="s">
        <v>10</v>
      </c>
      <c r="Q11" s="42" t="str">
        <f t="shared" si="6"/>
        <v>favourite</v>
      </c>
      <c r="R11" s="42">
        <f>IF(Q11="","",IF(Q11="favourite",SUMIFS('All Group Data'!$S$2:$S$1000,'All Group Data'!$A$2:$A$1000,$A11,'All Group Data'!$C$2:$C$1000,$C11,'All Group Data'!$B$2:$B$1000,$B11),IF(Q11="outsider",SUMIFS('All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S11" s="84" t="str">
        <f t="shared" si="7"/>
        <v>L</v>
      </c>
      <c r="T11" s="45" t="s">
        <v>10</v>
      </c>
      <c r="U11" s="42" t="str">
        <f t="shared" si="8"/>
        <v>favourite</v>
      </c>
      <c r="V11" s="42">
        <f>IF(U11="","",IF(U11="favourite",SUMIFS('All Group Data'!$S$2:$S$1000,'All Group Data'!$A$2:$A$1000,$A11,'All Group Data'!$C$2:$C$1000,$C11,'All Group Data'!$B$2:$B$1000,$B11),IF(U11="outsider",SUMIFS('All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W11" s="87" t="str">
        <f t="shared" si="9"/>
        <v>L</v>
      </c>
      <c r="X11" s="45" t="s">
        <v>10</v>
      </c>
      <c r="Y11" s="42" t="str">
        <f t="shared" si="10"/>
        <v>favourite</v>
      </c>
      <c r="Z11" s="42">
        <f>IF(Y11="","",IF(Y11="favourite",SUMIFS('All Group Data'!$S$2:$S$1000,'All Group Data'!$A$2:$A$1000,$A11,'All Group Data'!$C$2:$C$1000,$C11,'All Group Data'!$B$2:$B$1000,$B11),IF(Y11="outsider",SUMIFS('All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A11" s="90" t="str">
        <f t="shared" si="11"/>
        <v>L</v>
      </c>
      <c r="AB11" s="45" t="s">
        <v>10</v>
      </c>
      <c r="AC11" s="42" t="str">
        <f t="shared" si="12"/>
        <v>favourite</v>
      </c>
      <c r="AD11" s="42">
        <f>IF(AC11="","",IF(AC11="favourite",SUMIFS('All Group Data'!$S$2:$S$1000,'All Group Data'!$A$2:$A$1000,$A11,'All Group Data'!$C$2:$C$1000,$C11,'All Group Data'!$B$2:$B$1000,$B11),IF(AC11="outsider",SUMIFS('All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E11" s="90" t="str">
        <f t="shared" si="13"/>
        <v>L</v>
      </c>
      <c r="AF11" s="45" t="s">
        <v>10</v>
      </c>
      <c r="AG11" s="42" t="str">
        <f t="shared" si="14"/>
        <v>favourite</v>
      </c>
      <c r="AH11" s="42">
        <f>IF(AG11="","",IF(AG11="favourite",SUMIFS('All Group Data'!$S$2:$S$1000,'All Group Data'!$A$2:$A$1000,$A11,'All Group Data'!$C$2:$C$1000,$C11,'All Group Data'!$B$2:$B$1000,$B11),IF(AG11="outsider",SUMIFS('All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I11" s="90" t="str">
        <f t="shared" si="15"/>
        <v>L</v>
      </c>
      <c r="AJ11" s="45" t="s">
        <v>10</v>
      </c>
      <c r="AK11" s="42" t="str">
        <f t="shared" si="16"/>
        <v>favourite</v>
      </c>
      <c r="AL11" s="42">
        <f>IF(AK11="","",IF(AK11="favourite",SUMIFS('All Group Data'!$S$2:$S$1000,'All Group Data'!$A$2:$A$1000,$A11,'All Group Data'!$C$2:$C$1000,$C11,'All Group Data'!$B$2:$B$1000,$B11),IF(AK11="outsider",SUMIFS('All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M11" s="90" t="str">
        <f t="shared" si="17"/>
        <v>L</v>
      </c>
      <c r="AN11" s="45" t="s">
        <v>10</v>
      </c>
      <c r="AO11" s="42" t="str">
        <f t="shared" si="18"/>
        <v>favourite</v>
      </c>
      <c r="AP11" s="42">
        <f>IF(AO11="","",IF(AO11="favourite",SUMIFS('All Group Data'!$S$2:$S$1000,'All Group Data'!$A$2:$A$1000,$A11,'All Group Data'!$C$2:$C$1000,$C11,'All Group Data'!$B$2:$B$1000,$B11),IF(AO11="outsider",SUMIFS('All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Q11" s="90" t="str">
        <f t="shared" si="19"/>
        <v>L</v>
      </c>
      <c r="AR11" s="45" t="s">
        <v>10</v>
      </c>
      <c r="AS11" s="42" t="str">
        <f t="shared" si="20"/>
        <v>favourite</v>
      </c>
      <c r="AT11" s="42">
        <f>IF(AS11="","",IF(AS11="favourite",SUMIFS('All Group Data'!$S$2:$S$1000,'All Group Data'!$A$2:$A$1000,$A11,'All Group Data'!$C$2:$C$1000,$C11,'All Group Data'!$B$2:$B$1000,$B11),IF(AS11="outsider",SUMIFS('All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U11" s="90" t="str">
        <f t="shared" si="21"/>
        <v>L</v>
      </c>
      <c r="AV11" s="45" t="s">
        <v>10</v>
      </c>
      <c r="AW11" s="42" t="str">
        <f t="shared" si="22"/>
        <v>favourite</v>
      </c>
      <c r="AX11" s="42">
        <f>IF(AW11="","",IF(AW11="favourite",SUMIFS('All Group Data'!$S$2:$S$1000,'All Group Data'!$A$2:$A$1000,$A11,'All Group Data'!$C$2:$C$1000,$C11,'All Group Data'!$B$2:$B$1000,$B11),IF(AW11="outsider",SUMIFS('All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Y11" s="90" t="str">
        <f t="shared" si="23"/>
        <v>L</v>
      </c>
      <c r="AZ11" s="45" t="s">
        <v>10</v>
      </c>
      <c r="BA11" s="42" t="str">
        <f t="shared" si="24"/>
        <v>favourite</v>
      </c>
      <c r="BB11" s="42">
        <f>IF(BA11="","",IF(BA11="favourite",SUMIFS('All Group Data'!$S$2:$S$1000,'All Group Data'!$A$2:$A$1000,$A11,'All Group Data'!$C$2:$C$1000,$C11,'All Group Data'!$B$2:$B$1000,$B11),IF(BA11="outsider",SUMIFS('All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C11" s="90" t="str">
        <f t="shared" si="25"/>
        <v>L</v>
      </c>
      <c r="BD11" s="45" t="s">
        <v>10</v>
      </c>
      <c r="BE11" s="42" t="str">
        <f t="shared" si="26"/>
        <v>favourite</v>
      </c>
      <c r="BF11" s="42">
        <f>IF(BE11="","",IF(BE11="favourite",SUMIFS('All Group Data'!$S$2:$S$1000,'All Group Data'!$A$2:$A$1000,$A11,'All Group Data'!$C$2:$C$1000,$C11,'All Group Data'!$B$2:$B$1000,$B11),IF(BE11="outsider",SUMIFS('All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G11" s="90" t="str">
        <f t="shared" si="27"/>
        <v>L</v>
      </c>
      <c r="BH11" s="45" t="s">
        <v>10</v>
      </c>
      <c r="BI11" s="42" t="str">
        <f t="shared" si="28"/>
        <v>favourite</v>
      </c>
      <c r="BJ11" s="42">
        <f>IF(BI11="","",IF(BI11="favourite",SUMIFS('All Group Data'!$S$2:$S$1000,'All Group Data'!$A$2:$A$1000,$A11,'All Group Data'!$C$2:$C$1000,$C11,'All Group Data'!$B$2:$B$1000,$B11),IF(BI11="outsider",SUMIFS('All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K11" s="90" t="str">
        <f t="shared" si="29"/>
        <v>L</v>
      </c>
      <c r="BL11" s="45" t="s">
        <v>10</v>
      </c>
      <c r="BM11" s="42" t="str">
        <f t="shared" si="30"/>
        <v>favourite</v>
      </c>
      <c r="BN11" s="42">
        <f>IF(BM11="","",IF(BM11="favourite",SUMIFS('All Group Data'!$S$2:$S$1000,'All Group Data'!$A$2:$A$1000,$A11,'All Group Data'!$C$2:$C$1000,$C11,'All Group Data'!$B$2:$B$1000,$B11),IF(BM11="outsider",SUMIFS('All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O11" s="90" t="str">
        <f t="shared" si="31"/>
        <v>L</v>
      </c>
      <c r="BP11" s="45" t="s">
        <v>10</v>
      </c>
      <c r="BQ11" s="42" t="str">
        <f t="shared" si="32"/>
        <v>favourite</v>
      </c>
      <c r="BR11" s="42">
        <f>IF(BQ11="","",IF(BQ11="favourite",SUMIFS('All Group Data'!$S$2:$S$1000,'All Group Data'!$A$2:$A$1000,$A11,'All Group Data'!$C$2:$C$1000,$C11,'All Group Data'!$B$2:$B$1000,$B11),IF(BQ11="outsider",SUMIFS('All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S11" s="90" t="str">
        <f t="shared" si="33"/>
        <v>L</v>
      </c>
      <c r="BT11" s="45" t="s">
        <v>10</v>
      </c>
      <c r="BU11" s="42" t="str">
        <f t="shared" si="34"/>
        <v>favourite</v>
      </c>
      <c r="BV11" s="42">
        <f>IF(BU11="","",IF(BU11="favourite",SUMIFS('All Group Data'!$S$2:$S$1000,'All Group Data'!$A$2:$A$1000,$A11,'All Group Data'!$C$2:$C$1000,$C11,'All Group Data'!$B$2:$B$1000,$B11),IF(BU11="outsider",SUMIFS('All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W11" s="90" t="str">
        <f t="shared" si="35"/>
        <v>L</v>
      </c>
      <c r="BX11" s="45" t="s">
        <v>10</v>
      </c>
      <c r="BY11" s="42" t="str">
        <f t="shared" si="36"/>
        <v>favourite</v>
      </c>
      <c r="BZ11" s="42">
        <f>IF(BY11="","",IF(BY11="favourite",SUMIFS('All Group Data'!$S$2:$S$1000,'All Group Data'!$A$2:$A$1000,$A11,'All Group Data'!$C$2:$C$1000,$C11,'All Group Data'!$B$2:$B$1000,$B11),IF(BY11="outsider",SUMIFS('All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A11" s="90" t="str">
        <f t="shared" si="37"/>
        <v>L</v>
      </c>
      <c r="CB11" s="45" t="s">
        <v>10</v>
      </c>
      <c r="CC11" s="42" t="str">
        <f t="shared" si="38"/>
        <v>favourite</v>
      </c>
      <c r="CD11" s="42">
        <f>IF(CC11="","",IF(CC11="favourite",SUMIFS('All Group Data'!$S$2:$S$1000,'All Group Data'!$A$2:$A$1000,$A11,'All Group Data'!$C$2:$C$1000,$C11,'All Group Data'!$B$2:$B$1000,$B11),IF(CC11="outsider",SUMIFS('All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E11" s="90" t="str">
        <f t="shared" si="39"/>
        <v>L</v>
      </c>
      <c r="CF11" s="45" t="s">
        <v>10</v>
      </c>
      <c r="CG11" s="42" t="str">
        <f t="shared" si="40"/>
        <v>favourite</v>
      </c>
      <c r="CH11" s="42">
        <f>IF(CG11="","",IF(CG11="favourite",SUMIFS('All Group Data'!$S$2:$S$1000,'All Group Data'!$A$2:$A$1000,$A11,'All Group Data'!$C$2:$C$1000,$C11,'All Group Data'!$B$2:$B$1000,$B11),IF(CG11="outsider",SUMIFS('All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I11" s="90" t="str">
        <f t="shared" si="41"/>
        <v>L</v>
      </c>
      <c r="CJ11" s="45" t="s">
        <v>90</v>
      </c>
      <c r="CK11" s="42" t="str">
        <f t="shared" si="42"/>
        <v>outsider</v>
      </c>
      <c r="CL11" s="42">
        <f>IF(CK11="","",IF(CK11="favourite",SUMIFS('All Group Data'!$S$2:$S$1000,'All Group Data'!$A$2:$A$1000,$A11,'All Group Data'!$C$2:$C$1000,$C11,'All Group Data'!$B$2:$B$1000,$B11),IF(CK11="outsider",SUMIFS('All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M11" s="90" t="str">
        <f t="shared" si="43"/>
        <v>W</v>
      </c>
      <c r="CN11" s="45" t="s">
        <v>90</v>
      </c>
      <c r="CO11" s="42" t="str">
        <f t="shared" si="44"/>
        <v>outsider</v>
      </c>
      <c r="CP11" s="42">
        <f>IF(CO11="","",IF(CO11="favourite",SUMIFS('All Group Data'!$S$2:$S$1000,'All Group Data'!$A$2:$A$1000,$A11,'All Group Data'!$C$2:$C$1000,$C11,'All Group Data'!$B$2:$B$1000,$B11),IF(CO11="outsider",SUMIFS('All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Q11" s="90" t="str">
        <f t="shared" si="45"/>
        <v>W</v>
      </c>
      <c r="CR11" s="45" t="s">
        <v>90</v>
      </c>
      <c r="CS11" s="42" t="str">
        <f t="shared" si="46"/>
        <v>outsider</v>
      </c>
      <c r="CT11" s="42">
        <f>IF(CS11="","",IF(CS11="favourite",SUMIFS('All Group Data'!$S$2:$S$1000,'All Group Data'!$A$2:$A$1000,$A11,'All Group Data'!$C$2:$C$1000,$C11,'All Group Data'!$B$2:$B$1000,$B11),IF(CS11="outsider",SUMIFS('All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U11" s="90" t="str">
        <f t="shared" si="47"/>
        <v>W</v>
      </c>
    </row>
    <row r="12" spans="1:99" x14ac:dyDescent="0.2">
      <c r="A12">
        <v>2018</v>
      </c>
      <c r="B12">
        <v>42</v>
      </c>
      <c r="C12">
        <v>3</v>
      </c>
      <c r="D12" t="s">
        <v>30</v>
      </c>
      <c r="E12" t="s">
        <v>97</v>
      </c>
      <c r="F12" s="46">
        <f t="shared" si="0"/>
        <v>0.77272727272727271</v>
      </c>
      <c r="G12" s="46">
        <f t="shared" si="1"/>
        <v>0.22727272727272727</v>
      </c>
      <c r="H12" s="46">
        <f t="shared" si="2"/>
        <v>0</v>
      </c>
      <c r="I12" t="str">
        <f t="array" ref="I12">INDEX('All Group Data'!$X$1:$X$1000,MATCH(A12&amp;B12&amp;C12,'All Group Data'!$A$1:$A$1000&amp;'All Group Data'!$B$1:$B$1000&amp;'All Group Data'!$C$1:$C$1000,0))</f>
        <v>Korea Republic</v>
      </c>
      <c r="J12" t="str">
        <f t="shared" si="3"/>
        <v>outsider</v>
      </c>
      <c r="K12">
        <f>IF(J12="","",IF(J12="favourite",SUMIFS('All Group Data'!$S11:$S1009,'All Group Data'!$A11:$A1009,$A12,'All Group Data'!$C$2:$C$1000,$C12,'All Group Data'!$B$2:$B$1000,$B12),IF(J12="outsider",SUMIFS('All Group Data'!$U11:$U1009,'All Group Data'!$A11:$A1009,$A12,'All Group Data'!$C$2:$C$1000,$C12,'All Group Data'!$B$2:$B$1000,$B12),SUMIFS('All Group Data'!$I11:$I1009,'All Group Data'!$A11:$A1009,$A12,'All Group Data'!$C$2:$C$1000,$C12,'All Group Data'!$B$2:$B$1000,$B12))))</f>
        <v>6.5</v>
      </c>
      <c r="L12" s="45" t="s">
        <v>30</v>
      </c>
      <c r="M12" s="42" t="str">
        <f t="shared" si="4"/>
        <v>favourite</v>
      </c>
      <c r="N12" s="42">
        <f>IF(M12="","",IF(M12="favourite",SUMIFS('All Group Data'!$S$2:$S$1000,'All Group Data'!$A$2:$A$1000,$A12,'All Group Data'!$C$2:$C$1000,$C12,'All Group Data'!$B$2:$B$1000,$B12),IF(M12="outsider",SUMIFS('All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O12" s="55" t="str">
        <f t="shared" si="5"/>
        <v>L</v>
      </c>
      <c r="P12" s="45" t="s">
        <v>30</v>
      </c>
      <c r="Q12" s="42" t="str">
        <f t="shared" si="6"/>
        <v>favourite</v>
      </c>
      <c r="R12" s="42">
        <f>IF(Q12="","",IF(Q12="favourite",SUMIFS('All Group Data'!$S$2:$S$1000,'All Group Data'!$A$2:$A$1000,$A12,'All Group Data'!$C$2:$C$1000,$C12,'All Group Data'!$B$2:$B$1000,$B12),IF(Q12="outsider",SUMIFS('All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S12" s="84" t="str">
        <f t="shared" si="7"/>
        <v>L</v>
      </c>
      <c r="T12" s="45" t="s">
        <v>97</v>
      </c>
      <c r="U12" s="42" t="str">
        <f t="shared" si="8"/>
        <v>outsider</v>
      </c>
      <c r="V12" s="42">
        <f>IF(U12="","",IF(U12="favourite",SUMIFS('All Group Data'!$S$2:$S$1000,'All Group Data'!$A$2:$A$1000,$A12,'All Group Data'!$C$2:$C$1000,$C12,'All Group Data'!$B$2:$B$1000,$B12),IF(U12="outsider",SUMIFS('All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W12" s="87" t="str">
        <f t="shared" si="9"/>
        <v>W</v>
      </c>
      <c r="X12" s="45" t="s">
        <v>97</v>
      </c>
      <c r="Y12" s="42" t="str">
        <f t="shared" si="10"/>
        <v>outsider</v>
      </c>
      <c r="Z12" s="42">
        <f>IF(Y12="","",IF(Y12="favourite",SUMIFS('All Group Data'!$S$2:$S$1000,'All Group Data'!$A$2:$A$1000,$A12,'All Group Data'!$C$2:$C$1000,$C12,'All Group Data'!$B$2:$B$1000,$B12),IF(Y12="outsider",SUMIFS('All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A12" s="90" t="str">
        <f t="shared" si="11"/>
        <v>W</v>
      </c>
      <c r="AB12" s="45" t="s">
        <v>97</v>
      </c>
      <c r="AC12" s="42" t="str">
        <f t="shared" si="12"/>
        <v>outsider</v>
      </c>
      <c r="AD12" s="42">
        <f>IF(AC12="","",IF(AC12="favourite",SUMIFS('All Group Data'!$S$2:$S$1000,'All Group Data'!$A$2:$A$1000,$A12,'All Group Data'!$C$2:$C$1000,$C12,'All Group Data'!$B$2:$B$1000,$B12),IF(AC12="outsider",SUMIFS('All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E12" s="90" t="str">
        <f t="shared" si="13"/>
        <v>W</v>
      </c>
      <c r="AF12" s="45" t="s">
        <v>97</v>
      </c>
      <c r="AG12" s="42" t="str">
        <f t="shared" si="14"/>
        <v>outsider</v>
      </c>
      <c r="AH12" s="42">
        <f>IF(AG12="","",IF(AG12="favourite",SUMIFS('All Group Data'!$S$2:$S$1000,'All Group Data'!$A$2:$A$1000,$A12,'All Group Data'!$C$2:$C$1000,$C12,'All Group Data'!$B$2:$B$1000,$B12),IF(AG12="outsider",SUMIFS('All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I12" s="90" t="str">
        <f t="shared" si="15"/>
        <v>W</v>
      </c>
      <c r="AJ12" s="45" t="s">
        <v>97</v>
      </c>
      <c r="AK12" s="42" t="str">
        <f t="shared" si="16"/>
        <v>outsider</v>
      </c>
      <c r="AL12" s="42">
        <f>IF(AK12="","",IF(AK12="favourite",SUMIFS('All Group Data'!$S$2:$S$1000,'All Group Data'!$A$2:$A$1000,$A12,'All Group Data'!$C$2:$C$1000,$C12,'All Group Data'!$B$2:$B$1000,$B12),IF(AK12="outsider",SUMIFS('All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M12" s="90" t="str">
        <f t="shared" si="17"/>
        <v>W</v>
      </c>
      <c r="AN12" s="45" t="s">
        <v>30</v>
      </c>
      <c r="AO12" s="42" t="str">
        <f t="shared" si="18"/>
        <v>favourite</v>
      </c>
      <c r="AP12" s="42">
        <f>IF(AO12="","",IF(AO12="favourite",SUMIFS('All Group Data'!$S$2:$S$1000,'All Group Data'!$A$2:$A$1000,$A12,'All Group Data'!$C$2:$C$1000,$C12,'All Group Data'!$B$2:$B$1000,$B12),IF(AO12="outsider",SUMIFS('All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Q12" s="90" t="str">
        <f t="shared" si="19"/>
        <v>L</v>
      </c>
      <c r="AR12" s="45" t="s">
        <v>30</v>
      </c>
      <c r="AS12" s="42" t="str">
        <f t="shared" si="20"/>
        <v>favourite</v>
      </c>
      <c r="AT12" s="42">
        <f>IF(AS12="","",IF(AS12="favourite",SUMIFS('All Group Data'!$S$2:$S$1000,'All Group Data'!$A$2:$A$1000,$A12,'All Group Data'!$C$2:$C$1000,$C12,'All Group Data'!$B$2:$B$1000,$B12),IF(AS12="outsider",SUMIFS('All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U12" s="90" t="str">
        <f t="shared" si="21"/>
        <v>L</v>
      </c>
      <c r="AV12" s="45" t="s">
        <v>30</v>
      </c>
      <c r="AW12" s="42" t="str">
        <f t="shared" si="22"/>
        <v>favourite</v>
      </c>
      <c r="AX12" s="42">
        <f>IF(AW12="","",IF(AW12="favourite",SUMIFS('All Group Data'!$S$2:$S$1000,'All Group Data'!$A$2:$A$1000,$A12,'All Group Data'!$C$2:$C$1000,$C12,'All Group Data'!$B$2:$B$1000,$B12),IF(AW12="outsider",SUMIFS('All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Y12" s="90" t="str">
        <f t="shared" si="23"/>
        <v>L</v>
      </c>
      <c r="AZ12" s="45" t="s">
        <v>30</v>
      </c>
      <c r="BA12" s="42" t="str">
        <f t="shared" si="24"/>
        <v>favourite</v>
      </c>
      <c r="BB12" s="42">
        <f>IF(BA12="","",IF(BA12="favourite",SUMIFS('All Group Data'!$S$2:$S$1000,'All Group Data'!$A$2:$A$1000,$A12,'All Group Data'!$C$2:$C$1000,$C12,'All Group Data'!$B$2:$B$1000,$B12),IF(BA12="outsider",SUMIFS('All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C12" s="90" t="str">
        <f t="shared" si="25"/>
        <v>L</v>
      </c>
      <c r="BD12" s="45" t="s">
        <v>30</v>
      </c>
      <c r="BE12" s="42" t="str">
        <f t="shared" si="26"/>
        <v>favourite</v>
      </c>
      <c r="BF12" s="42">
        <f>IF(BE12="","",IF(BE12="favourite",SUMIFS('All Group Data'!$S$2:$S$1000,'All Group Data'!$A$2:$A$1000,$A12,'All Group Data'!$C$2:$C$1000,$C12,'All Group Data'!$B$2:$B$1000,$B12),IF(BE12="outsider",SUMIFS('All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G12" s="90" t="str">
        <f t="shared" si="27"/>
        <v>L</v>
      </c>
      <c r="BH12" s="45" t="s">
        <v>30</v>
      </c>
      <c r="BI12" s="42" t="str">
        <f t="shared" si="28"/>
        <v>favourite</v>
      </c>
      <c r="BJ12" s="42">
        <f>IF(BI12="","",IF(BI12="favourite",SUMIFS('All Group Data'!$S$2:$S$1000,'All Group Data'!$A$2:$A$1000,$A12,'All Group Data'!$C$2:$C$1000,$C12,'All Group Data'!$B$2:$B$1000,$B12),IF(BI12="outsider",SUMIFS('All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K12" s="90" t="str">
        <f t="shared" si="29"/>
        <v>L</v>
      </c>
      <c r="BL12" s="45" t="s">
        <v>30</v>
      </c>
      <c r="BM12" s="42" t="str">
        <f t="shared" si="30"/>
        <v>favourite</v>
      </c>
      <c r="BN12" s="42">
        <f>IF(BM12="","",IF(BM12="favourite",SUMIFS('All Group Data'!$S$2:$S$1000,'All Group Data'!$A$2:$A$1000,$A12,'All Group Data'!$C$2:$C$1000,$C12,'All Group Data'!$B$2:$B$1000,$B12),IF(BM12="outsider",SUMIFS('All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O12" s="90" t="str">
        <f t="shared" si="31"/>
        <v>L</v>
      </c>
      <c r="BP12" s="45" t="s">
        <v>30</v>
      </c>
      <c r="BQ12" s="42" t="str">
        <f t="shared" si="32"/>
        <v>favourite</v>
      </c>
      <c r="BR12" s="42">
        <f>IF(BQ12="","",IF(BQ12="favourite",SUMIFS('All Group Data'!$S$2:$S$1000,'All Group Data'!$A$2:$A$1000,$A12,'All Group Data'!$C$2:$C$1000,$C12,'All Group Data'!$B$2:$B$1000,$B12),IF(BQ12="outsider",SUMIFS('All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S12" s="90" t="str">
        <f t="shared" si="33"/>
        <v>L</v>
      </c>
      <c r="BT12" s="45" t="s">
        <v>30</v>
      </c>
      <c r="BU12" s="42" t="str">
        <f t="shared" si="34"/>
        <v>favourite</v>
      </c>
      <c r="BV12" s="42">
        <f>IF(BU12="","",IF(BU12="favourite",SUMIFS('All Group Data'!$S$2:$S$1000,'All Group Data'!$A$2:$A$1000,$A12,'All Group Data'!$C$2:$C$1000,$C12,'All Group Data'!$B$2:$B$1000,$B12),IF(BU12="outsider",SUMIFS('All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W12" s="90" t="str">
        <f t="shared" si="35"/>
        <v>L</v>
      </c>
      <c r="BX12" s="45" t="s">
        <v>30</v>
      </c>
      <c r="BY12" s="42" t="str">
        <f t="shared" si="36"/>
        <v>favourite</v>
      </c>
      <c r="BZ12" s="42">
        <f>IF(BY12="","",IF(BY12="favourite",SUMIFS('All Group Data'!$S$2:$S$1000,'All Group Data'!$A$2:$A$1000,$A12,'All Group Data'!$C$2:$C$1000,$C12,'All Group Data'!$B$2:$B$1000,$B12),IF(BY12="outsider",SUMIFS('All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A12" s="90" t="str">
        <f t="shared" si="37"/>
        <v>L</v>
      </c>
      <c r="CB12" s="45" t="s">
        <v>30</v>
      </c>
      <c r="CC12" s="42" t="str">
        <f t="shared" si="38"/>
        <v>favourite</v>
      </c>
      <c r="CD12" s="42">
        <f>IF(CC12="","",IF(CC12="favourite",SUMIFS('All Group Data'!$S$2:$S$1000,'All Group Data'!$A$2:$A$1000,$A12,'All Group Data'!$C$2:$C$1000,$C12,'All Group Data'!$B$2:$B$1000,$B12),IF(CC12="outsider",SUMIFS('All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E12" s="90" t="str">
        <f t="shared" si="39"/>
        <v>L</v>
      </c>
      <c r="CF12" s="45" t="s">
        <v>30</v>
      </c>
      <c r="CG12" s="42" t="str">
        <f t="shared" si="40"/>
        <v>favourite</v>
      </c>
      <c r="CH12" s="42">
        <f>IF(CG12="","",IF(CG12="favourite",SUMIFS('All Group Data'!$S$2:$S$1000,'All Group Data'!$A$2:$A$1000,$A12,'All Group Data'!$C$2:$C$1000,$C12,'All Group Data'!$B$2:$B$1000,$B12),IF(CG12="outsider",SUMIFS('All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I12" s="90" t="str">
        <f t="shared" si="41"/>
        <v>L</v>
      </c>
      <c r="CJ12" s="45" t="s">
        <v>30</v>
      </c>
      <c r="CK12" s="42" t="str">
        <f t="shared" si="42"/>
        <v>favourite</v>
      </c>
      <c r="CL12" s="42">
        <f>IF(CK12="","",IF(CK12="favourite",SUMIFS('All Group Data'!$S$2:$S$1000,'All Group Data'!$A$2:$A$1000,$A12,'All Group Data'!$C$2:$C$1000,$C12,'All Group Data'!$B$2:$B$1000,$B12),IF(CK12="outsider",SUMIFS('All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M12" s="90" t="str">
        <f t="shared" si="43"/>
        <v>L</v>
      </c>
      <c r="CN12" s="45" t="s">
        <v>30</v>
      </c>
      <c r="CO12" s="42" t="str">
        <f t="shared" si="44"/>
        <v>favourite</v>
      </c>
      <c r="CP12" s="42">
        <f>IF(CO12="","",IF(CO12="favourite",SUMIFS('All Group Data'!$S$2:$S$1000,'All Group Data'!$A$2:$A$1000,$A12,'All Group Data'!$C$2:$C$1000,$C12,'All Group Data'!$B$2:$B$1000,$B12),IF(CO12="outsider",SUMIFS('All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Q12" s="90" t="str">
        <f t="shared" si="45"/>
        <v>L</v>
      </c>
      <c r="CR12" s="45" t="s">
        <v>30</v>
      </c>
      <c r="CS12" s="42" t="str">
        <f t="shared" si="46"/>
        <v>favourite</v>
      </c>
      <c r="CT12" s="42">
        <f>IF(CS12="","",IF(CS12="favourite",SUMIFS('All Group Data'!$S$2:$S$1000,'All Group Data'!$A$2:$A$1000,$A12,'All Group Data'!$C$2:$C$1000,$C12,'All Group Data'!$B$2:$B$1000,$B12),IF(CS12="outsider",SUMIFS('All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U12" s="90" t="str">
        <f t="shared" si="47"/>
        <v>L</v>
      </c>
    </row>
    <row r="13" spans="1:9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1</v>
      </c>
      <c r="G13" s="46">
        <f t="shared" si="1"/>
        <v>0</v>
      </c>
      <c r="H13" s="46">
        <f t="shared" si="2"/>
        <v>0</v>
      </c>
      <c r="I13" t="str">
        <f t="array" ref="I13">INDEX('All Group Data'!$X$1:$X$1000,MATCH(A13&amp;B13&amp;C13,'All Group Data'!$A$1:$A$1000&amp;'All Group Data'!$B$1:$B$1000&amp;'All Group Data'!$C$1:$C$1000,0))</f>
        <v>Brazil</v>
      </c>
      <c r="J13" t="str">
        <f t="shared" si="3"/>
        <v>favourite</v>
      </c>
      <c r="K13">
        <f>IF(J13="","",IF(J13="favourite",SUMIFS('All Group Data'!$S12:$S1010,'All Group Data'!$A12:$A1010,$A13,'All Group Data'!$C$2:$C$1000,$C13,'All Group Data'!$B$2:$B$1000,$B13),IF(J13="outsider",SUMIFS('All Group Data'!$U12:$U1010,'All Group Data'!$A12:$A1010,$A13,'All Group Data'!$C$2:$C$1000,$C13,'All Group Data'!$B$2:$B$1000,$B13),SUMIFS('All Group Data'!$I12:$I1010,'All Group Data'!$A12:$A1010,$A13,'All Group Data'!$C$2:$C$1000,$C13,'All Group Data'!$B$2:$B$1000,$B13))))</f>
        <v>1.5</v>
      </c>
      <c r="L13" s="45" t="s">
        <v>8</v>
      </c>
      <c r="M13" s="42" t="str">
        <f t="shared" si="4"/>
        <v>favourite</v>
      </c>
      <c r="N13" s="42">
        <f>IF(M13="","",IF(M13="favourite",SUMIFS('All Group Data'!$S$2:$S$1000,'All Group Data'!$A$2:$A$1000,$A13,'All Group Data'!$C$2:$C$1000,$C13,'All Group Data'!$B$2:$B$1000,$B13),IF(M13="outsider",SUMIFS('All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O13" s="55" t="str">
        <f t="shared" si="5"/>
        <v>W</v>
      </c>
      <c r="P13" s="45" t="s">
        <v>8</v>
      </c>
      <c r="Q13" s="42" t="str">
        <f t="shared" si="6"/>
        <v>favourite</v>
      </c>
      <c r="R13" s="42">
        <f>IF(Q13="","",IF(Q13="favourite",SUMIFS('All Group Data'!$S$2:$S$1000,'All Group Data'!$A$2:$A$1000,$A13,'All Group Data'!$C$2:$C$1000,$C13,'All Group Data'!$B$2:$B$1000,$B13),IF(Q13="outsider",SUMIFS('All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S13" s="84" t="str">
        <f t="shared" si="7"/>
        <v>W</v>
      </c>
      <c r="T13" s="45" t="s">
        <v>8</v>
      </c>
      <c r="U13" s="42" t="str">
        <f t="shared" si="8"/>
        <v>favourite</v>
      </c>
      <c r="V13" s="42">
        <f>IF(U13="","",IF(U13="favourite",SUMIFS('All Group Data'!$S$2:$S$1000,'All Group Data'!$A$2:$A$1000,$A13,'All Group Data'!$C$2:$C$1000,$C13,'All Group Data'!$B$2:$B$1000,$B13),IF(U13="outsider",SUMIFS('All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W13" s="87" t="str">
        <f t="shared" si="9"/>
        <v>W</v>
      </c>
      <c r="X13" s="45" t="s">
        <v>8</v>
      </c>
      <c r="Y13" s="42" t="str">
        <f t="shared" si="10"/>
        <v>favourite</v>
      </c>
      <c r="Z13" s="42">
        <f>IF(Y13="","",IF(Y13="favourite",SUMIFS('All Group Data'!$S$2:$S$1000,'All Group Data'!$A$2:$A$1000,$A13,'All Group Data'!$C$2:$C$1000,$C13,'All Group Data'!$B$2:$B$1000,$B13),IF(Y13="outsider",SUMIFS('All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A13" s="90" t="str">
        <f t="shared" si="11"/>
        <v>W</v>
      </c>
      <c r="AB13" s="45" t="s">
        <v>8</v>
      </c>
      <c r="AC13" s="42" t="str">
        <f t="shared" si="12"/>
        <v>favourite</v>
      </c>
      <c r="AD13" s="42">
        <f>IF(AC13="","",IF(AC13="favourite",SUMIFS('All Group Data'!$S$2:$S$1000,'All Group Data'!$A$2:$A$1000,$A13,'All Group Data'!$C$2:$C$1000,$C13,'All Group Data'!$B$2:$B$1000,$B13),IF(AC13="outsider",SUMIFS('All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E13" s="90" t="str">
        <f t="shared" si="13"/>
        <v>W</v>
      </c>
      <c r="AF13" s="45" t="s">
        <v>8</v>
      </c>
      <c r="AG13" s="42" t="str">
        <f t="shared" si="14"/>
        <v>favourite</v>
      </c>
      <c r="AH13" s="42">
        <f>IF(AG13="","",IF(AG13="favourite",SUMIFS('All Group Data'!$S$2:$S$1000,'All Group Data'!$A$2:$A$1000,$A13,'All Group Data'!$C$2:$C$1000,$C13,'All Group Data'!$B$2:$B$1000,$B13),IF(AG13="outsider",SUMIFS('All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I13" s="90" t="str">
        <f t="shared" si="15"/>
        <v>W</v>
      </c>
      <c r="AJ13" s="45" t="s">
        <v>8</v>
      </c>
      <c r="AK13" s="42" t="str">
        <f t="shared" si="16"/>
        <v>favourite</v>
      </c>
      <c r="AL13" s="42">
        <f>IF(AK13="","",IF(AK13="favourite",SUMIFS('All Group Data'!$S$2:$S$1000,'All Group Data'!$A$2:$A$1000,$A13,'All Group Data'!$C$2:$C$1000,$C13,'All Group Data'!$B$2:$B$1000,$B13),IF(AK13="outsider",SUMIFS('All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M13" s="90" t="str">
        <f t="shared" si="17"/>
        <v>W</v>
      </c>
      <c r="AN13" s="45" t="s">
        <v>8</v>
      </c>
      <c r="AO13" s="42" t="str">
        <f t="shared" si="18"/>
        <v>favourite</v>
      </c>
      <c r="AP13" s="42">
        <f>IF(AO13="","",IF(AO13="favourite",SUMIFS('All Group Data'!$S$2:$S$1000,'All Group Data'!$A$2:$A$1000,$A13,'All Group Data'!$C$2:$C$1000,$C13,'All Group Data'!$B$2:$B$1000,$B13),IF(AO13="outsider",SUMIFS('All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Q13" s="90" t="str">
        <f t="shared" si="19"/>
        <v>W</v>
      </c>
      <c r="AR13" s="45" t="s">
        <v>8</v>
      </c>
      <c r="AS13" s="42" t="str">
        <f t="shared" si="20"/>
        <v>favourite</v>
      </c>
      <c r="AT13" s="42">
        <f>IF(AS13="","",IF(AS13="favourite",SUMIFS('All Group Data'!$S$2:$S$1000,'All Group Data'!$A$2:$A$1000,$A13,'All Group Data'!$C$2:$C$1000,$C13,'All Group Data'!$B$2:$B$1000,$B13),IF(AS13="outsider",SUMIFS('All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U13" s="90" t="str">
        <f t="shared" si="21"/>
        <v>W</v>
      </c>
      <c r="AV13" s="45" t="s">
        <v>8</v>
      </c>
      <c r="AW13" s="42" t="str">
        <f t="shared" si="22"/>
        <v>favourite</v>
      </c>
      <c r="AX13" s="42">
        <f>IF(AW13="","",IF(AW13="favourite",SUMIFS('All Group Data'!$S$2:$S$1000,'All Group Data'!$A$2:$A$1000,$A13,'All Group Data'!$C$2:$C$1000,$C13,'All Group Data'!$B$2:$B$1000,$B13),IF(AW13="outsider",SUMIFS('All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Y13" s="90" t="str">
        <f t="shared" si="23"/>
        <v>W</v>
      </c>
      <c r="AZ13" s="45" t="s">
        <v>8</v>
      </c>
      <c r="BA13" s="42" t="str">
        <f t="shared" si="24"/>
        <v>favourite</v>
      </c>
      <c r="BB13" s="42">
        <f>IF(BA13="","",IF(BA13="favourite",SUMIFS('All Group Data'!$S$2:$S$1000,'All Group Data'!$A$2:$A$1000,$A13,'All Group Data'!$C$2:$C$1000,$C13,'All Group Data'!$B$2:$B$1000,$B13),IF(BA13="outsider",SUMIFS('All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C13" s="90" t="str">
        <f t="shared" si="25"/>
        <v>W</v>
      </c>
      <c r="BD13" s="45" t="s">
        <v>8</v>
      </c>
      <c r="BE13" s="42" t="str">
        <f t="shared" si="26"/>
        <v>favourite</v>
      </c>
      <c r="BF13" s="42">
        <f>IF(BE13="","",IF(BE13="favourite",SUMIFS('All Group Data'!$S$2:$S$1000,'All Group Data'!$A$2:$A$1000,$A13,'All Group Data'!$C$2:$C$1000,$C13,'All Group Data'!$B$2:$B$1000,$B13),IF(BE13="outsider",SUMIFS('All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G13" s="90" t="str">
        <f t="shared" si="27"/>
        <v>W</v>
      </c>
      <c r="BH13" s="45" t="s">
        <v>8</v>
      </c>
      <c r="BI13" s="42" t="str">
        <f t="shared" si="28"/>
        <v>favourite</v>
      </c>
      <c r="BJ13" s="42">
        <f>IF(BI13="","",IF(BI13="favourite",SUMIFS('All Group Data'!$S$2:$S$1000,'All Group Data'!$A$2:$A$1000,$A13,'All Group Data'!$C$2:$C$1000,$C13,'All Group Data'!$B$2:$B$1000,$B13),IF(BI13="outsider",SUMIFS('All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K13" s="90" t="str">
        <f t="shared" si="29"/>
        <v>W</v>
      </c>
      <c r="BL13" s="45" t="s">
        <v>8</v>
      </c>
      <c r="BM13" s="42" t="str">
        <f t="shared" si="30"/>
        <v>favourite</v>
      </c>
      <c r="BN13" s="42">
        <f>IF(BM13="","",IF(BM13="favourite",SUMIFS('All Group Data'!$S$2:$S$1000,'All Group Data'!$A$2:$A$1000,$A13,'All Group Data'!$C$2:$C$1000,$C13,'All Group Data'!$B$2:$B$1000,$B13),IF(BM13="outsider",SUMIFS('All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O13" s="90" t="str">
        <f t="shared" si="31"/>
        <v>W</v>
      </c>
      <c r="BP13" s="45" t="s">
        <v>8</v>
      </c>
      <c r="BQ13" s="42" t="str">
        <f t="shared" si="32"/>
        <v>favourite</v>
      </c>
      <c r="BR13" s="42">
        <f>IF(BQ13="","",IF(BQ13="favourite",SUMIFS('All Group Data'!$S$2:$S$1000,'All Group Data'!$A$2:$A$1000,$A13,'All Group Data'!$C$2:$C$1000,$C13,'All Group Data'!$B$2:$B$1000,$B13),IF(BQ13="outsider",SUMIFS('All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S13" s="90" t="str">
        <f t="shared" si="33"/>
        <v>W</v>
      </c>
      <c r="BT13" s="45" t="s">
        <v>8</v>
      </c>
      <c r="BU13" s="42" t="str">
        <f t="shared" si="34"/>
        <v>favourite</v>
      </c>
      <c r="BV13" s="42">
        <f>IF(BU13="","",IF(BU13="favourite",SUMIFS('All Group Data'!$S$2:$S$1000,'All Group Data'!$A$2:$A$1000,$A13,'All Group Data'!$C$2:$C$1000,$C13,'All Group Data'!$B$2:$B$1000,$B13),IF(BU13="outsider",SUMIFS('All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W13" s="90" t="str">
        <f t="shared" si="35"/>
        <v>W</v>
      </c>
      <c r="BX13" s="45" t="s">
        <v>8</v>
      </c>
      <c r="BY13" s="42" t="str">
        <f t="shared" si="36"/>
        <v>favourite</v>
      </c>
      <c r="BZ13" s="42">
        <f>IF(BY13="","",IF(BY13="favourite",SUMIFS('All Group Data'!$S$2:$S$1000,'All Group Data'!$A$2:$A$1000,$A13,'All Group Data'!$C$2:$C$1000,$C13,'All Group Data'!$B$2:$B$1000,$B13),IF(BY13="outsider",SUMIFS('All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A13" s="90" t="str">
        <f t="shared" si="37"/>
        <v>W</v>
      </c>
      <c r="CB13" s="45" t="s">
        <v>8</v>
      </c>
      <c r="CC13" s="42" t="str">
        <f t="shared" si="38"/>
        <v>favourite</v>
      </c>
      <c r="CD13" s="42">
        <f>IF(CC13="","",IF(CC13="favourite",SUMIFS('All Group Data'!$S$2:$S$1000,'All Group Data'!$A$2:$A$1000,$A13,'All Group Data'!$C$2:$C$1000,$C13,'All Group Data'!$B$2:$B$1000,$B13),IF(CC13="outsider",SUMIFS('All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E13" s="90" t="str">
        <f t="shared" si="39"/>
        <v>W</v>
      </c>
      <c r="CF13" s="45" t="s">
        <v>8</v>
      </c>
      <c r="CG13" s="42" t="str">
        <f t="shared" si="40"/>
        <v>favourite</v>
      </c>
      <c r="CH13" s="42">
        <f>IF(CG13="","",IF(CG13="favourite",SUMIFS('All Group Data'!$S$2:$S$1000,'All Group Data'!$A$2:$A$1000,$A13,'All Group Data'!$C$2:$C$1000,$C13,'All Group Data'!$B$2:$B$1000,$B13),IF(CG13="outsider",SUMIFS('All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I13" s="90" t="str">
        <f t="shared" si="41"/>
        <v>W</v>
      </c>
      <c r="CJ13" s="45" t="s">
        <v>8</v>
      </c>
      <c r="CK13" s="42" t="str">
        <f t="shared" si="42"/>
        <v>favourite</v>
      </c>
      <c r="CL13" s="42">
        <f>IF(CK13="","",IF(CK13="favourite",SUMIFS('All Group Data'!$S$2:$S$1000,'All Group Data'!$A$2:$A$1000,$A13,'All Group Data'!$C$2:$C$1000,$C13,'All Group Data'!$B$2:$B$1000,$B13),IF(CK13="outsider",SUMIFS('All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M13" s="90" t="str">
        <f t="shared" si="43"/>
        <v>W</v>
      </c>
      <c r="CN13" s="45" t="s">
        <v>8</v>
      </c>
      <c r="CO13" s="42" t="str">
        <f t="shared" si="44"/>
        <v>favourite</v>
      </c>
      <c r="CP13" s="42">
        <f>IF(CO13="","",IF(CO13="favourite",SUMIFS('All Group Data'!$S$2:$S$1000,'All Group Data'!$A$2:$A$1000,$A13,'All Group Data'!$C$2:$C$1000,$C13,'All Group Data'!$B$2:$B$1000,$B13),IF(CO13="outsider",SUMIFS('All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Q13" s="90" t="str">
        <f t="shared" si="45"/>
        <v>W</v>
      </c>
      <c r="CR13" s="45" t="s">
        <v>8</v>
      </c>
      <c r="CS13" s="42" t="str">
        <f t="shared" si="46"/>
        <v>favourite</v>
      </c>
      <c r="CT13" s="42">
        <f>IF(CS13="","",IF(CS13="favourite",SUMIFS('All Group Data'!$S$2:$S$1000,'All Group Data'!$A$2:$A$1000,$A13,'All Group Data'!$C$2:$C$1000,$C13,'All Group Data'!$B$2:$B$1000,$B13),IF(CS13="outsider",SUMIFS('All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U13" s="90" t="str">
        <f t="shared" si="47"/>
        <v>W</v>
      </c>
    </row>
    <row r="14" spans="1:99" x14ac:dyDescent="0.2">
      <c r="A14">
        <v>2018</v>
      </c>
      <c r="B14">
        <v>44</v>
      </c>
      <c r="C14">
        <v>3</v>
      </c>
      <c r="D14" t="s">
        <v>24</v>
      </c>
      <c r="E14" t="s">
        <v>19</v>
      </c>
      <c r="F14" s="46">
        <f t="shared" si="0"/>
        <v>0.31818181818181818</v>
      </c>
      <c r="G14" s="46">
        <f t="shared" si="1"/>
        <v>0.13636363636363635</v>
      </c>
      <c r="H14" s="46">
        <f t="shared" si="2"/>
        <v>0.54545454545454541</v>
      </c>
      <c r="I14" t="str">
        <f t="array" ref="I14">INDEX('All Group Data'!$X$1:$X$1000,MATCH(A14&amp;B14&amp;C14,'All Group Data'!$A$1:$A$1000&amp;'All Group Data'!$B$1:$B$1000&amp;'All Group Data'!$C$1:$C$1000,0))</f>
        <v>Draw</v>
      </c>
      <c r="J14" t="str">
        <f t="shared" si="3"/>
        <v>draw</v>
      </c>
      <c r="K14">
        <f>IF(J14="","",IF(J14="favourite",SUMIFS('All Group Data'!$S13:$S1011,'All Group Data'!$A13:$A1011,$A14,'All Group Data'!$C$2:$C$1000,$C14,'All Group Data'!$B$2:$B$1000,$B14),IF(J14="outsider",SUMIFS('All Group Data'!$U13:$U1011,'All Group Data'!$A13:$A1011,$A14,'All Group Data'!$C$2:$C$1000,$C14,'All Group Data'!$B$2:$B$1000,$B14),SUMIFS('All Group Data'!$I13:$I1011,'All Group Data'!$A13:$A1011,$A14,'All Group Data'!$C$2:$C$1000,$C14,'All Group Data'!$B$2:$B$1000,$B14))))</f>
        <v>2.88</v>
      </c>
      <c r="L14" s="45" t="s">
        <v>24</v>
      </c>
      <c r="M14" s="42" t="str">
        <f t="shared" si="4"/>
        <v>favourite</v>
      </c>
      <c r="N14" s="42">
        <f>IF(M14="","",IF(M14="favourite",SUMIFS('All Group Data'!$S$2:$S$1000,'All Group Data'!$A$2:$A$1000,$A14,'All Group Data'!$C$2:$C$1000,$C14,'All Group Data'!$B$2:$B$1000,$B14),IF(M14="outsider",SUMIFS('All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O14" s="55" t="str">
        <f t="shared" si="5"/>
        <v>L</v>
      </c>
      <c r="P14" s="45" t="s">
        <v>42</v>
      </c>
      <c r="Q14" s="42" t="str">
        <f t="shared" si="6"/>
        <v>draw</v>
      </c>
      <c r="R14" s="42">
        <f>IF(Q14="","",IF(Q14="favourite",SUMIFS('All Group Data'!$S$2:$S$1000,'All Group Data'!$A$2:$A$1000,$A14,'All Group Data'!$C$2:$C$1000,$C14,'All Group Data'!$B$2:$B$1000,$B14),IF(Q14="outsider",SUMIFS('All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S14" s="84" t="str">
        <f t="shared" si="7"/>
        <v>W</v>
      </c>
      <c r="T14" s="45" t="s">
        <v>42</v>
      </c>
      <c r="U14" s="42" t="str">
        <f t="shared" si="8"/>
        <v>draw</v>
      </c>
      <c r="V14" s="42">
        <f>IF(U14="","",IF(U14="favourite",SUMIFS('All Group Data'!$S$2:$S$1000,'All Group Data'!$A$2:$A$1000,$A14,'All Group Data'!$C$2:$C$1000,$C14,'All Group Data'!$B$2:$B$1000,$B14),IF(U14="outsider",SUMIFS('All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W14" s="87" t="str">
        <f t="shared" si="9"/>
        <v>W</v>
      </c>
      <c r="X14" s="45" t="s">
        <v>42</v>
      </c>
      <c r="Y14" s="42" t="str">
        <f t="shared" si="10"/>
        <v>draw</v>
      </c>
      <c r="Z14" s="42">
        <f>IF(Y14="","",IF(Y14="favourite",SUMIFS('All Group Data'!$S$2:$S$1000,'All Group Data'!$A$2:$A$1000,$A14,'All Group Data'!$C$2:$C$1000,$C14,'All Group Data'!$B$2:$B$1000,$B14),IF(Y14="outsider",SUMIFS('All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A14" s="90" t="str">
        <f t="shared" si="11"/>
        <v>W</v>
      </c>
      <c r="AB14" s="45" t="s">
        <v>42</v>
      </c>
      <c r="AC14" s="42" t="str">
        <f t="shared" si="12"/>
        <v>draw</v>
      </c>
      <c r="AD14" s="42">
        <f>IF(AC14="","",IF(AC14="favourite",SUMIFS('All Group Data'!$S$2:$S$1000,'All Group Data'!$A$2:$A$1000,$A14,'All Group Data'!$C$2:$C$1000,$C14,'All Group Data'!$B$2:$B$1000,$B14),IF(AC14="outsider",SUMIFS('All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E14" s="90" t="str">
        <f t="shared" si="13"/>
        <v>W</v>
      </c>
      <c r="AF14" s="45" t="s">
        <v>42</v>
      </c>
      <c r="AG14" s="42" t="str">
        <f t="shared" si="14"/>
        <v>draw</v>
      </c>
      <c r="AH14" s="42">
        <f>IF(AG14="","",IF(AG14="favourite",SUMIFS('All Group Data'!$S$2:$S$1000,'All Group Data'!$A$2:$A$1000,$A14,'All Group Data'!$C$2:$C$1000,$C14,'All Group Data'!$B$2:$B$1000,$B14),IF(AG14="outsider",SUMIFS('All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I14" s="90" t="str">
        <f t="shared" si="15"/>
        <v>W</v>
      </c>
      <c r="AJ14" s="45" t="s">
        <v>42</v>
      </c>
      <c r="AK14" s="42" t="str">
        <f t="shared" si="16"/>
        <v>draw</v>
      </c>
      <c r="AL14" s="42">
        <f>IF(AK14="","",IF(AK14="favourite",SUMIFS('All Group Data'!$S$2:$S$1000,'All Group Data'!$A$2:$A$1000,$A14,'All Group Data'!$C$2:$C$1000,$C14,'All Group Data'!$B$2:$B$1000,$B14),IF(AK14="outsider",SUMIFS('All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M14" s="90" t="str">
        <f t="shared" si="17"/>
        <v>W</v>
      </c>
      <c r="AN14" s="45" t="s">
        <v>42</v>
      </c>
      <c r="AO14" s="42" t="str">
        <f t="shared" si="18"/>
        <v>draw</v>
      </c>
      <c r="AP14" s="42">
        <f>IF(AO14="","",IF(AO14="favourite",SUMIFS('All Group Data'!$S$2:$S$1000,'All Group Data'!$A$2:$A$1000,$A14,'All Group Data'!$C$2:$C$1000,$C14,'All Group Data'!$B$2:$B$1000,$B14),IF(AO14="outsider",SUMIFS('All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Q14" s="90" t="str">
        <f t="shared" si="19"/>
        <v>W</v>
      </c>
      <c r="AR14" s="45" t="s">
        <v>42</v>
      </c>
      <c r="AS14" s="42" t="str">
        <f t="shared" si="20"/>
        <v>draw</v>
      </c>
      <c r="AT14" s="42">
        <f>IF(AS14="","",IF(AS14="favourite",SUMIFS('All Group Data'!$S$2:$S$1000,'All Group Data'!$A$2:$A$1000,$A14,'All Group Data'!$C$2:$C$1000,$C14,'All Group Data'!$B$2:$B$1000,$B14),IF(AS14="outsider",SUMIFS('All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U14" s="90" t="str">
        <f t="shared" si="21"/>
        <v>W</v>
      </c>
      <c r="AV14" s="45" t="s">
        <v>42</v>
      </c>
      <c r="AW14" s="42" t="str">
        <f t="shared" si="22"/>
        <v>draw</v>
      </c>
      <c r="AX14" s="42">
        <f>IF(AW14="","",IF(AW14="favourite",SUMIFS('All Group Data'!$S$2:$S$1000,'All Group Data'!$A$2:$A$1000,$A14,'All Group Data'!$C$2:$C$1000,$C14,'All Group Data'!$B$2:$B$1000,$B14),IF(AW14="outsider",SUMIFS('All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Y14" s="90" t="str">
        <f t="shared" si="23"/>
        <v>W</v>
      </c>
      <c r="AZ14" s="45" t="s">
        <v>42</v>
      </c>
      <c r="BA14" s="42" t="str">
        <f t="shared" si="24"/>
        <v>draw</v>
      </c>
      <c r="BB14" s="42">
        <f>IF(BA14="","",IF(BA14="favourite",SUMIFS('All Group Data'!$S$2:$S$1000,'All Group Data'!$A$2:$A$1000,$A14,'All Group Data'!$C$2:$C$1000,$C14,'All Group Data'!$B$2:$B$1000,$B14),IF(BA14="outsider",SUMIFS('All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C14" s="90" t="str">
        <f t="shared" si="25"/>
        <v>W</v>
      </c>
      <c r="BD14" s="45" t="s">
        <v>42</v>
      </c>
      <c r="BE14" s="42" t="str">
        <f t="shared" si="26"/>
        <v>draw</v>
      </c>
      <c r="BF14" s="42">
        <f>IF(BE14="","",IF(BE14="favourite",SUMIFS('All Group Data'!$S$2:$S$1000,'All Group Data'!$A$2:$A$1000,$A14,'All Group Data'!$C$2:$C$1000,$C14,'All Group Data'!$B$2:$B$1000,$B14),IF(BE14="outsider",SUMIFS('All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G14" s="90" t="str">
        <f t="shared" si="27"/>
        <v>W</v>
      </c>
      <c r="BH14" s="45" t="s">
        <v>42</v>
      </c>
      <c r="BI14" s="42" t="str">
        <f t="shared" si="28"/>
        <v>draw</v>
      </c>
      <c r="BJ14" s="42">
        <f>IF(BI14="","",IF(BI14="favourite",SUMIFS('All Group Data'!$S$2:$S$1000,'All Group Data'!$A$2:$A$1000,$A14,'All Group Data'!$C$2:$C$1000,$C14,'All Group Data'!$B$2:$B$1000,$B14),IF(BI14="outsider",SUMIFS('All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K14" s="90" t="str">
        <f t="shared" si="29"/>
        <v>W</v>
      </c>
      <c r="BL14" s="45" t="s">
        <v>24</v>
      </c>
      <c r="BM14" s="42" t="str">
        <f t="shared" si="30"/>
        <v>favourite</v>
      </c>
      <c r="BN14" s="42">
        <f>IF(BM14="","",IF(BM14="favourite",SUMIFS('All Group Data'!$S$2:$S$1000,'All Group Data'!$A$2:$A$1000,$A14,'All Group Data'!$C$2:$C$1000,$C14,'All Group Data'!$B$2:$B$1000,$B14),IF(BM14="outsider",SUMIFS('All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O14" s="90" t="str">
        <f t="shared" si="31"/>
        <v>L</v>
      </c>
      <c r="BP14" s="45" t="s">
        <v>24</v>
      </c>
      <c r="BQ14" s="42" t="str">
        <f t="shared" si="32"/>
        <v>favourite</v>
      </c>
      <c r="BR14" s="42">
        <f>IF(BQ14="","",IF(BQ14="favourite",SUMIFS('All Group Data'!$S$2:$S$1000,'All Group Data'!$A$2:$A$1000,$A14,'All Group Data'!$C$2:$C$1000,$C14,'All Group Data'!$B$2:$B$1000,$B14),IF(BQ14="outsider",SUMIFS('All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S14" s="90" t="str">
        <f t="shared" si="33"/>
        <v>L</v>
      </c>
      <c r="BT14" s="45" t="s">
        <v>24</v>
      </c>
      <c r="BU14" s="42" t="str">
        <f t="shared" si="34"/>
        <v>favourite</v>
      </c>
      <c r="BV14" s="42">
        <f>IF(BU14="","",IF(BU14="favourite",SUMIFS('All Group Data'!$S$2:$S$1000,'All Group Data'!$A$2:$A$1000,$A14,'All Group Data'!$C$2:$C$1000,$C14,'All Group Data'!$B$2:$B$1000,$B14),IF(BU14="outsider",SUMIFS('All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W14" s="90" t="str">
        <f t="shared" si="35"/>
        <v>L</v>
      </c>
      <c r="BX14" s="45" t="s">
        <v>24</v>
      </c>
      <c r="BY14" s="42" t="str">
        <f t="shared" si="36"/>
        <v>favourite</v>
      </c>
      <c r="BZ14" s="42">
        <f>IF(BY14="","",IF(BY14="favourite",SUMIFS('All Group Data'!$S$2:$S$1000,'All Group Data'!$A$2:$A$1000,$A14,'All Group Data'!$C$2:$C$1000,$C14,'All Group Data'!$B$2:$B$1000,$B14),IF(BY14="outsider",SUMIFS('All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A14" s="90" t="str">
        <f t="shared" si="37"/>
        <v>L</v>
      </c>
      <c r="CB14" s="45" t="s">
        <v>24</v>
      </c>
      <c r="CC14" s="42" t="str">
        <f t="shared" si="38"/>
        <v>favourite</v>
      </c>
      <c r="CD14" s="42">
        <f>IF(CC14="","",IF(CC14="favourite",SUMIFS('All Group Data'!$S$2:$S$1000,'All Group Data'!$A$2:$A$1000,$A14,'All Group Data'!$C$2:$C$1000,$C14,'All Group Data'!$B$2:$B$1000,$B14),IF(CC14="outsider",SUMIFS('All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E14" s="90" t="str">
        <f t="shared" si="39"/>
        <v>L</v>
      </c>
      <c r="CF14" s="45" t="s">
        <v>24</v>
      </c>
      <c r="CG14" s="42" t="str">
        <f t="shared" si="40"/>
        <v>favourite</v>
      </c>
      <c r="CH14" s="42">
        <f>IF(CG14="","",IF(CG14="favourite",SUMIFS('All Group Data'!$S$2:$S$1000,'All Group Data'!$A$2:$A$1000,$A14,'All Group Data'!$C$2:$C$1000,$C14,'All Group Data'!$B$2:$B$1000,$B14),IF(CG14="outsider",SUMIFS('All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I14" s="90" t="str">
        <f t="shared" si="41"/>
        <v>L</v>
      </c>
      <c r="CJ14" s="45" t="s">
        <v>19</v>
      </c>
      <c r="CK14" s="42" t="str">
        <f t="shared" si="42"/>
        <v>outsider</v>
      </c>
      <c r="CL14" s="42">
        <f>IF(CK14="","",IF(CK14="favourite",SUMIFS('All Group Data'!$S$2:$S$1000,'All Group Data'!$A$2:$A$1000,$A14,'All Group Data'!$C$2:$C$1000,$C14,'All Group Data'!$B$2:$B$1000,$B14),IF(CK14="outsider",SUMIFS('All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M14" s="90" t="str">
        <f t="shared" si="43"/>
        <v>L</v>
      </c>
      <c r="CN14" s="45" t="s">
        <v>19</v>
      </c>
      <c r="CO14" s="42" t="str">
        <f t="shared" si="44"/>
        <v>outsider</v>
      </c>
      <c r="CP14" s="42">
        <f>IF(CO14="","",IF(CO14="favourite",SUMIFS('All Group Data'!$S$2:$S$1000,'All Group Data'!$A$2:$A$1000,$A14,'All Group Data'!$C$2:$C$1000,$C14,'All Group Data'!$B$2:$B$1000,$B14),IF(CO14="outsider",SUMIFS('All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Q14" s="90" t="str">
        <f t="shared" si="45"/>
        <v>L</v>
      </c>
      <c r="CR14" s="45" t="s">
        <v>19</v>
      </c>
      <c r="CS14" s="42" t="str">
        <f t="shared" si="46"/>
        <v>outsider</v>
      </c>
      <c r="CT14" s="42">
        <f>IF(CS14="","",IF(CS14="favourite",SUMIFS('All Group Data'!$S$2:$S$1000,'All Group Data'!$A$2:$A$1000,$A14,'All Group Data'!$C$2:$C$1000,$C14,'All Group Data'!$B$2:$B$1000,$B14),IF(CS14="outsider",SUMIFS('All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U14" s="90" t="str">
        <f t="shared" si="47"/>
        <v>L</v>
      </c>
    </row>
    <row r="15" spans="1:99" x14ac:dyDescent="0.2">
      <c r="A15">
        <v>2018</v>
      </c>
      <c r="B15">
        <v>45</v>
      </c>
      <c r="C15">
        <v>3</v>
      </c>
      <c r="D15" t="s">
        <v>93</v>
      </c>
      <c r="E15" t="s">
        <v>23</v>
      </c>
      <c r="F15" s="46">
        <f t="shared" si="0"/>
        <v>0.27272727272727271</v>
      </c>
      <c r="G15" s="46">
        <f t="shared" si="1"/>
        <v>0.31818181818181818</v>
      </c>
      <c r="H15" s="46">
        <f t="shared" si="2"/>
        <v>0.40909090909090912</v>
      </c>
      <c r="I15" t="str">
        <f t="array" ref="I15">INDEX('All Group Data'!$X$1:$X$1000,MATCH(A15&amp;B15&amp;C15,'All Group Data'!$A$1:$A$1000&amp;'All Group Data'!$B$1:$B$1000&amp;'All Group Data'!$C$1:$C$1000,0))</f>
        <v>Poland</v>
      </c>
      <c r="J15" t="str">
        <f t="shared" si="3"/>
        <v>favourite</v>
      </c>
      <c r="K15">
        <f>IF(J15="","",IF(J15="favourite",SUMIFS('All Group Data'!$S14:$S1012,'All Group Data'!$A14:$A1012,$A15,'All Group Data'!$C$2:$C$1000,$C15,'All Group Data'!$B$2:$B$1000,$B15),IF(J15="outsider",SUMIFS('All Group Data'!$U14:$U1012,'All Group Data'!$A14:$A1012,$A15,'All Group Data'!$C$2:$C$1000,$C15,'All Group Data'!$B$2:$B$1000,$B15),SUMIFS('All Group Data'!$I14:$I1012,'All Group Data'!$A14:$A1012,$A15,'All Group Data'!$C$2:$C$1000,$C15,'All Group Data'!$B$2:$B$1000,$B15))))</f>
        <v>0</v>
      </c>
      <c r="L15" s="45" t="s">
        <v>93</v>
      </c>
      <c r="M15" s="42" t="str">
        <f t="shared" si="4"/>
        <v>favourite</v>
      </c>
      <c r="N15" s="42">
        <f>IF(M15="","",IF(M15="favourite",SUMIFS('All Group Data'!$S$2:$S$1000,'All Group Data'!$A$2:$A$1000,$A15,'All Group Data'!$C$2:$C$1000,$C15,'All Group Data'!$B$2:$B$1000,$B15),IF(M15="outsider",SUMIFS('All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O15" s="55" t="str">
        <f t="shared" si="5"/>
        <v>W</v>
      </c>
      <c r="P15" s="45" t="s">
        <v>23</v>
      </c>
      <c r="Q15" s="42" t="str">
        <f t="shared" si="6"/>
        <v>outsider</v>
      </c>
      <c r="R15" s="42">
        <f>IF(Q15="","",IF(Q15="favourite",SUMIFS('All Group Data'!$S$2:$S$1000,'All Group Data'!$A$2:$A$1000,$A15,'All Group Data'!$C$2:$C$1000,$C15,'All Group Data'!$B$2:$B$1000,$B15),IF(Q15="outsider",SUMIFS('All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S15" s="84" t="str">
        <f t="shared" si="7"/>
        <v>L</v>
      </c>
      <c r="T15" s="45" t="s">
        <v>93</v>
      </c>
      <c r="U15" s="42" t="str">
        <f t="shared" si="8"/>
        <v>favourite</v>
      </c>
      <c r="V15" s="42">
        <f>IF(U15="","",IF(U15="favourite",SUMIFS('All Group Data'!$S$2:$S$1000,'All Group Data'!$A$2:$A$1000,$A15,'All Group Data'!$C$2:$C$1000,$C15,'All Group Data'!$B$2:$B$1000,$B15),IF(U15="outsider",SUMIFS('All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W15" s="87" t="str">
        <f t="shared" si="9"/>
        <v>W</v>
      </c>
      <c r="X15" s="45" t="s">
        <v>93</v>
      </c>
      <c r="Y15" s="42" t="str">
        <f t="shared" si="10"/>
        <v>favourite</v>
      </c>
      <c r="Z15" s="42">
        <f>IF(Y15="","",IF(Y15="favourite",SUMIFS('All Group Data'!$S$2:$S$1000,'All Group Data'!$A$2:$A$1000,$A15,'All Group Data'!$C$2:$C$1000,$C15,'All Group Data'!$B$2:$B$1000,$B15),IF(Y15="outsider",SUMIFS('All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A15" s="90" t="str">
        <f t="shared" si="11"/>
        <v>W</v>
      </c>
      <c r="AB15" s="45" t="s">
        <v>93</v>
      </c>
      <c r="AC15" s="42" t="str">
        <f t="shared" si="12"/>
        <v>favourite</v>
      </c>
      <c r="AD15" s="42">
        <f>IF(AC15="","",IF(AC15="favourite",SUMIFS('All Group Data'!$S$2:$S$1000,'All Group Data'!$A$2:$A$1000,$A15,'All Group Data'!$C$2:$C$1000,$C15,'All Group Data'!$B$2:$B$1000,$B15),IF(AC15="outsider",SUMIFS('All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E15" s="90" t="str">
        <f t="shared" si="13"/>
        <v>W</v>
      </c>
      <c r="AF15" s="45" t="s">
        <v>93</v>
      </c>
      <c r="AG15" s="42" t="str">
        <f t="shared" si="14"/>
        <v>favourite</v>
      </c>
      <c r="AH15" s="42">
        <f>IF(AG15="","",IF(AG15="favourite",SUMIFS('All Group Data'!$S$2:$S$1000,'All Group Data'!$A$2:$A$1000,$A15,'All Group Data'!$C$2:$C$1000,$C15,'All Group Data'!$B$2:$B$1000,$B15),IF(AG15="outsider",SUMIFS('All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I15" s="90" t="str">
        <f t="shared" si="15"/>
        <v>W</v>
      </c>
      <c r="AJ15" s="45" t="s">
        <v>93</v>
      </c>
      <c r="AK15" s="42" t="str">
        <f t="shared" si="16"/>
        <v>favourite</v>
      </c>
      <c r="AL15" s="42">
        <f>IF(AK15="","",IF(AK15="favourite",SUMIFS('All Group Data'!$S$2:$S$1000,'All Group Data'!$A$2:$A$1000,$A15,'All Group Data'!$C$2:$C$1000,$C15,'All Group Data'!$B$2:$B$1000,$B15),IF(AK15="outsider",SUMIFS('All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M15" s="90" t="str">
        <f t="shared" si="17"/>
        <v>W</v>
      </c>
      <c r="AN15" s="45" t="s">
        <v>23</v>
      </c>
      <c r="AO15" s="42" t="str">
        <f t="shared" si="18"/>
        <v>outsider</v>
      </c>
      <c r="AP15" s="42">
        <f>IF(AO15="","",IF(AO15="favourite",SUMIFS('All Group Data'!$S$2:$S$1000,'All Group Data'!$A$2:$A$1000,$A15,'All Group Data'!$C$2:$C$1000,$C15,'All Group Data'!$B$2:$B$1000,$B15),IF(AO15="outsider",SUMIFS('All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Q15" s="90" t="str">
        <f t="shared" si="19"/>
        <v>L</v>
      </c>
      <c r="AR15" s="45" t="s">
        <v>23</v>
      </c>
      <c r="AS15" s="42" t="str">
        <f t="shared" si="20"/>
        <v>outsider</v>
      </c>
      <c r="AT15" s="42">
        <f>IF(AS15="","",IF(AS15="favourite",SUMIFS('All Group Data'!$S$2:$S$1000,'All Group Data'!$A$2:$A$1000,$A15,'All Group Data'!$C$2:$C$1000,$C15,'All Group Data'!$B$2:$B$1000,$B15),IF(AS15="outsider",SUMIFS('All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U15" s="90" t="str">
        <f t="shared" si="21"/>
        <v>L</v>
      </c>
      <c r="AV15" s="45" t="s">
        <v>23</v>
      </c>
      <c r="AW15" s="42" t="str">
        <f t="shared" si="22"/>
        <v>outsider</v>
      </c>
      <c r="AX15" s="42">
        <f>IF(AW15="","",IF(AW15="favourite",SUMIFS('All Group Data'!$S$2:$S$1000,'All Group Data'!$A$2:$A$1000,$A15,'All Group Data'!$C$2:$C$1000,$C15,'All Group Data'!$B$2:$B$1000,$B15),IF(AW15="outsider",SUMIFS('All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Y15" s="90" t="str">
        <f t="shared" si="23"/>
        <v>L</v>
      </c>
      <c r="AZ15" s="45" t="s">
        <v>23</v>
      </c>
      <c r="BA15" s="42" t="str">
        <f t="shared" si="24"/>
        <v>outsider</v>
      </c>
      <c r="BB15" s="42">
        <f>IF(BA15="","",IF(BA15="favourite",SUMIFS('All Group Data'!$S$2:$S$1000,'All Group Data'!$A$2:$A$1000,$A15,'All Group Data'!$C$2:$C$1000,$C15,'All Group Data'!$B$2:$B$1000,$B15),IF(BA15="outsider",SUMIFS('All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C15" s="90" t="str">
        <f t="shared" si="25"/>
        <v>L</v>
      </c>
      <c r="BD15" s="45" t="s">
        <v>23</v>
      </c>
      <c r="BE15" s="42" t="str">
        <f t="shared" si="26"/>
        <v>outsider</v>
      </c>
      <c r="BF15" s="42">
        <f>IF(BE15="","",IF(BE15="favourite",SUMIFS('All Group Data'!$S$2:$S$1000,'All Group Data'!$A$2:$A$1000,$A15,'All Group Data'!$C$2:$C$1000,$C15,'All Group Data'!$B$2:$B$1000,$B15),IF(BE15="outsider",SUMIFS('All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G15" s="90" t="str">
        <f t="shared" si="27"/>
        <v>L</v>
      </c>
      <c r="BH15" s="45" t="s">
        <v>23</v>
      </c>
      <c r="BI15" s="42" t="str">
        <f t="shared" si="28"/>
        <v>outsider</v>
      </c>
      <c r="BJ15" s="42">
        <f>IF(BI15="","",IF(BI15="favourite",SUMIFS('All Group Data'!$S$2:$S$1000,'All Group Data'!$A$2:$A$1000,$A15,'All Group Data'!$C$2:$C$1000,$C15,'All Group Data'!$B$2:$B$1000,$B15),IF(BI15="outsider",SUMIFS('All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K15" s="90" t="str">
        <f t="shared" si="29"/>
        <v>L</v>
      </c>
      <c r="BL15" s="45" t="s">
        <v>42</v>
      </c>
      <c r="BM15" s="42" t="str">
        <f t="shared" si="30"/>
        <v>draw</v>
      </c>
      <c r="BN15" s="42">
        <f>IF(BM15="","",IF(BM15="favourite",SUMIFS('All Group Data'!$S$2:$S$1000,'All Group Data'!$A$2:$A$1000,$A15,'All Group Data'!$C$2:$C$1000,$C15,'All Group Data'!$B$2:$B$1000,$B15),IF(BM15="outsider",SUMIFS('All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O15" s="90" t="str">
        <f t="shared" si="31"/>
        <v>L</v>
      </c>
      <c r="BP15" s="45" t="s">
        <v>42</v>
      </c>
      <c r="BQ15" s="42" t="str">
        <f t="shared" si="32"/>
        <v>draw</v>
      </c>
      <c r="BR15" s="42">
        <f>IF(BQ15="","",IF(BQ15="favourite",SUMIFS('All Group Data'!$S$2:$S$1000,'All Group Data'!$A$2:$A$1000,$A15,'All Group Data'!$C$2:$C$1000,$C15,'All Group Data'!$B$2:$B$1000,$B15),IF(BQ15="outsider",SUMIFS('All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S15" s="90" t="str">
        <f t="shared" si="33"/>
        <v>L</v>
      </c>
      <c r="BT15" s="45" t="s">
        <v>42</v>
      </c>
      <c r="BU15" s="42" t="str">
        <f t="shared" si="34"/>
        <v>draw</v>
      </c>
      <c r="BV15" s="42">
        <f>IF(BU15="","",IF(BU15="favourite",SUMIFS('All Group Data'!$S$2:$S$1000,'All Group Data'!$A$2:$A$1000,$A15,'All Group Data'!$C$2:$C$1000,$C15,'All Group Data'!$B$2:$B$1000,$B15),IF(BU15="outsider",SUMIFS('All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W15" s="90" t="str">
        <f t="shared" si="35"/>
        <v>L</v>
      </c>
      <c r="BX15" s="45" t="s">
        <v>42</v>
      </c>
      <c r="BY15" s="42" t="str">
        <f t="shared" si="36"/>
        <v>draw</v>
      </c>
      <c r="BZ15" s="42">
        <f>IF(BY15="","",IF(BY15="favourite",SUMIFS('All Group Data'!$S$2:$S$1000,'All Group Data'!$A$2:$A$1000,$A15,'All Group Data'!$C$2:$C$1000,$C15,'All Group Data'!$B$2:$B$1000,$B15),IF(BY15="outsider",SUMIFS('All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A15" s="90" t="str">
        <f t="shared" si="37"/>
        <v>L</v>
      </c>
      <c r="CB15" s="45" t="s">
        <v>42</v>
      </c>
      <c r="CC15" s="42" t="str">
        <f t="shared" si="38"/>
        <v>draw</v>
      </c>
      <c r="CD15" s="42">
        <f>IF(CC15="","",IF(CC15="favourite",SUMIFS('All Group Data'!$S$2:$S$1000,'All Group Data'!$A$2:$A$1000,$A15,'All Group Data'!$C$2:$C$1000,$C15,'All Group Data'!$B$2:$B$1000,$B15),IF(CC15="outsider",SUMIFS('All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E15" s="90" t="str">
        <f t="shared" si="39"/>
        <v>L</v>
      </c>
      <c r="CF15" s="45" t="s">
        <v>42</v>
      </c>
      <c r="CG15" s="42" t="str">
        <f t="shared" si="40"/>
        <v>draw</v>
      </c>
      <c r="CH15" s="42">
        <f>IF(CG15="","",IF(CG15="favourite",SUMIFS('All Group Data'!$S$2:$S$1000,'All Group Data'!$A$2:$A$1000,$A15,'All Group Data'!$C$2:$C$1000,$C15,'All Group Data'!$B$2:$B$1000,$B15),IF(CG15="outsider",SUMIFS('All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I15" s="90" t="str">
        <f t="shared" si="41"/>
        <v>L</v>
      </c>
      <c r="CJ15" s="45" t="s">
        <v>42</v>
      </c>
      <c r="CK15" s="42" t="str">
        <f t="shared" si="42"/>
        <v>draw</v>
      </c>
      <c r="CL15" s="42">
        <f>IF(CK15="","",IF(CK15="favourite",SUMIFS('All Group Data'!$S$2:$S$1000,'All Group Data'!$A$2:$A$1000,$A15,'All Group Data'!$C$2:$C$1000,$C15,'All Group Data'!$B$2:$B$1000,$B15),IF(CK15="outsider",SUMIFS('All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M15" s="90" t="str">
        <f t="shared" si="43"/>
        <v>L</v>
      </c>
      <c r="CN15" s="45" t="s">
        <v>42</v>
      </c>
      <c r="CO15" s="42" t="str">
        <f t="shared" si="44"/>
        <v>draw</v>
      </c>
      <c r="CP15" s="42">
        <f>IF(CO15="","",IF(CO15="favourite",SUMIFS('All Group Data'!$S$2:$S$1000,'All Group Data'!$A$2:$A$1000,$A15,'All Group Data'!$C$2:$C$1000,$C15,'All Group Data'!$B$2:$B$1000,$B15),IF(CO15="outsider",SUMIFS('All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Q15" s="90" t="str">
        <f t="shared" si="45"/>
        <v>L</v>
      </c>
      <c r="CR15" s="45" t="s">
        <v>42</v>
      </c>
      <c r="CS15" s="42" t="str">
        <f t="shared" si="46"/>
        <v>draw</v>
      </c>
      <c r="CT15" s="42">
        <f>IF(CS15="","",IF(CS15="favourite",SUMIFS('All Group Data'!$S$2:$S$1000,'All Group Data'!$A$2:$A$1000,$A15,'All Group Data'!$C$2:$C$1000,$C15,'All Group Data'!$B$2:$B$1000,$B15),IF(CS15="outsider",SUMIFS('All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U15" s="90" t="str">
        <f t="shared" si="47"/>
        <v>L</v>
      </c>
    </row>
    <row r="16" spans="1:99" x14ac:dyDescent="0.2">
      <c r="A16">
        <v>2018</v>
      </c>
      <c r="B16">
        <v>46</v>
      </c>
      <c r="C16">
        <v>3</v>
      </c>
      <c r="D16" t="s">
        <v>16</v>
      </c>
      <c r="E16" t="s">
        <v>94</v>
      </c>
      <c r="F16" s="46">
        <f t="shared" si="0"/>
        <v>1</v>
      </c>
      <c r="G16" s="46">
        <f t="shared" si="1"/>
        <v>0</v>
      </c>
      <c r="H16" s="46">
        <f t="shared" si="2"/>
        <v>0</v>
      </c>
      <c r="I16" t="str">
        <f t="array" ref="I16">INDEX('All Group Data'!$X$1:$X$1000,MATCH(A16&amp;B16&amp;C16,'All Group Data'!$A$1:$A$1000&amp;'All Group Data'!$B$1:$B$1000&amp;'All Group Data'!$C$1:$C$1000,0))</f>
        <v>Colombia</v>
      </c>
      <c r="J16" t="str">
        <f t="shared" si="3"/>
        <v>favourite</v>
      </c>
      <c r="K16">
        <f>IF(J16="","",IF(J16="favourite",SUMIFS('All Group Data'!$S15:$S1013,'All Group Data'!$A15:$A1013,$A16,'All Group Data'!$C$2:$C$1000,$C16,'All Group Data'!$B$2:$B$1000,$B16),IF(J16="outsider",SUMIFS('All Group Data'!$U15:$U1013,'All Group Data'!$A15:$A1013,$A16,'All Group Data'!$C$2:$C$1000,$C16,'All Group Data'!$B$2:$B$1000,$B16),SUMIFS('All Group Data'!$I15:$I1013,'All Group Data'!$A15:$A1013,$A16,'All Group Data'!$C$2:$C$1000,$C16,'All Group Data'!$B$2:$B$1000,$B16))))</f>
        <v>0</v>
      </c>
      <c r="L16" s="45" t="s">
        <v>16</v>
      </c>
      <c r="M16" s="42" t="str">
        <f t="shared" si="4"/>
        <v>favourite</v>
      </c>
      <c r="N16" s="42">
        <f>IF(M16="","",IF(M16="favourite",SUMIFS('All Group Data'!$S$2:$S$1000,'All Group Data'!$A$2:$A$1000,$A16,'All Group Data'!$C$2:$C$1000,$C16,'All Group Data'!$B$2:$B$1000,$B16),IF(M16="outsider",SUMIFS('All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O16" s="55" t="str">
        <f t="shared" si="5"/>
        <v>W</v>
      </c>
      <c r="P16" s="45" t="s">
        <v>16</v>
      </c>
      <c r="Q16" s="42" t="str">
        <f t="shared" si="6"/>
        <v>favourite</v>
      </c>
      <c r="R16" s="42">
        <f>IF(Q16="","",IF(Q16="favourite",SUMIFS('All Group Data'!$S$2:$S$1000,'All Group Data'!$A$2:$A$1000,$A16,'All Group Data'!$C$2:$C$1000,$C16,'All Group Data'!$B$2:$B$1000,$B16),IF(Q16="outsider",SUMIFS('All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S16" s="84" t="str">
        <f t="shared" si="7"/>
        <v>W</v>
      </c>
      <c r="T16" s="45" t="s">
        <v>16</v>
      </c>
      <c r="U16" s="42" t="str">
        <f t="shared" si="8"/>
        <v>favourite</v>
      </c>
      <c r="V16" s="42">
        <f>IF(U16="","",IF(U16="favourite",SUMIFS('All Group Data'!$S$2:$S$1000,'All Group Data'!$A$2:$A$1000,$A16,'All Group Data'!$C$2:$C$1000,$C16,'All Group Data'!$B$2:$B$1000,$B16),IF(U16="outsider",SUMIFS('All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W16" s="87" t="str">
        <f t="shared" si="9"/>
        <v>W</v>
      </c>
      <c r="X16" s="45" t="s">
        <v>16</v>
      </c>
      <c r="Y16" s="42" t="str">
        <f t="shared" si="10"/>
        <v>favourite</v>
      </c>
      <c r="Z16" s="42">
        <f>IF(Y16="","",IF(Y16="favourite",SUMIFS('All Group Data'!$S$2:$S$1000,'All Group Data'!$A$2:$A$1000,$A16,'All Group Data'!$C$2:$C$1000,$C16,'All Group Data'!$B$2:$B$1000,$B16),IF(Y16="outsider",SUMIFS('All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A16" s="90" t="str">
        <f t="shared" si="11"/>
        <v>W</v>
      </c>
      <c r="AB16" s="45" t="s">
        <v>16</v>
      </c>
      <c r="AC16" s="42" t="str">
        <f t="shared" si="12"/>
        <v>favourite</v>
      </c>
      <c r="AD16" s="42">
        <f>IF(AC16="","",IF(AC16="favourite",SUMIFS('All Group Data'!$S$2:$S$1000,'All Group Data'!$A$2:$A$1000,$A16,'All Group Data'!$C$2:$C$1000,$C16,'All Group Data'!$B$2:$B$1000,$B16),IF(AC16="outsider",SUMIFS('All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E16" s="90" t="str">
        <f t="shared" si="13"/>
        <v>W</v>
      </c>
      <c r="AF16" s="45" t="s">
        <v>16</v>
      </c>
      <c r="AG16" s="42" t="str">
        <f t="shared" si="14"/>
        <v>favourite</v>
      </c>
      <c r="AH16" s="42">
        <f>IF(AG16="","",IF(AG16="favourite",SUMIFS('All Group Data'!$S$2:$S$1000,'All Group Data'!$A$2:$A$1000,$A16,'All Group Data'!$C$2:$C$1000,$C16,'All Group Data'!$B$2:$B$1000,$B16),IF(AG16="outsider",SUMIFS('All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I16" s="90" t="str">
        <f t="shared" si="15"/>
        <v>W</v>
      </c>
      <c r="AJ16" s="45" t="s">
        <v>16</v>
      </c>
      <c r="AK16" s="42" t="str">
        <f t="shared" si="16"/>
        <v>favourite</v>
      </c>
      <c r="AL16" s="42">
        <f>IF(AK16="","",IF(AK16="favourite",SUMIFS('All Group Data'!$S$2:$S$1000,'All Group Data'!$A$2:$A$1000,$A16,'All Group Data'!$C$2:$C$1000,$C16,'All Group Data'!$B$2:$B$1000,$B16),IF(AK16="outsider",SUMIFS('All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M16" s="90" t="str">
        <f t="shared" si="17"/>
        <v>W</v>
      </c>
      <c r="AN16" s="45" t="s">
        <v>16</v>
      </c>
      <c r="AO16" s="42" t="str">
        <f t="shared" si="18"/>
        <v>favourite</v>
      </c>
      <c r="AP16" s="42">
        <f>IF(AO16="","",IF(AO16="favourite",SUMIFS('All Group Data'!$S$2:$S$1000,'All Group Data'!$A$2:$A$1000,$A16,'All Group Data'!$C$2:$C$1000,$C16,'All Group Data'!$B$2:$B$1000,$B16),IF(AO16="outsider",SUMIFS('All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Q16" s="90" t="str">
        <f t="shared" si="19"/>
        <v>W</v>
      </c>
      <c r="AR16" s="45" t="s">
        <v>16</v>
      </c>
      <c r="AS16" s="42" t="str">
        <f t="shared" si="20"/>
        <v>favourite</v>
      </c>
      <c r="AT16" s="42">
        <f>IF(AS16="","",IF(AS16="favourite",SUMIFS('All Group Data'!$S$2:$S$1000,'All Group Data'!$A$2:$A$1000,$A16,'All Group Data'!$C$2:$C$1000,$C16,'All Group Data'!$B$2:$B$1000,$B16),IF(AS16="outsider",SUMIFS('All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U16" s="90" t="str">
        <f t="shared" si="21"/>
        <v>W</v>
      </c>
      <c r="AV16" s="45" t="s">
        <v>16</v>
      </c>
      <c r="AW16" s="42" t="str">
        <f t="shared" si="22"/>
        <v>favourite</v>
      </c>
      <c r="AX16" s="42">
        <f>IF(AW16="","",IF(AW16="favourite",SUMIFS('All Group Data'!$S$2:$S$1000,'All Group Data'!$A$2:$A$1000,$A16,'All Group Data'!$C$2:$C$1000,$C16,'All Group Data'!$B$2:$B$1000,$B16),IF(AW16="outsider",SUMIFS('All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Y16" s="90" t="str">
        <f t="shared" si="23"/>
        <v>W</v>
      </c>
      <c r="AZ16" s="45" t="s">
        <v>16</v>
      </c>
      <c r="BA16" s="42" t="str">
        <f t="shared" si="24"/>
        <v>favourite</v>
      </c>
      <c r="BB16" s="42">
        <f>IF(BA16="","",IF(BA16="favourite",SUMIFS('All Group Data'!$S$2:$S$1000,'All Group Data'!$A$2:$A$1000,$A16,'All Group Data'!$C$2:$C$1000,$C16,'All Group Data'!$B$2:$B$1000,$B16),IF(BA16="outsider",SUMIFS('All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C16" s="90" t="str">
        <f t="shared" si="25"/>
        <v>W</v>
      </c>
      <c r="BD16" s="45" t="s">
        <v>16</v>
      </c>
      <c r="BE16" s="42" t="str">
        <f t="shared" si="26"/>
        <v>favourite</v>
      </c>
      <c r="BF16" s="42">
        <f>IF(BE16="","",IF(BE16="favourite",SUMIFS('All Group Data'!$S$2:$S$1000,'All Group Data'!$A$2:$A$1000,$A16,'All Group Data'!$C$2:$C$1000,$C16,'All Group Data'!$B$2:$B$1000,$B16),IF(BE16="outsider",SUMIFS('All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G16" s="90" t="str">
        <f t="shared" si="27"/>
        <v>W</v>
      </c>
      <c r="BH16" s="45" t="s">
        <v>16</v>
      </c>
      <c r="BI16" s="42" t="str">
        <f t="shared" si="28"/>
        <v>favourite</v>
      </c>
      <c r="BJ16" s="42">
        <f>IF(BI16="","",IF(BI16="favourite",SUMIFS('All Group Data'!$S$2:$S$1000,'All Group Data'!$A$2:$A$1000,$A16,'All Group Data'!$C$2:$C$1000,$C16,'All Group Data'!$B$2:$B$1000,$B16),IF(BI16="outsider",SUMIFS('All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K16" s="90" t="str">
        <f t="shared" si="29"/>
        <v>W</v>
      </c>
      <c r="BL16" s="45" t="s">
        <v>16</v>
      </c>
      <c r="BM16" s="42" t="str">
        <f t="shared" si="30"/>
        <v>favourite</v>
      </c>
      <c r="BN16" s="42">
        <f>IF(BM16="","",IF(BM16="favourite",SUMIFS('All Group Data'!$S$2:$S$1000,'All Group Data'!$A$2:$A$1000,$A16,'All Group Data'!$C$2:$C$1000,$C16,'All Group Data'!$B$2:$B$1000,$B16),IF(BM16="outsider",SUMIFS('All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O16" s="90" t="str">
        <f t="shared" si="31"/>
        <v>W</v>
      </c>
      <c r="BP16" s="45" t="s">
        <v>16</v>
      </c>
      <c r="BQ16" s="42" t="str">
        <f t="shared" si="32"/>
        <v>favourite</v>
      </c>
      <c r="BR16" s="42">
        <f>IF(BQ16="","",IF(BQ16="favourite",SUMIFS('All Group Data'!$S$2:$S$1000,'All Group Data'!$A$2:$A$1000,$A16,'All Group Data'!$C$2:$C$1000,$C16,'All Group Data'!$B$2:$B$1000,$B16),IF(BQ16="outsider",SUMIFS('All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S16" s="90" t="str">
        <f t="shared" si="33"/>
        <v>W</v>
      </c>
      <c r="BT16" s="45" t="s">
        <v>16</v>
      </c>
      <c r="BU16" s="42" t="str">
        <f t="shared" si="34"/>
        <v>favourite</v>
      </c>
      <c r="BV16" s="42">
        <f>IF(BU16="","",IF(BU16="favourite",SUMIFS('All Group Data'!$S$2:$S$1000,'All Group Data'!$A$2:$A$1000,$A16,'All Group Data'!$C$2:$C$1000,$C16,'All Group Data'!$B$2:$B$1000,$B16),IF(BU16="outsider",SUMIFS('All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W16" s="90" t="str">
        <f t="shared" si="35"/>
        <v>W</v>
      </c>
      <c r="BX16" s="45" t="s">
        <v>16</v>
      </c>
      <c r="BY16" s="42" t="str">
        <f t="shared" si="36"/>
        <v>favourite</v>
      </c>
      <c r="BZ16" s="42">
        <f>IF(BY16="","",IF(BY16="favourite",SUMIFS('All Group Data'!$S$2:$S$1000,'All Group Data'!$A$2:$A$1000,$A16,'All Group Data'!$C$2:$C$1000,$C16,'All Group Data'!$B$2:$B$1000,$B16),IF(BY16="outsider",SUMIFS('All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A16" s="90" t="str">
        <f t="shared" si="37"/>
        <v>W</v>
      </c>
      <c r="CB16" s="45" t="s">
        <v>16</v>
      </c>
      <c r="CC16" s="42" t="str">
        <f t="shared" si="38"/>
        <v>favourite</v>
      </c>
      <c r="CD16" s="42">
        <f>IF(CC16="","",IF(CC16="favourite",SUMIFS('All Group Data'!$S$2:$S$1000,'All Group Data'!$A$2:$A$1000,$A16,'All Group Data'!$C$2:$C$1000,$C16,'All Group Data'!$B$2:$B$1000,$B16),IF(CC16="outsider",SUMIFS('All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E16" s="90" t="str">
        <f t="shared" si="39"/>
        <v>W</v>
      </c>
      <c r="CF16" s="45" t="s">
        <v>16</v>
      </c>
      <c r="CG16" s="42" t="str">
        <f t="shared" si="40"/>
        <v>favourite</v>
      </c>
      <c r="CH16" s="42">
        <f>IF(CG16="","",IF(CG16="favourite",SUMIFS('All Group Data'!$S$2:$S$1000,'All Group Data'!$A$2:$A$1000,$A16,'All Group Data'!$C$2:$C$1000,$C16,'All Group Data'!$B$2:$B$1000,$B16),IF(CG16="outsider",SUMIFS('All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I16" s="90" t="str">
        <f t="shared" si="41"/>
        <v>W</v>
      </c>
      <c r="CJ16" s="45" t="s">
        <v>16</v>
      </c>
      <c r="CK16" s="42" t="str">
        <f t="shared" si="42"/>
        <v>favourite</v>
      </c>
      <c r="CL16" s="42">
        <f>IF(CK16="","",IF(CK16="favourite",SUMIFS('All Group Data'!$S$2:$S$1000,'All Group Data'!$A$2:$A$1000,$A16,'All Group Data'!$C$2:$C$1000,$C16,'All Group Data'!$B$2:$B$1000,$B16),IF(CK16="outsider",SUMIFS('All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M16" s="90" t="str">
        <f t="shared" si="43"/>
        <v>W</v>
      </c>
      <c r="CN16" s="45" t="s">
        <v>16</v>
      </c>
      <c r="CO16" s="42" t="str">
        <f t="shared" si="44"/>
        <v>favourite</v>
      </c>
      <c r="CP16" s="42">
        <f>IF(CO16="","",IF(CO16="favourite",SUMIFS('All Group Data'!$S$2:$S$1000,'All Group Data'!$A$2:$A$1000,$A16,'All Group Data'!$C$2:$C$1000,$C16,'All Group Data'!$B$2:$B$1000,$B16),IF(CO16="outsider",SUMIFS('All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Q16" s="90" t="str">
        <f t="shared" si="45"/>
        <v>W</v>
      </c>
      <c r="CR16" s="45" t="s">
        <v>16</v>
      </c>
      <c r="CS16" s="42" t="str">
        <f t="shared" si="46"/>
        <v>favourite</v>
      </c>
      <c r="CT16" s="42">
        <f>IF(CS16="","",IF(CS16="favourite",SUMIFS('All Group Data'!$S$2:$S$1000,'All Group Data'!$A$2:$A$1000,$A16,'All Group Data'!$C$2:$C$1000,$C16,'All Group Data'!$B$2:$B$1000,$B16),IF(CS16="outsider",SUMIFS('All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U16" s="90" t="str">
        <f t="shared" si="47"/>
        <v>W</v>
      </c>
    </row>
    <row r="17" spans="1:99" x14ac:dyDescent="0.2">
      <c r="A17">
        <v>2018</v>
      </c>
      <c r="B17">
        <v>47</v>
      </c>
      <c r="C17">
        <v>3</v>
      </c>
      <c r="D17" t="s">
        <v>36</v>
      </c>
      <c r="E17" t="s">
        <v>20</v>
      </c>
      <c r="F17" s="46">
        <f t="shared" si="0"/>
        <v>0.54545454545454541</v>
      </c>
      <c r="G17" s="46">
        <f t="shared" si="1"/>
        <v>0.22727272727272727</v>
      </c>
      <c r="H17" s="46">
        <f t="shared" si="2"/>
        <v>0.22727272727272727</v>
      </c>
      <c r="I17" t="str">
        <f t="array" ref="I17">INDEX('All Group Data'!$X$1:$X$1000,MATCH(A17&amp;B17&amp;C17,'All Group Data'!$A$1:$A$1000&amp;'All Group Data'!$B$1:$B$1000&amp;'All Group Data'!$C$1:$C$1000,0))</f>
        <v>Belgium</v>
      </c>
      <c r="J17" t="str">
        <f t="shared" si="3"/>
        <v>favourite</v>
      </c>
      <c r="K17">
        <f>IF(J17="","",IF(J17="favourite",SUMIFS('All Group Data'!$S16:$S1014,'All Group Data'!$A16:$A1014,$A17,'All Group Data'!$C$2:$C$1000,$C17,'All Group Data'!$B$2:$B$1000,$B17),IF(J17="outsider",SUMIFS('All Group Data'!$U16:$U1014,'All Group Data'!$A16:$A1014,$A17,'All Group Data'!$C$2:$C$1000,$C17,'All Group Data'!$B$2:$B$1000,$B17),SUMIFS('All Group Data'!$I16:$I1014,'All Group Data'!$A16:$A1014,$A17,'All Group Data'!$C$2:$C$1000,$C17,'All Group Data'!$B$2:$B$1000,$B17))))</f>
        <v>0</v>
      </c>
      <c r="L17" s="45" t="s">
        <v>36</v>
      </c>
      <c r="M17" s="42" t="str">
        <f t="shared" si="4"/>
        <v>favourite</v>
      </c>
      <c r="N17" s="42">
        <f>IF(M17="","",IF(M17="favourite",SUMIFS('All Group Data'!$S$2:$S$1000,'All Group Data'!$A$2:$A$1000,$A17,'All Group Data'!$C$2:$C$1000,$C17,'All Group Data'!$B$2:$B$1000,$B17),IF(M17="outsider",SUMIFS('All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O17" s="55" t="str">
        <f t="shared" si="5"/>
        <v>W</v>
      </c>
      <c r="P17" s="45" t="s">
        <v>36</v>
      </c>
      <c r="Q17" s="42" t="str">
        <f t="shared" si="6"/>
        <v>favourite</v>
      </c>
      <c r="R17" s="42">
        <f>IF(Q17="","",IF(Q17="favourite",SUMIFS('All Group Data'!$S$2:$S$1000,'All Group Data'!$A$2:$A$1000,$A17,'All Group Data'!$C$2:$C$1000,$C17,'All Group Data'!$B$2:$B$1000,$B17),IF(Q17="outsider",SUMIFS('All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S17" s="84" t="str">
        <f t="shared" si="7"/>
        <v>W</v>
      </c>
      <c r="T17" s="45" t="s">
        <v>36</v>
      </c>
      <c r="U17" s="42" t="str">
        <f t="shared" si="8"/>
        <v>favourite</v>
      </c>
      <c r="V17" s="42">
        <f>IF(U17="","",IF(U17="favourite",SUMIFS('All Group Data'!$S$2:$S$1000,'All Group Data'!$A$2:$A$1000,$A17,'All Group Data'!$C$2:$C$1000,$C17,'All Group Data'!$B$2:$B$1000,$B17),IF(U17="outsider",SUMIFS('All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W17" s="87" t="str">
        <f t="shared" si="9"/>
        <v>W</v>
      </c>
      <c r="X17" s="45" t="s">
        <v>36</v>
      </c>
      <c r="Y17" s="42" t="str">
        <f t="shared" si="10"/>
        <v>favourite</v>
      </c>
      <c r="Z17" s="42">
        <f>IF(Y17="","",IF(Y17="favourite",SUMIFS('All Group Data'!$S$2:$S$1000,'All Group Data'!$A$2:$A$1000,$A17,'All Group Data'!$C$2:$C$1000,$C17,'All Group Data'!$B$2:$B$1000,$B17),IF(Y17="outsider",SUMIFS('All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A17" s="90" t="str">
        <f t="shared" si="11"/>
        <v>W</v>
      </c>
      <c r="AB17" s="45" t="s">
        <v>36</v>
      </c>
      <c r="AC17" s="42" t="str">
        <f t="shared" si="12"/>
        <v>favourite</v>
      </c>
      <c r="AD17" s="42">
        <f>IF(AC17="","",IF(AC17="favourite",SUMIFS('All Group Data'!$S$2:$S$1000,'All Group Data'!$A$2:$A$1000,$A17,'All Group Data'!$C$2:$C$1000,$C17,'All Group Data'!$B$2:$B$1000,$B17),IF(AC17="outsider",SUMIFS('All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E17" s="90" t="str">
        <f t="shared" si="13"/>
        <v>W</v>
      </c>
      <c r="AF17" s="45" t="s">
        <v>36</v>
      </c>
      <c r="AG17" s="42" t="str">
        <f t="shared" si="14"/>
        <v>favourite</v>
      </c>
      <c r="AH17" s="42">
        <f>IF(AG17="","",IF(AG17="favourite",SUMIFS('All Group Data'!$S$2:$S$1000,'All Group Data'!$A$2:$A$1000,$A17,'All Group Data'!$C$2:$C$1000,$C17,'All Group Data'!$B$2:$B$1000,$B17),IF(AG17="outsider",SUMIFS('All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I17" s="90" t="str">
        <f t="shared" si="15"/>
        <v>W</v>
      </c>
      <c r="AJ17" s="45" t="s">
        <v>36</v>
      </c>
      <c r="AK17" s="42" t="str">
        <f t="shared" si="16"/>
        <v>favourite</v>
      </c>
      <c r="AL17" s="42">
        <f>IF(AK17="","",IF(AK17="favourite",SUMIFS('All Group Data'!$S$2:$S$1000,'All Group Data'!$A$2:$A$1000,$A17,'All Group Data'!$C$2:$C$1000,$C17,'All Group Data'!$B$2:$B$1000,$B17),IF(AK17="outsider",SUMIFS('All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M17" s="90" t="str">
        <f t="shared" si="17"/>
        <v>W</v>
      </c>
      <c r="AN17" s="45" t="s">
        <v>36</v>
      </c>
      <c r="AO17" s="42" t="str">
        <f t="shared" si="18"/>
        <v>favourite</v>
      </c>
      <c r="AP17" s="42">
        <f>IF(AO17="","",IF(AO17="favourite",SUMIFS('All Group Data'!$S$2:$S$1000,'All Group Data'!$A$2:$A$1000,$A17,'All Group Data'!$C$2:$C$1000,$C17,'All Group Data'!$B$2:$B$1000,$B17),IF(AO17="outsider",SUMIFS('All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Q17" s="90" t="str">
        <f t="shared" si="19"/>
        <v>W</v>
      </c>
      <c r="AR17" s="45" t="s">
        <v>20</v>
      </c>
      <c r="AS17" s="42" t="str">
        <f t="shared" si="20"/>
        <v>outsider</v>
      </c>
      <c r="AT17" s="42">
        <f>IF(AS17="","",IF(AS17="favourite",SUMIFS('All Group Data'!$S$2:$S$1000,'All Group Data'!$A$2:$A$1000,$A17,'All Group Data'!$C$2:$C$1000,$C17,'All Group Data'!$B$2:$B$1000,$B17),IF(AS17="outsider",SUMIFS('All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AU17" s="90" t="str">
        <f t="shared" si="21"/>
        <v>L</v>
      </c>
      <c r="AV17" s="45" t="s">
        <v>42</v>
      </c>
      <c r="AW17" s="42" t="str">
        <f t="shared" si="22"/>
        <v>draw</v>
      </c>
      <c r="AX17" s="42">
        <f>IF(AW17="","",IF(AW17="favourite",SUMIFS('All Group Data'!$S$2:$S$1000,'All Group Data'!$A$2:$A$1000,$A17,'All Group Data'!$C$2:$C$1000,$C17,'All Group Data'!$B$2:$B$1000,$B17),IF(AW17="outsider",SUMIFS('All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AY17" s="90" t="str">
        <f t="shared" si="23"/>
        <v>L</v>
      </c>
      <c r="AZ17" s="45" t="s">
        <v>36</v>
      </c>
      <c r="BA17" s="42" t="str">
        <f t="shared" si="24"/>
        <v>favourite</v>
      </c>
      <c r="BB17" s="42">
        <f>IF(BA17="","",IF(BA17="favourite",SUMIFS('All Group Data'!$S$2:$S$1000,'All Group Data'!$A$2:$A$1000,$A17,'All Group Data'!$C$2:$C$1000,$C17,'All Group Data'!$B$2:$B$1000,$B17),IF(BA17="outsider",SUMIFS('All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C17" s="90" t="str">
        <f t="shared" si="25"/>
        <v>W</v>
      </c>
      <c r="BD17" s="45" t="s">
        <v>20</v>
      </c>
      <c r="BE17" s="42" t="str">
        <f t="shared" si="26"/>
        <v>outsider</v>
      </c>
      <c r="BF17" s="42">
        <f>IF(BE17="","",IF(BE17="favourite",SUMIFS('All Group Data'!$S$2:$S$1000,'All Group Data'!$A$2:$A$1000,$A17,'All Group Data'!$C$2:$C$1000,$C17,'All Group Data'!$B$2:$B$1000,$B17),IF(BE17="outsider",SUMIFS('All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G17" s="90" t="str">
        <f t="shared" si="27"/>
        <v>L</v>
      </c>
      <c r="BH17" s="45" t="s">
        <v>42</v>
      </c>
      <c r="BI17" s="42" t="str">
        <f t="shared" si="28"/>
        <v>draw</v>
      </c>
      <c r="BJ17" s="42">
        <f>IF(BI17="","",IF(BI17="favourite",SUMIFS('All Group Data'!$S$2:$S$1000,'All Group Data'!$A$2:$A$1000,$A17,'All Group Data'!$C$2:$C$1000,$C17,'All Group Data'!$B$2:$B$1000,$B17),IF(BI17="outsider",SUMIFS('All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K17" s="90" t="str">
        <f t="shared" si="29"/>
        <v>L</v>
      </c>
      <c r="BL17" s="45" t="s">
        <v>36</v>
      </c>
      <c r="BM17" s="42" t="str">
        <f t="shared" si="30"/>
        <v>favourite</v>
      </c>
      <c r="BN17" s="42">
        <f>IF(BM17="","",IF(BM17="favourite",SUMIFS('All Group Data'!$S$2:$S$1000,'All Group Data'!$A$2:$A$1000,$A17,'All Group Data'!$C$2:$C$1000,$C17,'All Group Data'!$B$2:$B$1000,$B17),IF(BM17="outsider",SUMIFS('All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O17" s="90" t="str">
        <f t="shared" si="31"/>
        <v>W</v>
      </c>
      <c r="BP17" s="45" t="s">
        <v>20</v>
      </c>
      <c r="BQ17" s="42" t="str">
        <f t="shared" si="32"/>
        <v>outsider</v>
      </c>
      <c r="BR17" s="42">
        <f>IF(BQ17="","",IF(BQ17="favourite",SUMIFS('All Group Data'!$S$2:$S$1000,'All Group Data'!$A$2:$A$1000,$A17,'All Group Data'!$C$2:$C$1000,$C17,'All Group Data'!$B$2:$B$1000,$B17),IF(BQ17="outsider",SUMIFS('All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S17" s="90" t="str">
        <f t="shared" si="33"/>
        <v>L</v>
      </c>
      <c r="BT17" s="45" t="s">
        <v>42</v>
      </c>
      <c r="BU17" s="42" t="str">
        <f t="shared" si="34"/>
        <v>draw</v>
      </c>
      <c r="BV17" s="42">
        <f>IF(BU17="","",IF(BU17="favourite",SUMIFS('All Group Data'!$S$2:$S$1000,'All Group Data'!$A$2:$A$1000,$A17,'All Group Data'!$C$2:$C$1000,$C17,'All Group Data'!$B$2:$B$1000,$B17),IF(BU17="outsider",SUMIFS('All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W17" s="90" t="str">
        <f t="shared" si="35"/>
        <v>L</v>
      </c>
      <c r="BX17" s="45" t="s">
        <v>36</v>
      </c>
      <c r="BY17" s="42" t="str">
        <f t="shared" si="36"/>
        <v>favourite</v>
      </c>
      <c r="BZ17" s="42">
        <f>IF(BY17="","",IF(BY17="favourite",SUMIFS('All Group Data'!$S$2:$S$1000,'All Group Data'!$A$2:$A$1000,$A17,'All Group Data'!$C$2:$C$1000,$C17,'All Group Data'!$B$2:$B$1000,$B17),IF(BY17="outsider",SUMIFS('All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A17" s="90" t="str">
        <f t="shared" si="37"/>
        <v>W</v>
      </c>
      <c r="CB17" s="45" t="s">
        <v>20</v>
      </c>
      <c r="CC17" s="42" t="str">
        <f t="shared" si="38"/>
        <v>outsider</v>
      </c>
      <c r="CD17" s="42">
        <f>IF(CC17="","",IF(CC17="favourite",SUMIFS('All Group Data'!$S$2:$S$1000,'All Group Data'!$A$2:$A$1000,$A17,'All Group Data'!$C$2:$C$1000,$C17,'All Group Data'!$B$2:$B$1000,$B17),IF(CC17="outsider",SUMIFS('All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E17" s="90" t="str">
        <f t="shared" si="39"/>
        <v>L</v>
      </c>
      <c r="CF17" s="45" t="s">
        <v>42</v>
      </c>
      <c r="CG17" s="42" t="str">
        <f t="shared" si="40"/>
        <v>draw</v>
      </c>
      <c r="CH17" s="42">
        <f>IF(CG17="","",IF(CG17="favourite",SUMIFS('All Group Data'!$S$2:$S$1000,'All Group Data'!$A$2:$A$1000,$A17,'All Group Data'!$C$2:$C$1000,$C17,'All Group Data'!$B$2:$B$1000,$B17),IF(CG17="outsider",SUMIFS('All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I17" s="90" t="str">
        <f t="shared" si="41"/>
        <v>L</v>
      </c>
      <c r="CJ17" s="45" t="s">
        <v>36</v>
      </c>
      <c r="CK17" s="42" t="str">
        <f t="shared" si="42"/>
        <v>favourite</v>
      </c>
      <c r="CL17" s="42">
        <f>IF(CK17="","",IF(CK17="favourite",SUMIFS('All Group Data'!$S$2:$S$1000,'All Group Data'!$A$2:$A$1000,$A17,'All Group Data'!$C$2:$C$1000,$C17,'All Group Data'!$B$2:$B$1000,$B17),IF(CK17="outsider",SUMIFS('All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M17" s="90" t="str">
        <f t="shared" si="43"/>
        <v>W</v>
      </c>
      <c r="CN17" s="45" t="s">
        <v>20</v>
      </c>
      <c r="CO17" s="42" t="str">
        <f t="shared" si="44"/>
        <v>outsider</v>
      </c>
      <c r="CP17" s="42">
        <f>IF(CO17="","",IF(CO17="favourite",SUMIFS('All Group Data'!$S$2:$S$1000,'All Group Data'!$A$2:$A$1000,$A17,'All Group Data'!$C$2:$C$1000,$C17,'All Group Data'!$B$2:$B$1000,$B17),IF(CO17="outsider",SUMIFS('All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Q17" s="90" t="str">
        <f t="shared" si="45"/>
        <v>L</v>
      </c>
      <c r="CR17" s="45" t="s">
        <v>42</v>
      </c>
      <c r="CS17" s="42" t="str">
        <f t="shared" si="46"/>
        <v>draw</v>
      </c>
      <c r="CT17" s="42">
        <f>IF(CS17="","",IF(CS17="favourite",SUMIFS('All Group Data'!$S$2:$S$1000,'All Group Data'!$A$2:$A$1000,$A17,'All Group Data'!$C$2:$C$1000,$C17,'All Group Data'!$B$2:$B$1000,$B17),IF(CS17="outsider",SUMIFS('All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U17" s="90" t="str">
        <f t="shared" si="47"/>
        <v>L</v>
      </c>
    </row>
    <row r="18" spans="1:99" x14ac:dyDescent="0.2">
      <c r="A18">
        <v>2018</v>
      </c>
      <c r="B18">
        <v>48</v>
      </c>
      <c r="C18">
        <v>3</v>
      </c>
      <c r="D18" t="s">
        <v>92</v>
      </c>
      <c r="E18" t="s">
        <v>91</v>
      </c>
      <c r="F18" s="46">
        <f t="shared" si="0"/>
        <v>0.18181818181818182</v>
      </c>
      <c r="G18" s="46">
        <f t="shared" si="1"/>
        <v>0</v>
      </c>
      <c r="H18" s="46">
        <f t="shared" si="2"/>
        <v>0.81818181818181823</v>
      </c>
      <c r="I18" t="str">
        <f t="array" ref="I18">INDEX('All Group Data'!$X$1:$X$1000,MATCH(A18&amp;B18&amp;C18,'All Group Data'!$A$1:$A$1000&amp;'All Group Data'!$B$1:$B$1000&amp;'All Group Data'!$C$1:$C$1000,0))</f>
        <v>Tunisia</v>
      </c>
      <c r="J18" t="str">
        <f t="shared" si="3"/>
        <v>favourite</v>
      </c>
      <c r="K18">
        <f>IF(J18="","",IF(J18="favourite",SUMIFS('All Group Data'!$S17:$S1015,'All Group Data'!$A17:$A1015,$A18,'All Group Data'!$C$2:$C$1000,$C18,'All Group Data'!$B$2:$B$1000,$B18),IF(J18="outsider",SUMIFS('All Group Data'!$U17:$U1015,'All Group Data'!$A17:$A1015,$A18,'All Group Data'!$C$2:$C$1000,$C18,'All Group Data'!$B$2:$B$1000,$B18),SUMIFS('All Group Data'!$I17:$I1015,'All Group Data'!$A17:$A1015,$A18,'All Group Data'!$C$2:$C$1000,$C18,'All Group Data'!$B$2:$B$1000,$B18))))</f>
        <v>0</v>
      </c>
      <c r="L18" s="45" t="s">
        <v>92</v>
      </c>
      <c r="M18" s="42" t="str">
        <f t="shared" si="4"/>
        <v>favourite</v>
      </c>
      <c r="N18" s="42">
        <f>IF(M18="","",IF(M18="favourite",SUMIFS('All Group Data'!$S$2:$S$1000,'All Group Data'!$A$2:$A$1000,$A18,'All Group Data'!$C$2:$C$1000,$C18,'All Group Data'!$B$2:$B$1000,$B18),IF(M18="outsider",SUMIFS('All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O18" s="55" t="str">
        <f t="shared" si="5"/>
        <v>W</v>
      </c>
      <c r="P18" s="45" t="s">
        <v>42</v>
      </c>
      <c r="Q18" s="42" t="str">
        <f t="shared" si="6"/>
        <v>draw</v>
      </c>
      <c r="R18" s="42">
        <f>IF(Q18="","",IF(Q18="favourite",SUMIFS('All Group Data'!$S$2:$S$1000,'All Group Data'!$A$2:$A$1000,$A18,'All Group Data'!$C$2:$C$1000,$C18,'All Group Data'!$B$2:$B$1000,$B18),IF(Q18="outsider",SUMIFS('All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S18" s="84" t="str">
        <f t="shared" si="7"/>
        <v>L</v>
      </c>
      <c r="T18" s="45" t="s">
        <v>42</v>
      </c>
      <c r="U18" s="42" t="str">
        <f t="shared" si="8"/>
        <v>draw</v>
      </c>
      <c r="V18" s="42">
        <f>IF(U18="","",IF(U18="favourite",SUMIFS('All Group Data'!$S$2:$S$1000,'All Group Data'!$A$2:$A$1000,$A18,'All Group Data'!$C$2:$C$1000,$C18,'All Group Data'!$B$2:$B$1000,$B18),IF(U18="outsider",SUMIFS('All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W18" s="87" t="str">
        <f t="shared" si="9"/>
        <v>L</v>
      </c>
      <c r="X18" s="45" t="s">
        <v>42</v>
      </c>
      <c r="Y18" s="42" t="str">
        <f t="shared" si="10"/>
        <v>draw</v>
      </c>
      <c r="Z18" s="42">
        <f>IF(Y18="","",IF(Y18="favourite",SUMIFS('All Group Data'!$S$2:$S$1000,'All Group Data'!$A$2:$A$1000,$A18,'All Group Data'!$C$2:$C$1000,$C18,'All Group Data'!$B$2:$B$1000,$B18),IF(Y18="outsider",SUMIFS('All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A18" s="90" t="str">
        <f t="shared" si="11"/>
        <v>L</v>
      </c>
      <c r="AB18" s="45" t="s">
        <v>42</v>
      </c>
      <c r="AC18" s="42" t="str">
        <f t="shared" si="12"/>
        <v>draw</v>
      </c>
      <c r="AD18" s="42">
        <f>IF(AC18="","",IF(AC18="favourite",SUMIFS('All Group Data'!$S$2:$S$1000,'All Group Data'!$A$2:$A$1000,$A18,'All Group Data'!$C$2:$C$1000,$C18,'All Group Data'!$B$2:$B$1000,$B18),IF(AC18="outsider",SUMIFS('All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E18" s="90" t="str">
        <f t="shared" si="13"/>
        <v>L</v>
      </c>
      <c r="AF18" s="45" t="s">
        <v>42</v>
      </c>
      <c r="AG18" s="42" t="str">
        <f t="shared" si="14"/>
        <v>draw</v>
      </c>
      <c r="AH18" s="42">
        <f>IF(AG18="","",IF(AG18="favourite",SUMIFS('All Group Data'!$S$2:$S$1000,'All Group Data'!$A$2:$A$1000,$A18,'All Group Data'!$C$2:$C$1000,$C18,'All Group Data'!$B$2:$B$1000,$B18),IF(AG18="outsider",SUMIFS('All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I18" s="90" t="str">
        <f t="shared" si="15"/>
        <v>L</v>
      </c>
      <c r="AJ18" s="45" t="s">
        <v>42</v>
      </c>
      <c r="AK18" s="42" t="str">
        <f t="shared" si="16"/>
        <v>draw</v>
      </c>
      <c r="AL18" s="42">
        <f>IF(AK18="","",IF(AK18="favourite",SUMIFS('All Group Data'!$S$2:$S$1000,'All Group Data'!$A$2:$A$1000,$A18,'All Group Data'!$C$2:$C$1000,$C18,'All Group Data'!$B$2:$B$1000,$B18),IF(AK18="outsider",SUMIFS('All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M18" s="90" t="str">
        <f t="shared" si="17"/>
        <v>L</v>
      </c>
      <c r="AN18" s="45" t="s">
        <v>42</v>
      </c>
      <c r="AO18" s="42" t="str">
        <f t="shared" si="18"/>
        <v>draw</v>
      </c>
      <c r="AP18" s="42">
        <f>IF(AO18="","",IF(AO18="favourite",SUMIFS('All Group Data'!$S$2:$S$1000,'All Group Data'!$A$2:$A$1000,$A18,'All Group Data'!$C$2:$C$1000,$C18,'All Group Data'!$B$2:$B$1000,$B18),IF(AO18="outsider",SUMIFS('All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Q18" s="90" t="str">
        <f t="shared" si="19"/>
        <v>L</v>
      </c>
      <c r="AR18" s="45" t="s">
        <v>42</v>
      </c>
      <c r="AS18" s="42" t="str">
        <f t="shared" si="20"/>
        <v>draw</v>
      </c>
      <c r="AT18" s="42">
        <f>IF(AS18="","",IF(AS18="favourite",SUMIFS('All Group Data'!$S$2:$S$1000,'All Group Data'!$A$2:$A$1000,$A18,'All Group Data'!$C$2:$C$1000,$C18,'All Group Data'!$B$2:$B$1000,$B18),IF(AS18="outsider",SUMIFS('All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U18" s="90" t="str">
        <f t="shared" si="21"/>
        <v>L</v>
      </c>
      <c r="AV18" s="45" t="s">
        <v>42</v>
      </c>
      <c r="AW18" s="42" t="str">
        <f t="shared" si="22"/>
        <v>draw</v>
      </c>
      <c r="AX18" s="42">
        <f>IF(AW18="","",IF(AW18="favourite",SUMIFS('All Group Data'!$S$2:$S$1000,'All Group Data'!$A$2:$A$1000,$A18,'All Group Data'!$C$2:$C$1000,$C18,'All Group Data'!$B$2:$B$1000,$B18),IF(AW18="outsider",SUMIFS('All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Y18" s="90" t="str">
        <f t="shared" si="23"/>
        <v>L</v>
      </c>
      <c r="AZ18" s="45" t="s">
        <v>42</v>
      </c>
      <c r="BA18" s="42" t="str">
        <f t="shared" si="24"/>
        <v>draw</v>
      </c>
      <c r="BB18" s="42">
        <f>IF(BA18="","",IF(BA18="favourite",SUMIFS('All Group Data'!$S$2:$S$1000,'All Group Data'!$A$2:$A$1000,$A18,'All Group Data'!$C$2:$C$1000,$C18,'All Group Data'!$B$2:$B$1000,$B18),IF(BA18="outsider",SUMIFS('All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C18" s="90" t="str">
        <f t="shared" si="25"/>
        <v>L</v>
      </c>
      <c r="BD18" s="45" t="s">
        <v>42</v>
      </c>
      <c r="BE18" s="42" t="str">
        <f t="shared" si="26"/>
        <v>draw</v>
      </c>
      <c r="BF18" s="42">
        <f>IF(BE18="","",IF(BE18="favourite",SUMIFS('All Group Data'!$S$2:$S$1000,'All Group Data'!$A$2:$A$1000,$A18,'All Group Data'!$C$2:$C$1000,$C18,'All Group Data'!$B$2:$B$1000,$B18),IF(BE18="outsider",SUMIFS('All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G18" s="90" t="str">
        <f t="shared" si="27"/>
        <v>L</v>
      </c>
      <c r="BH18" s="45" t="s">
        <v>42</v>
      </c>
      <c r="BI18" s="42" t="str">
        <f t="shared" si="28"/>
        <v>draw</v>
      </c>
      <c r="BJ18" s="42">
        <f>IF(BI18="","",IF(BI18="favourite",SUMIFS('All Group Data'!$S$2:$S$1000,'All Group Data'!$A$2:$A$1000,$A18,'All Group Data'!$C$2:$C$1000,$C18,'All Group Data'!$B$2:$B$1000,$B18),IF(BI18="outsider",SUMIFS('All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K18" s="90" t="str">
        <f t="shared" si="29"/>
        <v>L</v>
      </c>
      <c r="BL18" s="45" t="s">
        <v>42</v>
      </c>
      <c r="BM18" s="42" t="str">
        <f t="shared" si="30"/>
        <v>draw</v>
      </c>
      <c r="BN18" s="42">
        <f>IF(BM18="","",IF(BM18="favourite",SUMIFS('All Group Data'!$S$2:$S$1000,'All Group Data'!$A$2:$A$1000,$A18,'All Group Data'!$C$2:$C$1000,$C18,'All Group Data'!$B$2:$B$1000,$B18),IF(BM18="outsider",SUMIFS('All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O18" s="90" t="str">
        <f t="shared" si="31"/>
        <v>L</v>
      </c>
      <c r="BP18" s="45" t="s">
        <v>42</v>
      </c>
      <c r="BQ18" s="42" t="str">
        <f t="shared" si="32"/>
        <v>draw</v>
      </c>
      <c r="BR18" s="42">
        <f>IF(BQ18="","",IF(BQ18="favourite",SUMIFS('All Group Data'!$S$2:$S$1000,'All Group Data'!$A$2:$A$1000,$A18,'All Group Data'!$C$2:$C$1000,$C18,'All Group Data'!$B$2:$B$1000,$B18),IF(BQ18="outsider",SUMIFS('All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S18" s="90" t="str">
        <f t="shared" si="33"/>
        <v>L</v>
      </c>
      <c r="BT18" s="45" t="s">
        <v>42</v>
      </c>
      <c r="BU18" s="42" t="str">
        <f t="shared" si="34"/>
        <v>draw</v>
      </c>
      <c r="BV18" s="42">
        <f>IF(BU18="","",IF(BU18="favourite",SUMIFS('All Group Data'!$S$2:$S$1000,'All Group Data'!$A$2:$A$1000,$A18,'All Group Data'!$C$2:$C$1000,$C18,'All Group Data'!$B$2:$B$1000,$B18),IF(BU18="outsider",SUMIFS('All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W18" s="90" t="str">
        <f t="shared" si="35"/>
        <v>L</v>
      </c>
      <c r="BX18" s="45" t="s">
        <v>42</v>
      </c>
      <c r="BY18" s="42" t="str">
        <f t="shared" si="36"/>
        <v>draw</v>
      </c>
      <c r="BZ18" s="42">
        <f>IF(BY18="","",IF(BY18="favourite",SUMIFS('All Group Data'!$S$2:$S$1000,'All Group Data'!$A$2:$A$1000,$A18,'All Group Data'!$C$2:$C$1000,$C18,'All Group Data'!$B$2:$B$1000,$B18),IF(BY18="outsider",SUMIFS('All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A18" s="90" t="str">
        <f t="shared" si="37"/>
        <v>L</v>
      </c>
      <c r="CB18" s="45" t="s">
        <v>42</v>
      </c>
      <c r="CC18" s="42" t="str">
        <f t="shared" si="38"/>
        <v>draw</v>
      </c>
      <c r="CD18" s="42">
        <f>IF(CC18="","",IF(CC18="favourite",SUMIFS('All Group Data'!$S$2:$S$1000,'All Group Data'!$A$2:$A$1000,$A18,'All Group Data'!$C$2:$C$1000,$C18,'All Group Data'!$B$2:$B$1000,$B18),IF(CC18="outsider",SUMIFS('All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E18" s="90" t="str">
        <f t="shared" si="39"/>
        <v>L</v>
      </c>
      <c r="CF18" s="45" t="s">
        <v>42</v>
      </c>
      <c r="CG18" s="42" t="str">
        <f t="shared" si="40"/>
        <v>draw</v>
      </c>
      <c r="CH18" s="42">
        <f>IF(CG18="","",IF(CG18="favourite",SUMIFS('All Group Data'!$S$2:$S$1000,'All Group Data'!$A$2:$A$1000,$A18,'All Group Data'!$C$2:$C$1000,$C18,'All Group Data'!$B$2:$B$1000,$B18),IF(CG18="outsider",SUMIFS('All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I18" s="90" t="str">
        <f t="shared" si="41"/>
        <v>L</v>
      </c>
      <c r="CJ18" s="45" t="s">
        <v>92</v>
      </c>
      <c r="CK18" s="42" t="str">
        <f t="shared" si="42"/>
        <v>favourite</v>
      </c>
      <c r="CL18" s="42">
        <f>IF(CK18="","",IF(CK18="favourite",SUMIFS('All Group Data'!$S$2:$S$1000,'All Group Data'!$A$2:$A$1000,$A18,'All Group Data'!$C$2:$C$1000,$C18,'All Group Data'!$B$2:$B$1000,$B18),IF(CK18="outsider",SUMIFS('All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M18" s="90" t="str">
        <f t="shared" si="43"/>
        <v>W</v>
      </c>
      <c r="CN18" s="45" t="s">
        <v>92</v>
      </c>
      <c r="CO18" s="42" t="str">
        <f t="shared" si="44"/>
        <v>favourite</v>
      </c>
      <c r="CP18" s="42">
        <f>IF(CO18="","",IF(CO18="favourite",SUMIFS('All Group Data'!$S$2:$S$1000,'All Group Data'!$A$2:$A$1000,$A18,'All Group Data'!$C$2:$C$1000,$C18,'All Group Data'!$B$2:$B$1000,$B18),IF(CO18="outsider",SUMIFS('All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Q18" s="90" t="str">
        <f t="shared" si="45"/>
        <v>W</v>
      </c>
      <c r="CR18" s="45" t="s">
        <v>92</v>
      </c>
      <c r="CS18" s="42" t="str">
        <f t="shared" si="46"/>
        <v>favourite</v>
      </c>
      <c r="CT18" s="42">
        <f>IF(CS18="","",IF(CS18="favourite",SUMIFS('All Group Data'!$S$2:$S$1000,'All Group Data'!$A$2:$A$1000,$A18,'All Group Data'!$C$2:$C$1000,$C18,'All Group Data'!$B$2:$B$1000,$B18),IF(CS18="outsider",SUMIFS('All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U18" s="90" t="str">
        <f t="shared" si="47"/>
        <v>W</v>
      </c>
    </row>
    <row r="19" spans="1:99" x14ac:dyDescent="0.2">
      <c r="E19" s="106" t="s">
        <v>149</v>
      </c>
      <c r="F19" s="106"/>
      <c r="G19" s="106"/>
      <c r="L19" s="41"/>
      <c r="M19" s="42"/>
      <c r="N19" s="42"/>
      <c r="O19" s="49"/>
      <c r="P19" s="41"/>
      <c r="Q19" s="42"/>
      <c r="R19" s="42"/>
      <c r="S19" s="84"/>
      <c r="T19" s="41"/>
      <c r="U19" s="42"/>
      <c r="V19" s="42"/>
      <c r="W19" s="87"/>
      <c r="X19" s="41"/>
      <c r="Y19" s="42"/>
      <c r="Z19" s="42"/>
      <c r="AA19" s="90"/>
      <c r="AB19" s="41"/>
      <c r="AC19" s="42"/>
      <c r="AD19" s="42"/>
      <c r="AE19" s="90"/>
      <c r="AF19" s="41"/>
      <c r="AG19" s="42"/>
      <c r="AH19" s="42"/>
      <c r="AI19" s="90"/>
      <c r="AJ19" s="41"/>
      <c r="AK19" s="42"/>
      <c r="AL19" s="42"/>
      <c r="AM19" s="90"/>
      <c r="AN19" s="41"/>
      <c r="AO19" s="42"/>
      <c r="AP19" s="42"/>
      <c r="AQ19" s="90"/>
      <c r="AR19" s="41"/>
      <c r="AS19" s="42"/>
      <c r="AT19" s="42"/>
      <c r="AU19" s="90"/>
      <c r="AV19" s="41"/>
      <c r="AW19" s="42"/>
      <c r="AX19" s="42"/>
      <c r="AY19" s="90"/>
      <c r="AZ19" s="41"/>
      <c r="BA19" s="42"/>
      <c r="BB19" s="42"/>
      <c r="BC19" s="90"/>
      <c r="BD19" s="41"/>
      <c r="BE19" s="42"/>
      <c r="BF19" s="42"/>
      <c r="BG19" s="90"/>
      <c r="BH19" s="41"/>
      <c r="BI19" s="42"/>
      <c r="BJ19" s="42"/>
      <c r="BK19" s="90"/>
      <c r="BL19" s="41"/>
      <c r="BM19" s="42"/>
      <c r="BN19" s="42"/>
      <c r="BO19" s="90"/>
      <c r="BP19" s="41"/>
      <c r="BQ19" s="42"/>
      <c r="BR19" s="42"/>
      <c r="BS19" s="90"/>
      <c r="BT19" s="41"/>
      <c r="BU19" s="42"/>
      <c r="BV19" s="42"/>
      <c r="BW19" s="90"/>
      <c r="BX19" s="41"/>
      <c r="BY19" s="42"/>
      <c r="BZ19" s="42"/>
      <c r="CA19" s="90"/>
      <c r="CB19" s="41"/>
      <c r="CC19" s="42"/>
      <c r="CD19" s="42"/>
      <c r="CE19" s="90"/>
      <c r="CF19" s="41"/>
      <c r="CG19" s="42"/>
      <c r="CH19" s="42"/>
      <c r="CI19" s="90"/>
      <c r="CJ19" s="41"/>
      <c r="CK19" s="42"/>
      <c r="CL19" s="42"/>
      <c r="CM19" s="90"/>
      <c r="CN19" s="41"/>
      <c r="CO19" s="42"/>
      <c r="CP19" s="42"/>
      <c r="CQ19" s="90"/>
      <c r="CR19" s="41"/>
      <c r="CS19" s="42"/>
      <c r="CT19" s="42"/>
      <c r="CU19" s="90"/>
    </row>
    <row r="20" spans="1:9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41" t="s">
        <v>144</v>
      </c>
      <c r="M20" s="42">
        <f>COUNTIF(M$3:M$18,"favourite")</f>
        <v>16</v>
      </c>
      <c r="N20" s="42">
        <f>M20/$B$20</f>
        <v>1</v>
      </c>
      <c r="O20" s="42"/>
      <c r="P20" s="41" t="s">
        <v>144</v>
      </c>
      <c r="Q20" s="42">
        <f>COUNTIF(Q$3:Q$18,"favourite")</f>
        <v>9</v>
      </c>
      <c r="R20" s="42">
        <f>Q20/$B$20</f>
        <v>0.5625</v>
      </c>
      <c r="S20" s="42"/>
      <c r="T20" s="41" t="s">
        <v>144</v>
      </c>
      <c r="U20" s="42">
        <f>COUNTIF(U$3:U$18,"favourite")</f>
        <v>10</v>
      </c>
      <c r="V20" s="42">
        <f>U20/$B$20</f>
        <v>0.625</v>
      </c>
      <c r="W20" s="42"/>
      <c r="X20" s="41" t="s">
        <v>144</v>
      </c>
      <c r="Y20" s="42">
        <f>COUNTIF(Y$3:Y$18,"favourite")</f>
        <v>11</v>
      </c>
      <c r="Z20" s="42">
        <f>Y20/$B$20</f>
        <v>0.6875</v>
      </c>
      <c r="AA20" s="42"/>
      <c r="AB20" s="41" t="s">
        <v>144</v>
      </c>
      <c r="AC20" s="42">
        <f>COUNTIF(AC$3:AC$18,"favourite")</f>
        <v>10</v>
      </c>
      <c r="AD20" s="42">
        <f>AC20/$B$20</f>
        <v>0.625</v>
      </c>
      <c r="AE20" s="42"/>
      <c r="AF20" s="41" t="s">
        <v>144</v>
      </c>
      <c r="AG20" s="42">
        <f>COUNTIF(AG$3:AG$18,"favourite")</f>
        <v>9</v>
      </c>
      <c r="AH20" s="42">
        <f>AG20/$B$20</f>
        <v>0.5625</v>
      </c>
      <c r="AI20" s="42"/>
      <c r="AJ20" s="41" t="s">
        <v>144</v>
      </c>
      <c r="AK20" s="42">
        <f>COUNTIF(AK$3:AK$18,"favourite")</f>
        <v>10</v>
      </c>
      <c r="AL20" s="42">
        <f>AK20/$B$20</f>
        <v>0.625</v>
      </c>
      <c r="AM20" s="42"/>
      <c r="AN20" s="41" t="s">
        <v>144</v>
      </c>
      <c r="AO20" s="42">
        <f>COUNTIF(AO$3:AO$18,"favourite")</f>
        <v>10</v>
      </c>
      <c r="AP20" s="42">
        <f>AO20/$B$20</f>
        <v>0.625</v>
      </c>
      <c r="AQ20" s="42"/>
      <c r="AR20" s="41" t="s">
        <v>144</v>
      </c>
      <c r="AS20" s="42">
        <f>COUNTIF(AS$3:AS$18,"favourite")</f>
        <v>9</v>
      </c>
      <c r="AT20" s="42">
        <f>AS20/$B$20</f>
        <v>0.5625</v>
      </c>
      <c r="AU20" s="42"/>
      <c r="AV20" s="41" t="s">
        <v>144</v>
      </c>
      <c r="AW20" s="42">
        <f>COUNTIF(AW$3:AW$18,"favourite")</f>
        <v>9</v>
      </c>
      <c r="AX20" s="42">
        <f>AW20/$B$20</f>
        <v>0.5625</v>
      </c>
      <c r="AY20" s="42"/>
      <c r="AZ20" s="41" t="s">
        <v>144</v>
      </c>
      <c r="BA20" s="42">
        <f>COUNTIF(BA$3:BA$18,"favourite")</f>
        <v>10</v>
      </c>
      <c r="BB20" s="42">
        <f>BA20/$B$20</f>
        <v>0.625</v>
      </c>
      <c r="BC20" s="42"/>
      <c r="BD20" s="41" t="s">
        <v>144</v>
      </c>
      <c r="BE20" s="42">
        <f>COUNTIF(BE$3:BE$18,"favourite")</f>
        <v>9</v>
      </c>
      <c r="BF20" s="42">
        <f>BE20/$B$20</f>
        <v>0.5625</v>
      </c>
      <c r="BG20" s="42"/>
      <c r="BH20" s="41" t="s">
        <v>144</v>
      </c>
      <c r="BI20" s="42">
        <f>COUNTIF(BI$3:BI$18,"favourite")</f>
        <v>9</v>
      </c>
      <c r="BJ20" s="42">
        <f>BI20/$B$20</f>
        <v>0.5625</v>
      </c>
      <c r="BK20" s="42"/>
      <c r="BL20" s="41" t="s">
        <v>144</v>
      </c>
      <c r="BM20" s="42">
        <f>COUNTIF(BM$3:BM$18,"favourite")</f>
        <v>11</v>
      </c>
      <c r="BN20" s="42">
        <f>BM20/$B$20</f>
        <v>0.6875</v>
      </c>
      <c r="BO20" s="42"/>
      <c r="BP20" s="41" t="s">
        <v>144</v>
      </c>
      <c r="BQ20" s="42">
        <f>COUNTIF(BQ$3:BQ$18,"favourite")</f>
        <v>10</v>
      </c>
      <c r="BR20" s="42">
        <f>BQ20/$B$20</f>
        <v>0.625</v>
      </c>
      <c r="BS20" s="42"/>
      <c r="BT20" s="41" t="s">
        <v>144</v>
      </c>
      <c r="BU20" s="42">
        <f>COUNTIF(BU$3:BU$18,"favourite")</f>
        <v>10</v>
      </c>
      <c r="BV20" s="42">
        <f>BU20/$B$20</f>
        <v>0.625</v>
      </c>
      <c r="BW20" s="42"/>
      <c r="BX20" s="41" t="s">
        <v>144</v>
      </c>
      <c r="BY20" s="42">
        <f>COUNTIF(BY$3:BY$18,"favourite")</f>
        <v>12</v>
      </c>
      <c r="BZ20" s="42">
        <f>BY20/$B$20</f>
        <v>0.75</v>
      </c>
      <c r="CA20" s="42"/>
      <c r="CB20" s="41" t="s">
        <v>144</v>
      </c>
      <c r="CC20" s="42">
        <f>COUNTIF(CC$3:CC$18,"favourite")</f>
        <v>11</v>
      </c>
      <c r="CD20" s="42">
        <f>CC20/$B$20</f>
        <v>0.6875</v>
      </c>
      <c r="CE20" s="42"/>
      <c r="CF20" s="41" t="s">
        <v>144</v>
      </c>
      <c r="CG20" s="42">
        <f>COUNTIF(CG$3:CG$18,"favourite")</f>
        <v>11</v>
      </c>
      <c r="CH20" s="42">
        <f>CG20/$B$20</f>
        <v>0.6875</v>
      </c>
      <c r="CI20" s="42"/>
      <c r="CJ20" s="41" t="s">
        <v>144</v>
      </c>
      <c r="CK20" s="42">
        <f>COUNTIF(CK$3:CK$18,"favourite")</f>
        <v>9</v>
      </c>
      <c r="CL20" s="42">
        <f>CK20/$B$20</f>
        <v>0.5625</v>
      </c>
      <c r="CM20" s="42"/>
      <c r="CN20" s="41" t="s">
        <v>144</v>
      </c>
      <c r="CO20" s="42">
        <f>COUNTIF(CO$3:CO$18,"favourite")</f>
        <v>8</v>
      </c>
      <c r="CP20" s="42">
        <f>CO20/$B$20</f>
        <v>0.5</v>
      </c>
      <c r="CQ20" s="42"/>
      <c r="CR20" s="41" t="s">
        <v>144</v>
      </c>
      <c r="CS20" s="42">
        <f>COUNTIF(CS$3:CS$18,"favourite")</f>
        <v>8</v>
      </c>
      <c r="CT20" s="42">
        <f>CS20/$B$20</f>
        <v>0.5</v>
      </c>
      <c r="CU20" s="42"/>
    </row>
    <row r="21" spans="1:99" x14ac:dyDescent="0.2">
      <c r="A21" t="s">
        <v>126</v>
      </c>
      <c r="B21" s="34">
        <f>COUNTA(L1:WD1)/2</f>
        <v>22</v>
      </c>
      <c r="E21" t="s">
        <v>46</v>
      </c>
      <c r="F21" s="33">
        <f>COUNTIF(J3:J18,"outsider")</f>
        <v>3</v>
      </c>
      <c r="G21" s="46">
        <f>F21/$F$23</f>
        <v>0.1875</v>
      </c>
      <c r="L21" s="41" t="s">
        <v>145</v>
      </c>
      <c r="M21" s="42">
        <f>COUNTIF(M$3:M$18,"outsider")</f>
        <v>0</v>
      </c>
      <c r="N21" s="42">
        <f>M21/$B$20</f>
        <v>0</v>
      </c>
      <c r="O21" s="42"/>
      <c r="P21" s="41" t="s">
        <v>145</v>
      </c>
      <c r="Q21" s="42">
        <f>COUNTIF(Q$3:Q$18,"outsider")</f>
        <v>3</v>
      </c>
      <c r="R21" s="42">
        <f>Q21/$B$20</f>
        <v>0.1875</v>
      </c>
      <c r="S21" s="42"/>
      <c r="T21" s="41" t="s">
        <v>145</v>
      </c>
      <c r="U21" s="42">
        <f>COUNTIF(U$3:U$18,"outsider")</f>
        <v>2</v>
      </c>
      <c r="V21" s="42">
        <f>U21/$B$20</f>
        <v>0.125</v>
      </c>
      <c r="W21" s="42"/>
      <c r="X21" s="41" t="s">
        <v>145</v>
      </c>
      <c r="Y21" s="42">
        <f>COUNTIF(Y$3:Y$18,"outsider")</f>
        <v>1</v>
      </c>
      <c r="Z21" s="42">
        <f>Y21/$B$20</f>
        <v>6.25E-2</v>
      </c>
      <c r="AA21" s="42"/>
      <c r="AB21" s="41" t="s">
        <v>145</v>
      </c>
      <c r="AC21" s="42">
        <f>COUNTIF(AC$3:AC$18,"outsider")</f>
        <v>2</v>
      </c>
      <c r="AD21" s="42">
        <f>AC21/$B$20</f>
        <v>0.125</v>
      </c>
      <c r="AE21" s="42"/>
      <c r="AF21" s="41" t="s">
        <v>145</v>
      </c>
      <c r="AG21" s="42">
        <f>COUNTIF(AG$3:AG$18,"outsider")</f>
        <v>2</v>
      </c>
      <c r="AH21" s="42">
        <f>AG21/$B$20</f>
        <v>0.125</v>
      </c>
      <c r="AI21" s="42"/>
      <c r="AJ21" s="41" t="s">
        <v>145</v>
      </c>
      <c r="AK21" s="42">
        <f>COUNTIF(AK$3:AK$18,"outsider")</f>
        <v>1</v>
      </c>
      <c r="AL21" s="42">
        <f>AK21/$B$20</f>
        <v>6.25E-2</v>
      </c>
      <c r="AM21" s="42"/>
      <c r="AN21" s="41" t="s">
        <v>145</v>
      </c>
      <c r="AO21" s="42">
        <f>COUNTIF(AO$3:AO$18,"outsider")</f>
        <v>4</v>
      </c>
      <c r="AP21" s="42">
        <f>AO21/$B$20</f>
        <v>0.25</v>
      </c>
      <c r="AQ21" s="42"/>
      <c r="AR21" s="41" t="s">
        <v>145</v>
      </c>
      <c r="AS21" s="42">
        <f>COUNTIF(AS$3:AS$18,"outsider")</f>
        <v>5</v>
      </c>
      <c r="AT21" s="42">
        <f>AS21/$B$20</f>
        <v>0.3125</v>
      </c>
      <c r="AU21" s="42"/>
      <c r="AV21" s="41" t="s">
        <v>145</v>
      </c>
      <c r="AW21" s="42">
        <f>COUNTIF(AW$3:AW$18,"outsider")</f>
        <v>4</v>
      </c>
      <c r="AX21" s="42">
        <f>AW21/$B$20</f>
        <v>0.25</v>
      </c>
      <c r="AY21" s="42"/>
      <c r="AZ21" s="41" t="s">
        <v>145</v>
      </c>
      <c r="BA21" s="42">
        <f>COUNTIF(BA$3:BA$18,"outsider")</f>
        <v>3</v>
      </c>
      <c r="BB21" s="42">
        <f>BA21/$B$20</f>
        <v>0.1875</v>
      </c>
      <c r="BC21" s="42"/>
      <c r="BD21" s="41" t="s">
        <v>145</v>
      </c>
      <c r="BE21" s="42">
        <f>COUNTIF(BE$3:BE$18,"outsider")</f>
        <v>4</v>
      </c>
      <c r="BF21" s="42">
        <f>BE21/$B$20</f>
        <v>0.25</v>
      </c>
      <c r="BG21" s="42"/>
      <c r="BH21" s="41" t="s">
        <v>145</v>
      </c>
      <c r="BI21" s="42">
        <f>COUNTIF(BI$3:BI$18,"outsider")</f>
        <v>3</v>
      </c>
      <c r="BJ21" s="42">
        <f>BI21/$B$20</f>
        <v>0.1875</v>
      </c>
      <c r="BK21" s="42"/>
      <c r="BL21" s="41" t="s">
        <v>145</v>
      </c>
      <c r="BM21" s="42">
        <f>COUNTIF(BM$3:BM$18,"outsider")</f>
        <v>3</v>
      </c>
      <c r="BN21" s="42">
        <f>BM21/$B$20</f>
        <v>0.1875</v>
      </c>
      <c r="BO21" s="42"/>
      <c r="BP21" s="41" t="s">
        <v>145</v>
      </c>
      <c r="BQ21" s="42">
        <f>COUNTIF(BQ$3:BQ$18,"outsider")</f>
        <v>4</v>
      </c>
      <c r="BR21" s="42">
        <f>BQ21/$B$20</f>
        <v>0.25</v>
      </c>
      <c r="BS21" s="42"/>
      <c r="BT21" s="41" t="s">
        <v>145</v>
      </c>
      <c r="BU21" s="42">
        <f>COUNTIF(BU$3:BU$18,"outsider")</f>
        <v>3</v>
      </c>
      <c r="BV21" s="42">
        <f>BU21/$B$20</f>
        <v>0.1875</v>
      </c>
      <c r="BW21" s="42"/>
      <c r="BX21" s="41" t="s">
        <v>145</v>
      </c>
      <c r="BY21" s="42">
        <f>COUNTIF(BY$3:BY$18,"outsider")</f>
        <v>2</v>
      </c>
      <c r="BZ21" s="42">
        <f>BY21/$B$20</f>
        <v>0.125</v>
      </c>
      <c r="CA21" s="42"/>
      <c r="CB21" s="41" t="s">
        <v>145</v>
      </c>
      <c r="CC21" s="42">
        <f>COUNTIF(CC$3:CC$18,"outsider")</f>
        <v>3</v>
      </c>
      <c r="CD21" s="42">
        <f>CC21/$B$20</f>
        <v>0.1875</v>
      </c>
      <c r="CE21" s="42"/>
      <c r="CF21" s="41" t="s">
        <v>145</v>
      </c>
      <c r="CG21" s="42">
        <f>COUNTIF(CG$3:CG$18,"outsider")</f>
        <v>2</v>
      </c>
      <c r="CH21" s="42">
        <f>CG21/$B$20</f>
        <v>0.125</v>
      </c>
      <c r="CI21" s="42"/>
      <c r="CJ21" s="41" t="s">
        <v>145</v>
      </c>
      <c r="CK21" s="42">
        <f>COUNTIF(CK$3:CK$18,"outsider")</f>
        <v>2</v>
      </c>
      <c r="CL21" s="42">
        <f>CK21/$B$20</f>
        <v>0.125</v>
      </c>
      <c r="CM21" s="42"/>
      <c r="CN21" s="41" t="s">
        <v>145</v>
      </c>
      <c r="CO21" s="42">
        <f>COUNTIF(CO$3:CO$18,"outsider")</f>
        <v>3</v>
      </c>
      <c r="CP21" s="42">
        <f>CO21/$B$20</f>
        <v>0.1875</v>
      </c>
      <c r="CQ21" s="42"/>
      <c r="CR21" s="41" t="s">
        <v>145</v>
      </c>
      <c r="CS21" s="42">
        <f>COUNTIF(CS$3:CS$18,"outsider")</f>
        <v>2</v>
      </c>
      <c r="CT21" s="42">
        <f>CS21/$B$20</f>
        <v>0.125</v>
      </c>
      <c r="CU21" s="42"/>
    </row>
    <row r="22" spans="1:9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4</v>
      </c>
      <c r="G22" s="46">
        <f>F22/$F$23</f>
        <v>0.25</v>
      </c>
      <c r="L22" s="41" t="s">
        <v>146</v>
      </c>
      <c r="M22" s="42">
        <f>COUNTIF(M$3:M$18,"draw")</f>
        <v>0</v>
      </c>
      <c r="N22" s="42">
        <f>M22/$B$20</f>
        <v>0</v>
      </c>
      <c r="O22" s="42"/>
      <c r="P22" s="41" t="s">
        <v>146</v>
      </c>
      <c r="Q22" s="42">
        <f>COUNTIF(Q$3:Q$18,"draw")</f>
        <v>4</v>
      </c>
      <c r="R22" s="42">
        <f>Q22/$B$20</f>
        <v>0.25</v>
      </c>
      <c r="S22" s="42"/>
      <c r="T22" s="41" t="s">
        <v>146</v>
      </c>
      <c r="U22" s="42">
        <f>COUNTIF(U$3:U$18,"draw")</f>
        <v>4</v>
      </c>
      <c r="V22" s="42">
        <f>U22/$B$20</f>
        <v>0.25</v>
      </c>
      <c r="W22" s="42"/>
      <c r="X22" s="41" t="s">
        <v>146</v>
      </c>
      <c r="Y22" s="42">
        <f>COUNTIF(Y$3:Y$18,"draw")</f>
        <v>4</v>
      </c>
      <c r="Z22" s="42">
        <f>Y22/$B$20</f>
        <v>0.25</v>
      </c>
      <c r="AA22" s="42"/>
      <c r="AB22" s="41" t="s">
        <v>146</v>
      </c>
      <c r="AC22" s="42">
        <f>COUNTIF(AC$3:AC$18,"draw")</f>
        <v>4</v>
      </c>
      <c r="AD22" s="42">
        <f>AC22/$B$20</f>
        <v>0.25</v>
      </c>
      <c r="AE22" s="42"/>
      <c r="AF22" s="41" t="s">
        <v>146</v>
      </c>
      <c r="AG22" s="42">
        <f>COUNTIF(AG$3:AG$18,"draw")</f>
        <v>5</v>
      </c>
      <c r="AH22" s="42">
        <f>AG22/$B$20</f>
        <v>0.3125</v>
      </c>
      <c r="AI22" s="42"/>
      <c r="AJ22" s="41" t="s">
        <v>146</v>
      </c>
      <c r="AK22" s="42">
        <f>COUNTIF(AK$3:AK$18,"draw")</f>
        <v>5</v>
      </c>
      <c r="AL22" s="42">
        <f>AK22/$B$20</f>
        <v>0.3125</v>
      </c>
      <c r="AM22" s="42"/>
      <c r="AN22" s="41" t="s">
        <v>146</v>
      </c>
      <c r="AO22" s="42">
        <f>COUNTIF(AO$3:AO$18,"draw")</f>
        <v>2</v>
      </c>
      <c r="AP22" s="42">
        <f>AO22/$B$20</f>
        <v>0.125</v>
      </c>
      <c r="AQ22" s="42"/>
      <c r="AR22" s="41" t="s">
        <v>146</v>
      </c>
      <c r="AS22" s="42">
        <f>COUNTIF(AS$3:AS$18,"draw")</f>
        <v>2</v>
      </c>
      <c r="AT22" s="42">
        <f>AS22/$B$20</f>
        <v>0.125</v>
      </c>
      <c r="AU22" s="42"/>
      <c r="AV22" s="41" t="s">
        <v>146</v>
      </c>
      <c r="AW22" s="42">
        <f>COUNTIF(AW$3:AW$18,"draw")</f>
        <v>3</v>
      </c>
      <c r="AX22" s="42">
        <f>AW22/$B$20</f>
        <v>0.1875</v>
      </c>
      <c r="AY22" s="42"/>
      <c r="AZ22" s="41" t="s">
        <v>146</v>
      </c>
      <c r="BA22" s="42">
        <f>COUNTIF(BA$3:BA$18,"draw")</f>
        <v>3</v>
      </c>
      <c r="BB22" s="42">
        <f>BA22/$B$20</f>
        <v>0.1875</v>
      </c>
      <c r="BC22" s="42"/>
      <c r="BD22" s="41" t="s">
        <v>146</v>
      </c>
      <c r="BE22" s="42">
        <f>COUNTIF(BE$3:BE$18,"draw")</f>
        <v>3</v>
      </c>
      <c r="BF22" s="42">
        <f>BE22/$B$20</f>
        <v>0.1875</v>
      </c>
      <c r="BG22" s="42"/>
      <c r="BH22" s="41" t="s">
        <v>146</v>
      </c>
      <c r="BI22" s="42">
        <f>COUNTIF(BI$3:BI$18,"draw")</f>
        <v>4</v>
      </c>
      <c r="BJ22" s="42">
        <f>BI22/$B$20</f>
        <v>0.25</v>
      </c>
      <c r="BK22" s="42"/>
      <c r="BL22" s="41" t="s">
        <v>146</v>
      </c>
      <c r="BM22" s="42">
        <f>COUNTIF(BM$3:BM$18,"draw")</f>
        <v>2</v>
      </c>
      <c r="BN22" s="42">
        <f>BM22/$B$20</f>
        <v>0.125</v>
      </c>
      <c r="BO22" s="42"/>
      <c r="BP22" s="41" t="s">
        <v>146</v>
      </c>
      <c r="BQ22" s="42">
        <f>COUNTIF(BQ$3:BQ$18,"draw")</f>
        <v>2</v>
      </c>
      <c r="BR22" s="42">
        <f>BQ22/$B$20</f>
        <v>0.125</v>
      </c>
      <c r="BS22" s="42"/>
      <c r="BT22" s="41" t="s">
        <v>146</v>
      </c>
      <c r="BU22" s="42">
        <f>COUNTIF(BU$3:BU$18,"draw")</f>
        <v>3</v>
      </c>
      <c r="BV22" s="42">
        <f>BU22/$B$20</f>
        <v>0.1875</v>
      </c>
      <c r="BW22" s="42"/>
      <c r="BX22" s="41" t="s">
        <v>146</v>
      </c>
      <c r="BY22" s="42">
        <f>COUNTIF(BY$3:BY$18,"draw")</f>
        <v>2</v>
      </c>
      <c r="BZ22" s="42">
        <f>BY22/$B$20</f>
        <v>0.125</v>
      </c>
      <c r="CA22" s="42"/>
      <c r="CB22" s="41" t="s">
        <v>146</v>
      </c>
      <c r="CC22" s="42">
        <f>COUNTIF(CC$3:CC$18,"draw")</f>
        <v>2</v>
      </c>
      <c r="CD22" s="42">
        <f>CC22/$B$20</f>
        <v>0.125</v>
      </c>
      <c r="CE22" s="42"/>
      <c r="CF22" s="41" t="s">
        <v>146</v>
      </c>
      <c r="CG22" s="42">
        <f>COUNTIF(CG$3:CG$18,"draw")</f>
        <v>3</v>
      </c>
      <c r="CH22" s="42">
        <f>CG22/$B$20</f>
        <v>0.1875</v>
      </c>
      <c r="CI22" s="42"/>
      <c r="CJ22" s="41" t="s">
        <v>146</v>
      </c>
      <c r="CK22" s="42">
        <f>COUNTIF(CK$3:CK$18,"draw")</f>
        <v>5</v>
      </c>
      <c r="CL22" s="42">
        <f>CK22/$B$20</f>
        <v>0.3125</v>
      </c>
      <c r="CM22" s="42"/>
      <c r="CN22" s="41" t="s">
        <v>146</v>
      </c>
      <c r="CO22" s="42">
        <f>COUNTIF(CO$3:CO$18,"draw")</f>
        <v>5</v>
      </c>
      <c r="CP22" s="42">
        <f>CO22/$B$20</f>
        <v>0.3125</v>
      </c>
      <c r="CQ22" s="42"/>
      <c r="CR22" s="41" t="s">
        <v>146</v>
      </c>
      <c r="CS22" s="42">
        <f>COUNTIF(CS$3:CS$18,"draw")</f>
        <v>6</v>
      </c>
      <c r="CT22" s="42">
        <f>CS22/$B$20</f>
        <v>0.375</v>
      </c>
      <c r="CU22" s="42"/>
    </row>
    <row r="23" spans="1:99" x14ac:dyDescent="0.2">
      <c r="A23" t="s">
        <v>128</v>
      </c>
      <c r="B23" s="36">
        <f>B21/B22</f>
        <v>5.1107260875921302E-7</v>
      </c>
      <c r="E23" t="s">
        <v>137</v>
      </c>
      <c r="F23">
        <f>SUMPRODUCT(--(LEN(I3:I18)&gt;0))</f>
        <v>16</v>
      </c>
      <c r="L23" s="63" t="s">
        <v>147</v>
      </c>
      <c r="M23" s="124">
        <f>PRODUCT(N3:N18)</f>
        <v>27545.600510209417</v>
      </c>
      <c r="N23" s="124"/>
      <c r="O23" s="65"/>
      <c r="P23" s="63" t="s">
        <v>147</v>
      </c>
      <c r="Q23" s="124">
        <f>PRODUCT(R3:R18)</f>
        <v>1465437.4215284141</v>
      </c>
      <c r="R23" s="124"/>
      <c r="S23" s="65"/>
      <c r="T23" s="63" t="s">
        <v>147</v>
      </c>
      <c r="U23" s="124">
        <f>PRODUCT(V3:V18)</f>
        <v>1980156.5861255575</v>
      </c>
      <c r="V23" s="124"/>
      <c r="W23" s="65"/>
      <c r="X23" s="63" t="s">
        <v>147</v>
      </c>
      <c r="Y23" s="124">
        <f>PRODUCT(Z3:Z18)</f>
        <v>1787641.3624744613</v>
      </c>
      <c r="Z23" s="124"/>
      <c r="AA23" s="65"/>
      <c r="AB23" s="63" t="s">
        <v>147</v>
      </c>
      <c r="AC23" s="124">
        <f>PRODUCT(AD3:AD18)</f>
        <v>8629992.7843594681</v>
      </c>
      <c r="AD23" s="124"/>
      <c r="AE23" s="65"/>
      <c r="AF23" s="63" t="s">
        <v>147</v>
      </c>
      <c r="AG23" s="124">
        <f>PRODUCT(AH3:AH18)</f>
        <v>9293838.3831563499</v>
      </c>
      <c r="AH23" s="124"/>
      <c r="AI23" s="65"/>
      <c r="AJ23" s="63" t="s">
        <v>147</v>
      </c>
      <c r="AK23" s="124">
        <f>PRODUCT(AL3:AL18)</f>
        <v>1925152.2365109585</v>
      </c>
      <c r="AL23" s="124"/>
      <c r="AM23" s="65"/>
      <c r="AN23" s="63" t="s">
        <v>147</v>
      </c>
      <c r="AO23" s="124">
        <f>PRODUCT(AP3:AP18)</f>
        <v>1066752.2406714195</v>
      </c>
      <c r="AP23" s="124"/>
      <c r="AQ23" s="65"/>
      <c r="AR23" s="63" t="s">
        <v>147</v>
      </c>
      <c r="AS23" s="124">
        <f>PRODUCT(AT3:AT18)</f>
        <v>1333440.3008392744</v>
      </c>
      <c r="AT23" s="124"/>
      <c r="AU23" s="65"/>
      <c r="AV23" s="63" t="s">
        <v>147</v>
      </c>
      <c r="AW23" s="124">
        <f>PRODUCT(AX3:AX18)</f>
        <v>1466784.3309232017</v>
      </c>
      <c r="AX23" s="124"/>
      <c r="AY23" s="65"/>
      <c r="AZ23" s="63" t="s">
        <v>147</v>
      </c>
      <c r="BA23" s="124">
        <f>PRODUCT(BB3:BB18)</f>
        <v>1037120.2339861018</v>
      </c>
      <c r="BB23" s="124"/>
      <c r="BC23" s="65"/>
      <c r="BD23" s="63" t="s">
        <v>147</v>
      </c>
      <c r="BE23" s="124">
        <f>PRODUCT(BF3:BF18)</f>
        <v>1296400.2924826273</v>
      </c>
      <c r="BF23" s="124"/>
      <c r="BG23" s="65"/>
      <c r="BH23" s="63" t="s">
        <v>147</v>
      </c>
      <c r="BI23" s="124">
        <f>PRODUCT(BJ3:BJ18)</f>
        <v>1426040.3217308898</v>
      </c>
      <c r="BJ23" s="124"/>
      <c r="BK23" s="65"/>
      <c r="BL23" s="63" t="s">
        <v>147</v>
      </c>
      <c r="BM23" s="124">
        <f>PRODUCT(BN3:BN18)</f>
        <v>466577.11097938014</v>
      </c>
      <c r="BN23" s="124"/>
      <c r="BO23" s="65"/>
      <c r="BP23" s="63" t="s">
        <v>147</v>
      </c>
      <c r="BQ23" s="124">
        <f>PRODUCT(BR3:BR18)</f>
        <v>583221.38872422522</v>
      </c>
      <c r="BR23" s="124"/>
      <c r="BS23" s="65"/>
      <c r="BT23" s="63" t="s">
        <v>147</v>
      </c>
      <c r="BU23" s="124">
        <f>PRODUCT(BV3:BV18)</f>
        <v>641543.52759664773</v>
      </c>
      <c r="BV23" s="124"/>
      <c r="BW23" s="65"/>
      <c r="BX23" s="63" t="s">
        <v>147</v>
      </c>
      <c r="BY23" s="91">
        <f>PRODUCT(BZ3:BZ18)</f>
        <v>96648.115845728753</v>
      </c>
      <c r="BZ23" s="91"/>
      <c r="CA23" s="65"/>
      <c r="CB23" s="63" t="s">
        <v>147</v>
      </c>
      <c r="CC23" s="91">
        <f>PRODUCT(CD3:CD18)</f>
        <v>120810.14480716095</v>
      </c>
      <c r="CD23" s="91"/>
      <c r="CE23" s="65"/>
      <c r="CF23" s="63" t="s">
        <v>147</v>
      </c>
      <c r="CG23" s="91">
        <f>PRODUCT(CH3:CH18)</f>
        <v>132891.15928787703</v>
      </c>
      <c r="CH23" s="91"/>
      <c r="CI23" s="65"/>
      <c r="CJ23" s="63" t="s">
        <v>147</v>
      </c>
      <c r="CK23" s="91">
        <f>PRODUCT(CL3:CL18)</f>
        <v>3159360.4523073328</v>
      </c>
      <c r="CL23" s="91"/>
      <c r="CM23" s="65"/>
      <c r="CN23" s="63" t="s">
        <v>147</v>
      </c>
      <c r="CO23" s="91">
        <f>PRODUCT(CP3:CP18)</f>
        <v>3949200.5653841663</v>
      </c>
      <c r="CP23" s="91"/>
      <c r="CQ23" s="65"/>
      <c r="CR23" s="63" t="s">
        <v>147</v>
      </c>
      <c r="CS23" s="91">
        <f>PRODUCT(CT3:CT18)</f>
        <v>4344120.6219225824</v>
      </c>
      <c r="CT23" s="91"/>
      <c r="CU23" s="65"/>
    </row>
    <row r="24" spans="1:99" x14ac:dyDescent="0.2">
      <c r="A24" t="s">
        <v>130</v>
      </c>
      <c r="B24" s="34">
        <f>COUNTIF(L25:WD25,"BET LOST")</f>
        <v>22</v>
      </c>
      <c r="C24">
        <f>B24/B$21</f>
        <v>1</v>
      </c>
      <c r="E24" t="s">
        <v>105</v>
      </c>
      <c r="F24" s="66">
        <f>PRODUCT(K3:K18)</f>
        <v>0</v>
      </c>
      <c r="L24" s="41"/>
      <c r="M24" s="44"/>
      <c r="N24" s="44"/>
      <c r="O24" s="49"/>
      <c r="P24" s="41"/>
      <c r="Q24" s="44"/>
      <c r="R24" s="44"/>
      <c r="S24" s="84"/>
      <c r="T24" s="41"/>
      <c r="U24" s="44"/>
      <c r="V24" s="44"/>
      <c r="W24" s="87"/>
      <c r="X24" s="41"/>
      <c r="Y24" s="44"/>
      <c r="Z24" s="44"/>
      <c r="AA24" s="90"/>
      <c r="AB24" s="41"/>
      <c r="AC24" s="44"/>
      <c r="AD24" s="44"/>
      <c r="AE24" s="90"/>
      <c r="AF24" s="41"/>
      <c r="AG24" s="44"/>
      <c r="AH24" s="44"/>
      <c r="AI24" s="90"/>
      <c r="AJ24" s="41"/>
      <c r="AK24" s="44"/>
      <c r="AL24" s="44"/>
      <c r="AM24" s="90"/>
      <c r="AN24" s="41"/>
      <c r="AO24" s="44"/>
      <c r="AP24" s="44"/>
      <c r="AQ24" s="90"/>
      <c r="AR24" s="41"/>
      <c r="AS24" s="44"/>
      <c r="AT24" s="44"/>
      <c r="AU24" s="90"/>
      <c r="AV24" s="41"/>
      <c r="AW24" s="44"/>
      <c r="AX24" s="44"/>
      <c r="AY24" s="90"/>
      <c r="AZ24" s="41"/>
      <c r="BA24" s="44"/>
      <c r="BB24" s="44"/>
      <c r="BC24" s="90"/>
      <c r="BD24" s="41"/>
      <c r="BE24" s="44"/>
      <c r="BF24" s="44"/>
      <c r="BG24" s="90"/>
      <c r="BH24" s="41"/>
      <c r="BI24" s="44"/>
      <c r="BJ24" s="44"/>
      <c r="BK24" s="90"/>
      <c r="BL24" s="41"/>
      <c r="BM24" s="44"/>
      <c r="BN24" s="44"/>
      <c r="BO24" s="90"/>
      <c r="BP24" s="41"/>
      <c r="BQ24" s="44"/>
      <c r="BR24" s="44"/>
      <c r="BS24" s="90"/>
      <c r="BT24" s="41"/>
      <c r="BU24" s="44"/>
      <c r="BV24" s="44"/>
      <c r="BW24" s="90"/>
      <c r="BX24" s="41"/>
      <c r="BY24" s="44"/>
      <c r="BZ24" s="44"/>
      <c r="CA24" s="90"/>
      <c r="CB24" s="41"/>
      <c r="CC24" s="44"/>
      <c r="CD24" s="44"/>
      <c r="CE24" s="90"/>
      <c r="CF24" s="41"/>
      <c r="CG24" s="44"/>
      <c r="CH24" s="44"/>
      <c r="CI24" s="90"/>
      <c r="CJ24" s="41"/>
      <c r="CK24" s="44"/>
      <c r="CL24" s="44"/>
      <c r="CM24" s="90"/>
      <c r="CN24" s="41"/>
      <c r="CO24" s="44"/>
      <c r="CP24" s="44"/>
      <c r="CQ24" s="90"/>
      <c r="CR24" s="41"/>
      <c r="CS24" s="44"/>
      <c r="CT24" s="44"/>
      <c r="CU24" s="90"/>
    </row>
    <row r="25" spans="1:99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SUMPRODUCT((COUNTIF(N32:VB32,N32:VB32)-1)*(N32:VB32&lt;&gt;""))&gt;0</f>
        <v>0</v>
      </c>
      <c r="G25" s="37"/>
      <c r="L25" s="116" t="str">
        <f>IF(COUNTIF(O3:O18,"L") &gt; 0,"BET LOST",IF(COUNTIF(O3:O18,"W")=16,"FUCK OFF…..YOU WON",""))</f>
        <v>BET LOST</v>
      </c>
      <c r="M25" s="117"/>
      <c r="N25" s="117"/>
      <c r="O25" s="118"/>
      <c r="P25" s="116" t="str">
        <f>IF(COUNTIF(S3:S18,"L") &gt; 0,"BET LOST",IF(COUNTIF(S3:S18,"W")=16,"FUCK OFF…..YOU WON",""))</f>
        <v>BET LOST</v>
      </c>
      <c r="Q25" s="117"/>
      <c r="R25" s="117"/>
      <c r="S25" s="118"/>
      <c r="T25" s="116" t="str">
        <f>IF(COUNTIF(W3:W18,"L") &gt; 0,"BET LOST",IF(COUNTIF(W3:W18,"W")=16,"FUCK OFF…..YOU WON",""))</f>
        <v>BET LOST</v>
      </c>
      <c r="U25" s="117"/>
      <c r="V25" s="117"/>
      <c r="W25" s="118"/>
      <c r="X25" s="116" t="str">
        <f>IF(COUNTIF(AA3:AA18,"L") &gt; 0,"BET LOST",IF(COUNTIF(AA3:AA18,"W")=16,"FUCK OFF…..YOU WON",""))</f>
        <v>BET LOST</v>
      </c>
      <c r="Y25" s="117"/>
      <c r="Z25" s="117"/>
      <c r="AA25" s="118"/>
      <c r="AB25" s="116" t="str">
        <f>IF(COUNTIF(AE3:AE18,"L") &gt; 0,"BET LOST",IF(COUNTIF(AE3:AE18,"W")=16,"FUCK OFF…..YOU WON",""))</f>
        <v>BET LOST</v>
      </c>
      <c r="AC25" s="117"/>
      <c r="AD25" s="117"/>
      <c r="AE25" s="118"/>
      <c r="AF25" s="116" t="str">
        <f>IF(COUNTIF(AI3:AI18,"L") &gt; 0,"BET LOST",IF(COUNTIF(AI3:AI18,"W")=16,"FUCK OFF…..YOU WON",""))</f>
        <v>BET LOST</v>
      </c>
      <c r="AG25" s="117"/>
      <c r="AH25" s="117"/>
      <c r="AI25" s="118"/>
      <c r="AJ25" s="116" t="str">
        <f>IF(COUNTIF(AM3:AM18,"L") &gt; 0,"BET LOST",IF(COUNTIF(AM3:AM18,"W")=16,"FUCK OFF…..YOU WON",""))</f>
        <v>BET LOST</v>
      </c>
      <c r="AK25" s="117"/>
      <c r="AL25" s="117"/>
      <c r="AM25" s="118"/>
      <c r="AN25" s="116" t="str">
        <f>IF(COUNTIF(AQ3:AQ18,"L") &gt; 0,"BET LOST",IF(COUNTIF(AQ3:AQ18,"W")=16,"FUCK OFF…..YOU WON",""))</f>
        <v>BET LOST</v>
      </c>
      <c r="AO25" s="117"/>
      <c r="AP25" s="117"/>
      <c r="AQ25" s="118"/>
      <c r="AR25" s="116" t="str">
        <f>IF(COUNTIF(AU3:AU18,"L") &gt; 0,"BET LOST",IF(COUNTIF(AU3:AU18,"W")=16,"FUCK OFF…..YOU WON",""))</f>
        <v>BET LOST</v>
      </c>
      <c r="AS25" s="117"/>
      <c r="AT25" s="117"/>
      <c r="AU25" s="118"/>
      <c r="AV25" s="116" t="str">
        <f>IF(COUNTIF(AY3:AY18,"L") &gt; 0,"BET LOST",IF(COUNTIF(AY3:AY18,"W")=16,"FUCK OFF…..YOU WON",""))</f>
        <v>BET LOST</v>
      </c>
      <c r="AW25" s="117"/>
      <c r="AX25" s="117"/>
      <c r="AY25" s="118"/>
      <c r="AZ25" s="116" t="str">
        <f>IF(COUNTIF(BC3:BC18,"L") &gt; 0,"BET LOST",IF(COUNTIF(BC3:BC18,"W")=16,"FUCK OFF…..YOU WON",""))</f>
        <v>BET LOST</v>
      </c>
      <c r="BA25" s="117"/>
      <c r="BB25" s="117"/>
      <c r="BC25" s="118"/>
      <c r="BD25" s="116" t="str">
        <f>IF(COUNTIF(BG3:BG18,"L") &gt; 0,"BET LOST",IF(COUNTIF(BG3:BG18,"W")=16,"FUCK OFF…..YOU WON",""))</f>
        <v>BET LOST</v>
      </c>
      <c r="BE25" s="117"/>
      <c r="BF25" s="117"/>
      <c r="BG25" s="118"/>
      <c r="BH25" s="116" t="str">
        <f>IF(COUNTIF(BK3:BK18,"L") &gt; 0,"BET LOST",IF(COUNTIF(BK3:BK18,"W")=16,"FUCK OFF…..YOU WON",""))</f>
        <v>BET LOST</v>
      </c>
      <c r="BI25" s="117"/>
      <c r="BJ25" s="117"/>
      <c r="BK25" s="118"/>
      <c r="BL25" s="116" t="str">
        <f>IF(COUNTIF(BO3:BO18,"L") &gt; 0,"BET LOST",IF(COUNTIF(BO3:BO18,"W")=16,"FUCK OFF…..YOU WON",""))</f>
        <v>BET LOST</v>
      </c>
      <c r="BM25" s="117"/>
      <c r="BN25" s="117"/>
      <c r="BO25" s="118"/>
      <c r="BP25" s="116" t="str">
        <f>IF(COUNTIF(BS3:BS18,"L") &gt; 0,"BET LOST",IF(COUNTIF(BS3:BS18,"W")=16,"FUCK OFF…..YOU WON",""))</f>
        <v>BET LOST</v>
      </c>
      <c r="BQ25" s="117"/>
      <c r="BR25" s="117"/>
      <c r="BS25" s="118"/>
      <c r="BT25" s="116" t="str">
        <f>IF(COUNTIF(BW3:BW18,"L") &gt; 0,"BET LOST",IF(COUNTIF(BW3:BW18,"W")=16,"FUCK OFF…..YOU WON",""))</f>
        <v>BET LOST</v>
      </c>
      <c r="BU25" s="117"/>
      <c r="BV25" s="117"/>
      <c r="BW25" s="118"/>
      <c r="BX25" s="88" t="str">
        <f>IF(COUNTIF(CA3:CA18,"L") &gt; 0,"BET LOST",IF(COUNTIF(CA3:CA18,"W")=16,"FUCK OFF…..YOU WON",""))</f>
        <v>BET LOST</v>
      </c>
      <c r="BY25" s="89"/>
      <c r="BZ25" s="89"/>
      <c r="CA25" s="90"/>
      <c r="CB25" s="88" t="str">
        <f>IF(COUNTIF(CE3:CE18,"L") &gt; 0,"BET LOST",IF(COUNTIF(CE3:CE18,"W")=16,"FUCK OFF…..YOU WON",""))</f>
        <v>BET LOST</v>
      </c>
      <c r="CC25" s="89"/>
      <c r="CD25" s="89"/>
      <c r="CE25" s="90"/>
      <c r="CF25" s="88" t="str">
        <f>IF(COUNTIF(CI3:CI18,"L") &gt; 0,"BET LOST",IF(COUNTIF(CI3:CI18,"W")=16,"FUCK OFF…..YOU WON",""))</f>
        <v>BET LOST</v>
      </c>
      <c r="CG25" s="89"/>
      <c r="CH25" s="89"/>
      <c r="CI25" s="90"/>
      <c r="CJ25" s="88" t="str">
        <f>IF(COUNTIF(CM3:CM18,"L") &gt; 0,"BET LOST",IF(COUNTIF(CM3:CM18,"W")=16,"FUCK OFF…..YOU WON",""))</f>
        <v>BET LOST</v>
      </c>
      <c r="CK25" s="89"/>
      <c r="CL25" s="89"/>
      <c r="CM25" s="90"/>
      <c r="CN25" s="88" t="str">
        <f>IF(COUNTIF(CQ3:CQ18,"L") &gt; 0,"BET LOST",IF(COUNTIF(CQ3:CQ18,"W")=16,"FUCK OFF…..YOU WON",""))</f>
        <v>BET LOST</v>
      </c>
      <c r="CO25" s="89"/>
      <c r="CP25" s="89"/>
      <c r="CQ25" s="90"/>
      <c r="CR25" s="88" t="str">
        <f>IF(COUNTIF(CU3:CU18,"L") &gt; 0,"BET LOST",IF(COUNTIF(CU3:CU18,"W")=16,"FUCK OFF…..YOU WON",""))</f>
        <v>BET LOST</v>
      </c>
      <c r="CS25" s="89"/>
      <c r="CT25" s="89"/>
      <c r="CU25" s="90"/>
    </row>
    <row r="26" spans="1:99" x14ac:dyDescent="0.2">
      <c r="A26" t="s">
        <v>132</v>
      </c>
      <c r="B26" s="34">
        <f>COUNTIF(L25:W25,"FUCK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84"/>
      <c r="T26" s="41"/>
      <c r="U26" s="42"/>
      <c r="V26" s="42"/>
      <c r="W26" s="87"/>
      <c r="X26" s="41"/>
      <c r="Y26" s="42"/>
      <c r="Z26" s="42"/>
      <c r="AA26" s="90"/>
      <c r="AB26" s="41"/>
      <c r="AC26" s="42"/>
      <c r="AD26" s="42"/>
      <c r="AE26" s="90"/>
      <c r="AF26" s="41"/>
      <c r="AG26" s="42"/>
      <c r="AH26" s="42"/>
      <c r="AI26" s="90"/>
      <c r="AJ26" s="41"/>
      <c r="AK26" s="42"/>
      <c r="AL26" s="42"/>
      <c r="AM26" s="90"/>
      <c r="AN26" s="41"/>
      <c r="AO26" s="42"/>
      <c r="AP26" s="42"/>
      <c r="AQ26" s="90"/>
      <c r="AR26" s="41"/>
      <c r="AS26" s="42"/>
      <c r="AT26" s="42"/>
      <c r="AU26" s="90"/>
      <c r="AV26" s="41"/>
      <c r="AW26" s="42"/>
      <c r="AX26" s="42"/>
      <c r="AY26" s="90"/>
      <c r="AZ26" s="41"/>
      <c r="BA26" s="42"/>
      <c r="BB26" s="42"/>
      <c r="BC26" s="90"/>
      <c r="BD26" s="41"/>
      <c r="BE26" s="42"/>
      <c r="BF26" s="42"/>
      <c r="BG26" s="90"/>
      <c r="BH26" s="41"/>
      <c r="BI26" s="42"/>
      <c r="BJ26" s="42"/>
      <c r="BK26" s="90"/>
      <c r="BL26" s="41"/>
      <c r="BM26" s="42"/>
      <c r="BN26" s="42"/>
      <c r="BO26" s="90"/>
      <c r="BP26" s="41"/>
      <c r="BQ26" s="42"/>
      <c r="BR26" s="42"/>
      <c r="BS26" s="90"/>
      <c r="BT26" s="41"/>
      <c r="BU26" s="42"/>
      <c r="BV26" s="42"/>
      <c r="BW26" s="90"/>
      <c r="BX26" s="41"/>
      <c r="BY26" s="42"/>
      <c r="BZ26" s="42"/>
      <c r="CA26" s="90"/>
      <c r="CB26" s="41"/>
      <c r="CC26" s="42"/>
      <c r="CD26" s="42"/>
      <c r="CE26" s="90"/>
      <c r="CF26" s="41"/>
      <c r="CG26" s="42"/>
      <c r="CH26" s="42"/>
      <c r="CI26" s="90"/>
      <c r="CJ26" s="41"/>
      <c r="CK26" s="42"/>
      <c r="CL26" s="42"/>
      <c r="CM26" s="90"/>
      <c r="CN26" s="41"/>
      <c r="CO26" s="42"/>
      <c r="CP26" s="42"/>
      <c r="CQ26" s="90"/>
      <c r="CR26" s="41"/>
      <c r="CS26" s="42"/>
      <c r="CT26" s="42"/>
      <c r="CU26" s="90"/>
    </row>
    <row r="27" spans="1:99" x14ac:dyDescent="0.2">
      <c r="L27" s="116" t="s">
        <v>133</v>
      </c>
      <c r="M27" s="117"/>
      <c r="N27" s="117"/>
      <c r="O27" s="118"/>
      <c r="P27" s="116" t="s">
        <v>133</v>
      </c>
      <c r="Q27" s="117"/>
      <c r="R27" s="117"/>
      <c r="S27" s="118"/>
      <c r="T27" s="116" t="s">
        <v>133</v>
      </c>
      <c r="U27" s="117"/>
      <c r="V27" s="117"/>
      <c r="W27" s="118"/>
      <c r="X27" s="116" t="s">
        <v>133</v>
      </c>
      <c r="Y27" s="117"/>
      <c r="Z27" s="117"/>
      <c r="AA27" s="118"/>
      <c r="AB27" s="116" t="s">
        <v>133</v>
      </c>
      <c r="AC27" s="117"/>
      <c r="AD27" s="117"/>
      <c r="AE27" s="118"/>
      <c r="AF27" s="116" t="s">
        <v>133</v>
      </c>
      <c r="AG27" s="117"/>
      <c r="AH27" s="117"/>
      <c r="AI27" s="118"/>
      <c r="AJ27" s="116" t="s">
        <v>133</v>
      </c>
      <c r="AK27" s="117"/>
      <c r="AL27" s="117"/>
      <c r="AM27" s="118"/>
      <c r="AN27" s="116" t="s">
        <v>133</v>
      </c>
      <c r="AO27" s="117"/>
      <c r="AP27" s="117"/>
      <c r="AQ27" s="118"/>
      <c r="AR27" s="116" t="s">
        <v>133</v>
      </c>
      <c r="AS27" s="117"/>
      <c r="AT27" s="117"/>
      <c r="AU27" s="118"/>
      <c r="AV27" s="116" t="s">
        <v>133</v>
      </c>
      <c r="AW27" s="117"/>
      <c r="AX27" s="117"/>
      <c r="AY27" s="118"/>
      <c r="AZ27" s="116" t="s">
        <v>133</v>
      </c>
      <c r="BA27" s="117"/>
      <c r="BB27" s="117"/>
      <c r="BC27" s="118"/>
      <c r="BD27" s="116" t="s">
        <v>133</v>
      </c>
      <c r="BE27" s="117"/>
      <c r="BF27" s="117"/>
      <c r="BG27" s="118"/>
      <c r="BH27" s="116" t="s">
        <v>133</v>
      </c>
      <c r="BI27" s="117"/>
      <c r="BJ27" s="117"/>
      <c r="BK27" s="118"/>
      <c r="BL27" s="116" t="s">
        <v>133</v>
      </c>
      <c r="BM27" s="117"/>
      <c r="BN27" s="117"/>
      <c r="BO27" s="118"/>
      <c r="BP27" s="116" t="s">
        <v>133</v>
      </c>
      <c r="BQ27" s="117"/>
      <c r="BR27" s="117"/>
      <c r="BS27" s="118"/>
      <c r="BT27" s="116" t="s">
        <v>133</v>
      </c>
      <c r="BU27" s="117"/>
      <c r="BV27" s="117"/>
      <c r="BW27" s="118"/>
      <c r="BX27" s="88" t="s">
        <v>133</v>
      </c>
      <c r="BY27" s="89"/>
      <c r="BZ27" s="89"/>
      <c r="CA27" s="90"/>
      <c r="CB27" s="88" t="s">
        <v>133</v>
      </c>
      <c r="CC27" s="89"/>
      <c r="CD27" s="89"/>
      <c r="CE27" s="90"/>
      <c r="CF27" s="88" t="s">
        <v>133</v>
      </c>
      <c r="CG27" s="89"/>
      <c r="CH27" s="89"/>
      <c r="CI27" s="90"/>
      <c r="CJ27" s="88" t="s">
        <v>133</v>
      </c>
      <c r="CK27" s="89"/>
      <c r="CL27" s="89"/>
      <c r="CM27" s="90"/>
      <c r="CN27" s="88" t="s">
        <v>133</v>
      </c>
      <c r="CO27" s="89"/>
      <c r="CP27" s="89"/>
      <c r="CQ27" s="90"/>
      <c r="CR27" s="88" t="s">
        <v>133</v>
      </c>
      <c r="CS27" s="89"/>
      <c r="CT27" s="89"/>
      <c r="CU27" s="90"/>
    </row>
    <row r="28" spans="1:99" x14ac:dyDescent="0.2">
      <c r="L28" s="47" t="s">
        <v>51</v>
      </c>
      <c r="M28" s="48">
        <f>COUNTIF(O3:O18,"W")</f>
        <v>9</v>
      </c>
      <c r="N28" s="54"/>
      <c r="O28" s="49">
        <f>M28/$B$20</f>
        <v>0.5625</v>
      </c>
      <c r="P28" s="82" t="s">
        <v>51</v>
      </c>
      <c r="Q28" s="83">
        <f>COUNTIF(S3:S18,"W")</f>
        <v>6</v>
      </c>
      <c r="R28" s="83"/>
      <c r="S28" s="84">
        <f>Q28/$B$20</f>
        <v>0.375</v>
      </c>
      <c r="T28" s="85" t="s">
        <v>51</v>
      </c>
      <c r="U28" s="86">
        <f>COUNTIF(W3:W18,"W")</f>
        <v>9</v>
      </c>
      <c r="V28" s="86"/>
      <c r="W28" s="87">
        <f>U28/$B$20</f>
        <v>0.5625</v>
      </c>
      <c r="X28" s="88" t="s">
        <v>51</v>
      </c>
      <c r="Y28" s="89">
        <f>COUNTIF(AA3:AA18,"W")</f>
        <v>10</v>
      </c>
      <c r="Z28" s="89"/>
      <c r="AA28" s="90">
        <f>Y28/$B$20</f>
        <v>0.625</v>
      </c>
      <c r="AB28" s="88" t="s">
        <v>51</v>
      </c>
      <c r="AC28" s="89">
        <f>COUNTIF(AE3:AE18,"W")</f>
        <v>9</v>
      </c>
      <c r="AD28" s="89"/>
      <c r="AE28" s="90">
        <f>AC28/$B$20</f>
        <v>0.5625</v>
      </c>
      <c r="AF28" s="88" t="s">
        <v>51</v>
      </c>
      <c r="AG28" s="89">
        <f>COUNTIF(AI3:AI18,"W")</f>
        <v>8</v>
      </c>
      <c r="AH28" s="89"/>
      <c r="AI28" s="90">
        <f>AG28/$B$20</f>
        <v>0.5</v>
      </c>
      <c r="AJ28" s="88" t="s">
        <v>51</v>
      </c>
      <c r="AK28" s="89">
        <f>COUNTIF(AM3:AM18,"W")</f>
        <v>9</v>
      </c>
      <c r="AL28" s="89"/>
      <c r="AM28" s="90">
        <f>AK28/$B$20</f>
        <v>0.5625</v>
      </c>
      <c r="AN28" s="88" t="s">
        <v>51</v>
      </c>
      <c r="AO28" s="89">
        <f>COUNTIF(AQ3:AQ18,"W")</f>
        <v>5</v>
      </c>
      <c r="AP28" s="89"/>
      <c r="AQ28" s="90">
        <f>AO28/$B$20</f>
        <v>0.3125</v>
      </c>
      <c r="AR28" s="88" t="s">
        <v>51</v>
      </c>
      <c r="AS28" s="89">
        <f>COUNTIF(AU3:AU18,"W")</f>
        <v>4</v>
      </c>
      <c r="AT28" s="89"/>
      <c r="AU28" s="90">
        <f>AS28/$B$20</f>
        <v>0.25</v>
      </c>
      <c r="AV28" s="88" t="s">
        <v>51</v>
      </c>
      <c r="AW28" s="89">
        <f>COUNTIF(AY3:AY18,"W")</f>
        <v>4</v>
      </c>
      <c r="AX28" s="89"/>
      <c r="AY28" s="90">
        <f>AW28/$B$20</f>
        <v>0.25</v>
      </c>
      <c r="AZ28" s="88" t="s">
        <v>51</v>
      </c>
      <c r="BA28" s="89">
        <f>COUNTIF(BC3:BC18,"W")</f>
        <v>5</v>
      </c>
      <c r="BB28" s="89"/>
      <c r="BC28" s="90">
        <f>BA28/$B$20</f>
        <v>0.3125</v>
      </c>
      <c r="BD28" s="88" t="s">
        <v>51</v>
      </c>
      <c r="BE28" s="89">
        <f>COUNTIF(BG3:BG18,"W")</f>
        <v>4</v>
      </c>
      <c r="BF28" s="89"/>
      <c r="BG28" s="90">
        <f>BE28/$B$20</f>
        <v>0.25</v>
      </c>
      <c r="BH28" s="88" t="s">
        <v>51</v>
      </c>
      <c r="BI28" s="89">
        <f>COUNTIF(BK3:BK18,"W")</f>
        <v>4</v>
      </c>
      <c r="BJ28" s="89"/>
      <c r="BK28" s="90">
        <f>BI28/$B$20</f>
        <v>0.25</v>
      </c>
      <c r="BL28" s="88" t="s">
        <v>51</v>
      </c>
      <c r="BM28" s="89">
        <f>COUNTIF(BO3:BO18,"W")</f>
        <v>4</v>
      </c>
      <c r="BN28" s="89"/>
      <c r="BO28" s="90">
        <f>BM28/$B$20</f>
        <v>0.25</v>
      </c>
      <c r="BP28" s="88" t="s">
        <v>51</v>
      </c>
      <c r="BQ28" s="89">
        <f>COUNTIF(BS3:BS18,"W")</f>
        <v>3</v>
      </c>
      <c r="BR28" s="89"/>
      <c r="BS28" s="90">
        <f>BQ28/$B$20</f>
        <v>0.1875</v>
      </c>
      <c r="BT28" s="88" t="s">
        <v>51</v>
      </c>
      <c r="BU28" s="89">
        <f>COUNTIF(BW3:BW18,"W")</f>
        <v>3</v>
      </c>
      <c r="BV28" s="89"/>
      <c r="BW28" s="90">
        <f>BU28/$B$20</f>
        <v>0.1875</v>
      </c>
      <c r="BX28" s="88" t="s">
        <v>51</v>
      </c>
      <c r="BY28" s="89">
        <f>COUNTIF(CA3:CA18,"W")</f>
        <v>5</v>
      </c>
      <c r="BZ28" s="89"/>
      <c r="CA28" s="90">
        <f>BY28/$B$20</f>
        <v>0.3125</v>
      </c>
      <c r="CB28" s="88" t="s">
        <v>51</v>
      </c>
      <c r="CC28" s="89">
        <f>COUNTIF(CE3:CE18,"W")</f>
        <v>4</v>
      </c>
      <c r="CD28" s="89"/>
      <c r="CE28" s="90">
        <f>CC28/$B$20</f>
        <v>0.25</v>
      </c>
      <c r="CF28" s="88" t="s">
        <v>51</v>
      </c>
      <c r="CG28" s="89">
        <f>COUNTIF(CI3:CI18,"W")</f>
        <v>4</v>
      </c>
      <c r="CH28" s="89"/>
      <c r="CI28" s="90">
        <f>CG28/$B$20</f>
        <v>0.25</v>
      </c>
      <c r="CJ28" s="88" t="s">
        <v>51</v>
      </c>
      <c r="CK28" s="89">
        <f>COUNTIF(CM3:CM18,"W")</f>
        <v>9</v>
      </c>
      <c r="CL28" s="89"/>
      <c r="CM28" s="90">
        <f>CK28/$B$20</f>
        <v>0.5625</v>
      </c>
      <c r="CN28" s="88" t="s">
        <v>51</v>
      </c>
      <c r="CO28" s="89">
        <f>COUNTIF(CQ3:CQ18,"W")</f>
        <v>8</v>
      </c>
      <c r="CP28" s="89"/>
      <c r="CQ28" s="90">
        <f>CO28/$B$20</f>
        <v>0.5</v>
      </c>
      <c r="CR28" s="88" t="s">
        <v>51</v>
      </c>
      <c r="CS28" s="89">
        <f>COUNTIF(CU3:CU18,"W")</f>
        <v>8</v>
      </c>
      <c r="CT28" s="89"/>
      <c r="CU28" s="90">
        <f>CS28/$B$20</f>
        <v>0.5</v>
      </c>
    </row>
    <row r="29" spans="1:99" x14ac:dyDescent="0.2">
      <c r="A29" s="1">
        <v>1998</v>
      </c>
      <c r="B29" s="53" t="s">
        <v>143</v>
      </c>
      <c r="C29" s="1">
        <v>3</v>
      </c>
      <c r="E29" s="1">
        <v>2002</v>
      </c>
      <c r="F29" s="68" t="s">
        <v>143</v>
      </c>
      <c r="G29" s="1">
        <v>3</v>
      </c>
      <c r="L29" s="47" t="s">
        <v>53</v>
      </c>
      <c r="M29" s="48">
        <f>COUNTIF(O3:O18,"L")</f>
        <v>7</v>
      </c>
      <c r="N29" s="54"/>
      <c r="O29" s="49">
        <f>M29/$B$20</f>
        <v>0.4375</v>
      </c>
      <c r="P29" s="82" t="s">
        <v>53</v>
      </c>
      <c r="Q29" s="83">
        <f>COUNTIF(S3:S18,"L")</f>
        <v>10</v>
      </c>
      <c r="R29" s="83"/>
      <c r="S29" s="84">
        <f>Q29/$B$20</f>
        <v>0.625</v>
      </c>
      <c r="T29" s="85" t="s">
        <v>53</v>
      </c>
      <c r="U29" s="86">
        <f>COUNTIF(W3:W18,"L")</f>
        <v>7</v>
      </c>
      <c r="V29" s="86"/>
      <c r="W29" s="87">
        <f>U29/$B$20</f>
        <v>0.4375</v>
      </c>
      <c r="X29" s="88" t="s">
        <v>53</v>
      </c>
      <c r="Y29" s="89">
        <f>COUNTIF(AA3:AA18,"L")</f>
        <v>6</v>
      </c>
      <c r="Z29" s="89"/>
      <c r="AA29" s="90">
        <f>Y29/$B$20</f>
        <v>0.375</v>
      </c>
      <c r="AB29" s="88" t="s">
        <v>53</v>
      </c>
      <c r="AC29" s="89">
        <f>COUNTIF(AE3:AE18,"L")</f>
        <v>7</v>
      </c>
      <c r="AD29" s="89"/>
      <c r="AE29" s="90">
        <f>AC29/$B$20</f>
        <v>0.4375</v>
      </c>
      <c r="AF29" s="88" t="s">
        <v>53</v>
      </c>
      <c r="AG29" s="89">
        <f>COUNTIF(AI3:AI18,"L")</f>
        <v>8</v>
      </c>
      <c r="AH29" s="89"/>
      <c r="AI29" s="90">
        <f>AG29/$B$20</f>
        <v>0.5</v>
      </c>
      <c r="AJ29" s="88" t="s">
        <v>53</v>
      </c>
      <c r="AK29" s="89">
        <f>COUNTIF(AM3:AM18,"L")</f>
        <v>7</v>
      </c>
      <c r="AL29" s="89"/>
      <c r="AM29" s="90">
        <f>AK29/$B$20</f>
        <v>0.4375</v>
      </c>
      <c r="AN29" s="88" t="s">
        <v>53</v>
      </c>
      <c r="AO29" s="89">
        <f>COUNTIF(AQ3:AQ18,"L")</f>
        <v>11</v>
      </c>
      <c r="AP29" s="89"/>
      <c r="AQ29" s="90">
        <f>AO29/$B$20</f>
        <v>0.6875</v>
      </c>
      <c r="AR29" s="88" t="s">
        <v>53</v>
      </c>
      <c r="AS29" s="89">
        <f>COUNTIF(AU3:AU18,"L")</f>
        <v>12</v>
      </c>
      <c r="AT29" s="89"/>
      <c r="AU29" s="90">
        <f>AS29/$B$20</f>
        <v>0.75</v>
      </c>
      <c r="AV29" s="88" t="s">
        <v>53</v>
      </c>
      <c r="AW29" s="89">
        <f>COUNTIF(AY3:AY18,"L")</f>
        <v>12</v>
      </c>
      <c r="AX29" s="89"/>
      <c r="AY29" s="90">
        <f>AW29/$B$20</f>
        <v>0.75</v>
      </c>
      <c r="AZ29" s="88" t="s">
        <v>53</v>
      </c>
      <c r="BA29" s="89">
        <f>COUNTIF(BC3:BC18,"L")</f>
        <v>11</v>
      </c>
      <c r="BB29" s="89"/>
      <c r="BC29" s="90">
        <f>BA29/$B$20</f>
        <v>0.6875</v>
      </c>
      <c r="BD29" s="88" t="s">
        <v>53</v>
      </c>
      <c r="BE29" s="89">
        <f>COUNTIF(BG3:BG18,"L")</f>
        <v>12</v>
      </c>
      <c r="BF29" s="89"/>
      <c r="BG29" s="90">
        <f>BE29/$B$20</f>
        <v>0.75</v>
      </c>
      <c r="BH29" s="88" t="s">
        <v>53</v>
      </c>
      <c r="BI29" s="89">
        <f>COUNTIF(BK3:BK18,"L")</f>
        <v>12</v>
      </c>
      <c r="BJ29" s="89"/>
      <c r="BK29" s="90">
        <f>BI29/$B$20</f>
        <v>0.75</v>
      </c>
      <c r="BL29" s="88" t="s">
        <v>53</v>
      </c>
      <c r="BM29" s="89">
        <f>COUNTIF(BO3:BO18,"L")</f>
        <v>12</v>
      </c>
      <c r="BN29" s="89"/>
      <c r="BO29" s="90">
        <f>BM29/$B$20</f>
        <v>0.75</v>
      </c>
      <c r="BP29" s="88" t="s">
        <v>53</v>
      </c>
      <c r="BQ29" s="89">
        <f>COUNTIF(BS3:BS18,"L")</f>
        <v>13</v>
      </c>
      <c r="BR29" s="89"/>
      <c r="BS29" s="90">
        <f>BQ29/$B$20</f>
        <v>0.8125</v>
      </c>
      <c r="BT29" s="88" t="s">
        <v>53</v>
      </c>
      <c r="BU29" s="89">
        <f>COUNTIF(BW3:BW18,"L")</f>
        <v>13</v>
      </c>
      <c r="BV29" s="89"/>
      <c r="BW29" s="90">
        <f>BU29/$B$20</f>
        <v>0.8125</v>
      </c>
      <c r="BX29" s="88" t="s">
        <v>53</v>
      </c>
      <c r="BY29" s="89">
        <f>COUNTIF(CA3:CA18,"L")</f>
        <v>11</v>
      </c>
      <c r="BZ29" s="89"/>
      <c r="CA29" s="90">
        <f>BY29/$B$20</f>
        <v>0.6875</v>
      </c>
      <c r="CB29" s="88" t="s">
        <v>53</v>
      </c>
      <c r="CC29" s="89">
        <f>COUNTIF(CE3:CE18,"L")</f>
        <v>12</v>
      </c>
      <c r="CD29" s="89"/>
      <c r="CE29" s="90">
        <f>CC29/$B$20</f>
        <v>0.75</v>
      </c>
      <c r="CF29" s="88" t="s">
        <v>53</v>
      </c>
      <c r="CG29" s="89">
        <f>COUNTIF(CI3:CI18,"L")</f>
        <v>12</v>
      </c>
      <c r="CH29" s="89"/>
      <c r="CI29" s="90">
        <f>CG29/$B$20</f>
        <v>0.75</v>
      </c>
      <c r="CJ29" s="88" t="s">
        <v>53</v>
      </c>
      <c r="CK29" s="89">
        <f>COUNTIF(CM3:CM18,"L")</f>
        <v>7</v>
      </c>
      <c r="CL29" s="89"/>
      <c r="CM29" s="90">
        <f>CK29/$B$20</f>
        <v>0.4375</v>
      </c>
      <c r="CN29" s="88" t="s">
        <v>53</v>
      </c>
      <c r="CO29" s="89">
        <f>COUNTIF(CQ3:CQ18,"L")</f>
        <v>8</v>
      </c>
      <c r="CP29" s="89"/>
      <c r="CQ29" s="90">
        <f>CO29/$B$20</f>
        <v>0.5</v>
      </c>
      <c r="CR29" s="88" t="s">
        <v>53</v>
      </c>
      <c r="CS29" s="89">
        <f>COUNTIF(CU3:CU18,"L")</f>
        <v>8</v>
      </c>
      <c r="CT29" s="89"/>
      <c r="CU29" s="90">
        <f>CS29/$B$20</f>
        <v>0.5</v>
      </c>
    </row>
    <row r="30" spans="1:99" x14ac:dyDescent="0.2">
      <c r="A30" t="s">
        <v>45</v>
      </c>
      <c r="B30">
        <f t="array" ref="B30">COUNTIFS('All Group Data'!$A$2:$A$1048,A29,'All Group Data'!$W$2:$W$1048,"favourite",'All Group Data'!$C$2:$C$1048,C29)</f>
        <v>7</v>
      </c>
      <c r="C30">
        <f>B30/B33</f>
        <v>0.4375</v>
      </c>
      <c r="E30" t="s">
        <v>45</v>
      </c>
      <c r="F30">
        <f t="array" ref="F30">COUNTIFS('All Group Data'!$A$2:$A$1048,E29,'All Group Data'!$W$2:$W$1048,"favourite",'All Group Data'!$C$2:$C$1048,G29)</f>
        <v>7</v>
      </c>
      <c r="G30">
        <f>F30/F33</f>
        <v>0.4375</v>
      </c>
      <c r="L30" s="47" t="s">
        <v>135</v>
      </c>
      <c r="M30" s="48">
        <f>COUNTIF(O3:O18,"")</f>
        <v>0</v>
      </c>
      <c r="N30" s="54"/>
      <c r="O30" s="49">
        <f>M30/$B$20</f>
        <v>0</v>
      </c>
      <c r="P30" s="82" t="s">
        <v>135</v>
      </c>
      <c r="Q30" s="83">
        <f>COUNTIF(S3:S18,"")</f>
        <v>0</v>
      </c>
      <c r="R30" s="83"/>
      <c r="S30" s="84">
        <f>Q30/$B$20</f>
        <v>0</v>
      </c>
      <c r="T30" s="85" t="s">
        <v>135</v>
      </c>
      <c r="U30" s="86">
        <f>COUNTIF(W3:W18,"")</f>
        <v>0</v>
      </c>
      <c r="V30" s="86"/>
      <c r="W30" s="87">
        <f>U30/$B$20</f>
        <v>0</v>
      </c>
      <c r="X30" s="88" t="s">
        <v>135</v>
      </c>
      <c r="Y30" s="89">
        <f>COUNTIF(AA3:AA18,"")</f>
        <v>0</v>
      </c>
      <c r="Z30" s="89"/>
      <c r="AA30" s="90">
        <f>Y30/$B$20</f>
        <v>0</v>
      </c>
      <c r="AB30" s="88" t="s">
        <v>135</v>
      </c>
      <c r="AC30" s="89">
        <f>COUNTIF(AE3:AE18,"")</f>
        <v>0</v>
      </c>
      <c r="AD30" s="89"/>
      <c r="AE30" s="90">
        <f>AC30/$B$20</f>
        <v>0</v>
      </c>
      <c r="AF30" s="88" t="s">
        <v>135</v>
      </c>
      <c r="AG30" s="89">
        <f>COUNTIF(AI3:AI18,"")</f>
        <v>0</v>
      </c>
      <c r="AH30" s="89"/>
      <c r="AI30" s="90">
        <f>AG30/$B$20</f>
        <v>0</v>
      </c>
      <c r="AJ30" s="88" t="s">
        <v>135</v>
      </c>
      <c r="AK30" s="89">
        <f>COUNTIF(AM3:AM18,"")</f>
        <v>0</v>
      </c>
      <c r="AL30" s="89"/>
      <c r="AM30" s="90">
        <f>AK30/$B$20</f>
        <v>0</v>
      </c>
      <c r="AN30" s="88" t="s">
        <v>135</v>
      </c>
      <c r="AO30" s="89">
        <f>COUNTIF(AQ3:AQ18,"")</f>
        <v>0</v>
      </c>
      <c r="AP30" s="89"/>
      <c r="AQ30" s="90">
        <f>AO30/$B$20</f>
        <v>0</v>
      </c>
      <c r="AR30" s="88" t="s">
        <v>135</v>
      </c>
      <c r="AS30" s="89">
        <f>COUNTIF(AU3:AU18,"")</f>
        <v>0</v>
      </c>
      <c r="AT30" s="89"/>
      <c r="AU30" s="90">
        <f>AS30/$B$20</f>
        <v>0</v>
      </c>
      <c r="AV30" s="88" t="s">
        <v>135</v>
      </c>
      <c r="AW30" s="89">
        <f>COUNTIF(AY3:AY18,"")</f>
        <v>0</v>
      </c>
      <c r="AX30" s="89"/>
      <c r="AY30" s="90">
        <f>AW30/$B$20</f>
        <v>0</v>
      </c>
      <c r="AZ30" s="88" t="s">
        <v>135</v>
      </c>
      <c r="BA30" s="89">
        <f>COUNTIF(BC3:BC18,"")</f>
        <v>0</v>
      </c>
      <c r="BB30" s="89"/>
      <c r="BC30" s="90">
        <f>BA30/$B$20</f>
        <v>0</v>
      </c>
      <c r="BD30" s="88" t="s">
        <v>135</v>
      </c>
      <c r="BE30" s="89">
        <f>COUNTIF(BG3:BG18,"")</f>
        <v>0</v>
      </c>
      <c r="BF30" s="89"/>
      <c r="BG30" s="90">
        <f>BE30/$B$20</f>
        <v>0</v>
      </c>
      <c r="BH30" s="88" t="s">
        <v>135</v>
      </c>
      <c r="BI30" s="89">
        <f>COUNTIF(BK3:BK18,"")</f>
        <v>0</v>
      </c>
      <c r="BJ30" s="89"/>
      <c r="BK30" s="90">
        <f>BI30/$B$20</f>
        <v>0</v>
      </c>
      <c r="BL30" s="88" t="s">
        <v>135</v>
      </c>
      <c r="BM30" s="89">
        <f>COUNTIF(BO3:BO18,"")</f>
        <v>0</v>
      </c>
      <c r="BN30" s="89"/>
      <c r="BO30" s="90">
        <f>BM30/$B$20</f>
        <v>0</v>
      </c>
      <c r="BP30" s="88" t="s">
        <v>135</v>
      </c>
      <c r="BQ30" s="89">
        <f>COUNTIF(BS3:BS18,"")</f>
        <v>0</v>
      </c>
      <c r="BR30" s="89"/>
      <c r="BS30" s="90">
        <f>BQ30/$B$20</f>
        <v>0</v>
      </c>
      <c r="BT30" s="88" t="s">
        <v>135</v>
      </c>
      <c r="BU30" s="89">
        <f>COUNTIF(BW3:BW18,"")</f>
        <v>0</v>
      </c>
      <c r="BV30" s="89"/>
      <c r="BW30" s="90">
        <f>BU30/$B$20</f>
        <v>0</v>
      </c>
      <c r="BX30" s="88" t="s">
        <v>135</v>
      </c>
      <c r="BY30" s="89">
        <f>COUNTIF(CA3:CA18,"")</f>
        <v>0</v>
      </c>
      <c r="BZ30" s="89"/>
      <c r="CA30" s="90">
        <f>BY30/$B$20</f>
        <v>0</v>
      </c>
      <c r="CB30" s="88" t="s">
        <v>135</v>
      </c>
      <c r="CC30" s="89">
        <f>COUNTIF(CE3:CE18,"")</f>
        <v>0</v>
      </c>
      <c r="CD30" s="89"/>
      <c r="CE30" s="90">
        <f>CC30/$B$20</f>
        <v>0</v>
      </c>
      <c r="CF30" s="88" t="s">
        <v>135</v>
      </c>
      <c r="CG30" s="89">
        <f>COUNTIF(CI3:CI18,"")</f>
        <v>0</v>
      </c>
      <c r="CH30" s="89"/>
      <c r="CI30" s="90">
        <f>CG30/$B$20</f>
        <v>0</v>
      </c>
      <c r="CJ30" s="88" t="s">
        <v>135</v>
      </c>
      <c r="CK30" s="89">
        <f>COUNTIF(CM3:CM18,"")</f>
        <v>0</v>
      </c>
      <c r="CL30" s="89"/>
      <c r="CM30" s="90">
        <f>CK30/$B$20</f>
        <v>0</v>
      </c>
      <c r="CN30" s="88" t="s">
        <v>135</v>
      </c>
      <c r="CO30" s="89">
        <f>COUNTIF(CQ3:CQ18,"")</f>
        <v>0</v>
      </c>
      <c r="CP30" s="89"/>
      <c r="CQ30" s="90">
        <f>CO30/$B$20</f>
        <v>0</v>
      </c>
      <c r="CR30" s="88" t="s">
        <v>135</v>
      </c>
      <c r="CS30" s="89">
        <f>COUNTIF(CU3:CU18,"")</f>
        <v>0</v>
      </c>
      <c r="CT30" s="89"/>
      <c r="CU30" s="90">
        <f>CS30/$B$20</f>
        <v>0</v>
      </c>
    </row>
    <row r="31" spans="1:99" x14ac:dyDescent="0.2">
      <c r="A31" t="s">
        <v>46</v>
      </c>
      <c r="B31">
        <f t="array" ref="B31">COUNTIFS('All Group Data'!$A$2:$A$1048,A29,'All Group Data'!$W$2:$W$1048,"outsider",'All Group Data'!$C$2:$C$1048,C29)</f>
        <v>4</v>
      </c>
      <c r="C31">
        <f>B31/B33</f>
        <v>0.25</v>
      </c>
      <c r="E31" t="s">
        <v>46</v>
      </c>
      <c r="F31">
        <f t="array" ref="F31">COUNTIFS('All Group Data'!$A$2:$A$1048,E29,'All Group Data'!$W$2:$W$1048,"outsider",'All Group Data'!$C$2:$C$1048,G29)</f>
        <v>5</v>
      </c>
      <c r="G31">
        <f>F31/F33</f>
        <v>0.3125</v>
      </c>
      <c r="L31" s="41"/>
      <c r="M31" s="70"/>
      <c r="N31" s="42"/>
      <c r="O31" s="43"/>
      <c r="P31" s="41"/>
      <c r="Q31" s="83"/>
      <c r="R31" s="42"/>
      <c r="S31" s="43"/>
      <c r="T31" s="41"/>
      <c r="U31" s="86"/>
      <c r="V31" s="42"/>
      <c r="W31" s="43"/>
      <c r="X31" s="41"/>
      <c r="Y31" s="89"/>
      <c r="Z31" s="42"/>
      <c r="AA31" s="43"/>
      <c r="AB31" s="41"/>
      <c r="AC31" s="89"/>
      <c r="AD31" s="42"/>
      <c r="AE31" s="43"/>
      <c r="AF31" s="41"/>
      <c r="AG31" s="89"/>
      <c r="AH31" s="42"/>
      <c r="AI31" s="43"/>
      <c r="AJ31" s="41"/>
      <c r="AK31" s="89"/>
      <c r="AL31" s="42"/>
      <c r="AM31" s="43"/>
      <c r="AN31" s="41"/>
      <c r="AO31" s="89"/>
      <c r="AP31" s="42"/>
      <c r="AQ31" s="43"/>
      <c r="AR31" s="41"/>
      <c r="AS31" s="89"/>
      <c r="AT31" s="42"/>
      <c r="AU31" s="43"/>
      <c r="AV31" s="41"/>
      <c r="AW31" s="89"/>
      <c r="AX31" s="42"/>
      <c r="AY31" s="43"/>
      <c r="AZ31" s="41"/>
      <c r="BA31" s="89"/>
      <c r="BB31" s="42"/>
      <c r="BC31" s="43"/>
      <c r="BD31" s="41"/>
      <c r="BE31" s="89"/>
      <c r="BF31" s="42"/>
      <c r="BG31" s="43"/>
      <c r="BH31" s="41"/>
      <c r="BI31" s="89"/>
      <c r="BJ31" s="42"/>
      <c r="BK31" s="43"/>
      <c r="BL31" s="41"/>
      <c r="BM31" s="89"/>
      <c r="BN31" s="42"/>
      <c r="BO31" s="43"/>
      <c r="BP31" s="41"/>
      <c r="BQ31" s="89"/>
      <c r="BR31" s="42"/>
      <c r="BS31" s="43"/>
      <c r="BT31" s="41"/>
      <c r="BU31" s="89"/>
      <c r="BV31" s="42"/>
      <c r="BW31" s="43"/>
      <c r="BX31" s="41"/>
      <c r="BY31" s="89"/>
      <c r="BZ31" s="42"/>
      <c r="CA31" s="43"/>
      <c r="CB31" s="41"/>
      <c r="CC31" s="89"/>
      <c r="CD31" s="42"/>
      <c r="CE31" s="43"/>
      <c r="CF31" s="41"/>
      <c r="CG31" s="89"/>
      <c r="CH31" s="42"/>
      <c r="CI31" s="43"/>
      <c r="CJ31" s="41"/>
      <c r="CK31" s="89"/>
      <c r="CL31" s="42"/>
      <c r="CM31" s="43"/>
      <c r="CN31" s="41"/>
      <c r="CO31" s="89"/>
      <c r="CP31" s="42"/>
      <c r="CQ31" s="43"/>
      <c r="CR31" s="41"/>
      <c r="CS31" s="89"/>
      <c r="CT31" s="42"/>
      <c r="CU31" s="43"/>
    </row>
    <row r="32" spans="1:99" x14ac:dyDescent="0.2">
      <c r="A32" t="s">
        <v>42</v>
      </c>
      <c r="B32">
        <f t="array" ref="B32">COUNTIFS('All Group Data'!$A$2:$A$1048,A29,'All Group Data'!$W$2:$W$1048,"draw",'All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Data'!$W$2:$W$1048,"draw",'All Group Data'!$C$2:$C$1048,G29)</f>
        <v>4</v>
      </c>
      <c r="G32">
        <f>F32/F33</f>
        <v>0.25</v>
      </c>
      <c r="L32" s="116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17"/>
      <c r="N32" s="117"/>
      <c r="O32" s="118"/>
      <c r="P32" s="116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3111221311123112</v>
      </c>
      <c r="Q32" s="117"/>
      <c r="R32" s="117"/>
      <c r="S32" s="118"/>
      <c r="T32" s="116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3111221113121112</v>
      </c>
      <c r="U32" s="117"/>
      <c r="V32" s="117"/>
      <c r="W32" s="118"/>
      <c r="X32" s="116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1111221113121112</v>
      </c>
      <c r="Y32" s="117"/>
      <c r="Z32" s="117"/>
      <c r="AA32" s="118"/>
      <c r="AB32" s="116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1111221313121112</v>
      </c>
      <c r="AC32" s="117"/>
      <c r="AD32" s="117"/>
      <c r="AE32" s="118"/>
      <c r="AF32" s="116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2111221313121112</v>
      </c>
      <c r="AG32" s="117"/>
      <c r="AH32" s="117"/>
      <c r="AI32" s="118"/>
      <c r="AJ32" s="116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2111221113121112</v>
      </c>
      <c r="AK32" s="117"/>
      <c r="AL32" s="117"/>
      <c r="AM32" s="118"/>
      <c r="AN32" s="116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&amp;IF(AN11="Draw","2",IF(AN11=$D11,"1","3"))&amp;IF(AN12="Draw","2",IF(AN12=$D12,"1","3"))&amp;IF(AN13="Draw","2",IF(AN13=$D13,"1","3"))&amp;IF(AN14="Draw","2",IF(AN14=$D14,"1","3"))&amp;IF(AN15="Draw","2",IF(AN15=$D15,"1","3"))&amp;IF(AN16="Draw","2",IF(AN16=$D16,"1","3"))&amp;IF(AN17="Draw","2",IF(AN17=$D17,"1","3"))&amp;IF(AN18="Draw","2",IF(AN18=$D18,"1","3")))</f>
        <v>3111131311123112</v>
      </c>
      <c r="AO32" s="117"/>
      <c r="AP32" s="117"/>
      <c r="AQ32" s="118"/>
      <c r="AR32" s="116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&amp;IF(AR11="Draw","2",IF(AR11=$D11,"1","3"))&amp;IF(AR12="Draw","2",IF(AR12=$D12,"1","3"))&amp;IF(AR13="Draw","2",IF(AR13=$D13,"1","3"))&amp;IF(AR14="Draw","2",IF(AR14=$D14,"1","3"))&amp;IF(AR15="Draw","2",IF(AR15=$D15,"1","3"))&amp;IF(AR16="Draw","2",IF(AR16=$D16,"1","3"))&amp;IF(AR17="Draw","2",IF(AR17=$D17,"1","3"))&amp;IF(AR18="Draw","2",IF(AR18=$D18,"1","3")))</f>
        <v>3111131311123132</v>
      </c>
      <c r="AS32" s="117"/>
      <c r="AT32" s="117"/>
      <c r="AU32" s="118"/>
      <c r="AV32" s="116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&amp;IF(AV11="Draw","2",IF(AV11=$D11,"1","3"))&amp;IF(AV12="Draw","2",IF(AV12=$D12,"1","3"))&amp;IF(AV13="Draw","2",IF(AV13=$D13,"1","3"))&amp;IF(AV14="Draw","2",IF(AV14=$D14,"1","3"))&amp;IF(AV15="Draw","2",IF(AV15=$D15,"1","3"))&amp;IF(AV16="Draw","2",IF(AV16=$D16,"1","3"))&amp;IF(AV17="Draw","2",IF(AV17=$D17,"1","3"))&amp;IF(AV18="Draw","2",IF(AV18=$D18,"1","3")))</f>
        <v>3111131311123122</v>
      </c>
      <c r="AW32" s="117"/>
      <c r="AX32" s="117"/>
      <c r="AY32" s="118"/>
      <c r="AZ32" s="116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&amp;IF(AZ11="Draw","2",IF(AZ11=$D11,"1","3"))&amp;IF(AZ12="Draw","2",IF(AZ12=$D12,"1","3"))&amp;IF(AZ13="Draw","2",IF(AZ13=$D13,"1","3"))&amp;IF(AZ14="Draw","2",IF(AZ14=$D14,"1","3"))&amp;IF(AZ15="Draw","2",IF(AZ15=$D15,"1","3"))&amp;IF(AZ16="Draw","2",IF(AZ16=$D16,"1","3"))&amp;IF(AZ17="Draw","2",IF(AZ17=$D17,"1","3"))&amp;IF(AZ18="Draw","2",IF(AZ18=$D18,"1","3")))</f>
        <v>2111131311123112</v>
      </c>
      <c r="BA32" s="117"/>
      <c r="BB32" s="117"/>
      <c r="BC32" s="118"/>
      <c r="BD32" s="116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&amp;IF(BD11="Draw","2",IF(BD11=$D11,"1","3"))&amp;IF(BD12="Draw","2",IF(BD12=$D12,"1","3"))&amp;IF(BD13="Draw","2",IF(BD13=$D13,"1","3"))&amp;IF(BD14="Draw","2",IF(BD14=$D14,"1","3"))&amp;IF(BD15="Draw","2",IF(BD15=$D15,"1","3"))&amp;IF(BD16="Draw","2",IF(BD16=$D16,"1","3"))&amp;IF(BD17="Draw","2",IF(BD17=$D17,"1","3"))&amp;IF(BD18="Draw","2",IF(BD18=$D18,"1","3")))</f>
        <v>2111131311123132</v>
      </c>
      <c r="BE32" s="117"/>
      <c r="BF32" s="117"/>
      <c r="BG32" s="118"/>
      <c r="BH32" s="116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&amp;IF(BH11="Draw","2",IF(BH11=$D11,"1","3"))&amp;IF(BH12="Draw","2",IF(BH12=$D12,"1","3"))&amp;IF(BH13="Draw","2",IF(BH13=$D13,"1","3"))&amp;IF(BH14="Draw","2",IF(BH14=$D14,"1","3"))&amp;IF(BH15="Draw","2",IF(BH15=$D15,"1","3"))&amp;IF(BH16="Draw","2",IF(BH16=$D16,"1","3"))&amp;IF(BH17="Draw","2",IF(BH17=$D17,"1","3"))&amp;IF(BH18="Draw","2",IF(BH18=$D18,"1","3")))</f>
        <v>2111131311123122</v>
      </c>
      <c r="BI32" s="117"/>
      <c r="BJ32" s="117"/>
      <c r="BK32" s="118"/>
      <c r="BL32" s="116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&amp;IF(BL11="Draw","2",IF(BL11=$D11,"1","3"))&amp;IF(BL12="Draw","2",IF(BL12=$D12,"1","3"))&amp;IF(BL13="Draw","2",IF(BL13=$D13,"1","3"))&amp;IF(BL14="Draw","2",IF(BL14=$D14,"1","3"))&amp;IF(BL15="Draw","2",IF(BL15=$D15,"1","3"))&amp;IF(BL16="Draw","2",IF(BL16=$D16,"1","3"))&amp;IF(BL17="Draw","2",IF(BL17=$D17,"1","3"))&amp;IF(BL18="Draw","2",IF(BL18=$D18,"1","3")))</f>
        <v>3111131311112112</v>
      </c>
      <c r="BM32" s="117"/>
      <c r="BN32" s="117"/>
      <c r="BO32" s="118"/>
      <c r="BP32" s="116" t="str">
        <f>IF(BP3="","",IF(BP3="Draw","2",IF(BP3=$D3,"1","3"))&amp;IF(BP4="Draw","2",IF(BP4=$D4,"1","3"))&amp;IF(BP5="Draw","2",IF(BP5=$D5,"1","3"))&amp;IF(BP6="Draw","2",IF(BP6=$D6,"1","3"))&amp;IF(BP7="Draw","2",IF(BP7=$D7,"1","3"))&amp;IF(BP8="Draw","2",IF(BP8=$D8,"1","3"))&amp;IF(BP9="Draw","2",IF(BP9=$D9,"1","3"))&amp;IF(BP10="Draw","2",IF(BP10=$D10,"1","3"))&amp;IF(BP11="Draw","2",IF(BP11=$D11,"1","3"))&amp;IF(BP12="Draw","2",IF(BP12=$D12,"1","3"))&amp;IF(BP13="Draw","2",IF(BP13=$D13,"1","3"))&amp;IF(BP14="Draw","2",IF(BP14=$D14,"1","3"))&amp;IF(BP15="Draw","2",IF(BP15=$D15,"1","3"))&amp;IF(BP16="Draw","2",IF(BP16=$D16,"1","3"))&amp;IF(BP17="Draw","2",IF(BP17=$D17,"1","3"))&amp;IF(BP18="Draw","2",IF(BP18=$D18,"1","3")))</f>
        <v>3111131311112132</v>
      </c>
      <c r="BQ32" s="117"/>
      <c r="BR32" s="117"/>
      <c r="BS32" s="118"/>
      <c r="BT32" s="116" t="str">
        <f>IF(BT3="","",IF(BT3="Draw","2",IF(BT3=$D3,"1","3"))&amp;IF(BT4="Draw","2",IF(BT4=$D4,"1","3"))&amp;IF(BT5="Draw","2",IF(BT5=$D5,"1","3"))&amp;IF(BT6="Draw","2",IF(BT6=$D6,"1","3"))&amp;IF(BT7="Draw","2",IF(BT7=$D7,"1","3"))&amp;IF(BT8="Draw","2",IF(BT8=$D8,"1","3"))&amp;IF(BT9="Draw","2",IF(BT9=$D9,"1","3"))&amp;IF(BT10="Draw","2",IF(BT10=$D10,"1","3"))&amp;IF(BT11="Draw","2",IF(BT11=$D11,"1","3"))&amp;IF(BT12="Draw","2",IF(BT12=$D12,"1","3"))&amp;IF(BT13="Draw","2",IF(BT13=$D13,"1","3"))&amp;IF(BT14="Draw","2",IF(BT14=$D14,"1","3"))&amp;IF(BT15="Draw","2",IF(BT15=$D15,"1","3"))&amp;IF(BT16="Draw","2",IF(BT16=$D16,"1","3"))&amp;IF(BT17="Draw","2",IF(BT17=$D17,"1","3"))&amp;IF(BT18="Draw","2",IF(BT18=$D18,"1","3")))</f>
        <v>3111131311112122</v>
      </c>
      <c r="BU32" s="117"/>
      <c r="BV32" s="117"/>
      <c r="BW32" s="118"/>
      <c r="BX32" s="88" t="str">
        <f>IF(BX3="","",IF(BX3="Draw","2",IF(BX3=$D3,"1","3"))&amp;IF(BX4="Draw","2",IF(BX4=$D4,"1","3"))&amp;IF(BX5="Draw","2",IF(BX5=$D5,"1","3"))&amp;IF(BX6="Draw","2",IF(BX6=$D6,"1","3"))&amp;IF(BX7="Draw","2",IF(BX7=$D7,"1","3"))&amp;IF(BX8="Draw","2",IF(BX8=$D8,"1","3"))&amp;IF(BX9="Draw","2",IF(BX9=$D9,"1","3"))&amp;IF(BX10="Draw","2",IF(BX10=$D10,"1","3"))&amp;IF(BX11="Draw","2",IF(BX11=$D11,"1","3"))&amp;IF(BX12="Draw","2",IF(BX12=$D12,"1","3"))&amp;IF(BX13="Draw","2",IF(BX13=$D13,"1","3"))&amp;IF(BX14="Draw","2",IF(BX14=$D14,"1","3"))&amp;IF(BX15="Draw","2",IF(BX15=$D15,"1","3"))&amp;IF(BX16="Draw","2",IF(BX16=$D16,"1","3"))&amp;IF(BX17="Draw","2",IF(BX17=$D17,"1","3"))&amp;IF(BX18="Draw","2",IF(BX18=$D18,"1","3")))</f>
        <v>3111131111112112</v>
      </c>
      <c r="BY32" s="89"/>
      <c r="BZ32" s="89"/>
      <c r="CA32" s="90"/>
      <c r="CB32" s="88" t="str">
        <f>IF(CB3="","",IF(CB3="Draw","2",IF(CB3=$D3,"1","3"))&amp;IF(CB4="Draw","2",IF(CB4=$D4,"1","3"))&amp;IF(CB5="Draw","2",IF(CB5=$D5,"1","3"))&amp;IF(CB6="Draw","2",IF(CB6=$D6,"1","3"))&amp;IF(CB7="Draw","2",IF(CB7=$D7,"1","3"))&amp;IF(CB8="Draw","2",IF(CB8=$D8,"1","3"))&amp;IF(CB9="Draw","2",IF(CB9=$D9,"1","3"))&amp;IF(CB10="Draw","2",IF(CB10=$D10,"1","3"))&amp;IF(CB11="Draw","2",IF(CB11=$D11,"1","3"))&amp;IF(CB12="Draw","2",IF(CB12=$D12,"1","3"))&amp;IF(CB13="Draw","2",IF(CB13=$D13,"1","3"))&amp;IF(CB14="Draw","2",IF(CB14=$D14,"1","3"))&amp;IF(CB15="Draw","2",IF(CB15=$D15,"1","3"))&amp;IF(CB16="Draw","2",IF(CB16=$D16,"1","3"))&amp;IF(CB17="Draw","2",IF(CB17=$D17,"1","3"))&amp;IF(CB18="Draw","2",IF(CB18=$D18,"1","3")))</f>
        <v>3111131111112132</v>
      </c>
      <c r="CC32" s="89"/>
      <c r="CD32" s="89"/>
      <c r="CE32" s="90"/>
      <c r="CF32" s="88" t="str">
        <f>IF(CF3="","",IF(CF3="Draw","2",IF(CF3=$D3,"1","3"))&amp;IF(CF4="Draw","2",IF(CF4=$D4,"1","3"))&amp;IF(CF5="Draw","2",IF(CF5=$D5,"1","3"))&amp;IF(CF6="Draw","2",IF(CF6=$D6,"1","3"))&amp;IF(CF7="Draw","2",IF(CF7=$D7,"1","3"))&amp;IF(CF8="Draw","2",IF(CF8=$D8,"1","3"))&amp;IF(CF9="Draw","2",IF(CF9=$D9,"1","3"))&amp;IF(CF10="Draw","2",IF(CF10=$D10,"1","3"))&amp;IF(CF11="Draw","2",IF(CF11=$D11,"1","3"))&amp;IF(CF12="Draw","2",IF(CF12=$D12,"1","3"))&amp;IF(CF13="Draw","2",IF(CF13=$D13,"1","3"))&amp;IF(CF14="Draw","2",IF(CF14=$D14,"1","3"))&amp;IF(CF15="Draw","2",IF(CF15=$D15,"1","3"))&amp;IF(CF16="Draw","2",IF(CF16=$D16,"1","3"))&amp;IF(CF17="Draw","2",IF(CF17=$D17,"1","3"))&amp;IF(CF18="Draw","2",IF(CF18=$D18,"1","3")))</f>
        <v>3111131111112122</v>
      </c>
      <c r="CG32" s="89"/>
      <c r="CH32" s="89"/>
      <c r="CI32" s="90"/>
      <c r="CJ32" s="88" t="str">
        <f>IF(CJ3="","",IF(CJ3="Draw","2",IF(CJ3=$D3,"1","3"))&amp;IF(CJ4="Draw","2",IF(CJ4=$D4,"1","3"))&amp;IF(CJ5="Draw","2",IF(CJ5=$D5,"1","3"))&amp;IF(CJ6="Draw","2",IF(CJ6=$D6,"1","3"))&amp;IF(CJ7="Draw","2",IF(CJ7=$D7,"1","3"))&amp;IF(CJ8="Draw","2",IF(CJ8=$D8,"1","3"))&amp;IF(CJ9="Draw","2",IF(CJ9=$D9,"1","3"))&amp;IF(CJ10="Draw","2",IF(CJ10=$D10,"1","3"))&amp;IF(CJ11="Draw","2",IF(CJ11=$D11,"1","3"))&amp;IF(CJ12="Draw","2",IF(CJ12=$D12,"1","3"))&amp;IF(CJ13="Draw","2",IF(CJ13=$D13,"1","3"))&amp;IF(CJ14="Draw","2",IF(CJ14=$D14,"1","3"))&amp;IF(CJ15="Draw","2",IF(CJ15=$D15,"1","3"))&amp;IF(CJ16="Draw","2",IF(CJ16=$D16,"1","3"))&amp;IF(CJ17="Draw","2",IF(CJ17=$D17,"1","3"))&amp;IF(CJ18="Draw","2",IF(CJ18=$D18,"1","3")))</f>
        <v>2112211231132111</v>
      </c>
      <c r="CK32" s="89"/>
      <c r="CL32" s="89"/>
      <c r="CM32" s="90"/>
      <c r="CN32" s="88" t="str">
        <f>IF(CN3="","",IF(CN3="Draw","2",IF(CN3=$D3,"1","3"))&amp;IF(CN4="Draw","2",IF(CN4=$D4,"1","3"))&amp;IF(CN5="Draw","2",IF(CN5=$D5,"1","3"))&amp;IF(CN6="Draw","2",IF(CN6=$D6,"1","3"))&amp;IF(CN7="Draw","2",IF(CN7=$D7,"1","3"))&amp;IF(CN8="Draw","2",IF(CN8=$D8,"1","3"))&amp;IF(CN9="Draw","2",IF(CN9=$D9,"1","3"))&amp;IF(CN10="Draw","2",IF(CN10=$D10,"1","3"))&amp;IF(CN11="Draw","2",IF(CN11=$D11,"1","3"))&amp;IF(CN12="Draw","2",IF(CN12=$D12,"1","3"))&amp;IF(CN13="Draw","2",IF(CN13=$D13,"1","3"))&amp;IF(CN14="Draw","2",IF(CN14=$D14,"1","3"))&amp;IF(CN15="Draw","2",IF(CN15=$D15,"1","3"))&amp;IF(CN16="Draw","2",IF(CN16=$D16,"1","3"))&amp;IF(CN17="Draw","2",IF(CN17=$D17,"1","3"))&amp;IF(CN18="Draw","2",IF(CN18=$D18,"1","3")))</f>
        <v>2112211231132131</v>
      </c>
      <c r="CO32" s="89"/>
      <c r="CP32" s="89"/>
      <c r="CQ32" s="90"/>
      <c r="CR32" s="88" t="str">
        <f>IF(CR3="","",IF(CR3="Draw","2",IF(CR3=$D3,"1","3"))&amp;IF(CR4="Draw","2",IF(CR4=$D4,"1","3"))&amp;IF(CR5="Draw","2",IF(CR5=$D5,"1","3"))&amp;IF(CR6="Draw","2",IF(CR6=$D6,"1","3"))&amp;IF(CR7="Draw","2",IF(CR7=$D7,"1","3"))&amp;IF(CR8="Draw","2",IF(CR8=$D8,"1","3"))&amp;IF(CR9="Draw","2",IF(CR9=$D9,"1","3"))&amp;IF(CR10="Draw","2",IF(CR10=$D10,"1","3"))&amp;IF(CR11="Draw","2",IF(CR11=$D11,"1","3"))&amp;IF(CR12="Draw","2",IF(CR12=$D12,"1","3"))&amp;IF(CR13="Draw","2",IF(CR13=$D13,"1","3"))&amp;IF(CR14="Draw","2",IF(CR14=$D14,"1","3"))&amp;IF(CR15="Draw","2",IF(CR15=$D15,"1","3"))&amp;IF(CR16="Draw","2",IF(CR16=$D16,"1","3"))&amp;IF(CR17="Draw","2",IF(CR17=$D17,"1","3"))&amp;IF(CR18="Draw","2",IF(CR18=$D18,"1","3")))</f>
        <v>2112211231132121</v>
      </c>
      <c r="CS32" s="89"/>
      <c r="CT32" s="89"/>
      <c r="CU32" s="90"/>
    </row>
    <row r="33" spans="1:21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21" x14ac:dyDescent="0.2">
      <c r="A34" t="s">
        <v>140</v>
      </c>
      <c r="B34" s="125">
        <f t="array" ref="B34">PRODUCT(IF(('All Group Data'!$A$2:$A$1000=A29)*('All Group Data'!$C$2:$C$1000=C29),'All Group Data'!$S$2:$S$1000))</f>
        <v>1019.9866713822777</v>
      </c>
      <c r="C34" s="125"/>
      <c r="E34" t="s">
        <v>140</v>
      </c>
      <c r="F34" s="125">
        <f t="array" ref="F34">PRODUCT(IF(('All Group Data'!$A$2:$A$1000=E29)*('All Group Data'!$C$2:$C$1000=G29),'All Group Data'!$S$2:$S$1000))</f>
        <v>6417.1856622932073</v>
      </c>
      <c r="G34" s="125"/>
      <c r="M34" t="s">
        <v>155</v>
      </c>
      <c r="P34" s="119" t="s">
        <v>154</v>
      </c>
      <c r="Q34" s="119"/>
      <c r="R34" s="119"/>
      <c r="S34" s="119"/>
    </row>
    <row r="35" spans="1:21" x14ac:dyDescent="0.2">
      <c r="A35" t="s">
        <v>141</v>
      </c>
      <c r="B35" s="125">
        <f t="array" ref="B35">PRODUCT(IF(('All Group Data'!$A$2:$A$1000=A29)*('All Group Data'!$C$2:$C$1000=C29),'All Group Data'!$U$2:$U$1000))</f>
        <v>2135597362527.2175</v>
      </c>
      <c r="C35" s="125"/>
      <c r="E35" t="s">
        <v>141</v>
      </c>
      <c r="F35" s="125">
        <f t="array" ref="F35">PRODUCT(IF(('All Group Data'!$A$2:$A$1000=E29)*('All Group Data'!$C$2:$C$1000=G29),'All Group Data'!$U$2:$U$1000))</f>
        <v>518318982530.20654</v>
      </c>
      <c r="G35" s="125"/>
      <c r="U35" t="s">
        <v>156</v>
      </c>
    </row>
    <row r="36" spans="1:21" x14ac:dyDescent="0.2">
      <c r="A36" t="s">
        <v>142</v>
      </c>
      <c r="B36" s="125">
        <f t="array" ref="B36">PRODUCT(IF(('All Group Data'!$A$2:$A$1000=A29)*('All Group Data'!$C$2:$C$1000=C29),'All Group Data'!$Y$2:$Y$1000))</f>
        <v>2201861.6941615432</v>
      </c>
      <c r="C36" s="125"/>
      <c r="E36" t="s">
        <v>142</v>
      </c>
      <c r="F36" s="125">
        <f t="array" ref="F36">PRODUCT(IF(('All Group Data'!$A$2:$A$1000=E29)*('All Group Data'!$C$2:$C$1000=G29),'All Group Data'!$Y$2:$Y$1000))</f>
        <v>7117391.8441120703</v>
      </c>
      <c r="G36" s="125"/>
    </row>
    <row r="39" spans="1:21" x14ac:dyDescent="0.2">
      <c r="A39" s="1">
        <v>2006</v>
      </c>
      <c r="B39" s="53" t="s">
        <v>143</v>
      </c>
      <c r="C39" s="1">
        <v>3</v>
      </c>
      <c r="E39" s="1">
        <v>2010</v>
      </c>
      <c r="F39" s="53" t="s">
        <v>143</v>
      </c>
      <c r="G39" s="1">
        <v>3</v>
      </c>
    </row>
    <row r="40" spans="1:21" x14ac:dyDescent="0.2">
      <c r="A40" t="s">
        <v>45</v>
      </c>
      <c r="B40">
        <f t="array" ref="B40">COUNTIFS('All Group Data'!$A$2:$A$1048,A39,'All Group Data'!$W$2:$W$1048,"favourite",'All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Data'!$W$2:$W$1048,"favourite",'All Group Data'!$C$2:$C$1048,G39)</f>
        <v>8</v>
      </c>
      <c r="G40">
        <f>F40/F43</f>
        <v>0.5</v>
      </c>
    </row>
    <row r="41" spans="1:21" x14ac:dyDescent="0.2">
      <c r="A41" t="s">
        <v>46</v>
      </c>
      <c r="B41">
        <f t="array" ref="B41">COUNTIFS('All Group Data'!$A$2:$A$1048,A39,'All Group Data'!$W$2:$W$1048,"outsider",'All Group Data'!$C$2:$C$1048,C39)</f>
        <v>0</v>
      </c>
      <c r="C41">
        <f>B41/B43</f>
        <v>0</v>
      </c>
      <c r="E41" t="s">
        <v>46</v>
      </c>
      <c r="F41">
        <f t="array" ref="F41">COUNTIFS('All Group Data'!$A$2:$A$1048,E39,'All Group Data'!$W$2:$W$1048,"outsider",'All Group Data'!$C$2:$C$1048,G39)</f>
        <v>4</v>
      </c>
      <c r="G41">
        <f>F41/F43</f>
        <v>0.25</v>
      </c>
    </row>
    <row r="42" spans="1:21" x14ac:dyDescent="0.2">
      <c r="A42" t="s">
        <v>42</v>
      </c>
      <c r="B42">
        <f t="array" ref="B42">COUNTIFS('All Group Data'!$A$2:$A$1048,A39,'All Group Data'!$W$2:$W$1048,"draw",'All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Data'!$W$2:$W$1048,"draw",'All Group Data'!$C$2:$C$1048,G39)</f>
        <v>4</v>
      </c>
      <c r="G42">
        <f>F42/F43</f>
        <v>0.25</v>
      </c>
    </row>
    <row r="43" spans="1:21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21" x14ac:dyDescent="0.2">
      <c r="A44" t="s">
        <v>140</v>
      </c>
      <c r="B44" s="125">
        <f t="array" ref="B44">PRODUCT(IF(('All Group Data'!$A$2:$A$1000=A39)*('All Group Data'!$C$2:$C$1000=C39),'All Group Data'!$S$2:$S$1000))</f>
        <v>7948.3274128669782</v>
      </c>
      <c r="C44" s="125"/>
      <c r="E44" t="s">
        <v>140</v>
      </c>
      <c r="F44" s="125">
        <f t="array" ref="F44">PRODUCT(IF(('All Group Data'!$A$2:$A$1000=E39)*('All Group Data'!$C$2:$C$1000=G39),'All Group Data'!$S$2:$S$1000))</f>
        <v>12122.292885880268</v>
      </c>
      <c r="G44" s="125"/>
    </row>
    <row r="45" spans="1:21" x14ac:dyDescent="0.2">
      <c r="A45" t="s">
        <v>141</v>
      </c>
      <c r="B45" s="125">
        <f t="array" ref="B45">PRODUCT(IF(('All Group Data'!$A$2:$A$1000=A39)*('All Group Data'!$C$2:$C$1000=C39),'All Group Data'!$U$2:$U$1000))</f>
        <v>12058754396.742079</v>
      </c>
      <c r="C45" s="125"/>
      <c r="E45" t="s">
        <v>141</v>
      </c>
      <c r="F45" s="125">
        <f t="array" ref="F45">PRODUCT(IF(('All Group Data'!$A$2:$A$1000=E39)*('All Group Data'!$C$2:$C$1000=G39),'All Group Data'!$U$2:$U$1000))</f>
        <v>625924455702.64221</v>
      </c>
      <c r="G45" s="125"/>
    </row>
    <row r="46" spans="1:21" x14ac:dyDescent="0.2">
      <c r="A46" t="s">
        <v>142</v>
      </c>
      <c r="B46" s="125">
        <f t="array" ref="B46">PRODUCT(IF(('All Group Data'!$A$2:$A$1000=A39)*('All Group Data'!$C$2:$C$1000=C39),'All Group Data'!$Y$2:$Y$1000))</f>
        <v>24692.968494165525</v>
      </c>
      <c r="C46" s="125"/>
      <c r="E46" t="s">
        <v>142</v>
      </c>
      <c r="F46" s="125">
        <f t="array" ref="F46">PRODUCT(IF(('All Group Data'!$A$2:$A$1000=E39)*('All Group Data'!$C$2:$C$1000=G39),'All Group Data'!$Y$2:$Y$1000))</f>
        <v>4586134.9345052075</v>
      </c>
      <c r="G46" s="125"/>
    </row>
    <row r="49" spans="1:7" x14ac:dyDescent="0.2">
      <c r="A49" s="1">
        <v>2014</v>
      </c>
      <c r="B49" s="53" t="s">
        <v>143</v>
      </c>
      <c r="C49" s="1">
        <v>3</v>
      </c>
      <c r="E49" s="1">
        <v>2018</v>
      </c>
      <c r="F49" s="53" t="s">
        <v>143</v>
      </c>
      <c r="G49" s="1">
        <v>3</v>
      </c>
    </row>
    <row r="50" spans="1:7" x14ac:dyDescent="0.2">
      <c r="A50" t="s">
        <v>45</v>
      </c>
      <c r="B50">
        <f t="array" ref="B50">COUNTIFS('All Group Data'!$A$2:$A$1048,A49,'All Group Data'!$W$2:$W$1048,"favourite",'All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Data'!$W$2:$W$1048,"favourite",'All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Data'!$W$2:$W$1048,"outsider",'All Group Data'!$C$2:$C$1048,C49)</f>
        <v>3</v>
      </c>
      <c r="C51">
        <f>B51/B53</f>
        <v>0.1875</v>
      </c>
      <c r="E51" t="s">
        <v>46</v>
      </c>
      <c r="F51">
        <f t="array" ref="F51">COUNTIFS('All Group Data'!$A$2:$A$1048,E49,'All Group Data'!$W$2:$W$1048,"outsider",'All Group Data'!$C$2:$C$1048,G49)</f>
        <v>3</v>
      </c>
      <c r="G51">
        <f>F51/F53</f>
        <v>0.1875</v>
      </c>
    </row>
    <row r="52" spans="1:7" x14ac:dyDescent="0.2">
      <c r="A52" t="s">
        <v>42</v>
      </c>
      <c r="B52">
        <f t="array" ref="B52">COUNTIFS('All Group Data'!$A$2:$A$1048,A49,'All Group Data'!$W$2:$W$1048,"draw",'All Group Data'!$C$2:$C$1048,C49)</f>
        <v>3</v>
      </c>
      <c r="C52">
        <f>B52/B53</f>
        <v>0.1875</v>
      </c>
      <c r="E52" t="s">
        <v>42</v>
      </c>
      <c r="F52">
        <f t="array" ref="F52">COUNTIFS('All Group Data'!$A$2:$A$1048,E49,'All Group Data'!$W$2:$W$1048,"draw",'All Group Data'!$C$2:$C$1048,G49)</f>
        <v>4</v>
      </c>
      <c r="G52">
        <f>F52/F53</f>
        <v>0.25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25">
        <f t="array" ref="B54">PRODUCT(IF(('All Group Data'!$A$2:$A$1000=A49)*('All Group Data'!$C$2:$C$1000=C49),'All Group Data'!$S$2:$S$1000))</f>
        <v>16346.745614566178</v>
      </c>
      <c r="C54" s="125"/>
      <c r="E54" t="s">
        <v>140</v>
      </c>
      <c r="F54" s="125">
        <f t="array" ref="F54">PRODUCT(IF(('All Group Data'!$A$2:$A$1000=E49)*('All Group Data'!$C$2:$C$1000=G49),'All Group Data'!$S$2:$S$1000))</f>
        <v>27545.600510209417</v>
      </c>
      <c r="G54" s="125"/>
    </row>
    <row r="55" spans="1:7" x14ac:dyDescent="0.2">
      <c r="A55" t="s">
        <v>141</v>
      </c>
      <c r="B55" s="125">
        <f t="array" ref="B55">PRODUCT(IF(('All Group Data'!$A$2:$A$1000=A49)*('All Group Data'!$C$2:$C$1000=C49),'All Group Data'!$U$2:$U$1000))</f>
        <v>161539096785.84375</v>
      </c>
      <c r="C55" s="125"/>
      <c r="E55" t="s">
        <v>141</v>
      </c>
      <c r="F55" s="125">
        <f t="array" ref="F55">PRODUCT(IF(('All Group Data'!$A$2:$A$1000=E49)*('All Group Data'!$C$2:$C$1000=G49),'All Group Data'!$U$2:$U$1000))</f>
        <v>76411151391.59964</v>
      </c>
      <c r="G55" s="125"/>
    </row>
    <row r="56" spans="1:7" x14ac:dyDescent="0.2">
      <c r="A56" t="s">
        <v>142</v>
      </c>
      <c r="B56" s="125">
        <f t="array" ref="B56">PRODUCT(IF(('All Group Data'!$A$2:$A$1000=A49)*('All Group Data'!$C$2:$C$1000=C49),'All Group Data'!$Y$2:$Y$1000))</f>
        <v>413458.86503886204</v>
      </c>
      <c r="C56" s="125"/>
      <c r="E56" t="s">
        <v>142</v>
      </c>
      <c r="F56" s="125">
        <f t="array" ref="F56">PRODUCT(IF(($F$23=$B$20)*('All Group Data'!$A$2:$A$1000=E49)*('All Group Data'!$C$2:$C$1000=G49),'All Group Data'!$Y$2:$Y$1000))</f>
        <v>20132818.200404909</v>
      </c>
      <c r="G56" s="125"/>
    </row>
  </sheetData>
  <mergeCells count="127">
    <mergeCell ref="P34:S34"/>
    <mergeCell ref="T1:U1"/>
    <mergeCell ref="V1:W1"/>
    <mergeCell ref="U23:V23"/>
    <mergeCell ref="T25:W25"/>
    <mergeCell ref="T27:W27"/>
    <mergeCell ref="T32:W32"/>
    <mergeCell ref="P1:Q1"/>
    <mergeCell ref="R1:S1"/>
    <mergeCell ref="Q23:R23"/>
    <mergeCell ref="P32:S32"/>
    <mergeCell ref="P25:S25"/>
    <mergeCell ref="P27:S27"/>
    <mergeCell ref="L27:O27"/>
    <mergeCell ref="B34:C34"/>
    <mergeCell ref="K1:K2"/>
    <mergeCell ref="H1:H2"/>
    <mergeCell ref="I1:I2"/>
    <mergeCell ref="J1:J2"/>
    <mergeCell ref="M23:N23"/>
    <mergeCell ref="E19:G19"/>
    <mergeCell ref="F1:F2"/>
    <mergeCell ref="G1:G2"/>
    <mergeCell ref="L1:M1"/>
    <mergeCell ref="N1:O1"/>
    <mergeCell ref="L32:O32"/>
    <mergeCell ref="L25:O25"/>
    <mergeCell ref="A1:A2"/>
    <mergeCell ref="B1:B2"/>
    <mergeCell ref="C1:C2"/>
    <mergeCell ref="D1:D2"/>
    <mergeCell ref="E1:E2"/>
    <mergeCell ref="B35:C35"/>
    <mergeCell ref="B36:C36"/>
    <mergeCell ref="B44:C44"/>
    <mergeCell ref="F44:G44"/>
    <mergeCell ref="F34:G34"/>
    <mergeCell ref="F35:G35"/>
    <mergeCell ref="F36:G36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X32:AA32"/>
    <mergeCell ref="AB1:AC1"/>
    <mergeCell ref="AD1:AE1"/>
    <mergeCell ref="AC23:AD23"/>
    <mergeCell ref="AB25:AE25"/>
    <mergeCell ref="AB27:AE27"/>
    <mergeCell ref="AB32:AE32"/>
    <mergeCell ref="X1:Y1"/>
    <mergeCell ref="Z1:AA1"/>
    <mergeCell ref="Y23:Z23"/>
    <mergeCell ref="X25:AA25"/>
    <mergeCell ref="X27:AA27"/>
    <mergeCell ref="AF32:AI32"/>
    <mergeCell ref="AJ1:AK1"/>
    <mergeCell ref="AL1:AM1"/>
    <mergeCell ref="AK23:AL23"/>
    <mergeCell ref="AJ25:AM25"/>
    <mergeCell ref="AJ27:AM27"/>
    <mergeCell ref="AJ32:AM32"/>
    <mergeCell ref="AF1:AG1"/>
    <mergeCell ref="AH1:AI1"/>
    <mergeCell ref="AG23:AH23"/>
    <mergeCell ref="AF25:AI25"/>
    <mergeCell ref="AF27:AI27"/>
    <mergeCell ref="AN32:AQ32"/>
    <mergeCell ref="AR1:AS1"/>
    <mergeCell ref="AT1:AU1"/>
    <mergeCell ref="AS23:AT23"/>
    <mergeCell ref="AR25:AU25"/>
    <mergeCell ref="AR27:AU27"/>
    <mergeCell ref="AR32:AU32"/>
    <mergeCell ref="AN1:AO1"/>
    <mergeCell ref="AP1:AQ1"/>
    <mergeCell ref="AO23:AP23"/>
    <mergeCell ref="AN25:AQ25"/>
    <mergeCell ref="AN27:AQ27"/>
    <mergeCell ref="AV32:AY32"/>
    <mergeCell ref="AZ1:BA1"/>
    <mergeCell ref="BB1:BC1"/>
    <mergeCell ref="BD1:BE1"/>
    <mergeCell ref="BF1:BG1"/>
    <mergeCell ref="AZ25:BC25"/>
    <mergeCell ref="BD25:BG25"/>
    <mergeCell ref="AV1:AW1"/>
    <mergeCell ref="AX1:AY1"/>
    <mergeCell ref="AW23:AX23"/>
    <mergeCell ref="AV25:AY25"/>
    <mergeCell ref="AV27:AY27"/>
    <mergeCell ref="BH25:BK25"/>
    <mergeCell ref="AZ27:BC27"/>
    <mergeCell ref="BD27:BG27"/>
    <mergeCell ref="BH27:BK27"/>
    <mergeCell ref="AZ32:BC32"/>
    <mergeCell ref="BD32:BG32"/>
    <mergeCell ref="BH32:BK32"/>
    <mergeCell ref="BH1:BI1"/>
    <mergeCell ref="BJ1:BK1"/>
    <mergeCell ref="BA23:BB23"/>
    <mergeCell ref="BE23:BF23"/>
    <mergeCell ref="BI23:BJ23"/>
    <mergeCell ref="BL27:BO27"/>
    <mergeCell ref="BP27:BS27"/>
    <mergeCell ref="BT27:BW27"/>
    <mergeCell ref="BL32:BO32"/>
    <mergeCell ref="BP32:BS32"/>
    <mergeCell ref="BT32:BW32"/>
    <mergeCell ref="BV1:BW1"/>
    <mergeCell ref="BM23:BN23"/>
    <mergeCell ref="BQ23:BR23"/>
    <mergeCell ref="BU23:BV23"/>
    <mergeCell ref="BL25:BO25"/>
    <mergeCell ref="BP25:BS25"/>
    <mergeCell ref="BT25:BW25"/>
    <mergeCell ref="BL1:BM1"/>
    <mergeCell ref="BN1:BO1"/>
    <mergeCell ref="BP1:BQ1"/>
    <mergeCell ref="BR1:BS1"/>
    <mergeCell ref="BT1:BU1"/>
  </mergeCells>
  <conditionalFormatting sqref="M3">
    <cfRule type="expression" dxfId="1280" priority="1467">
      <formula>O3=""</formula>
    </cfRule>
    <cfRule type="expression" dxfId="1279" priority="1473">
      <formula>O3="L"</formula>
    </cfRule>
    <cfRule type="expression" dxfId="1278" priority="1474">
      <formula>O3="W"</formula>
    </cfRule>
  </conditionalFormatting>
  <conditionalFormatting sqref="O3">
    <cfRule type="expression" dxfId="1277" priority="1465">
      <formula>O3=""</formula>
    </cfRule>
    <cfRule type="expression" dxfId="1276" priority="1471">
      <formula>O3="L"</formula>
    </cfRule>
    <cfRule type="expression" dxfId="1275" priority="1472">
      <formula>O3="W"</formula>
    </cfRule>
  </conditionalFormatting>
  <conditionalFormatting sqref="L3">
    <cfRule type="expression" dxfId="1274" priority="1468">
      <formula>O3=""</formula>
    </cfRule>
    <cfRule type="expression" dxfId="1273" priority="1469">
      <formula>O3="L"</formula>
    </cfRule>
    <cfRule type="expression" dxfId="1272" priority="1470">
      <formula>O3="W"</formula>
    </cfRule>
  </conditionalFormatting>
  <conditionalFormatting sqref="M4:M18">
    <cfRule type="expression" dxfId="1271" priority="1455">
      <formula>O4=""</formula>
    </cfRule>
    <cfRule type="expression" dxfId="1270" priority="1461">
      <formula>O4="L"</formula>
    </cfRule>
    <cfRule type="expression" dxfId="1269" priority="1462">
      <formula>O4="W"</formula>
    </cfRule>
  </conditionalFormatting>
  <conditionalFormatting sqref="O4:O18">
    <cfRule type="expression" dxfId="1268" priority="1453">
      <formula>O4=""</formula>
    </cfRule>
    <cfRule type="expression" dxfId="1267" priority="1459">
      <formula>O4="L"</formula>
    </cfRule>
    <cfRule type="expression" dxfId="1266" priority="1460">
      <formula>O4="W"</formula>
    </cfRule>
  </conditionalFormatting>
  <conditionalFormatting sqref="L4:L18">
    <cfRule type="expression" dxfId="1265" priority="1456">
      <formula>O4=""</formula>
    </cfRule>
    <cfRule type="expression" dxfId="1264" priority="1457">
      <formula>O4="L"</formula>
    </cfRule>
    <cfRule type="expression" dxfId="1263" priority="1458">
      <formula>O4="W"</formula>
    </cfRule>
  </conditionalFormatting>
  <conditionalFormatting sqref="N3">
    <cfRule type="expression" dxfId="1262" priority="1270">
      <formula>O3=""</formula>
    </cfRule>
    <cfRule type="expression" dxfId="1261" priority="1271">
      <formula>O3="L"</formula>
    </cfRule>
    <cfRule type="expression" dxfId="1260" priority="1272">
      <formula>O3="W"</formula>
    </cfRule>
  </conditionalFormatting>
  <conditionalFormatting sqref="N3:N18">
    <cfRule type="expression" dxfId="1259" priority="1267">
      <formula>O3=""</formula>
    </cfRule>
    <cfRule type="expression" dxfId="1258" priority="1268">
      <formula>O3="L"</formula>
    </cfRule>
    <cfRule type="expression" dxfId="1257" priority="1269">
      <formula>O3="W"</formula>
    </cfRule>
  </conditionalFormatting>
  <conditionalFormatting sqref="V3">
    <cfRule type="expression" dxfId="1256" priority="940">
      <formula>W3=""</formula>
    </cfRule>
    <cfRule type="expression" dxfId="1255" priority="941">
      <formula>W3="L"</formula>
    </cfRule>
    <cfRule type="expression" dxfId="1254" priority="942">
      <formula>W3="W"</formula>
    </cfRule>
  </conditionalFormatting>
  <conditionalFormatting sqref="V3:V18">
    <cfRule type="expression" dxfId="1253" priority="937">
      <formula>W3=""</formula>
    </cfRule>
    <cfRule type="expression" dxfId="1252" priority="938">
      <formula>W3="L"</formula>
    </cfRule>
    <cfRule type="expression" dxfId="1251" priority="939">
      <formula>W3="W"</formula>
    </cfRule>
  </conditionalFormatting>
  <conditionalFormatting sqref="Q3">
    <cfRule type="expression" dxfId="1250" priority="1118">
      <formula>S3=""</formula>
    </cfRule>
    <cfRule type="expression" dxfId="1249" priority="1121">
      <formula>S3="L"</formula>
    </cfRule>
    <cfRule type="expression" dxfId="1248" priority="1122">
      <formula>S3="W"</formula>
    </cfRule>
  </conditionalFormatting>
  <conditionalFormatting sqref="S3">
    <cfRule type="expression" dxfId="1247" priority="1117">
      <formula>S3=""</formula>
    </cfRule>
    <cfRule type="expression" dxfId="1246" priority="1119">
      <formula>S3="L"</formula>
    </cfRule>
    <cfRule type="expression" dxfId="1245" priority="1120">
      <formula>S3="W"</formula>
    </cfRule>
  </conditionalFormatting>
  <conditionalFormatting sqref="Q4:Q18">
    <cfRule type="expression" dxfId="1244" priority="1112">
      <formula>S4=""</formula>
    </cfRule>
    <cfRule type="expression" dxfId="1243" priority="1115">
      <formula>S4="L"</formula>
    </cfRule>
    <cfRule type="expression" dxfId="1242" priority="1116">
      <formula>S4="W"</formula>
    </cfRule>
  </conditionalFormatting>
  <conditionalFormatting sqref="S4:S18">
    <cfRule type="expression" dxfId="1241" priority="1111">
      <formula>S4=""</formula>
    </cfRule>
    <cfRule type="expression" dxfId="1240" priority="1113">
      <formula>S4="L"</formula>
    </cfRule>
    <cfRule type="expression" dxfId="1239" priority="1114">
      <formula>S4="W"</formula>
    </cfRule>
  </conditionalFormatting>
  <conditionalFormatting sqref="R3">
    <cfRule type="expression" dxfId="1238" priority="1066">
      <formula>S3=""</formula>
    </cfRule>
    <cfRule type="expression" dxfId="1237" priority="1067">
      <formula>S3="L"</formula>
    </cfRule>
    <cfRule type="expression" dxfId="1236" priority="1068">
      <formula>S3="W"</formula>
    </cfRule>
  </conditionalFormatting>
  <conditionalFormatting sqref="R3:R18">
    <cfRule type="expression" dxfId="1235" priority="1063">
      <formula>S3=""</formula>
    </cfRule>
    <cfRule type="expression" dxfId="1234" priority="1064">
      <formula>S3="L"</formula>
    </cfRule>
    <cfRule type="expression" dxfId="1233" priority="1065">
      <formula>S3="W"</formula>
    </cfRule>
  </conditionalFormatting>
  <conditionalFormatting sqref="P3">
    <cfRule type="expression" dxfId="1232" priority="1036">
      <formula>S3=""</formula>
    </cfRule>
    <cfRule type="expression" dxfId="1231" priority="1037">
      <formula>S3="L"</formula>
    </cfRule>
    <cfRule type="expression" dxfId="1230" priority="1038">
      <formula>S3="W"</formula>
    </cfRule>
  </conditionalFormatting>
  <conditionalFormatting sqref="P4:P18">
    <cfRule type="expression" dxfId="1229" priority="1033">
      <formula>S4=""</formula>
    </cfRule>
    <cfRule type="expression" dxfId="1228" priority="1034">
      <formula>S4="L"</formula>
    </cfRule>
    <cfRule type="expression" dxfId="1227" priority="1035">
      <formula>S4="W"</formula>
    </cfRule>
  </conditionalFormatting>
  <conditionalFormatting sqref="U3">
    <cfRule type="expression" dxfId="1226" priority="962">
      <formula>W3=""</formula>
    </cfRule>
    <cfRule type="expression" dxfId="1225" priority="965">
      <formula>W3="L"</formula>
    </cfRule>
    <cfRule type="expression" dxfId="1224" priority="966">
      <formula>W3="W"</formula>
    </cfRule>
  </conditionalFormatting>
  <conditionalFormatting sqref="W3">
    <cfRule type="expression" dxfId="1223" priority="961">
      <formula>W3=""</formula>
    </cfRule>
    <cfRule type="expression" dxfId="1222" priority="963">
      <formula>W3="L"</formula>
    </cfRule>
    <cfRule type="expression" dxfId="1221" priority="964">
      <formula>W3="W"</formula>
    </cfRule>
  </conditionalFormatting>
  <conditionalFormatting sqref="U4:U18">
    <cfRule type="expression" dxfId="1220" priority="956">
      <formula>W4=""</formula>
    </cfRule>
    <cfRule type="expression" dxfId="1219" priority="959">
      <formula>W4="L"</formula>
    </cfRule>
    <cfRule type="expression" dxfId="1218" priority="960">
      <formula>W4="W"</formula>
    </cfRule>
  </conditionalFormatting>
  <conditionalFormatting sqref="W4:W18">
    <cfRule type="expression" dxfId="1217" priority="955">
      <formula>W4=""</formula>
    </cfRule>
    <cfRule type="expression" dxfId="1216" priority="957">
      <formula>W4="L"</formula>
    </cfRule>
    <cfRule type="expression" dxfId="1215" priority="958">
      <formula>W4="W"</formula>
    </cfRule>
  </conditionalFormatting>
  <conditionalFormatting sqref="T3">
    <cfRule type="expression" dxfId="1214" priority="928">
      <formula>W3=""</formula>
    </cfRule>
    <cfRule type="expression" dxfId="1213" priority="929">
      <formula>W3="L"</formula>
    </cfRule>
    <cfRule type="expression" dxfId="1212" priority="930">
      <formula>W3="W"</formula>
    </cfRule>
  </conditionalFormatting>
  <conditionalFormatting sqref="T4:T18">
    <cfRule type="expression" dxfId="1211" priority="925">
      <formula>W4=""</formula>
    </cfRule>
    <cfRule type="expression" dxfId="1210" priority="926">
      <formula>W4="L"</formula>
    </cfRule>
    <cfRule type="expression" dxfId="1209" priority="927">
      <formula>W4="W"</formula>
    </cfRule>
  </conditionalFormatting>
  <conditionalFormatting sqref="Z3">
    <cfRule type="expression" dxfId="1208" priority="496">
      <formula>AA3=""</formula>
    </cfRule>
    <cfRule type="expression" dxfId="1207" priority="497">
      <formula>AA3="L"</formula>
    </cfRule>
    <cfRule type="expression" dxfId="1206" priority="498">
      <formula>AA3="W"</formula>
    </cfRule>
  </conditionalFormatting>
  <conditionalFormatting sqref="Z3:Z18">
    <cfRule type="expression" dxfId="1205" priority="493">
      <formula>AA3=""</formula>
    </cfRule>
    <cfRule type="expression" dxfId="1204" priority="494">
      <formula>AA3="L"</formula>
    </cfRule>
    <cfRule type="expression" dxfId="1203" priority="495">
      <formula>AA3="W"</formula>
    </cfRule>
  </conditionalFormatting>
  <conditionalFormatting sqref="Y3">
    <cfRule type="expression" dxfId="1202" priority="506">
      <formula>AA3=""</formula>
    </cfRule>
    <cfRule type="expression" dxfId="1201" priority="509">
      <formula>AA3="L"</formula>
    </cfRule>
    <cfRule type="expression" dxfId="1200" priority="510">
      <formula>AA3="W"</formula>
    </cfRule>
  </conditionalFormatting>
  <conditionalFormatting sqref="AA3">
    <cfRule type="expression" dxfId="1199" priority="505">
      <formula>AA3=""</formula>
    </cfRule>
    <cfRule type="expression" dxfId="1198" priority="507">
      <formula>AA3="L"</formula>
    </cfRule>
    <cfRule type="expression" dxfId="1197" priority="508">
      <formula>AA3="W"</formula>
    </cfRule>
  </conditionalFormatting>
  <conditionalFormatting sqref="Y4:Y18">
    <cfRule type="expression" dxfId="1196" priority="500">
      <formula>AA4=""</formula>
    </cfRule>
    <cfRule type="expression" dxfId="1195" priority="503">
      <formula>AA4="L"</formula>
    </cfRule>
    <cfRule type="expression" dxfId="1194" priority="504">
      <formula>AA4="W"</formula>
    </cfRule>
  </conditionalFormatting>
  <conditionalFormatting sqref="AA4:AA18">
    <cfRule type="expression" dxfId="1193" priority="499">
      <formula>AA4=""</formula>
    </cfRule>
    <cfRule type="expression" dxfId="1192" priority="501">
      <formula>AA4="L"</formula>
    </cfRule>
    <cfRule type="expression" dxfId="1191" priority="502">
      <formula>AA4="W"</formula>
    </cfRule>
  </conditionalFormatting>
  <conditionalFormatting sqref="X3">
    <cfRule type="expression" dxfId="1190" priority="490">
      <formula>AA3=""</formula>
    </cfRule>
    <cfRule type="expression" dxfId="1189" priority="491">
      <formula>AA3="L"</formula>
    </cfRule>
    <cfRule type="expression" dxfId="1188" priority="492">
      <formula>AA3="W"</formula>
    </cfRule>
  </conditionalFormatting>
  <conditionalFormatting sqref="X4:X18">
    <cfRule type="expression" dxfId="1187" priority="487">
      <formula>AA4=""</formula>
    </cfRule>
    <cfRule type="expression" dxfId="1186" priority="488">
      <formula>AA4="L"</formula>
    </cfRule>
    <cfRule type="expression" dxfId="1185" priority="489">
      <formula>AA4="W"</formula>
    </cfRule>
  </conditionalFormatting>
  <conditionalFormatting sqref="AD3">
    <cfRule type="expression" dxfId="1184" priority="472">
      <formula>AE3=""</formula>
    </cfRule>
    <cfRule type="expression" dxfId="1183" priority="473">
      <formula>AE3="L"</formula>
    </cfRule>
    <cfRule type="expression" dxfId="1182" priority="474">
      <formula>AE3="W"</formula>
    </cfRule>
  </conditionalFormatting>
  <conditionalFormatting sqref="AD3:AD18">
    <cfRule type="expression" dxfId="1181" priority="469">
      <formula>AE3=""</formula>
    </cfRule>
    <cfRule type="expression" dxfId="1180" priority="470">
      <formula>AE3="L"</formula>
    </cfRule>
    <cfRule type="expression" dxfId="1179" priority="471">
      <formula>AE3="W"</formula>
    </cfRule>
  </conditionalFormatting>
  <conditionalFormatting sqref="AC3">
    <cfRule type="expression" dxfId="1178" priority="482">
      <formula>AE3=""</formula>
    </cfRule>
    <cfRule type="expression" dxfId="1177" priority="485">
      <formula>AE3="L"</formula>
    </cfRule>
    <cfRule type="expression" dxfId="1176" priority="486">
      <formula>AE3="W"</formula>
    </cfRule>
  </conditionalFormatting>
  <conditionalFormatting sqref="AE3">
    <cfRule type="expression" dxfId="1175" priority="481">
      <formula>AE3=""</formula>
    </cfRule>
    <cfRule type="expression" dxfId="1174" priority="483">
      <formula>AE3="L"</formula>
    </cfRule>
    <cfRule type="expression" dxfId="1173" priority="484">
      <formula>AE3="W"</formula>
    </cfRule>
  </conditionalFormatting>
  <conditionalFormatting sqref="AC4:AC18">
    <cfRule type="expression" dxfId="1172" priority="476">
      <formula>AE4=""</formula>
    </cfRule>
    <cfRule type="expression" dxfId="1171" priority="479">
      <formula>AE4="L"</formula>
    </cfRule>
    <cfRule type="expression" dxfId="1170" priority="480">
      <formula>AE4="W"</formula>
    </cfRule>
  </conditionalFormatting>
  <conditionalFormatting sqref="AE4:AE18">
    <cfRule type="expression" dxfId="1169" priority="475">
      <formula>AE4=""</formula>
    </cfRule>
    <cfRule type="expression" dxfId="1168" priority="477">
      <formula>AE4="L"</formula>
    </cfRule>
    <cfRule type="expression" dxfId="1167" priority="478">
      <formula>AE4="W"</formula>
    </cfRule>
  </conditionalFormatting>
  <conditionalFormatting sqref="AB3">
    <cfRule type="expression" dxfId="1166" priority="466">
      <formula>AE3=""</formula>
    </cfRule>
    <cfRule type="expression" dxfId="1165" priority="467">
      <formula>AE3="L"</formula>
    </cfRule>
    <cfRule type="expression" dxfId="1164" priority="468">
      <formula>AE3="W"</formula>
    </cfRule>
  </conditionalFormatting>
  <conditionalFormatting sqref="AB4:AB18">
    <cfRule type="expression" dxfId="1163" priority="463">
      <formula>AE4=""</formula>
    </cfRule>
    <cfRule type="expression" dxfId="1162" priority="464">
      <formula>AE4="L"</formula>
    </cfRule>
    <cfRule type="expression" dxfId="1161" priority="465">
      <formula>AE4="W"</formula>
    </cfRule>
  </conditionalFormatting>
  <conditionalFormatting sqref="AH3">
    <cfRule type="expression" dxfId="1160" priority="448">
      <formula>AI3=""</formula>
    </cfRule>
    <cfRule type="expression" dxfId="1159" priority="449">
      <formula>AI3="L"</formula>
    </cfRule>
    <cfRule type="expression" dxfId="1158" priority="450">
      <formula>AI3="W"</formula>
    </cfRule>
  </conditionalFormatting>
  <conditionalFormatting sqref="AH3:AH18">
    <cfRule type="expression" dxfId="1157" priority="445">
      <formula>AI3=""</formula>
    </cfRule>
    <cfRule type="expression" dxfId="1156" priority="446">
      <formula>AI3="L"</formula>
    </cfRule>
    <cfRule type="expression" dxfId="1155" priority="447">
      <formula>AI3="W"</formula>
    </cfRule>
  </conditionalFormatting>
  <conditionalFormatting sqref="AG3">
    <cfRule type="expression" dxfId="1154" priority="458">
      <formula>AI3=""</formula>
    </cfRule>
    <cfRule type="expression" dxfId="1153" priority="461">
      <formula>AI3="L"</formula>
    </cfRule>
    <cfRule type="expression" dxfId="1152" priority="462">
      <formula>AI3="W"</formula>
    </cfRule>
  </conditionalFormatting>
  <conditionalFormatting sqref="AI3">
    <cfRule type="expression" dxfId="1151" priority="457">
      <formula>AI3=""</formula>
    </cfRule>
    <cfRule type="expression" dxfId="1150" priority="459">
      <formula>AI3="L"</formula>
    </cfRule>
    <cfRule type="expression" dxfId="1149" priority="460">
      <formula>AI3="W"</formula>
    </cfRule>
  </conditionalFormatting>
  <conditionalFormatting sqref="AG4:AG18">
    <cfRule type="expression" dxfId="1148" priority="452">
      <formula>AI4=""</formula>
    </cfRule>
    <cfRule type="expression" dxfId="1147" priority="455">
      <formula>AI4="L"</formula>
    </cfRule>
    <cfRule type="expression" dxfId="1146" priority="456">
      <formula>AI4="W"</formula>
    </cfRule>
  </conditionalFormatting>
  <conditionalFormatting sqref="AI4:AI18">
    <cfRule type="expression" dxfId="1145" priority="451">
      <formula>AI4=""</formula>
    </cfRule>
    <cfRule type="expression" dxfId="1144" priority="453">
      <formula>AI4="L"</formula>
    </cfRule>
    <cfRule type="expression" dxfId="1143" priority="454">
      <formula>AI4="W"</formula>
    </cfRule>
  </conditionalFormatting>
  <conditionalFormatting sqref="AF3">
    <cfRule type="expression" dxfId="1142" priority="442">
      <formula>AI3=""</formula>
    </cfRule>
    <cfRule type="expression" dxfId="1141" priority="443">
      <formula>AI3="L"</formula>
    </cfRule>
    <cfRule type="expression" dxfId="1140" priority="444">
      <formula>AI3="W"</formula>
    </cfRule>
  </conditionalFormatting>
  <conditionalFormatting sqref="AF4:AF18">
    <cfRule type="expression" dxfId="1139" priority="439">
      <formula>AI4=""</formula>
    </cfRule>
    <cfRule type="expression" dxfId="1138" priority="440">
      <formula>AI4="L"</formula>
    </cfRule>
    <cfRule type="expression" dxfId="1137" priority="441">
      <formula>AI4="W"</formula>
    </cfRule>
  </conditionalFormatting>
  <conditionalFormatting sqref="AL3">
    <cfRule type="expression" dxfId="1136" priority="424">
      <formula>AM3=""</formula>
    </cfRule>
    <cfRule type="expression" dxfId="1135" priority="425">
      <formula>AM3="L"</formula>
    </cfRule>
    <cfRule type="expression" dxfId="1134" priority="426">
      <formula>AM3="W"</formula>
    </cfRule>
  </conditionalFormatting>
  <conditionalFormatting sqref="AL3:AL18">
    <cfRule type="expression" dxfId="1133" priority="421">
      <formula>AM3=""</formula>
    </cfRule>
    <cfRule type="expression" dxfId="1132" priority="422">
      <formula>AM3="L"</formula>
    </cfRule>
    <cfRule type="expression" dxfId="1131" priority="423">
      <formula>AM3="W"</formula>
    </cfRule>
  </conditionalFormatting>
  <conditionalFormatting sqref="AK3">
    <cfRule type="expression" dxfId="1130" priority="434">
      <formula>AM3=""</formula>
    </cfRule>
    <cfRule type="expression" dxfId="1129" priority="437">
      <formula>AM3="L"</formula>
    </cfRule>
    <cfRule type="expression" dxfId="1128" priority="438">
      <formula>AM3="W"</formula>
    </cfRule>
  </conditionalFormatting>
  <conditionalFormatting sqref="AM3">
    <cfRule type="expression" dxfId="1127" priority="433">
      <formula>AM3=""</formula>
    </cfRule>
    <cfRule type="expression" dxfId="1126" priority="435">
      <formula>AM3="L"</formula>
    </cfRule>
    <cfRule type="expression" dxfId="1125" priority="436">
      <formula>AM3="W"</formula>
    </cfRule>
  </conditionalFormatting>
  <conditionalFormatting sqref="AK4:AK18">
    <cfRule type="expression" dxfId="1124" priority="428">
      <formula>AM4=""</formula>
    </cfRule>
    <cfRule type="expression" dxfId="1123" priority="431">
      <formula>AM4="L"</formula>
    </cfRule>
    <cfRule type="expression" dxfId="1122" priority="432">
      <formula>AM4="W"</formula>
    </cfRule>
  </conditionalFormatting>
  <conditionalFormatting sqref="AM4:AM18">
    <cfRule type="expression" dxfId="1121" priority="427">
      <formula>AM4=""</formula>
    </cfRule>
    <cfRule type="expression" dxfId="1120" priority="429">
      <formula>AM4="L"</formula>
    </cfRule>
    <cfRule type="expression" dxfId="1119" priority="430">
      <formula>AM4="W"</formula>
    </cfRule>
  </conditionalFormatting>
  <conditionalFormatting sqref="AJ3">
    <cfRule type="expression" dxfId="1118" priority="418">
      <formula>AM3=""</formula>
    </cfRule>
    <cfRule type="expression" dxfId="1117" priority="419">
      <formula>AM3="L"</formula>
    </cfRule>
    <cfRule type="expression" dxfId="1116" priority="420">
      <formula>AM3="W"</formula>
    </cfRule>
  </conditionalFormatting>
  <conditionalFormatting sqref="AJ4:AJ18">
    <cfRule type="expression" dxfId="1115" priority="415">
      <formula>AM4=""</formula>
    </cfRule>
    <cfRule type="expression" dxfId="1114" priority="416">
      <formula>AM4="L"</formula>
    </cfRule>
    <cfRule type="expression" dxfId="1113" priority="417">
      <formula>AM4="W"</formula>
    </cfRule>
  </conditionalFormatting>
  <conditionalFormatting sqref="AO3">
    <cfRule type="expression" dxfId="1112" priority="410">
      <formula>AQ3=""</formula>
    </cfRule>
    <cfRule type="expression" dxfId="1111" priority="413">
      <formula>AQ3="L"</formula>
    </cfRule>
    <cfRule type="expression" dxfId="1110" priority="414">
      <formula>AQ3="W"</formula>
    </cfRule>
  </conditionalFormatting>
  <conditionalFormatting sqref="AQ3">
    <cfRule type="expression" dxfId="1109" priority="409">
      <formula>AQ3=""</formula>
    </cfRule>
    <cfRule type="expression" dxfId="1108" priority="411">
      <formula>AQ3="L"</formula>
    </cfRule>
    <cfRule type="expression" dxfId="1107" priority="412">
      <formula>AQ3="W"</formula>
    </cfRule>
  </conditionalFormatting>
  <conditionalFormatting sqref="AO4:AO18">
    <cfRule type="expression" dxfId="1106" priority="404">
      <formula>AQ4=""</formula>
    </cfRule>
    <cfRule type="expression" dxfId="1105" priority="407">
      <formula>AQ4="L"</formula>
    </cfRule>
    <cfRule type="expression" dxfId="1104" priority="408">
      <formula>AQ4="W"</formula>
    </cfRule>
  </conditionalFormatting>
  <conditionalFormatting sqref="AQ4:AQ18">
    <cfRule type="expression" dxfId="1103" priority="403">
      <formula>AQ4=""</formula>
    </cfRule>
    <cfRule type="expression" dxfId="1102" priority="405">
      <formula>AQ4="L"</formula>
    </cfRule>
    <cfRule type="expression" dxfId="1101" priority="406">
      <formula>AQ4="W"</formula>
    </cfRule>
  </conditionalFormatting>
  <conditionalFormatting sqref="AP3">
    <cfRule type="expression" dxfId="1100" priority="400">
      <formula>AQ3=""</formula>
    </cfRule>
    <cfRule type="expression" dxfId="1099" priority="401">
      <formula>AQ3="L"</formula>
    </cfRule>
    <cfRule type="expression" dxfId="1098" priority="402">
      <formula>AQ3="W"</formula>
    </cfRule>
  </conditionalFormatting>
  <conditionalFormatting sqref="AP3:AP18">
    <cfRule type="expression" dxfId="1097" priority="397">
      <formula>AQ3=""</formula>
    </cfRule>
    <cfRule type="expression" dxfId="1096" priority="398">
      <formula>AQ3="L"</formula>
    </cfRule>
    <cfRule type="expression" dxfId="1095" priority="399">
      <formula>AQ3="W"</formula>
    </cfRule>
  </conditionalFormatting>
  <conditionalFormatting sqref="AN3">
    <cfRule type="expression" dxfId="1094" priority="394">
      <formula>AQ3=""</formula>
    </cfRule>
    <cfRule type="expression" dxfId="1093" priority="395">
      <formula>AQ3="L"</formula>
    </cfRule>
    <cfRule type="expression" dxfId="1092" priority="396">
      <formula>AQ3="W"</formula>
    </cfRule>
  </conditionalFormatting>
  <conditionalFormatting sqref="AN4:AN18">
    <cfRule type="expression" dxfId="1091" priority="391">
      <formula>AQ4=""</formula>
    </cfRule>
    <cfRule type="expression" dxfId="1090" priority="392">
      <formula>AQ4="L"</formula>
    </cfRule>
    <cfRule type="expression" dxfId="1089" priority="393">
      <formula>AQ4="W"</formula>
    </cfRule>
  </conditionalFormatting>
  <conditionalFormatting sqref="AS3">
    <cfRule type="expression" dxfId="1088" priority="386">
      <formula>AU3=""</formula>
    </cfRule>
    <cfRule type="expression" dxfId="1087" priority="389">
      <formula>AU3="L"</formula>
    </cfRule>
    <cfRule type="expression" dxfId="1086" priority="390">
      <formula>AU3="W"</formula>
    </cfRule>
  </conditionalFormatting>
  <conditionalFormatting sqref="AU3">
    <cfRule type="expression" dxfId="1085" priority="385">
      <formula>AU3=""</formula>
    </cfRule>
    <cfRule type="expression" dxfId="1084" priority="387">
      <formula>AU3="L"</formula>
    </cfRule>
    <cfRule type="expression" dxfId="1083" priority="388">
      <formula>AU3="W"</formula>
    </cfRule>
  </conditionalFormatting>
  <conditionalFormatting sqref="AS4:AS18">
    <cfRule type="expression" dxfId="1082" priority="380">
      <formula>AU4=""</formula>
    </cfRule>
    <cfRule type="expression" dxfId="1081" priority="383">
      <formula>AU4="L"</formula>
    </cfRule>
    <cfRule type="expression" dxfId="1080" priority="384">
      <formula>AU4="W"</formula>
    </cfRule>
  </conditionalFormatting>
  <conditionalFormatting sqref="AU4:AU18">
    <cfRule type="expression" dxfId="1079" priority="379">
      <formula>AU4=""</formula>
    </cfRule>
    <cfRule type="expression" dxfId="1078" priority="381">
      <formula>AU4="L"</formula>
    </cfRule>
    <cfRule type="expression" dxfId="1077" priority="382">
      <formula>AU4="W"</formula>
    </cfRule>
  </conditionalFormatting>
  <conditionalFormatting sqref="AT3">
    <cfRule type="expression" dxfId="1076" priority="376">
      <formula>AU3=""</formula>
    </cfRule>
    <cfRule type="expression" dxfId="1075" priority="377">
      <formula>AU3="L"</formula>
    </cfRule>
    <cfRule type="expression" dxfId="1074" priority="378">
      <formula>AU3="W"</formula>
    </cfRule>
  </conditionalFormatting>
  <conditionalFormatting sqref="AT3:AT18">
    <cfRule type="expression" dxfId="1073" priority="373">
      <formula>AU3=""</formula>
    </cfRule>
    <cfRule type="expression" dxfId="1072" priority="374">
      <formula>AU3="L"</formula>
    </cfRule>
    <cfRule type="expression" dxfId="1071" priority="375">
      <formula>AU3="W"</formula>
    </cfRule>
  </conditionalFormatting>
  <conditionalFormatting sqref="AR3">
    <cfRule type="expression" dxfId="1070" priority="370">
      <formula>AU3=""</formula>
    </cfRule>
    <cfRule type="expression" dxfId="1069" priority="371">
      <formula>AU3="L"</formula>
    </cfRule>
    <cfRule type="expression" dxfId="1068" priority="372">
      <formula>AU3="W"</formula>
    </cfRule>
  </conditionalFormatting>
  <conditionalFormatting sqref="AR4:AR18">
    <cfRule type="expression" dxfId="1067" priority="367">
      <formula>AU4=""</formula>
    </cfRule>
    <cfRule type="expression" dxfId="1066" priority="368">
      <formula>AU4="L"</formula>
    </cfRule>
    <cfRule type="expression" dxfId="1065" priority="369">
      <formula>AU4="W"</formula>
    </cfRule>
  </conditionalFormatting>
  <conditionalFormatting sqref="AW3">
    <cfRule type="expression" dxfId="1064" priority="362">
      <formula>AY3=""</formula>
    </cfRule>
    <cfRule type="expression" dxfId="1063" priority="365">
      <formula>AY3="L"</formula>
    </cfRule>
    <cfRule type="expression" dxfId="1062" priority="366">
      <formula>AY3="W"</formula>
    </cfRule>
  </conditionalFormatting>
  <conditionalFormatting sqref="AY3">
    <cfRule type="expression" dxfId="1061" priority="361">
      <formula>AY3=""</formula>
    </cfRule>
    <cfRule type="expression" dxfId="1060" priority="363">
      <formula>AY3="L"</formula>
    </cfRule>
    <cfRule type="expression" dxfId="1059" priority="364">
      <formula>AY3="W"</formula>
    </cfRule>
  </conditionalFormatting>
  <conditionalFormatting sqref="AW4:AW18">
    <cfRule type="expression" dxfId="1058" priority="356">
      <formula>AY4=""</formula>
    </cfRule>
    <cfRule type="expression" dxfId="1057" priority="359">
      <formula>AY4="L"</formula>
    </cfRule>
    <cfRule type="expression" dxfId="1056" priority="360">
      <formula>AY4="W"</formula>
    </cfRule>
  </conditionalFormatting>
  <conditionalFormatting sqref="AY4:AY18">
    <cfRule type="expression" dxfId="1055" priority="355">
      <formula>AY4=""</formula>
    </cfRule>
    <cfRule type="expression" dxfId="1054" priority="357">
      <formula>AY4="L"</formula>
    </cfRule>
    <cfRule type="expression" dxfId="1053" priority="358">
      <formula>AY4="W"</formula>
    </cfRule>
  </conditionalFormatting>
  <conditionalFormatting sqref="AX3">
    <cfRule type="expression" dxfId="1052" priority="352">
      <formula>AY3=""</formula>
    </cfRule>
    <cfRule type="expression" dxfId="1051" priority="353">
      <formula>AY3="L"</formula>
    </cfRule>
    <cfRule type="expression" dxfId="1050" priority="354">
      <formula>AY3="W"</formula>
    </cfRule>
  </conditionalFormatting>
  <conditionalFormatting sqref="AX3:AX18">
    <cfRule type="expression" dxfId="1049" priority="349">
      <formula>AY3=""</formula>
    </cfRule>
    <cfRule type="expression" dxfId="1048" priority="350">
      <formula>AY3="L"</formula>
    </cfRule>
    <cfRule type="expression" dxfId="1047" priority="351">
      <formula>AY3="W"</formula>
    </cfRule>
  </conditionalFormatting>
  <conditionalFormatting sqref="AV3">
    <cfRule type="expression" dxfId="1046" priority="346">
      <formula>AY3=""</formula>
    </cfRule>
    <cfRule type="expression" dxfId="1045" priority="347">
      <formula>AY3="L"</formula>
    </cfRule>
    <cfRule type="expression" dxfId="1044" priority="348">
      <formula>AY3="W"</formula>
    </cfRule>
  </conditionalFormatting>
  <conditionalFormatting sqref="AV4:AV18">
    <cfRule type="expression" dxfId="1043" priority="343">
      <formula>AY4=""</formula>
    </cfRule>
    <cfRule type="expression" dxfId="1042" priority="344">
      <formula>AY4="L"</formula>
    </cfRule>
    <cfRule type="expression" dxfId="1041" priority="345">
      <formula>AY4="W"</formula>
    </cfRule>
  </conditionalFormatting>
  <conditionalFormatting sqref="BA3">
    <cfRule type="expression" dxfId="1040" priority="338">
      <formula>BC3=""</formula>
    </cfRule>
    <cfRule type="expression" dxfId="1039" priority="341">
      <formula>BC3="L"</formula>
    </cfRule>
    <cfRule type="expression" dxfId="1038" priority="342">
      <formula>BC3="W"</formula>
    </cfRule>
  </conditionalFormatting>
  <conditionalFormatting sqref="BC3">
    <cfRule type="expression" dxfId="1037" priority="337">
      <formula>BC3=""</formula>
    </cfRule>
    <cfRule type="expression" dxfId="1036" priority="339">
      <formula>BC3="L"</formula>
    </cfRule>
    <cfRule type="expression" dxfId="1035" priority="340">
      <formula>BC3="W"</formula>
    </cfRule>
  </conditionalFormatting>
  <conditionalFormatting sqref="BA4:BA18">
    <cfRule type="expression" dxfId="1034" priority="332">
      <formula>BC4=""</formula>
    </cfRule>
    <cfRule type="expression" dxfId="1033" priority="335">
      <formula>BC4="L"</formula>
    </cfRule>
    <cfRule type="expression" dxfId="1032" priority="336">
      <formula>BC4="W"</formula>
    </cfRule>
  </conditionalFormatting>
  <conditionalFormatting sqref="BC4:BC18">
    <cfRule type="expression" dxfId="1031" priority="331">
      <formula>BC4=""</formula>
    </cfRule>
    <cfRule type="expression" dxfId="1030" priority="333">
      <formula>BC4="L"</formula>
    </cfRule>
    <cfRule type="expression" dxfId="1029" priority="334">
      <formula>BC4="W"</formula>
    </cfRule>
  </conditionalFormatting>
  <conditionalFormatting sqref="BB3">
    <cfRule type="expression" dxfId="1028" priority="328">
      <formula>BC3=""</formula>
    </cfRule>
    <cfRule type="expression" dxfId="1027" priority="329">
      <formula>BC3="L"</formula>
    </cfRule>
    <cfRule type="expression" dxfId="1026" priority="330">
      <formula>BC3="W"</formula>
    </cfRule>
  </conditionalFormatting>
  <conditionalFormatting sqref="BB3:BB18">
    <cfRule type="expression" dxfId="1025" priority="325">
      <formula>BC3=""</formula>
    </cfRule>
    <cfRule type="expression" dxfId="1024" priority="326">
      <formula>BC3="L"</formula>
    </cfRule>
    <cfRule type="expression" dxfId="1023" priority="327">
      <formula>BC3="W"</formula>
    </cfRule>
  </conditionalFormatting>
  <conditionalFormatting sqref="AZ3">
    <cfRule type="expression" dxfId="1022" priority="322">
      <formula>BC3=""</formula>
    </cfRule>
    <cfRule type="expression" dxfId="1021" priority="323">
      <formula>BC3="L"</formula>
    </cfRule>
    <cfRule type="expression" dxfId="1020" priority="324">
      <formula>BC3="W"</formula>
    </cfRule>
  </conditionalFormatting>
  <conditionalFormatting sqref="AZ4:AZ18">
    <cfRule type="expression" dxfId="1019" priority="319">
      <formula>BC4=""</formula>
    </cfRule>
    <cfRule type="expression" dxfId="1018" priority="320">
      <formula>BC4="L"</formula>
    </cfRule>
    <cfRule type="expression" dxfId="1017" priority="321">
      <formula>BC4="W"</formula>
    </cfRule>
  </conditionalFormatting>
  <conditionalFormatting sqref="BE3">
    <cfRule type="expression" dxfId="1016" priority="314">
      <formula>BG3=""</formula>
    </cfRule>
    <cfRule type="expression" dxfId="1015" priority="317">
      <formula>BG3="L"</formula>
    </cfRule>
    <cfRule type="expression" dxfId="1014" priority="318">
      <formula>BG3="W"</formula>
    </cfRule>
  </conditionalFormatting>
  <conditionalFormatting sqref="BG3">
    <cfRule type="expression" dxfId="1013" priority="313">
      <formula>BG3=""</formula>
    </cfRule>
    <cfRule type="expression" dxfId="1012" priority="315">
      <formula>BG3="L"</formula>
    </cfRule>
    <cfRule type="expression" dxfId="1011" priority="316">
      <formula>BG3="W"</formula>
    </cfRule>
  </conditionalFormatting>
  <conditionalFormatting sqref="BE4:BE18">
    <cfRule type="expression" dxfId="1010" priority="308">
      <formula>BG4=""</formula>
    </cfRule>
    <cfRule type="expression" dxfId="1009" priority="311">
      <formula>BG4="L"</formula>
    </cfRule>
    <cfRule type="expression" dxfId="1008" priority="312">
      <formula>BG4="W"</formula>
    </cfRule>
  </conditionalFormatting>
  <conditionalFormatting sqref="BG4:BG18">
    <cfRule type="expression" dxfId="1007" priority="307">
      <formula>BG4=""</formula>
    </cfRule>
    <cfRule type="expression" dxfId="1006" priority="309">
      <formula>BG4="L"</formula>
    </cfRule>
    <cfRule type="expression" dxfId="1005" priority="310">
      <formula>BG4="W"</formula>
    </cfRule>
  </conditionalFormatting>
  <conditionalFormatting sqref="BF3">
    <cfRule type="expression" dxfId="1004" priority="304">
      <formula>BG3=""</formula>
    </cfRule>
    <cfRule type="expression" dxfId="1003" priority="305">
      <formula>BG3="L"</formula>
    </cfRule>
    <cfRule type="expression" dxfId="1002" priority="306">
      <formula>BG3="W"</formula>
    </cfRule>
  </conditionalFormatting>
  <conditionalFormatting sqref="BF3:BF18">
    <cfRule type="expression" dxfId="1001" priority="301">
      <formula>BG3=""</formula>
    </cfRule>
    <cfRule type="expression" dxfId="1000" priority="302">
      <formula>BG3="L"</formula>
    </cfRule>
    <cfRule type="expression" dxfId="999" priority="303">
      <formula>BG3="W"</formula>
    </cfRule>
  </conditionalFormatting>
  <conditionalFormatting sqref="BD4:BD18">
    <cfRule type="expression" dxfId="998" priority="295">
      <formula>BG4=""</formula>
    </cfRule>
    <cfRule type="expression" dxfId="997" priority="296">
      <formula>BG4="L"</formula>
    </cfRule>
    <cfRule type="expression" dxfId="996" priority="297">
      <formula>BG4="W"</formula>
    </cfRule>
  </conditionalFormatting>
  <conditionalFormatting sqref="BI3">
    <cfRule type="expression" dxfId="995" priority="290">
      <formula>BK3=""</formula>
    </cfRule>
    <cfRule type="expression" dxfId="994" priority="293">
      <formula>BK3="L"</formula>
    </cfRule>
    <cfRule type="expression" dxfId="993" priority="294">
      <formula>BK3="W"</formula>
    </cfRule>
  </conditionalFormatting>
  <conditionalFormatting sqref="BK3">
    <cfRule type="expression" dxfId="992" priority="289">
      <formula>BK3=""</formula>
    </cfRule>
    <cfRule type="expression" dxfId="991" priority="291">
      <formula>BK3="L"</formula>
    </cfRule>
    <cfRule type="expression" dxfId="990" priority="292">
      <formula>BK3="W"</formula>
    </cfRule>
  </conditionalFormatting>
  <conditionalFormatting sqref="BI4:BI18">
    <cfRule type="expression" dxfId="989" priority="284">
      <formula>BK4=""</formula>
    </cfRule>
    <cfRule type="expression" dxfId="988" priority="287">
      <formula>BK4="L"</formula>
    </cfRule>
    <cfRule type="expression" dxfId="987" priority="288">
      <formula>BK4="W"</formula>
    </cfRule>
  </conditionalFormatting>
  <conditionalFormatting sqref="BK4:BK18">
    <cfRule type="expression" dxfId="986" priority="283">
      <formula>BK4=""</formula>
    </cfRule>
    <cfRule type="expression" dxfId="985" priority="285">
      <formula>BK4="L"</formula>
    </cfRule>
    <cfRule type="expression" dxfId="984" priority="286">
      <formula>BK4="W"</formula>
    </cfRule>
  </conditionalFormatting>
  <conditionalFormatting sqref="BJ3">
    <cfRule type="expression" dxfId="983" priority="280">
      <formula>BK3=""</formula>
    </cfRule>
    <cfRule type="expression" dxfId="982" priority="281">
      <formula>BK3="L"</formula>
    </cfRule>
    <cfRule type="expression" dxfId="981" priority="282">
      <formula>BK3="W"</formula>
    </cfRule>
  </conditionalFormatting>
  <conditionalFormatting sqref="BJ3:BJ18">
    <cfRule type="expression" dxfId="980" priority="277">
      <formula>BK3=""</formula>
    </cfRule>
    <cfRule type="expression" dxfId="979" priority="278">
      <formula>BK3="L"</formula>
    </cfRule>
    <cfRule type="expression" dxfId="978" priority="279">
      <formula>BK3="W"</formula>
    </cfRule>
  </conditionalFormatting>
  <conditionalFormatting sqref="BH4:BH18">
    <cfRule type="expression" dxfId="977" priority="271">
      <formula>BK4=""</formula>
    </cfRule>
    <cfRule type="expression" dxfId="976" priority="272">
      <formula>BK4="L"</formula>
    </cfRule>
    <cfRule type="expression" dxfId="975" priority="273">
      <formula>BK4="W"</formula>
    </cfRule>
  </conditionalFormatting>
  <conditionalFormatting sqref="BD3">
    <cfRule type="expression" dxfId="974" priority="268">
      <formula>BG3=""</formula>
    </cfRule>
    <cfRule type="expression" dxfId="973" priority="269">
      <formula>BG3="L"</formula>
    </cfRule>
    <cfRule type="expression" dxfId="972" priority="270">
      <formula>BG3="W"</formula>
    </cfRule>
  </conditionalFormatting>
  <conditionalFormatting sqref="BH3">
    <cfRule type="expression" dxfId="971" priority="265">
      <formula>BK3=""</formula>
    </cfRule>
    <cfRule type="expression" dxfId="970" priority="266">
      <formula>BK3="L"</formula>
    </cfRule>
    <cfRule type="expression" dxfId="969" priority="267">
      <formula>BK3="W"</formula>
    </cfRule>
  </conditionalFormatting>
  <conditionalFormatting sqref="BM3">
    <cfRule type="expression" dxfId="968" priority="260">
      <formula>BO3=""</formula>
    </cfRule>
    <cfRule type="expression" dxfId="967" priority="263">
      <formula>BO3="L"</formula>
    </cfRule>
    <cfRule type="expression" dxfId="966" priority="264">
      <formula>BO3="W"</formula>
    </cfRule>
  </conditionalFormatting>
  <conditionalFormatting sqref="BO3">
    <cfRule type="expression" dxfId="965" priority="259">
      <formula>BO3=""</formula>
    </cfRule>
    <cfRule type="expression" dxfId="964" priority="261">
      <formula>BO3="L"</formula>
    </cfRule>
    <cfRule type="expression" dxfId="963" priority="262">
      <formula>BO3="W"</formula>
    </cfRule>
  </conditionalFormatting>
  <conditionalFormatting sqref="BM4:BM18">
    <cfRule type="expression" dxfId="962" priority="254">
      <formula>BO4=""</formula>
    </cfRule>
    <cfRule type="expression" dxfId="961" priority="257">
      <formula>BO4="L"</formula>
    </cfRule>
    <cfRule type="expression" dxfId="960" priority="258">
      <formula>BO4="W"</formula>
    </cfRule>
  </conditionalFormatting>
  <conditionalFormatting sqref="BO4:BO18">
    <cfRule type="expression" dxfId="959" priority="253">
      <formula>BO4=""</formula>
    </cfRule>
    <cfRule type="expression" dxfId="958" priority="255">
      <formula>BO4="L"</formula>
    </cfRule>
    <cfRule type="expression" dxfId="957" priority="256">
      <formula>BO4="W"</formula>
    </cfRule>
  </conditionalFormatting>
  <conditionalFormatting sqref="BN3">
    <cfRule type="expression" dxfId="956" priority="250">
      <formula>BO3=""</formula>
    </cfRule>
    <cfRule type="expression" dxfId="955" priority="251">
      <formula>BO3="L"</formula>
    </cfRule>
    <cfRule type="expression" dxfId="954" priority="252">
      <formula>BO3="W"</formula>
    </cfRule>
  </conditionalFormatting>
  <conditionalFormatting sqref="BN3:BN18">
    <cfRule type="expression" dxfId="953" priority="247">
      <formula>BO3=""</formula>
    </cfRule>
    <cfRule type="expression" dxfId="952" priority="248">
      <formula>BO3="L"</formula>
    </cfRule>
    <cfRule type="expression" dxfId="951" priority="249">
      <formula>BO3="W"</formula>
    </cfRule>
  </conditionalFormatting>
  <conditionalFormatting sqref="BL3">
    <cfRule type="expression" dxfId="950" priority="244">
      <formula>BO3=""</formula>
    </cfRule>
    <cfRule type="expression" dxfId="949" priority="245">
      <formula>BO3="L"</formula>
    </cfRule>
    <cfRule type="expression" dxfId="948" priority="246">
      <formula>BO3="W"</formula>
    </cfRule>
  </conditionalFormatting>
  <conditionalFormatting sqref="BL4:BL18">
    <cfRule type="expression" dxfId="947" priority="241">
      <formula>BO4=""</formula>
    </cfRule>
    <cfRule type="expression" dxfId="946" priority="242">
      <formula>BO4="L"</formula>
    </cfRule>
    <cfRule type="expression" dxfId="945" priority="243">
      <formula>BO4="W"</formula>
    </cfRule>
  </conditionalFormatting>
  <conditionalFormatting sqref="BQ3">
    <cfRule type="expression" dxfId="944" priority="236">
      <formula>BS3=""</formula>
    </cfRule>
    <cfRule type="expression" dxfId="943" priority="239">
      <formula>BS3="L"</formula>
    </cfRule>
    <cfRule type="expression" dxfId="942" priority="240">
      <formula>BS3="W"</formula>
    </cfRule>
  </conditionalFormatting>
  <conditionalFormatting sqref="BS3">
    <cfRule type="expression" dxfId="941" priority="235">
      <formula>BS3=""</formula>
    </cfRule>
    <cfRule type="expression" dxfId="940" priority="237">
      <formula>BS3="L"</formula>
    </cfRule>
    <cfRule type="expression" dxfId="939" priority="238">
      <formula>BS3="W"</formula>
    </cfRule>
  </conditionalFormatting>
  <conditionalFormatting sqref="BQ4:BQ18">
    <cfRule type="expression" dxfId="938" priority="230">
      <formula>BS4=""</formula>
    </cfRule>
    <cfRule type="expression" dxfId="937" priority="233">
      <formula>BS4="L"</formula>
    </cfRule>
    <cfRule type="expression" dxfId="936" priority="234">
      <formula>BS4="W"</formula>
    </cfRule>
  </conditionalFormatting>
  <conditionalFormatting sqref="BS4:BS18">
    <cfRule type="expression" dxfId="935" priority="229">
      <formula>BS4=""</formula>
    </cfRule>
    <cfRule type="expression" dxfId="934" priority="231">
      <formula>BS4="L"</formula>
    </cfRule>
    <cfRule type="expression" dxfId="933" priority="232">
      <formula>BS4="W"</formula>
    </cfRule>
  </conditionalFormatting>
  <conditionalFormatting sqref="BR3">
    <cfRule type="expression" dxfId="932" priority="226">
      <formula>BS3=""</formula>
    </cfRule>
    <cfRule type="expression" dxfId="931" priority="227">
      <formula>BS3="L"</formula>
    </cfRule>
    <cfRule type="expression" dxfId="930" priority="228">
      <formula>BS3="W"</formula>
    </cfRule>
  </conditionalFormatting>
  <conditionalFormatting sqref="BR3:BR18">
    <cfRule type="expression" dxfId="929" priority="223">
      <formula>BS3=""</formula>
    </cfRule>
    <cfRule type="expression" dxfId="928" priority="224">
      <formula>BS3="L"</formula>
    </cfRule>
    <cfRule type="expression" dxfId="927" priority="225">
      <formula>BS3="W"</formula>
    </cfRule>
  </conditionalFormatting>
  <conditionalFormatting sqref="BP3">
    <cfRule type="expression" dxfId="926" priority="220">
      <formula>BS3=""</formula>
    </cfRule>
    <cfRule type="expression" dxfId="925" priority="221">
      <formula>BS3="L"</formula>
    </cfRule>
    <cfRule type="expression" dxfId="924" priority="222">
      <formula>BS3="W"</formula>
    </cfRule>
  </conditionalFormatting>
  <conditionalFormatting sqref="BP4:BP13 BP16:BP18">
    <cfRule type="expression" dxfId="923" priority="217">
      <formula>BS4=""</formula>
    </cfRule>
    <cfRule type="expression" dxfId="922" priority="218">
      <formula>BS4="L"</formula>
    </cfRule>
    <cfRule type="expression" dxfId="921" priority="219">
      <formula>BS4="W"</formula>
    </cfRule>
  </conditionalFormatting>
  <conditionalFormatting sqref="BU3">
    <cfRule type="expression" dxfId="920" priority="212">
      <formula>BW3=""</formula>
    </cfRule>
    <cfRule type="expression" dxfId="919" priority="215">
      <formula>BW3="L"</formula>
    </cfRule>
    <cfRule type="expression" dxfId="918" priority="216">
      <formula>BW3="W"</formula>
    </cfRule>
  </conditionalFormatting>
  <conditionalFormatting sqref="BW3">
    <cfRule type="expression" dxfId="917" priority="211">
      <formula>BW3=""</formula>
    </cfRule>
    <cfRule type="expression" dxfId="916" priority="213">
      <formula>BW3="L"</formula>
    </cfRule>
    <cfRule type="expression" dxfId="915" priority="214">
      <formula>BW3="W"</formula>
    </cfRule>
  </conditionalFormatting>
  <conditionalFormatting sqref="BU4:BU18">
    <cfRule type="expression" dxfId="914" priority="206">
      <formula>BW4=""</formula>
    </cfRule>
    <cfRule type="expression" dxfId="913" priority="209">
      <formula>BW4="L"</formula>
    </cfRule>
    <cfRule type="expression" dxfId="912" priority="210">
      <formula>BW4="W"</formula>
    </cfRule>
  </conditionalFormatting>
  <conditionalFormatting sqref="BW4:BW18">
    <cfRule type="expression" dxfId="911" priority="205">
      <formula>BW4=""</formula>
    </cfRule>
    <cfRule type="expression" dxfId="910" priority="207">
      <formula>BW4="L"</formula>
    </cfRule>
    <cfRule type="expression" dxfId="909" priority="208">
      <formula>BW4="W"</formula>
    </cfRule>
  </conditionalFormatting>
  <conditionalFormatting sqref="BV3">
    <cfRule type="expression" dxfId="908" priority="202">
      <formula>BW3=""</formula>
    </cfRule>
    <cfRule type="expression" dxfId="907" priority="203">
      <formula>BW3="L"</formula>
    </cfRule>
    <cfRule type="expression" dxfId="906" priority="204">
      <formula>BW3="W"</formula>
    </cfRule>
  </conditionalFormatting>
  <conditionalFormatting sqref="BV3:BV18">
    <cfRule type="expression" dxfId="905" priority="199">
      <formula>BW3=""</formula>
    </cfRule>
    <cfRule type="expression" dxfId="904" priority="200">
      <formula>BW3="L"</formula>
    </cfRule>
    <cfRule type="expression" dxfId="903" priority="201">
      <formula>BW3="W"</formula>
    </cfRule>
  </conditionalFormatting>
  <conditionalFormatting sqref="BT3">
    <cfRule type="expression" dxfId="902" priority="196">
      <formula>BW3=""</formula>
    </cfRule>
    <cfRule type="expression" dxfId="901" priority="197">
      <formula>BW3="L"</formula>
    </cfRule>
    <cfRule type="expression" dxfId="900" priority="198">
      <formula>BW3="W"</formula>
    </cfRule>
  </conditionalFormatting>
  <conditionalFormatting sqref="BT4:BT13 BT16:BT18">
    <cfRule type="expression" dxfId="899" priority="193">
      <formula>BW4=""</formula>
    </cfRule>
    <cfRule type="expression" dxfId="898" priority="194">
      <formula>BW4="L"</formula>
    </cfRule>
    <cfRule type="expression" dxfId="897" priority="195">
      <formula>BW4="W"</formula>
    </cfRule>
  </conditionalFormatting>
  <conditionalFormatting sqref="BP14:BP15">
    <cfRule type="expression" dxfId="896" priority="190">
      <formula>BS14=""</formula>
    </cfRule>
    <cfRule type="expression" dxfId="895" priority="191">
      <formula>BS14="L"</formula>
    </cfRule>
    <cfRule type="expression" dxfId="894" priority="192">
      <formula>BS14="W"</formula>
    </cfRule>
  </conditionalFormatting>
  <conditionalFormatting sqref="BT14:BT15">
    <cfRule type="expression" dxfId="893" priority="187">
      <formula>BW14=""</formula>
    </cfRule>
    <cfRule type="expression" dxfId="892" priority="188">
      <formula>BW14="L"</formula>
    </cfRule>
    <cfRule type="expression" dxfId="891" priority="189">
      <formula>BW14="W"</formula>
    </cfRule>
  </conditionalFormatting>
  <conditionalFormatting sqref="BY3">
    <cfRule type="expression" dxfId="890" priority="182">
      <formula>CA3=""</formula>
    </cfRule>
    <cfRule type="expression" dxfId="889" priority="185">
      <formula>CA3="L"</formula>
    </cfRule>
    <cfRule type="expression" dxfId="888" priority="186">
      <formula>CA3="W"</formula>
    </cfRule>
  </conditionalFormatting>
  <conditionalFormatting sqref="CA3">
    <cfRule type="expression" dxfId="887" priority="181">
      <formula>CA3=""</formula>
    </cfRule>
    <cfRule type="expression" dxfId="886" priority="183">
      <formula>CA3="L"</formula>
    </cfRule>
    <cfRule type="expression" dxfId="885" priority="184">
      <formula>CA3="W"</formula>
    </cfRule>
  </conditionalFormatting>
  <conditionalFormatting sqref="BY4:BY18">
    <cfRule type="expression" dxfId="884" priority="176">
      <formula>CA4=""</formula>
    </cfRule>
    <cfRule type="expression" dxfId="883" priority="179">
      <formula>CA4="L"</formula>
    </cfRule>
    <cfRule type="expression" dxfId="882" priority="180">
      <formula>CA4="W"</formula>
    </cfRule>
  </conditionalFormatting>
  <conditionalFormatting sqref="CA4:CA18">
    <cfRule type="expression" dxfId="881" priority="175">
      <formula>CA4=""</formula>
    </cfRule>
    <cfRule type="expression" dxfId="880" priority="177">
      <formula>CA4="L"</formula>
    </cfRule>
    <cfRule type="expression" dxfId="879" priority="178">
      <formula>CA4="W"</formula>
    </cfRule>
  </conditionalFormatting>
  <conditionalFormatting sqref="BZ3">
    <cfRule type="expression" dxfId="878" priority="172">
      <formula>CA3=""</formula>
    </cfRule>
    <cfRule type="expression" dxfId="877" priority="173">
      <formula>CA3="L"</formula>
    </cfRule>
    <cfRule type="expression" dxfId="876" priority="174">
      <formula>CA3="W"</formula>
    </cfRule>
  </conditionalFormatting>
  <conditionalFormatting sqref="BZ3:BZ18">
    <cfRule type="expression" dxfId="875" priority="169">
      <formula>CA3=""</formula>
    </cfRule>
    <cfRule type="expression" dxfId="874" priority="170">
      <formula>CA3="L"</formula>
    </cfRule>
    <cfRule type="expression" dxfId="873" priority="171">
      <formula>CA3="W"</formula>
    </cfRule>
  </conditionalFormatting>
  <conditionalFormatting sqref="BX3">
    <cfRule type="expression" dxfId="872" priority="166">
      <formula>CA3=""</formula>
    </cfRule>
    <cfRule type="expression" dxfId="871" priority="167">
      <formula>CA3="L"</formula>
    </cfRule>
    <cfRule type="expression" dxfId="870" priority="168">
      <formula>CA3="W"</formula>
    </cfRule>
  </conditionalFormatting>
  <conditionalFormatting sqref="BX4:BX18">
    <cfRule type="expression" dxfId="869" priority="163">
      <formula>CA4=""</formula>
    </cfRule>
    <cfRule type="expression" dxfId="868" priority="164">
      <formula>CA4="L"</formula>
    </cfRule>
    <cfRule type="expression" dxfId="867" priority="165">
      <formula>CA4="W"</formula>
    </cfRule>
  </conditionalFormatting>
  <conditionalFormatting sqref="CC3">
    <cfRule type="expression" dxfId="866" priority="158">
      <formula>CE3=""</formula>
    </cfRule>
    <cfRule type="expression" dxfId="865" priority="161">
      <formula>CE3="L"</formula>
    </cfRule>
    <cfRule type="expression" dxfId="864" priority="162">
      <formula>CE3="W"</formula>
    </cfRule>
  </conditionalFormatting>
  <conditionalFormatting sqref="CE3">
    <cfRule type="expression" dxfId="863" priority="157">
      <formula>CE3=""</formula>
    </cfRule>
    <cfRule type="expression" dxfId="862" priority="159">
      <formula>CE3="L"</formula>
    </cfRule>
    <cfRule type="expression" dxfId="861" priority="160">
      <formula>CE3="W"</formula>
    </cfRule>
  </conditionalFormatting>
  <conditionalFormatting sqref="CC4:CC18">
    <cfRule type="expression" dxfId="860" priority="152">
      <formula>CE4=""</formula>
    </cfRule>
    <cfRule type="expression" dxfId="859" priority="155">
      <formula>CE4="L"</formula>
    </cfRule>
    <cfRule type="expression" dxfId="858" priority="156">
      <formula>CE4="W"</formula>
    </cfRule>
  </conditionalFormatting>
  <conditionalFormatting sqref="CE4:CE18">
    <cfRule type="expression" dxfId="857" priority="151">
      <formula>CE4=""</formula>
    </cfRule>
    <cfRule type="expression" dxfId="856" priority="153">
      <formula>CE4="L"</formula>
    </cfRule>
    <cfRule type="expression" dxfId="855" priority="154">
      <formula>CE4="W"</formula>
    </cfRule>
  </conditionalFormatting>
  <conditionalFormatting sqref="CD3">
    <cfRule type="expression" dxfId="854" priority="148">
      <formula>CE3=""</formula>
    </cfRule>
    <cfRule type="expression" dxfId="853" priority="149">
      <formula>CE3="L"</formula>
    </cfRule>
    <cfRule type="expression" dxfId="852" priority="150">
      <formula>CE3="W"</formula>
    </cfRule>
  </conditionalFormatting>
  <conditionalFormatting sqref="CD3:CD18">
    <cfRule type="expression" dxfId="851" priority="145">
      <formula>CE3=""</formula>
    </cfRule>
    <cfRule type="expression" dxfId="850" priority="146">
      <formula>CE3="L"</formula>
    </cfRule>
    <cfRule type="expression" dxfId="849" priority="147">
      <formula>CE3="W"</formula>
    </cfRule>
  </conditionalFormatting>
  <conditionalFormatting sqref="CB3">
    <cfRule type="expression" dxfId="848" priority="142">
      <formula>CE3=""</formula>
    </cfRule>
    <cfRule type="expression" dxfId="847" priority="143">
      <formula>CE3="L"</formula>
    </cfRule>
    <cfRule type="expression" dxfId="846" priority="144">
      <formula>CE3="W"</formula>
    </cfRule>
  </conditionalFormatting>
  <conditionalFormatting sqref="CB4:CB9 CB16:CB18 CB11:CB13">
    <cfRule type="expression" dxfId="845" priority="139">
      <formula>CE4=""</formula>
    </cfRule>
    <cfRule type="expression" dxfId="844" priority="140">
      <formula>CE4="L"</formula>
    </cfRule>
    <cfRule type="expression" dxfId="843" priority="141">
      <formula>CE4="W"</formula>
    </cfRule>
  </conditionalFormatting>
  <conditionalFormatting sqref="CG3">
    <cfRule type="expression" dxfId="842" priority="134">
      <formula>CI3=""</formula>
    </cfRule>
    <cfRule type="expression" dxfId="841" priority="137">
      <formula>CI3="L"</formula>
    </cfRule>
    <cfRule type="expression" dxfId="840" priority="138">
      <formula>CI3="W"</formula>
    </cfRule>
  </conditionalFormatting>
  <conditionalFormatting sqref="CI3">
    <cfRule type="expression" dxfId="839" priority="133">
      <formula>CI3=""</formula>
    </cfRule>
    <cfRule type="expression" dxfId="838" priority="135">
      <formula>CI3="L"</formula>
    </cfRule>
    <cfRule type="expression" dxfId="837" priority="136">
      <formula>CI3="W"</formula>
    </cfRule>
  </conditionalFormatting>
  <conditionalFormatting sqref="CG4:CG18">
    <cfRule type="expression" dxfId="836" priority="128">
      <formula>CI4=""</formula>
    </cfRule>
    <cfRule type="expression" dxfId="835" priority="131">
      <formula>CI4="L"</formula>
    </cfRule>
    <cfRule type="expression" dxfId="834" priority="132">
      <formula>CI4="W"</formula>
    </cfRule>
  </conditionalFormatting>
  <conditionalFormatting sqref="CI4:CI18">
    <cfRule type="expression" dxfId="833" priority="127">
      <formula>CI4=""</formula>
    </cfRule>
    <cfRule type="expression" dxfId="832" priority="129">
      <formula>CI4="L"</formula>
    </cfRule>
    <cfRule type="expression" dxfId="831" priority="130">
      <formula>CI4="W"</formula>
    </cfRule>
  </conditionalFormatting>
  <conditionalFormatting sqref="CH3">
    <cfRule type="expression" dxfId="830" priority="124">
      <formula>CI3=""</formula>
    </cfRule>
    <cfRule type="expression" dxfId="829" priority="125">
      <formula>CI3="L"</formula>
    </cfRule>
    <cfRule type="expression" dxfId="828" priority="126">
      <formula>CI3="W"</formula>
    </cfRule>
  </conditionalFormatting>
  <conditionalFormatting sqref="CH3:CH18">
    <cfRule type="expression" dxfId="827" priority="121">
      <formula>CI3=""</formula>
    </cfRule>
    <cfRule type="expression" dxfId="826" priority="122">
      <formula>CI3="L"</formula>
    </cfRule>
    <cfRule type="expression" dxfId="825" priority="123">
      <formula>CI3="W"</formula>
    </cfRule>
  </conditionalFormatting>
  <conditionalFormatting sqref="CF3">
    <cfRule type="expression" dxfId="824" priority="118">
      <formula>CI3=""</formula>
    </cfRule>
    <cfRule type="expression" dxfId="823" priority="119">
      <formula>CI3="L"</formula>
    </cfRule>
    <cfRule type="expression" dxfId="822" priority="120">
      <formula>CI3="W"</formula>
    </cfRule>
  </conditionalFormatting>
  <conditionalFormatting sqref="CF4:CF9 CF16:CF18 CF11:CF13">
    <cfRule type="expression" dxfId="821" priority="115">
      <formula>CI4=""</formula>
    </cfRule>
    <cfRule type="expression" dxfId="820" priority="116">
      <formula>CI4="L"</formula>
    </cfRule>
    <cfRule type="expression" dxfId="819" priority="117">
      <formula>CI4="W"</formula>
    </cfRule>
  </conditionalFormatting>
  <conditionalFormatting sqref="CB14:CB15">
    <cfRule type="expression" dxfId="818" priority="112">
      <formula>CE14=""</formula>
    </cfRule>
    <cfRule type="expression" dxfId="817" priority="113">
      <formula>CE14="L"</formula>
    </cfRule>
    <cfRule type="expression" dxfId="816" priority="114">
      <formula>CE14="W"</formula>
    </cfRule>
  </conditionalFormatting>
  <conditionalFormatting sqref="CF14:CF15">
    <cfRule type="expression" dxfId="815" priority="109">
      <formula>CI14=""</formula>
    </cfRule>
    <cfRule type="expression" dxfId="814" priority="110">
      <formula>CI14="L"</formula>
    </cfRule>
    <cfRule type="expression" dxfId="813" priority="111">
      <formula>CI14="W"</formula>
    </cfRule>
  </conditionalFormatting>
  <conditionalFormatting sqref="CB10">
    <cfRule type="expression" dxfId="812" priority="106">
      <formula>CE10=""</formula>
    </cfRule>
    <cfRule type="expression" dxfId="811" priority="107">
      <formula>CE10="L"</formula>
    </cfRule>
    <cfRule type="expression" dxfId="810" priority="108">
      <formula>CE10="W"</formula>
    </cfRule>
  </conditionalFormatting>
  <conditionalFormatting sqref="CF10">
    <cfRule type="expression" dxfId="809" priority="103">
      <formula>CI10=""</formula>
    </cfRule>
    <cfRule type="expression" dxfId="808" priority="104">
      <formula>CI10="L"</formula>
    </cfRule>
    <cfRule type="expression" dxfId="807" priority="105">
      <formula>CI10="W"</formula>
    </cfRule>
  </conditionalFormatting>
  <conditionalFormatting sqref="CK3">
    <cfRule type="expression" dxfId="806" priority="98">
      <formula>CM3=""</formula>
    </cfRule>
    <cfRule type="expression" dxfId="805" priority="101">
      <formula>CM3="L"</formula>
    </cfRule>
    <cfRule type="expression" dxfId="804" priority="102">
      <formula>CM3="W"</formula>
    </cfRule>
  </conditionalFormatting>
  <conditionalFormatting sqref="CM3">
    <cfRule type="expression" dxfId="803" priority="97">
      <formula>CM3=""</formula>
    </cfRule>
    <cfRule type="expression" dxfId="802" priority="99">
      <formula>CM3="L"</formula>
    </cfRule>
    <cfRule type="expression" dxfId="801" priority="100">
      <formula>CM3="W"</formula>
    </cfRule>
  </conditionalFormatting>
  <conditionalFormatting sqref="CK4:CK18">
    <cfRule type="expression" dxfId="800" priority="92">
      <formula>CM4=""</formula>
    </cfRule>
    <cfRule type="expression" dxfId="799" priority="95">
      <formula>CM4="L"</formula>
    </cfRule>
    <cfRule type="expression" dxfId="798" priority="96">
      <formula>CM4="W"</formula>
    </cfRule>
  </conditionalFormatting>
  <conditionalFormatting sqref="CM4:CM18">
    <cfRule type="expression" dxfId="797" priority="91">
      <formula>CM4=""</formula>
    </cfRule>
    <cfRule type="expression" dxfId="796" priority="93">
      <formula>CM4="L"</formula>
    </cfRule>
    <cfRule type="expression" dxfId="795" priority="94">
      <formula>CM4="W"</formula>
    </cfRule>
  </conditionalFormatting>
  <conditionalFormatting sqref="CL3">
    <cfRule type="expression" dxfId="794" priority="88">
      <formula>CM3=""</formula>
    </cfRule>
    <cfRule type="expression" dxfId="793" priority="89">
      <formula>CM3="L"</formula>
    </cfRule>
    <cfRule type="expression" dxfId="792" priority="90">
      <formula>CM3="W"</formula>
    </cfRule>
  </conditionalFormatting>
  <conditionalFormatting sqref="CL3:CL18">
    <cfRule type="expression" dxfId="791" priority="85">
      <formula>CM3=""</formula>
    </cfRule>
    <cfRule type="expression" dxfId="790" priority="86">
      <formula>CM3="L"</formula>
    </cfRule>
    <cfRule type="expression" dxfId="789" priority="87">
      <formula>CM3="W"</formula>
    </cfRule>
  </conditionalFormatting>
  <conditionalFormatting sqref="CJ3">
    <cfRule type="expression" dxfId="788" priority="82">
      <formula>CM3=""</formula>
    </cfRule>
    <cfRule type="expression" dxfId="787" priority="83">
      <formula>CM3="L"</formula>
    </cfRule>
    <cfRule type="expression" dxfId="786" priority="84">
      <formula>CM3="W"</formula>
    </cfRule>
  </conditionalFormatting>
  <conditionalFormatting sqref="CJ4:CJ18">
    <cfRule type="expression" dxfId="785" priority="79">
      <formula>CM4=""</formula>
    </cfRule>
    <cfRule type="expression" dxfId="784" priority="80">
      <formula>CM4="L"</formula>
    </cfRule>
    <cfRule type="expression" dxfId="783" priority="81">
      <formula>CM4="W"</formula>
    </cfRule>
  </conditionalFormatting>
  <conditionalFormatting sqref="CO3">
    <cfRule type="expression" dxfId="782" priority="74">
      <formula>CQ3=""</formula>
    </cfRule>
    <cfRule type="expression" dxfId="781" priority="77">
      <formula>CQ3="L"</formula>
    </cfRule>
    <cfRule type="expression" dxfId="780" priority="78">
      <formula>CQ3="W"</formula>
    </cfRule>
  </conditionalFormatting>
  <conditionalFormatting sqref="CQ3">
    <cfRule type="expression" dxfId="779" priority="73">
      <formula>CQ3=""</formula>
    </cfRule>
    <cfRule type="expression" dxfId="778" priority="75">
      <formula>CQ3="L"</formula>
    </cfRule>
    <cfRule type="expression" dxfId="777" priority="76">
      <formula>CQ3="W"</formula>
    </cfRule>
  </conditionalFormatting>
  <conditionalFormatting sqref="CO4:CO18">
    <cfRule type="expression" dxfId="776" priority="68">
      <formula>CQ4=""</formula>
    </cfRule>
    <cfRule type="expression" dxfId="775" priority="71">
      <formula>CQ4="L"</formula>
    </cfRule>
    <cfRule type="expression" dxfId="774" priority="72">
      <formula>CQ4="W"</formula>
    </cfRule>
  </conditionalFormatting>
  <conditionalFormatting sqref="CQ4:CQ18">
    <cfRule type="expression" dxfId="773" priority="67">
      <formula>CQ4=""</formula>
    </cfRule>
    <cfRule type="expression" dxfId="772" priority="69">
      <formula>CQ4="L"</formula>
    </cfRule>
    <cfRule type="expression" dxfId="771" priority="70">
      <formula>CQ4="W"</formula>
    </cfRule>
  </conditionalFormatting>
  <conditionalFormatting sqref="CP3">
    <cfRule type="expression" dxfId="770" priority="64">
      <formula>CQ3=""</formula>
    </cfRule>
    <cfRule type="expression" dxfId="769" priority="65">
      <formula>CQ3="L"</formula>
    </cfRule>
    <cfRule type="expression" dxfId="768" priority="66">
      <formula>CQ3="W"</formula>
    </cfRule>
  </conditionalFormatting>
  <conditionalFormatting sqref="CP3:CP18">
    <cfRule type="expression" dxfId="767" priority="61">
      <formula>CQ3=""</formula>
    </cfRule>
    <cfRule type="expression" dxfId="766" priority="62">
      <formula>CQ3="L"</formula>
    </cfRule>
    <cfRule type="expression" dxfId="765" priority="63">
      <formula>CQ3="W"</formula>
    </cfRule>
  </conditionalFormatting>
  <conditionalFormatting sqref="CS3">
    <cfRule type="expression" dxfId="764" priority="50">
      <formula>CU3=""</formula>
    </cfRule>
    <cfRule type="expression" dxfId="763" priority="53">
      <formula>CU3="L"</formula>
    </cfRule>
    <cfRule type="expression" dxfId="762" priority="54">
      <formula>CU3="W"</formula>
    </cfRule>
  </conditionalFormatting>
  <conditionalFormatting sqref="CU3">
    <cfRule type="expression" dxfId="761" priority="49">
      <formula>CU3=""</formula>
    </cfRule>
    <cfRule type="expression" dxfId="760" priority="51">
      <formula>CU3="L"</formula>
    </cfRule>
    <cfRule type="expression" dxfId="759" priority="52">
      <formula>CU3="W"</formula>
    </cfRule>
  </conditionalFormatting>
  <conditionalFormatting sqref="CS4:CS18">
    <cfRule type="expression" dxfId="758" priority="44">
      <formula>CU4=""</formula>
    </cfRule>
    <cfRule type="expression" dxfId="757" priority="47">
      <formula>CU4="L"</formula>
    </cfRule>
    <cfRule type="expression" dxfId="756" priority="48">
      <formula>CU4="W"</formula>
    </cfRule>
  </conditionalFormatting>
  <conditionalFormatting sqref="CU4:CU18">
    <cfRule type="expression" dxfId="755" priority="43">
      <formula>CU4=""</formula>
    </cfRule>
    <cfRule type="expression" dxfId="754" priority="45">
      <formula>CU4="L"</formula>
    </cfRule>
    <cfRule type="expression" dxfId="753" priority="46">
      <formula>CU4="W"</formula>
    </cfRule>
  </conditionalFormatting>
  <conditionalFormatting sqref="CT3">
    <cfRule type="expression" dxfId="752" priority="40">
      <formula>CU3=""</formula>
    </cfRule>
    <cfRule type="expression" dxfId="751" priority="41">
      <formula>CU3="L"</formula>
    </cfRule>
    <cfRule type="expression" dxfId="750" priority="42">
      <formula>CU3="W"</formula>
    </cfRule>
  </conditionalFormatting>
  <conditionalFormatting sqref="CT3:CT18">
    <cfRule type="expression" dxfId="749" priority="37">
      <formula>CU3=""</formula>
    </cfRule>
    <cfRule type="expression" dxfId="748" priority="38">
      <formula>CU3="L"</formula>
    </cfRule>
    <cfRule type="expression" dxfId="747" priority="39">
      <formula>CU3="W"</formula>
    </cfRule>
  </conditionalFormatting>
  <conditionalFormatting sqref="CN3">
    <cfRule type="expression" dxfId="746" priority="10">
      <formula>CQ3=""</formula>
    </cfRule>
    <cfRule type="expression" dxfId="745" priority="11">
      <formula>CQ3="L"</formula>
    </cfRule>
    <cfRule type="expression" dxfId="744" priority="12">
      <formula>CQ3="W"</formula>
    </cfRule>
  </conditionalFormatting>
  <conditionalFormatting sqref="CN4:CN18">
    <cfRule type="expression" dxfId="743" priority="7">
      <formula>CQ4=""</formula>
    </cfRule>
    <cfRule type="expression" dxfId="742" priority="8">
      <formula>CQ4="L"</formula>
    </cfRule>
    <cfRule type="expression" dxfId="741" priority="9">
      <formula>CQ4="W"</formula>
    </cfRule>
  </conditionalFormatting>
  <conditionalFormatting sqref="CR3">
    <cfRule type="expression" dxfId="740" priority="4">
      <formula>CU3=""</formula>
    </cfRule>
    <cfRule type="expression" dxfId="739" priority="5">
      <formula>CU3="L"</formula>
    </cfRule>
    <cfRule type="expression" dxfId="738" priority="6">
      <formula>CU3="W"</formula>
    </cfRule>
  </conditionalFormatting>
  <conditionalFormatting sqref="CR4:CR18">
    <cfRule type="expression" dxfId="737" priority="1">
      <formula>CU4=""</formula>
    </cfRule>
    <cfRule type="expression" dxfId="736" priority="2">
      <formula>CU4="L"</formula>
    </cfRule>
    <cfRule type="expression" dxfId="735" priority="3">
      <formula>CU4="W"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O17" sqref="O17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10.83203125" bestFit="1" customWidth="1"/>
    <col min="12" max="12" width="8.5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106" t="s">
        <v>95</v>
      </c>
      <c r="B1" s="106" t="s">
        <v>70</v>
      </c>
      <c r="C1" s="106" t="s">
        <v>69</v>
      </c>
      <c r="D1" s="120" t="s">
        <v>0</v>
      </c>
      <c r="E1" s="120" t="s">
        <v>1</v>
      </c>
      <c r="F1" s="120" t="s">
        <v>66</v>
      </c>
      <c r="G1" s="120" t="s">
        <v>65</v>
      </c>
      <c r="H1" s="120" t="s">
        <v>123</v>
      </c>
      <c r="I1" s="120" t="s">
        <v>124</v>
      </c>
      <c r="J1" s="121" t="s">
        <v>125</v>
      </c>
      <c r="K1" s="121" t="s">
        <v>7</v>
      </c>
      <c r="L1" s="121" t="s">
        <v>136</v>
      </c>
      <c r="M1" s="123" t="s">
        <v>150</v>
      </c>
      <c r="N1" s="111" t="s">
        <v>151</v>
      </c>
      <c r="O1" s="112"/>
      <c r="P1" s="113">
        <v>1</v>
      </c>
      <c r="Q1" s="114"/>
      <c r="R1" s="111" t="s">
        <v>151</v>
      </c>
      <c r="S1" s="112"/>
      <c r="T1" s="113">
        <f>P1+1</f>
        <v>2</v>
      </c>
      <c r="U1" s="114"/>
      <c r="V1" s="111" t="s">
        <v>151</v>
      </c>
      <c r="W1" s="112"/>
      <c r="X1" s="113">
        <f>T1+1</f>
        <v>3</v>
      </c>
      <c r="Y1" s="114"/>
      <c r="Z1" s="111" t="s">
        <v>151</v>
      </c>
      <c r="AA1" s="112"/>
      <c r="AB1" s="113">
        <f>X1+1</f>
        <v>4</v>
      </c>
      <c r="AC1" s="114"/>
      <c r="AD1" s="111" t="s">
        <v>151</v>
      </c>
      <c r="AE1" s="112"/>
      <c r="AF1" s="113">
        <f>AB1+1</f>
        <v>5</v>
      </c>
      <c r="AG1" s="114"/>
      <c r="AH1" s="111" t="s">
        <v>151</v>
      </c>
      <c r="AI1" s="112"/>
      <c r="AJ1" s="113">
        <f>AF1+1</f>
        <v>6</v>
      </c>
      <c r="AK1" s="114"/>
      <c r="AL1" s="111" t="s">
        <v>151</v>
      </c>
      <c r="AM1" s="112"/>
      <c r="AN1" s="113">
        <f>AJ1+1</f>
        <v>7</v>
      </c>
      <c r="AO1" s="114"/>
      <c r="AP1" s="111" t="s">
        <v>151</v>
      </c>
      <c r="AQ1" s="112"/>
      <c r="AR1" s="113">
        <f>AN1+1</f>
        <v>8</v>
      </c>
      <c r="AS1" s="114"/>
      <c r="AT1" s="111" t="s">
        <v>151</v>
      </c>
      <c r="AU1" s="112"/>
      <c r="AV1" s="113">
        <f>AR1+1</f>
        <v>9</v>
      </c>
      <c r="AW1" s="114"/>
      <c r="AX1" s="111" t="s">
        <v>151</v>
      </c>
      <c r="AY1" s="112"/>
      <c r="AZ1" s="113">
        <f>AV1+1</f>
        <v>10</v>
      </c>
      <c r="BA1" s="114"/>
      <c r="BB1" s="111" t="s">
        <v>151</v>
      </c>
      <c r="BC1" s="112"/>
      <c r="BD1" s="113">
        <f>AZ1+1</f>
        <v>11</v>
      </c>
      <c r="BE1" s="114"/>
      <c r="BF1" s="111" t="s">
        <v>151</v>
      </c>
      <c r="BG1" s="112"/>
      <c r="BH1" s="113">
        <f>BD1+1</f>
        <v>12</v>
      </c>
      <c r="BI1" s="114"/>
      <c r="BJ1" s="111" t="s">
        <v>151</v>
      </c>
      <c r="BK1" s="112"/>
      <c r="BL1" s="113">
        <f>BH1+1</f>
        <v>13</v>
      </c>
      <c r="BM1" s="114"/>
      <c r="BN1" s="111" t="s">
        <v>151</v>
      </c>
      <c r="BO1" s="112"/>
      <c r="BP1" s="113">
        <f>BL1+1</f>
        <v>14</v>
      </c>
      <c r="BQ1" s="114"/>
      <c r="BR1" s="111" t="s">
        <v>151</v>
      </c>
      <c r="BS1" s="112"/>
      <c r="BT1" s="113">
        <f>BP1+1</f>
        <v>15</v>
      </c>
      <c r="BU1" s="114"/>
      <c r="BV1" s="111" t="s">
        <v>151</v>
      </c>
      <c r="BW1" s="112"/>
      <c r="BX1" s="113">
        <f>BT1+1</f>
        <v>16</v>
      </c>
      <c r="BY1" s="114"/>
      <c r="BZ1" s="111" t="s">
        <v>151</v>
      </c>
      <c r="CA1" s="112"/>
      <c r="CB1" s="113">
        <f>BX1+1</f>
        <v>17</v>
      </c>
      <c r="CC1" s="114"/>
      <c r="CD1" s="111" t="s">
        <v>151</v>
      </c>
      <c r="CE1" s="112"/>
      <c r="CF1" s="113">
        <f>CB1+1</f>
        <v>18</v>
      </c>
      <c r="CG1" s="114"/>
      <c r="CH1" s="111" t="s">
        <v>151</v>
      </c>
      <c r="CI1" s="112"/>
      <c r="CJ1" s="113">
        <f>CF1+1</f>
        <v>19</v>
      </c>
      <c r="CK1" s="114"/>
      <c r="CL1" s="111" t="s">
        <v>151</v>
      </c>
      <c r="CM1" s="112"/>
      <c r="CN1" s="113">
        <f>CJ1+1</f>
        <v>20</v>
      </c>
      <c r="CO1" s="114"/>
      <c r="CP1" s="111" t="s">
        <v>151</v>
      </c>
      <c r="CQ1" s="112"/>
      <c r="CR1" s="113">
        <f>CN1+1</f>
        <v>21</v>
      </c>
      <c r="CS1" s="114"/>
    </row>
    <row r="2" spans="1:97" x14ac:dyDescent="0.2">
      <c r="A2" s="106"/>
      <c r="B2" s="106"/>
      <c r="C2" s="106"/>
      <c r="D2" s="126"/>
      <c r="E2" s="126"/>
      <c r="F2" s="106"/>
      <c r="G2" s="106"/>
      <c r="H2" s="106"/>
      <c r="I2" s="106"/>
      <c r="J2" s="122"/>
      <c r="K2" s="121"/>
      <c r="L2" s="121"/>
      <c r="M2" s="123"/>
      <c r="N2" s="47" t="s">
        <v>121</v>
      </c>
      <c r="O2" s="48" t="s">
        <v>122</v>
      </c>
      <c r="P2" s="62" t="s">
        <v>148</v>
      </c>
      <c r="Q2" s="49" t="s">
        <v>7</v>
      </c>
      <c r="R2" s="69" t="s">
        <v>121</v>
      </c>
      <c r="S2" s="70" t="s">
        <v>122</v>
      </c>
      <c r="T2" s="70" t="s">
        <v>148</v>
      </c>
      <c r="U2" s="71" t="s">
        <v>7</v>
      </c>
      <c r="V2" s="69" t="s">
        <v>121</v>
      </c>
      <c r="W2" s="70" t="s">
        <v>122</v>
      </c>
      <c r="X2" s="70" t="s">
        <v>148</v>
      </c>
      <c r="Y2" s="71" t="s">
        <v>7</v>
      </c>
      <c r="Z2" s="69" t="s">
        <v>121</v>
      </c>
      <c r="AA2" s="70" t="s">
        <v>122</v>
      </c>
      <c r="AB2" s="70" t="s">
        <v>148</v>
      </c>
      <c r="AC2" s="71" t="s">
        <v>7</v>
      </c>
      <c r="AD2" s="69" t="s">
        <v>121</v>
      </c>
      <c r="AE2" s="70" t="s">
        <v>122</v>
      </c>
      <c r="AF2" s="70" t="s">
        <v>148</v>
      </c>
      <c r="AG2" s="71" t="s">
        <v>7</v>
      </c>
      <c r="AH2" s="69" t="s">
        <v>121</v>
      </c>
      <c r="AI2" s="70" t="s">
        <v>122</v>
      </c>
      <c r="AJ2" s="70" t="s">
        <v>148</v>
      </c>
      <c r="AK2" s="71" t="s">
        <v>7</v>
      </c>
      <c r="AL2" s="69" t="s">
        <v>121</v>
      </c>
      <c r="AM2" s="70" t="s">
        <v>122</v>
      </c>
      <c r="AN2" s="70" t="s">
        <v>148</v>
      </c>
      <c r="AO2" s="71" t="s">
        <v>7</v>
      </c>
      <c r="AP2" s="69" t="s">
        <v>121</v>
      </c>
      <c r="AQ2" s="70" t="s">
        <v>122</v>
      </c>
      <c r="AR2" s="70" t="s">
        <v>148</v>
      </c>
      <c r="AS2" s="71" t="s">
        <v>7</v>
      </c>
      <c r="AT2" s="69" t="s">
        <v>121</v>
      </c>
      <c r="AU2" s="70" t="s">
        <v>122</v>
      </c>
      <c r="AV2" s="70" t="s">
        <v>148</v>
      </c>
      <c r="AW2" s="71" t="s">
        <v>7</v>
      </c>
      <c r="AX2" s="69" t="s">
        <v>121</v>
      </c>
      <c r="AY2" s="70" t="s">
        <v>122</v>
      </c>
      <c r="AZ2" s="70" t="s">
        <v>148</v>
      </c>
      <c r="BA2" s="71" t="s">
        <v>7</v>
      </c>
      <c r="BB2" s="69" t="s">
        <v>121</v>
      </c>
      <c r="BC2" s="70" t="s">
        <v>122</v>
      </c>
      <c r="BD2" s="70" t="s">
        <v>148</v>
      </c>
      <c r="BE2" s="71" t="s">
        <v>7</v>
      </c>
      <c r="BF2" s="73" t="s">
        <v>121</v>
      </c>
      <c r="BG2" s="74" t="s">
        <v>122</v>
      </c>
      <c r="BH2" s="74" t="s">
        <v>148</v>
      </c>
      <c r="BI2" s="75" t="s">
        <v>7</v>
      </c>
      <c r="BJ2" s="73" t="s">
        <v>121</v>
      </c>
      <c r="BK2" s="74" t="s">
        <v>122</v>
      </c>
      <c r="BL2" s="74" t="s">
        <v>148</v>
      </c>
      <c r="BM2" s="75" t="s">
        <v>7</v>
      </c>
      <c r="BN2" s="73" t="s">
        <v>121</v>
      </c>
      <c r="BO2" s="74" t="s">
        <v>122</v>
      </c>
      <c r="BP2" s="74" t="s">
        <v>148</v>
      </c>
      <c r="BQ2" s="75" t="s">
        <v>7</v>
      </c>
      <c r="BR2" s="76" t="s">
        <v>121</v>
      </c>
      <c r="BS2" s="77" t="s">
        <v>122</v>
      </c>
      <c r="BT2" s="77" t="s">
        <v>148</v>
      </c>
      <c r="BU2" s="78" t="s">
        <v>7</v>
      </c>
      <c r="BV2" s="76" t="s">
        <v>121</v>
      </c>
      <c r="BW2" s="77" t="s">
        <v>122</v>
      </c>
      <c r="BX2" s="77" t="s">
        <v>148</v>
      </c>
      <c r="BY2" s="78" t="s">
        <v>7</v>
      </c>
      <c r="BZ2" s="76" t="s">
        <v>121</v>
      </c>
      <c r="CA2" s="77" t="s">
        <v>122</v>
      </c>
      <c r="CB2" s="77" t="s">
        <v>148</v>
      </c>
      <c r="CC2" s="78" t="s">
        <v>7</v>
      </c>
      <c r="CD2" s="76" t="s">
        <v>121</v>
      </c>
      <c r="CE2" s="77" t="s">
        <v>122</v>
      </c>
      <c r="CF2" s="77" t="s">
        <v>148</v>
      </c>
      <c r="CG2" s="78" t="s">
        <v>7</v>
      </c>
      <c r="CH2" s="76" t="s">
        <v>121</v>
      </c>
      <c r="CI2" s="77" t="s">
        <v>122</v>
      </c>
      <c r="CJ2" s="77" t="s">
        <v>148</v>
      </c>
      <c r="CK2" s="78" t="s">
        <v>7</v>
      </c>
      <c r="CL2" s="79" t="s">
        <v>153</v>
      </c>
      <c r="CM2" s="80" t="s">
        <v>122</v>
      </c>
      <c r="CN2" s="80" t="s">
        <v>148</v>
      </c>
      <c r="CO2" s="81" t="s">
        <v>7</v>
      </c>
      <c r="CP2" s="79" t="s">
        <v>121</v>
      </c>
      <c r="CQ2" s="80" t="s">
        <v>122</v>
      </c>
      <c r="CR2" s="80" t="s">
        <v>148</v>
      </c>
      <c r="CS2" s="81" t="s">
        <v>7</v>
      </c>
    </row>
    <row r="3" spans="1:97" x14ac:dyDescent="0.2">
      <c r="A3" s="61">
        <v>2018</v>
      </c>
      <c r="B3" s="61">
        <v>17</v>
      </c>
      <c r="C3" s="61">
        <v>2</v>
      </c>
      <c r="D3" s="61" t="s">
        <v>38</v>
      </c>
      <c r="E3" s="61" t="s">
        <v>86</v>
      </c>
      <c r="F3" s="61" t="s">
        <v>38</v>
      </c>
      <c r="G3" s="61" t="s">
        <v>86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Data'!$X$1:$X$1000,MATCH(A3&amp;B3&amp;C3,'All Group Data'!$A$1:$A$1000&amp;'All Group Data'!$B$1:$B$1000&amp;'All Group Data'!$C$1:$C$1000,0))</f>
        <v>Russia</v>
      </c>
      <c r="L3" t="str">
        <f>IF(K3="","",IF(K3=F3,"favourite",IF(K3=G3,"outsider","draw")))</f>
        <v>favourite</v>
      </c>
      <c r="M3">
        <f>IF(L3="","",IF(L3="favourite",SUMIFS('All Group Data'!$S2:$S1000,'All Group Data'!$A2:$A1000,$A3,'All Group Data'!$C$2:$C$1000,$C3,'All Group Data'!$B$2:$B$1000,$B3),IF(L3="outsider",SUMIFS('All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2.1</v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Data'!$S$2:$S$1000,'All Group Data'!$A$2:$A$1000,$A3,'All Group Data'!$C$2:$C$1000,$C3,'All Group Data'!$B$2:$B$1000,$B3),IF(O3="outsider",SUMIFS('All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Q3" s="55" t="str">
        <f t="shared" ref="Q3:Q18" si="3">IF($K3="","",IF($K3=N3,"W","L"))</f>
        <v>W</v>
      </c>
      <c r="R3" s="45" t="s">
        <v>86</v>
      </c>
      <c r="S3" s="42" t="str">
        <f>IF(R3="","",IF(R3=$F3,"favourite",IF(R3=$G3,"outsider","draw")))</f>
        <v>outsider</v>
      </c>
      <c r="T3" s="42">
        <f>IF(S3="","",IF(S3="favourite",SUMIFS('All Group Data'!$S$2:$S$1000,'All Group Data'!$A$2:$A$1000,$A3,'All Group Data'!$C$2:$C$1000,$C3,'All Group Data'!$B$2:$B$1000,$B3),IF(S3="outsider",SUMIFS('All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U3" s="71" t="str">
        <f t="shared" ref="U3:U18" si="4">IF($K3="","",IF($K3=R3,"W","L"))</f>
        <v>L</v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Data'!$S$2:$S$1000,'All Group Data'!$A$2:$A$1000,$A3,'All Group Data'!$C$2:$C$1000,$C3,'All Group Data'!$B$2:$B$1000,$B3),IF(W3="outsider",SUMIFS('All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Y3" s="71" t="str">
        <f t="shared" ref="Y3:Y18" si="5">IF($K3="","",IF($K3=V3,"W","L"))</f>
        <v>L</v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Data'!$S$2:$S$1000,'All Group Data'!$A$2:$A$1000,$A3,'All Group Data'!$C$2:$C$1000,$C3,'All Group Data'!$B$2:$B$1000,$B3),IF(AA3="outsider",SUMIFS('All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C3" s="71" t="str">
        <f t="shared" ref="AC3:AC18" si="6">IF($K3="","",IF($K3=Z3,"W","L"))</f>
        <v>W</v>
      </c>
      <c r="AD3" s="45" t="s">
        <v>86</v>
      </c>
      <c r="AE3" s="42" t="str">
        <f>IF(AD3="","",IF(AD3=$F3,"favourite",IF(AD3=$G3,"outsider","draw")))</f>
        <v>outsider</v>
      </c>
      <c r="AF3" s="42">
        <f>IF(AE3="","",IF(AE3="favourite",SUMIFS('All Group Data'!$S$2:$S$1000,'All Group Data'!$A$2:$A$1000,$A3,'All Group Data'!$C$2:$C$1000,$C3,'All Group Data'!$B$2:$B$1000,$B3),IF(AE3="outsider",SUMIFS('All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G3" s="71" t="str">
        <f t="shared" ref="AG3:AG18" si="7">IF($K3="","",IF($K3=AD3,"W","L"))</f>
        <v>L</v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Data'!$S$2:$S$1000,'All Group Data'!$A$2:$A$1000,$A3,'All Group Data'!$C$2:$C$1000,$C3,'All Group Data'!$B$2:$B$1000,$B3),IF(AI3="outsider",SUMIFS('All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K3" s="71" t="str">
        <f t="shared" ref="AK3:AK18" si="8">IF($K3="","",IF($K3=AH3,"W","L"))</f>
        <v>L</v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Data'!$S$2:$S$1000,'All Group Data'!$A$2:$A$1000,$A3,'All Group Data'!$C$2:$C$1000,$C3,'All Group Data'!$B$2:$B$1000,$B3),IF(AM3="outsider",SUMIFS('All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O3" s="71" t="str">
        <f t="shared" ref="AO3:AO18" si="9">IF($K3="","",IF($K3=AL3,"W","L"))</f>
        <v>W</v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Data'!$S$2:$S$1000,'All Group Data'!$A$2:$A$1000,$A3,'All Group Data'!$C$2:$C$1000,$C3,'All Group Data'!$B$2:$B$1000,$B3),IF(AQ3="outsider",SUMIFS('All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S3" s="71" t="str">
        <f t="shared" ref="AS3:AS18" si="10">IF($K3="","",IF($K3=AP3,"W","L"))</f>
        <v>L</v>
      </c>
      <c r="AT3" s="45" t="s">
        <v>86</v>
      </c>
      <c r="AU3" s="42" t="str">
        <f>IF(AT3="","",IF(AT3=$F3,"favourite",IF(AT3=$G3,"outsider","draw")))</f>
        <v>outsider</v>
      </c>
      <c r="AV3" s="42">
        <f>IF(AU3="","",IF(AU3="favourite",SUMIFS('All Group Data'!$S$2:$S$1000,'All Group Data'!$A$2:$A$1000,$A3,'All Group Data'!$C$2:$C$1000,$C3,'All Group Data'!$B$2:$B$1000,$B3),IF(AU3="outsider",SUMIFS('All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W3" s="71" t="str">
        <f t="shared" ref="AW3:AW18" si="11">IF($K3="","",IF($K3=AT3,"W","L"))</f>
        <v>L</v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Data'!$S$2:$S$1000,'All Group Data'!$A$2:$A$1000,$A3,'All Group Data'!$C$2:$C$1000,$C3,'All Group Data'!$B$2:$B$1000,$B3),IF(AY3="outsider",SUMIFS('All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A3" s="71" t="str">
        <f t="shared" ref="BA3:BA18" si="12">IF($K3="","",IF($K3=AX3,"W","L"))</f>
        <v>W</v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Data'!$S$2:$S$1000,'All Group Data'!$A$2:$A$1000,$A3,'All Group Data'!$C$2:$C$1000,$C3,'All Group Data'!$B$2:$B$1000,$B3),IF(BC3="outsider",SUMIFS('All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E3" s="71" t="str">
        <f t="shared" ref="BE3:BE18" si="13">IF($K3="","",IF($K3=BB3,"W","L"))</f>
        <v>L</v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Data'!$S$2:$S$1000,'All Group Data'!$A$2:$A$1000,$A3,'All Group Data'!$C$2:$C$1000,$C3,'All Group Data'!$B$2:$B$1000,$B3),IF(BG3="outsider",SUMIFS('All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I3" s="75" t="str">
        <f t="shared" ref="BI3:BI18" si="14">IF($K3="","",IF($K3=BF3,"W","L"))</f>
        <v>L</v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Data'!$S$2:$S$1000,'All Group Data'!$A$2:$A$1000,$A3,'All Group Data'!$C$2:$C$1000,$C3,'All Group Data'!$B$2:$B$1000,$B3),IF(BK3="outsider",SUMIFS('All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M3" s="75" t="str">
        <f t="shared" ref="BM3:BM18" si="15">IF($K3="","",IF($K3=BJ3,"W","L"))</f>
        <v>L</v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Data'!$S$2:$S$1000,'All Group Data'!$A$2:$A$1000,$A3,'All Group Data'!$C$2:$C$1000,$C3,'All Group Data'!$B$2:$B$1000,$B3),IF(BO3="outsider",SUMIFS('All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Q3" s="75" t="str">
        <f t="shared" ref="BQ3:BQ18" si="16">IF($K3="","",IF($K3=BN3,"W","L"))</f>
        <v>L</v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Data'!$S$2:$S$1000,'All Group Data'!$A$2:$A$1000,$A3,'All Group Data'!$C$2:$C$1000,$C3,'All Group Data'!$B$2:$B$1000,$B3),IF(BS3="outsider",SUMIFS('All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U3" s="78" t="str">
        <f t="shared" ref="BU3:BU18" si="17">IF($K3="","",IF($K3=BR3,"W","L"))</f>
        <v>W</v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Data'!$S$2:$S$1000,'All Group Data'!$A$2:$A$1000,$A3,'All Group Data'!$C$2:$C$1000,$C3,'All Group Data'!$B$2:$B$1000,$B3),IF(BW3="outsider",SUMIFS('All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Y3" s="78" t="str">
        <f t="shared" ref="BY3:BY18" si="18">IF($K3="","",IF($K3=BV3,"W","L"))</f>
        <v>L</v>
      </c>
      <c r="BZ3" s="45" t="s">
        <v>86</v>
      </c>
      <c r="CA3" s="42" t="str">
        <f>IF(BZ3="","",IF(BZ3=$F3,"favourite",IF(BZ3=$G3,"outsider","draw")))</f>
        <v>outsider</v>
      </c>
      <c r="CB3" s="42">
        <f>IF(CA3="","",IF(CA3="favourite",SUMIFS('All Group Data'!$S$2:$S$1000,'All Group Data'!$A$2:$A$1000,$A3,'All Group Data'!$C$2:$C$1000,$C3,'All Group Data'!$B$2:$B$1000,$B3),IF(CA3="outsider",SUMIFS('All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C3" s="78" t="str">
        <f t="shared" ref="CC3:CC18" si="19">IF($K3="","",IF($K3=BZ3,"W","L"))</f>
        <v>L</v>
      </c>
      <c r="CD3" s="45" t="s">
        <v>86</v>
      </c>
      <c r="CE3" s="42" t="str">
        <f>IF(CD3="","",IF(CD3=$F3,"favourite",IF(CD3=$G3,"outsider","draw")))</f>
        <v>outsider</v>
      </c>
      <c r="CF3" s="42">
        <f>IF(CE3="","",IF(CE3="favourite",SUMIFS('All Group Data'!$S$2:$S$1000,'All Group Data'!$A$2:$A$1000,$A3,'All Group Data'!$C$2:$C$1000,$C3,'All Group Data'!$B$2:$B$1000,$B3),IF(CE3="outsider",SUMIFS('All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G3" s="78" t="str">
        <f t="shared" ref="CG3:CG18" si="20">IF($K3="","",IF($K3=CD3,"W","L"))</f>
        <v>L</v>
      </c>
      <c r="CH3" s="45" t="s">
        <v>86</v>
      </c>
      <c r="CI3" s="42" t="str">
        <f>IF(CH3="","",IF(CH3=$F3,"favourite",IF(CH3=$G3,"outsider","draw")))</f>
        <v>outsider</v>
      </c>
      <c r="CJ3" s="42">
        <f>IF(CI3="","",IF(CI3="favourite",SUMIFS('All Group Data'!$S$2:$S$1000,'All Group Data'!$A$2:$A$1000,$A3,'All Group Data'!$C$2:$C$1000,$C3,'All Group Data'!$B$2:$B$1000,$B3),IF(CI3="outsider",SUMIFS('All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K3" s="78" t="str">
        <f t="shared" ref="CK3:CK18" si="21">IF($K3="","",IF($K3=CH3,"W","L"))</f>
        <v>L</v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Data'!$S$2:$S$1000,'All Group Data'!$A$2:$A$1000,$A3,'All Group Data'!$C$2:$C$1000,$C3,'All Group Data'!$B$2:$B$1000,$B3),IF(CM3="outsider",SUMIFS('All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CO3" s="81" t="str">
        <f t="shared" ref="CO3:CO18" si="22">IF($K3="","",IF($K3=CL3,"W","L"))</f>
        <v>W</v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Data'!$S$2:$S$1000,'All Group Data'!$A$2:$A$1000,$A3,'All Group Data'!$C$2:$C$1000,$C3,'All Group Data'!$B$2:$B$1000,$B3),IF(CQ3="outsider",SUMIFS('All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CS3" s="81" t="str">
        <f t="shared" ref="CS3:CS18" si="23">IF($K3="","",IF($K3=CP3,"W","L"))</f>
        <v>L</v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87</v>
      </c>
      <c r="F4" t="s">
        <v>31</v>
      </c>
      <c r="G4" t="s">
        <v>87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Data'!$X$1:$X$1000,MATCH(A4&amp;B4&amp;C4,'All Group Data'!$A$1:$A$1000&amp;'All Group Data'!$B$1:$B$1000&amp;'All Group Data'!$C$1:$C$1000,0))</f>
        <v>Portugal</v>
      </c>
      <c r="L4" t="str">
        <f t="shared" ref="L4:L18" si="24">IF(K4="","",IF(K4=F4,"favourite",IF(K4=G4,"outsider","draw")))</f>
        <v>favourite</v>
      </c>
      <c r="M4">
        <f>IF(L4="","",IF(L4="favourite",SUMIFS('All Group Data'!$S3:$S1001,'All Group Data'!$A3:$A1001,$A4,'All Group Data'!$C$2:$C$1000,$C4,'All Group Data'!$B$2:$B$1000,$B4),IF(L4="outsider",SUMIFS('All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1.1399999999999999</v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Data'!$S$2:$S$1000,'All Group Data'!$A$2:$A$1000,$A4,'All Group Data'!$C$2:$C$1000,$C4,'All Group Data'!$B$2:$B$1000,$B4),IF(O4="outsider",SUMIFS('All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Q4" s="55" t="str">
        <f t="shared" si="3"/>
        <v>W</v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Data'!$S$2:$S$1000,'All Group Data'!$A$2:$A$1000,$A4,'All Group Data'!$C$2:$C$1000,$C4,'All Group Data'!$B$2:$B$1000,$B4),IF(S4="outsider",SUMIFS('All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U4" s="71" t="str">
        <f t="shared" si="4"/>
        <v>W</v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Data'!$S$2:$S$1000,'All Group Data'!$A$2:$A$1000,$A4,'All Group Data'!$C$2:$C$1000,$C4,'All Group Data'!$B$2:$B$1000,$B4),IF(W4="outsider",SUMIFS('All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Y4" s="71" t="str">
        <f t="shared" si="5"/>
        <v>W</v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Data'!$S$2:$S$1000,'All Group Data'!$A$2:$A$1000,$A4,'All Group Data'!$C$2:$C$1000,$C4,'All Group Data'!$B$2:$B$1000,$B4),IF(AA4="outsider",SUMIFS('All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C4" s="71" t="str">
        <f t="shared" si="6"/>
        <v>W</v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Data'!$S$2:$S$1000,'All Group Data'!$A$2:$A$1000,$A4,'All Group Data'!$C$2:$C$1000,$C4,'All Group Data'!$B$2:$B$1000,$B4),IF(AE4="outsider",SUMIFS('All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G4" s="71" t="str">
        <f t="shared" si="7"/>
        <v>W</v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Data'!$S$2:$S$1000,'All Group Data'!$A$2:$A$1000,$A4,'All Group Data'!$C$2:$C$1000,$C4,'All Group Data'!$B$2:$B$1000,$B4),IF(AI4="outsider",SUMIFS('All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K4" s="71" t="str">
        <f t="shared" si="8"/>
        <v>W</v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Data'!$S$2:$S$1000,'All Group Data'!$A$2:$A$1000,$A4,'All Group Data'!$C$2:$C$1000,$C4,'All Group Data'!$B$2:$B$1000,$B4),IF(AM4="outsider",SUMIFS('All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O4" s="71" t="str">
        <f t="shared" si="9"/>
        <v>W</v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Data'!$S$2:$S$1000,'All Group Data'!$A$2:$A$1000,$A4,'All Group Data'!$C$2:$C$1000,$C4,'All Group Data'!$B$2:$B$1000,$B4),IF(AQ4="outsider",SUMIFS('All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AS4" s="71" t="str">
        <f t="shared" si="10"/>
        <v>L</v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Data'!$S$2:$S$1000,'All Group Data'!$A$2:$A$1000,$A4,'All Group Data'!$C$2:$C$1000,$C4,'All Group Data'!$B$2:$B$1000,$B4),IF(AU4="outsider",SUMIFS('All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W4" s="71" t="str">
        <f t="shared" si="11"/>
        <v>W</v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Data'!$S$2:$S$1000,'All Group Data'!$A$2:$A$1000,$A4,'All Group Data'!$C$2:$C$1000,$C4,'All Group Data'!$B$2:$B$1000,$B4),IF(AY4="outsider",SUMIFS('All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A4" s="71" t="str">
        <f t="shared" si="12"/>
        <v>L</v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Data'!$S$2:$S$1000,'All Group Data'!$A$2:$A$1000,$A4,'All Group Data'!$C$2:$C$1000,$C4,'All Group Data'!$B$2:$B$1000,$B4),IF(BC4="outsider",SUMIFS('All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E4" s="71" t="str">
        <f t="shared" si="13"/>
        <v>W</v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Data'!$S$2:$S$1000,'All Group Data'!$A$2:$A$1000,$A4,'All Group Data'!$C$2:$C$1000,$C4,'All Group Data'!$B$2:$B$1000,$B4),IF(BG4="outsider",SUMIFS('All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I4" s="75" t="str">
        <f t="shared" si="14"/>
        <v>W</v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Data'!$S$2:$S$1000,'All Group Data'!$A$2:$A$1000,$A4,'All Group Data'!$C$2:$C$1000,$C4,'All Group Data'!$B$2:$B$1000,$B4),IF(BK4="outsider",SUMIFS('All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M4" s="75" t="str">
        <f t="shared" si="15"/>
        <v>W</v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Data'!$S$2:$S$1000,'All Group Data'!$A$2:$A$1000,$A4,'All Group Data'!$C$2:$C$1000,$C4,'All Group Data'!$B$2:$B$1000,$B4),IF(BO4="outsider",SUMIFS('All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Q4" s="75" t="str">
        <f t="shared" si="16"/>
        <v>W</v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Data'!$S$2:$S$1000,'All Group Data'!$A$2:$A$1000,$A4,'All Group Data'!$C$2:$C$1000,$C4,'All Group Data'!$B$2:$B$1000,$B4),IF(BS4="outsider",SUMIFS('All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U4" s="78" t="str">
        <f t="shared" si="17"/>
        <v>L</v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Data'!$S$2:$S$1000,'All Group Data'!$A$2:$A$1000,$A4,'All Group Data'!$C$2:$C$1000,$C4,'All Group Data'!$B$2:$B$1000,$B4),IF(BW4="outsider",SUMIFS('All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Y4" s="78" t="str">
        <f t="shared" si="18"/>
        <v>W</v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Data'!$S$2:$S$1000,'All Group Data'!$A$2:$A$1000,$A4,'All Group Data'!$C$2:$C$1000,$C4,'All Group Data'!$B$2:$B$1000,$B4),IF(CA4="outsider",SUMIFS('All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C4" s="78" t="str">
        <f t="shared" si="19"/>
        <v>W</v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Data'!$S$2:$S$1000,'All Group Data'!$A$2:$A$1000,$A4,'All Group Data'!$C$2:$C$1000,$C4,'All Group Data'!$B$2:$B$1000,$B4),IF(CE4="outsider",SUMIFS('All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G4" s="78" t="str">
        <f t="shared" si="20"/>
        <v>L</v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Data'!$S$2:$S$1000,'All Group Data'!$A$2:$A$1000,$A4,'All Group Data'!$C$2:$C$1000,$C4,'All Group Data'!$B$2:$B$1000,$B4),IF(CI4="outsider",SUMIFS('All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K4" s="78" t="str">
        <f t="shared" si="21"/>
        <v>L</v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Data'!$S$2:$S$1000,'All Group Data'!$A$2:$A$1000,$A4,'All Group Data'!$C$2:$C$1000,$C4,'All Group Data'!$B$2:$B$1000,$B4),IF(CM4="outsider",SUMIFS('All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O4" s="81" t="str">
        <f t="shared" si="22"/>
        <v>W</v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Data'!$S$2:$S$1000,'All Group Data'!$A$2:$A$1000,$A4,'All Group Data'!$C$2:$C$1000,$C4,'All Group Data'!$B$2:$B$1000,$B4),IF(CQ4="outsider",SUMIFS('All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S4" s="81" t="str">
        <f t="shared" si="23"/>
        <v>W</v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85</v>
      </c>
      <c r="F5" t="s">
        <v>18</v>
      </c>
      <c r="G5" t="s">
        <v>85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Data'!$X$1:$X$1000,MATCH(A5&amp;B5&amp;C5,'All Group Data'!$A$1:$A$1000&amp;'All Group Data'!$B$1:$B$1000&amp;'All Group Data'!$C$1:$C$1000,0))</f>
        <v>Uruguay</v>
      </c>
      <c r="L5" t="str">
        <f t="shared" si="24"/>
        <v>favourite</v>
      </c>
      <c r="M5">
        <f>IF(L5="","",IF(L5="favourite",SUMIFS('All Group Data'!$S4:$S1002,'All Group Data'!$A4:$A1002,$A5,'All Group Data'!$C$2:$C$1000,$C5,'All Group Data'!$B$2:$B$1000,$B5),IF(L5="outsider",SUMIFS('All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1.83</v>
      </c>
      <c r="N5" s="45" t="s">
        <v>18</v>
      </c>
      <c r="O5" s="42" t="str">
        <f t="shared" si="25"/>
        <v>favourite</v>
      </c>
      <c r="P5" s="42">
        <f>IF(O5="","",IF(O5="favourite",SUMIFS('All Group Data'!$S$2:$S$1000,'All Group Data'!$A$2:$A$1000,$A5,'All Group Data'!$C$2:$C$1000,$C5,'All Group Data'!$B$2:$B$1000,$B5),IF(O5="outsider",SUMIFS('All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Q5" s="55" t="str">
        <f t="shared" si="3"/>
        <v>W</v>
      </c>
      <c r="R5" s="45" t="s">
        <v>42</v>
      </c>
      <c r="S5" s="42" t="str">
        <f t="shared" si="26"/>
        <v>draw</v>
      </c>
      <c r="T5" s="42">
        <f>IF(S5="","",IF(S5="favourite",SUMIFS('All Group Data'!$S$2:$S$1000,'All Group Data'!$A$2:$A$1000,$A5,'All Group Data'!$C$2:$C$1000,$C5,'All Group Data'!$B$2:$B$1000,$B5),IF(S5="outsider",SUMIFS('All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U5" s="71" t="str">
        <f t="shared" si="4"/>
        <v>L</v>
      </c>
      <c r="V5" s="45" t="s">
        <v>42</v>
      </c>
      <c r="W5" s="42" t="str">
        <f t="shared" si="27"/>
        <v>draw</v>
      </c>
      <c r="X5" s="42">
        <f>IF(W5="","",IF(W5="favourite",SUMIFS('All Group Data'!$S$2:$S$1000,'All Group Data'!$A$2:$A$1000,$A5,'All Group Data'!$C$2:$C$1000,$C5,'All Group Data'!$B$2:$B$1000,$B5),IF(W5="outsider",SUMIFS('All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Y5" s="71" t="str">
        <f t="shared" si="5"/>
        <v>L</v>
      </c>
      <c r="Z5" s="45" t="s">
        <v>18</v>
      </c>
      <c r="AA5" s="42" t="str">
        <f t="shared" si="28"/>
        <v>favourite</v>
      </c>
      <c r="AB5" s="42">
        <f>IF(AA5="","",IF(AA5="favourite",SUMIFS('All Group Data'!$S$2:$S$1000,'All Group Data'!$A$2:$A$1000,$A5,'All Group Data'!$C$2:$C$1000,$C5,'All Group Data'!$B$2:$B$1000,$B5),IF(AA5="outsider",SUMIFS('All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C5" s="71" t="str">
        <f t="shared" si="6"/>
        <v>W</v>
      </c>
      <c r="AD5" s="45" t="s">
        <v>18</v>
      </c>
      <c r="AE5" s="42" t="str">
        <f t="shared" si="29"/>
        <v>favourite</v>
      </c>
      <c r="AF5" s="42">
        <f>IF(AE5="","",IF(AE5="favourite",SUMIFS('All Group Data'!$S$2:$S$1000,'All Group Data'!$A$2:$A$1000,$A5,'All Group Data'!$C$2:$C$1000,$C5,'All Group Data'!$B$2:$B$1000,$B5),IF(AE5="outsider",SUMIFS('All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G5" s="71" t="str">
        <f t="shared" si="7"/>
        <v>W</v>
      </c>
      <c r="AH5" s="45" t="s">
        <v>18</v>
      </c>
      <c r="AI5" s="42" t="str">
        <f t="shared" si="30"/>
        <v>favourite</v>
      </c>
      <c r="AJ5" s="42">
        <f>IF(AI5="","",IF(AI5="favourite",SUMIFS('All Group Data'!$S$2:$S$1000,'All Group Data'!$A$2:$A$1000,$A5,'All Group Data'!$C$2:$C$1000,$C5,'All Group Data'!$B$2:$B$1000,$B5),IF(AI5="outsider",SUMIFS('All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K5" s="71" t="str">
        <f t="shared" si="8"/>
        <v>W</v>
      </c>
      <c r="AL5" s="45" t="s">
        <v>18</v>
      </c>
      <c r="AM5" s="42" t="str">
        <f t="shared" si="31"/>
        <v>favourite</v>
      </c>
      <c r="AN5" s="42">
        <f>IF(AM5="","",IF(AM5="favourite",SUMIFS('All Group Data'!$S$2:$S$1000,'All Group Data'!$A$2:$A$1000,$A5,'All Group Data'!$C$2:$C$1000,$C5,'All Group Data'!$B$2:$B$1000,$B5),IF(AM5="outsider",SUMIFS('All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O5" s="71" t="str">
        <f t="shared" si="9"/>
        <v>W</v>
      </c>
      <c r="AP5" s="45" t="s">
        <v>18</v>
      </c>
      <c r="AQ5" s="42" t="str">
        <f t="shared" si="32"/>
        <v>favourite</v>
      </c>
      <c r="AR5" s="42">
        <f>IF(AQ5="","",IF(AQ5="favourite",SUMIFS('All Group Data'!$S$2:$S$1000,'All Group Data'!$A$2:$A$1000,$A5,'All Group Data'!$C$2:$C$1000,$C5,'All Group Data'!$B$2:$B$1000,$B5),IF(AQ5="outsider",SUMIFS('All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S5" s="71" t="str">
        <f t="shared" si="10"/>
        <v>W</v>
      </c>
      <c r="AT5" s="45" t="s">
        <v>18</v>
      </c>
      <c r="AU5" s="42" t="str">
        <f t="shared" si="33"/>
        <v>favourite</v>
      </c>
      <c r="AV5" s="42">
        <f>IF(AU5="","",IF(AU5="favourite",SUMIFS('All Group Data'!$S$2:$S$1000,'All Group Data'!$A$2:$A$1000,$A5,'All Group Data'!$C$2:$C$1000,$C5,'All Group Data'!$B$2:$B$1000,$B5),IF(AU5="outsider",SUMIFS('All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W5" s="71" t="str">
        <f t="shared" si="11"/>
        <v>W</v>
      </c>
      <c r="AX5" s="45" t="s">
        <v>18</v>
      </c>
      <c r="AY5" s="42" t="str">
        <f t="shared" si="34"/>
        <v>favourite</v>
      </c>
      <c r="AZ5" s="42">
        <f>IF(AY5="","",IF(AY5="favourite",SUMIFS('All Group Data'!$S$2:$S$1000,'All Group Data'!$A$2:$A$1000,$A5,'All Group Data'!$C$2:$C$1000,$C5,'All Group Data'!$B$2:$B$1000,$B5),IF(AY5="outsider",SUMIFS('All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A5" s="71" t="str">
        <f t="shared" si="12"/>
        <v>W</v>
      </c>
      <c r="BB5" s="45" t="s">
        <v>18</v>
      </c>
      <c r="BC5" s="42" t="str">
        <f t="shared" si="35"/>
        <v>favourite</v>
      </c>
      <c r="BD5" s="42">
        <f>IF(BC5="","",IF(BC5="favourite",SUMIFS('All Group Data'!$S$2:$S$1000,'All Group Data'!$A$2:$A$1000,$A5,'All Group Data'!$C$2:$C$1000,$C5,'All Group Data'!$B$2:$B$1000,$B5),IF(BC5="outsider",SUMIFS('All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E5" s="71" t="str">
        <f t="shared" si="13"/>
        <v>W</v>
      </c>
      <c r="BF5" s="45" t="s">
        <v>18</v>
      </c>
      <c r="BG5" s="42" t="str">
        <f t="shared" si="36"/>
        <v>favourite</v>
      </c>
      <c r="BH5" s="42">
        <f>IF(BG5="","",IF(BG5="favourite",SUMIFS('All Group Data'!$S$2:$S$1000,'All Group Data'!$A$2:$A$1000,$A5,'All Group Data'!$C$2:$C$1000,$C5,'All Group Data'!$B$2:$B$1000,$B5),IF(BG5="outsider",SUMIFS('All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I5" s="75" t="str">
        <f t="shared" si="14"/>
        <v>W</v>
      </c>
      <c r="BJ5" s="45" t="s">
        <v>18</v>
      </c>
      <c r="BK5" s="42" t="str">
        <f t="shared" si="37"/>
        <v>favourite</v>
      </c>
      <c r="BL5" s="42">
        <f>IF(BK5="","",IF(BK5="favourite",SUMIFS('All Group Data'!$S$2:$S$1000,'All Group Data'!$A$2:$A$1000,$A5,'All Group Data'!$C$2:$C$1000,$C5,'All Group Data'!$B$2:$B$1000,$B5),IF(BK5="outsider",SUMIFS('All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M5" s="75" t="str">
        <f t="shared" si="15"/>
        <v>W</v>
      </c>
      <c r="BN5" s="45" t="s">
        <v>18</v>
      </c>
      <c r="BO5" s="42" t="str">
        <f t="shared" si="38"/>
        <v>favourite</v>
      </c>
      <c r="BP5" s="42">
        <f>IF(BO5="","",IF(BO5="favourite",SUMIFS('All Group Data'!$S$2:$S$1000,'All Group Data'!$A$2:$A$1000,$A5,'All Group Data'!$C$2:$C$1000,$C5,'All Group Data'!$B$2:$B$1000,$B5),IF(BO5="outsider",SUMIFS('All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Q5" s="75" t="str">
        <f t="shared" si="16"/>
        <v>W</v>
      </c>
      <c r="BR5" s="45" t="s">
        <v>18</v>
      </c>
      <c r="BS5" s="42" t="str">
        <f t="shared" si="39"/>
        <v>favourite</v>
      </c>
      <c r="BT5" s="42">
        <f>IF(BS5="","",IF(BS5="favourite",SUMIFS('All Group Data'!$S$2:$S$1000,'All Group Data'!$A$2:$A$1000,$A5,'All Group Data'!$C$2:$C$1000,$C5,'All Group Data'!$B$2:$B$1000,$B5),IF(BS5="outsider",SUMIFS('All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U5" s="78" t="str">
        <f t="shared" si="17"/>
        <v>W</v>
      </c>
      <c r="BV5" s="45" t="s">
        <v>18</v>
      </c>
      <c r="BW5" s="42" t="str">
        <f t="shared" si="40"/>
        <v>favourite</v>
      </c>
      <c r="BX5" s="42">
        <f>IF(BW5="","",IF(BW5="favourite",SUMIFS('All Group Data'!$S$2:$S$1000,'All Group Data'!$A$2:$A$1000,$A5,'All Group Data'!$C$2:$C$1000,$C5,'All Group Data'!$B$2:$B$1000,$B5),IF(BW5="outsider",SUMIFS('All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Y5" s="78" t="str">
        <f t="shared" si="18"/>
        <v>W</v>
      </c>
      <c r="BZ5" s="45" t="s">
        <v>18</v>
      </c>
      <c r="CA5" s="42" t="str">
        <f t="shared" si="41"/>
        <v>favourite</v>
      </c>
      <c r="CB5" s="42">
        <f>IF(CA5="","",IF(CA5="favourite",SUMIFS('All Group Data'!$S$2:$S$1000,'All Group Data'!$A$2:$A$1000,$A5,'All Group Data'!$C$2:$C$1000,$C5,'All Group Data'!$B$2:$B$1000,$B5),IF(CA5="outsider",SUMIFS('All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C5" s="78" t="str">
        <f t="shared" si="19"/>
        <v>W</v>
      </c>
      <c r="CD5" s="45" t="s">
        <v>18</v>
      </c>
      <c r="CE5" s="42" t="str">
        <f t="shared" si="42"/>
        <v>favourite</v>
      </c>
      <c r="CF5" s="42">
        <f>IF(CE5="","",IF(CE5="favourite",SUMIFS('All Group Data'!$S$2:$S$1000,'All Group Data'!$A$2:$A$1000,$A5,'All Group Data'!$C$2:$C$1000,$C5,'All Group Data'!$B$2:$B$1000,$B5),IF(CE5="outsider",SUMIFS('All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G5" s="78" t="str">
        <f t="shared" si="20"/>
        <v>W</v>
      </c>
      <c r="CH5" s="45" t="s">
        <v>18</v>
      </c>
      <c r="CI5" s="42" t="str">
        <f t="shared" si="43"/>
        <v>favourite</v>
      </c>
      <c r="CJ5" s="42">
        <f>IF(CI5="","",IF(CI5="favourite",SUMIFS('All Group Data'!$S$2:$S$1000,'All Group Data'!$A$2:$A$1000,$A5,'All Group Data'!$C$2:$C$1000,$C5,'All Group Data'!$B$2:$B$1000,$B5),IF(CI5="outsider",SUMIFS('All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K5" s="78" t="str">
        <f t="shared" si="21"/>
        <v>W</v>
      </c>
      <c r="CL5" s="45" t="s">
        <v>18</v>
      </c>
      <c r="CM5" s="42" t="str">
        <f t="shared" si="44"/>
        <v>favourite</v>
      </c>
      <c r="CN5" s="42">
        <f>IF(CM5="","",IF(CM5="favourite",SUMIFS('All Group Data'!$S$2:$S$1000,'All Group Data'!$A$2:$A$1000,$A5,'All Group Data'!$C$2:$C$1000,$C5,'All Group Data'!$B$2:$B$1000,$B5),IF(CM5="outsider",SUMIFS('All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O5" s="81" t="str">
        <f t="shared" si="22"/>
        <v>W</v>
      </c>
      <c r="CP5" s="45" t="s">
        <v>18</v>
      </c>
      <c r="CQ5" s="42" t="str">
        <f t="shared" si="45"/>
        <v>favourite</v>
      </c>
      <c r="CR5" s="42">
        <f>IF(CQ5="","",IF(CQ5="favourite",SUMIFS('All Group Data'!$S$2:$S$1000,'All Group Data'!$A$2:$A$1000,$A5,'All Group Data'!$C$2:$C$1000,$C5,'All Group Data'!$B$2:$B$1000,$B5),IF(CQ5="outsider",SUMIFS('All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S5" s="81" t="str">
        <f t="shared" si="23"/>
        <v>W</v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Data'!$X$1:$X$1000,MATCH(A6&amp;B6&amp;C6,'All Group Data'!$A$1:$A$1000&amp;'All Group Data'!$B$1:$B$1000&amp;'All Group Data'!$C$1:$C$1000,0))</f>
        <v>Spain</v>
      </c>
      <c r="L6" t="str">
        <f t="shared" si="24"/>
        <v>favourite</v>
      </c>
      <c r="M6">
        <f>IF(L6="","",IF(L6="favourite",SUMIFS('All Group Data'!$S5:$S1003,'All Group Data'!$A5:$A1003,$A6,'All Group Data'!$C$2:$C$1000,$C6,'All Group Data'!$B$2:$B$1000,$B6),IF(L6="outsider",SUMIFS('All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2</v>
      </c>
      <c r="N6" s="45" t="s">
        <v>12</v>
      </c>
      <c r="O6" s="42" t="str">
        <f t="shared" si="25"/>
        <v>favourite</v>
      </c>
      <c r="P6" s="42">
        <f>IF(O6="","",IF(O6="favourite",SUMIFS('All Group Data'!$S$2:$S$1000,'All Group Data'!$A$2:$A$1000,$A6,'All Group Data'!$C$2:$C$1000,$C6,'All Group Data'!$B$2:$B$1000,$B6),IF(O6="outsider",SUMIFS('All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Q6" s="55" t="str">
        <f t="shared" si="3"/>
        <v>W</v>
      </c>
      <c r="R6" s="45" t="s">
        <v>12</v>
      </c>
      <c r="S6" s="42" t="str">
        <f t="shared" si="26"/>
        <v>favourite</v>
      </c>
      <c r="T6" s="42">
        <f>IF(S6="","",IF(S6="favourite",SUMIFS('All Group Data'!$S$2:$S$1000,'All Group Data'!$A$2:$A$1000,$A6,'All Group Data'!$C$2:$C$1000,$C6,'All Group Data'!$B$2:$B$1000,$B6),IF(S6="outsider",SUMIFS('All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U6" s="71" t="str">
        <f t="shared" si="4"/>
        <v>W</v>
      </c>
      <c r="V6" s="45" t="s">
        <v>12</v>
      </c>
      <c r="W6" s="42" t="str">
        <f t="shared" si="27"/>
        <v>favourite</v>
      </c>
      <c r="X6" s="42">
        <f>IF(W6="","",IF(W6="favourite",SUMIFS('All Group Data'!$S$2:$S$1000,'All Group Data'!$A$2:$A$1000,$A6,'All Group Data'!$C$2:$C$1000,$C6,'All Group Data'!$B$2:$B$1000,$B6),IF(W6="outsider",SUMIFS('All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Y6" s="71" t="str">
        <f t="shared" si="5"/>
        <v>W</v>
      </c>
      <c r="Z6" s="45" t="s">
        <v>12</v>
      </c>
      <c r="AA6" s="42" t="str">
        <f t="shared" si="28"/>
        <v>favourite</v>
      </c>
      <c r="AB6" s="42">
        <f>IF(AA6="","",IF(AA6="favourite",SUMIFS('All Group Data'!$S$2:$S$1000,'All Group Data'!$A$2:$A$1000,$A6,'All Group Data'!$C$2:$C$1000,$C6,'All Group Data'!$B$2:$B$1000,$B6),IF(AA6="outsider",SUMIFS('All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C6" s="71" t="str">
        <f t="shared" si="6"/>
        <v>W</v>
      </c>
      <c r="AD6" s="45" t="s">
        <v>12</v>
      </c>
      <c r="AE6" s="42" t="str">
        <f t="shared" si="29"/>
        <v>favourite</v>
      </c>
      <c r="AF6" s="42">
        <f>IF(AE6="","",IF(AE6="favourite",SUMIFS('All Group Data'!$S$2:$S$1000,'All Group Data'!$A$2:$A$1000,$A6,'All Group Data'!$C$2:$C$1000,$C6,'All Group Data'!$B$2:$B$1000,$B6),IF(AE6="outsider",SUMIFS('All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G6" s="71" t="str">
        <f t="shared" si="7"/>
        <v>W</v>
      </c>
      <c r="AH6" s="45" t="s">
        <v>12</v>
      </c>
      <c r="AI6" s="42" t="str">
        <f t="shared" si="30"/>
        <v>favourite</v>
      </c>
      <c r="AJ6" s="42">
        <f>IF(AI6="","",IF(AI6="favourite",SUMIFS('All Group Data'!$S$2:$S$1000,'All Group Data'!$A$2:$A$1000,$A6,'All Group Data'!$C$2:$C$1000,$C6,'All Group Data'!$B$2:$B$1000,$B6),IF(AI6="outsider",SUMIFS('All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K6" s="71" t="str">
        <f t="shared" si="8"/>
        <v>W</v>
      </c>
      <c r="AL6" s="45" t="s">
        <v>12</v>
      </c>
      <c r="AM6" s="42" t="str">
        <f t="shared" si="31"/>
        <v>favourite</v>
      </c>
      <c r="AN6" s="42">
        <f>IF(AM6="","",IF(AM6="favourite",SUMIFS('All Group Data'!$S$2:$S$1000,'All Group Data'!$A$2:$A$1000,$A6,'All Group Data'!$C$2:$C$1000,$C6,'All Group Data'!$B$2:$B$1000,$B6),IF(AM6="outsider",SUMIFS('All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O6" s="71" t="str">
        <f t="shared" si="9"/>
        <v>W</v>
      </c>
      <c r="AP6" s="45" t="s">
        <v>12</v>
      </c>
      <c r="AQ6" s="42" t="str">
        <f t="shared" si="32"/>
        <v>favourite</v>
      </c>
      <c r="AR6" s="42">
        <f>IF(AQ6="","",IF(AQ6="favourite",SUMIFS('All Group Data'!$S$2:$S$1000,'All Group Data'!$A$2:$A$1000,$A6,'All Group Data'!$C$2:$C$1000,$C6,'All Group Data'!$B$2:$B$1000,$B6),IF(AQ6="outsider",SUMIFS('All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S6" s="71" t="str">
        <f t="shared" si="10"/>
        <v>W</v>
      </c>
      <c r="AT6" s="45" t="s">
        <v>12</v>
      </c>
      <c r="AU6" s="42" t="str">
        <f t="shared" si="33"/>
        <v>favourite</v>
      </c>
      <c r="AV6" s="42">
        <f>IF(AU6="","",IF(AU6="favourite",SUMIFS('All Group Data'!$S$2:$S$1000,'All Group Data'!$A$2:$A$1000,$A6,'All Group Data'!$C$2:$C$1000,$C6,'All Group Data'!$B$2:$B$1000,$B6),IF(AU6="outsider",SUMIFS('All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W6" s="71" t="str">
        <f t="shared" si="11"/>
        <v>W</v>
      </c>
      <c r="AX6" s="45" t="s">
        <v>12</v>
      </c>
      <c r="AY6" s="42" t="str">
        <f t="shared" si="34"/>
        <v>favourite</v>
      </c>
      <c r="AZ6" s="42">
        <f>IF(AY6="","",IF(AY6="favourite",SUMIFS('All Group Data'!$S$2:$S$1000,'All Group Data'!$A$2:$A$1000,$A6,'All Group Data'!$C$2:$C$1000,$C6,'All Group Data'!$B$2:$B$1000,$B6),IF(AY6="outsider",SUMIFS('All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A6" s="71" t="str">
        <f t="shared" si="12"/>
        <v>W</v>
      </c>
      <c r="BB6" s="45" t="s">
        <v>12</v>
      </c>
      <c r="BC6" s="42" t="str">
        <f t="shared" si="35"/>
        <v>favourite</v>
      </c>
      <c r="BD6" s="42">
        <f>IF(BC6="","",IF(BC6="favourite",SUMIFS('All Group Data'!$S$2:$S$1000,'All Group Data'!$A$2:$A$1000,$A6,'All Group Data'!$C$2:$C$1000,$C6,'All Group Data'!$B$2:$B$1000,$B6),IF(BC6="outsider",SUMIFS('All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E6" s="71" t="str">
        <f t="shared" si="13"/>
        <v>W</v>
      </c>
      <c r="BF6" s="45" t="s">
        <v>12</v>
      </c>
      <c r="BG6" s="42" t="str">
        <f t="shared" si="36"/>
        <v>favourite</v>
      </c>
      <c r="BH6" s="42">
        <f>IF(BG6="","",IF(BG6="favourite",SUMIFS('All Group Data'!$S$2:$S$1000,'All Group Data'!$A$2:$A$1000,$A6,'All Group Data'!$C$2:$C$1000,$C6,'All Group Data'!$B$2:$B$1000,$B6),IF(BG6="outsider",SUMIFS('All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I6" s="75" t="str">
        <f t="shared" si="14"/>
        <v>W</v>
      </c>
      <c r="BJ6" s="45" t="s">
        <v>12</v>
      </c>
      <c r="BK6" s="42" t="str">
        <f t="shared" si="37"/>
        <v>favourite</v>
      </c>
      <c r="BL6" s="42">
        <f>IF(BK6="","",IF(BK6="favourite",SUMIFS('All Group Data'!$S$2:$S$1000,'All Group Data'!$A$2:$A$1000,$A6,'All Group Data'!$C$2:$C$1000,$C6,'All Group Data'!$B$2:$B$1000,$B6),IF(BK6="outsider",SUMIFS('All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M6" s="75" t="str">
        <f t="shared" si="15"/>
        <v>W</v>
      </c>
      <c r="BN6" s="45" t="s">
        <v>12</v>
      </c>
      <c r="BO6" s="42" t="str">
        <f t="shared" si="38"/>
        <v>favourite</v>
      </c>
      <c r="BP6" s="42">
        <f>IF(BO6="","",IF(BO6="favourite",SUMIFS('All Group Data'!$S$2:$S$1000,'All Group Data'!$A$2:$A$1000,$A6,'All Group Data'!$C$2:$C$1000,$C6,'All Group Data'!$B$2:$B$1000,$B6),IF(BO6="outsider",SUMIFS('All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Q6" s="75" t="str">
        <f t="shared" si="16"/>
        <v>W</v>
      </c>
      <c r="BR6" s="45" t="s">
        <v>12</v>
      </c>
      <c r="BS6" s="42" t="str">
        <f t="shared" si="39"/>
        <v>favourite</v>
      </c>
      <c r="BT6" s="42">
        <f>IF(BS6="","",IF(BS6="favourite",SUMIFS('All Group Data'!$S$2:$S$1000,'All Group Data'!$A$2:$A$1000,$A6,'All Group Data'!$C$2:$C$1000,$C6,'All Group Data'!$B$2:$B$1000,$B6),IF(BS6="outsider",SUMIFS('All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U6" s="78" t="str">
        <f t="shared" si="17"/>
        <v>W</v>
      </c>
      <c r="BV6" s="45" t="s">
        <v>12</v>
      </c>
      <c r="BW6" s="42" t="str">
        <f t="shared" si="40"/>
        <v>favourite</v>
      </c>
      <c r="BX6" s="42">
        <f>IF(BW6="","",IF(BW6="favourite",SUMIFS('All Group Data'!$S$2:$S$1000,'All Group Data'!$A$2:$A$1000,$A6,'All Group Data'!$C$2:$C$1000,$C6,'All Group Data'!$B$2:$B$1000,$B6),IF(BW6="outsider",SUMIFS('All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Y6" s="78" t="str">
        <f t="shared" si="18"/>
        <v>W</v>
      </c>
      <c r="BZ6" s="45" t="s">
        <v>12</v>
      </c>
      <c r="CA6" s="42" t="str">
        <f t="shared" si="41"/>
        <v>favourite</v>
      </c>
      <c r="CB6" s="42">
        <f>IF(CA6="","",IF(CA6="favourite",SUMIFS('All Group Data'!$S$2:$S$1000,'All Group Data'!$A$2:$A$1000,$A6,'All Group Data'!$C$2:$C$1000,$C6,'All Group Data'!$B$2:$B$1000,$B6),IF(CA6="outsider",SUMIFS('All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C6" s="78" t="str">
        <f t="shared" si="19"/>
        <v>W</v>
      </c>
      <c r="CD6" s="45" t="s">
        <v>12</v>
      </c>
      <c r="CE6" s="42" t="str">
        <f t="shared" si="42"/>
        <v>favourite</v>
      </c>
      <c r="CF6" s="42">
        <f>IF(CE6="","",IF(CE6="favourite",SUMIFS('All Group Data'!$S$2:$S$1000,'All Group Data'!$A$2:$A$1000,$A6,'All Group Data'!$C$2:$C$1000,$C6,'All Group Data'!$B$2:$B$1000,$B6),IF(CE6="outsider",SUMIFS('All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G6" s="78" t="str">
        <f t="shared" si="20"/>
        <v>W</v>
      </c>
      <c r="CH6" s="45" t="s">
        <v>12</v>
      </c>
      <c r="CI6" s="42" t="str">
        <f t="shared" si="43"/>
        <v>favourite</v>
      </c>
      <c r="CJ6" s="42">
        <f>IF(CI6="","",IF(CI6="favourite",SUMIFS('All Group Data'!$S$2:$S$1000,'All Group Data'!$A$2:$A$1000,$A6,'All Group Data'!$C$2:$C$1000,$C6,'All Group Data'!$B$2:$B$1000,$B6),IF(CI6="outsider",SUMIFS('All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K6" s="78" t="str">
        <f t="shared" si="21"/>
        <v>W</v>
      </c>
      <c r="CL6" s="45" t="s">
        <v>12</v>
      </c>
      <c r="CM6" s="42" t="str">
        <f t="shared" si="44"/>
        <v>favourite</v>
      </c>
      <c r="CN6" s="42">
        <f>IF(CM6="","",IF(CM6="favourite",SUMIFS('All Group Data'!$S$2:$S$1000,'All Group Data'!$A$2:$A$1000,$A6,'All Group Data'!$C$2:$C$1000,$C6,'All Group Data'!$B$2:$B$1000,$B6),IF(CM6="outsider",SUMIFS('All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O6" s="81" t="str">
        <f t="shared" si="22"/>
        <v>W</v>
      </c>
      <c r="CP6" s="45" t="s">
        <v>12</v>
      </c>
      <c r="CQ6" s="42" t="str">
        <f t="shared" si="45"/>
        <v>favourite</v>
      </c>
      <c r="CR6" s="42">
        <f>IF(CQ6="","",IF(CQ6="favourite",SUMIFS('All Group Data'!$S$2:$S$1000,'All Group Data'!$A$2:$A$1000,$A6,'All Group Data'!$C$2:$C$1000,$C6,'All Group Data'!$B$2:$B$1000,$B6),IF(CQ6="outsider",SUMIFS('All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S6" s="81" t="str">
        <f t="shared" si="23"/>
        <v>W</v>
      </c>
    </row>
    <row r="7" spans="1:97" x14ac:dyDescent="0.2">
      <c r="A7" s="61">
        <v>2018</v>
      </c>
      <c r="B7" s="61">
        <v>21</v>
      </c>
      <c r="C7" s="61">
        <v>2</v>
      </c>
      <c r="D7" s="61" t="s">
        <v>74</v>
      </c>
      <c r="E7" s="61" t="s">
        <v>15</v>
      </c>
      <c r="F7" s="61" t="s">
        <v>74</v>
      </c>
      <c r="G7" s="61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Data'!$X$1:$X$1000,MATCH(A7&amp;B7&amp;C7,'All Group Data'!$A$1:$A$1000&amp;'All Group Data'!$B$1:$B$1000&amp;'All Group Data'!$C$1:$C$1000,0))</f>
        <v>Draw</v>
      </c>
      <c r="L7" t="str">
        <f t="shared" si="24"/>
        <v>draw</v>
      </c>
      <c r="M7">
        <f>IF(L7="","",IF(L7="favourite",SUMIFS('All Group Data'!$S6:$S1004,'All Group Data'!$A6:$A1004,$A7,'All Group Data'!$C$2:$C$1000,$C7,'All Group Data'!$B$2:$B$1000,$B7),IF(L7="outsider",SUMIFS('All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N7" s="45" t="s">
        <v>74</v>
      </c>
      <c r="O7" s="42" t="str">
        <f t="shared" si="25"/>
        <v>favourite</v>
      </c>
      <c r="P7" s="42">
        <f>IF(O7="","",IF(O7="favourite",SUMIFS('All Group Data'!$S$2:$S$1000,'All Group Data'!$A$2:$A$1000,$A7,'All Group Data'!$C$2:$C$1000,$C7,'All Group Data'!$B$2:$B$1000,$B7),IF(O7="outsider",SUMIFS('All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Q7" s="55" t="str">
        <f t="shared" si="3"/>
        <v>L</v>
      </c>
      <c r="R7" s="45" t="s">
        <v>15</v>
      </c>
      <c r="S7" s="42" t="str">
        <f t="shared" si="26"/>
        <v>outsider</v>
      </c>
      <c r="T7" s="42">
        <f>IF(S7="","",IF(S7="favourite",SUMIFS('All Group Data'!$S$2:$S$1000,'All Group Data'!$A$2:$A$1000,$A7,'All Group Data'!$C$2:$C$1000,$C7,'All Group Data'!$B$2:$B$1000,$B7),IF(S7="outsider",SUMIFS('All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U7" s="71" t="str">
        <f t="shared" si="4"/>
        <v>L</v>
      </c>
      <c r="V7" s="45" t="s">
        <v>42</v>
      </c>
      <c r="W7" s="42" t="str">
        <f t="shared" si="27"/>
        <v>draw</v>
      </c>
      <c r="X7" s="42">
        <f>IF(W7="","",IF(W7="favourite",SUMIFS('All Group Data'!$S$2:$S$1000,'All Group Data'!$A$2:$A$1000,$A7,'All Group Data'!$C$2:$C$1000,$C7,'All Group Data'!$B$2:$B$1000,$B7),IF(W7="outsider",SUMIFS('All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Y7" s="71" t="str">
        <f t="shared" si="5"/>
        <v>W</v>
      </c>
      <c r="Z7" s="45" t="s">
        <v>42</v>
      </c>
      <c r="AA7" s="42" t="str">
        <f t="shared" si="28"/>
        <v>draw</v>
      </c>
      <c r="AB7" s="42">
        <f>IF(AA7="","",IF(AA7="favourite",SUMIFS('All Group Data'!$S$2:$S$1000,'All Group Data'!$A$2:$A$1000,$A7,'All Group Data'!$C$2:$C$1000,$C7,'All Group Data'!$B$2:$B$1000,$B7),IF(AA7="outsider",SUMIFS('All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C7" s="71" t="str">
        <f t="shared" si="6"/>
        <v>W</v>
      </c>
      <c r="AD7" s="45" t="s">
        <v>74</v>
      </c>
      <c r="AE7" s="42" t="str">
        <f t="shared" si="29"/>
        <v>favourite</v>
      </c>
      <c r="AF7" s="42">
        <f>IF(AE7="","",IF(AE7="favourite",SUMIFS('All Group Data'!$S$2:$S$1000,'All Group Data'!$A$2:$A$1000,$A7,'All Group Data'!$C$2:$C$1000,$C7,'All Group Data'!$B$2:$B$1000,$B7),IF(AE7="outsider",SUMIFS('All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G7" s="71" t="str">
        <f t="shared" si="7"/>
        <v>L</v>
      </c>
      <c r="AH7" s="45" t="s">
        <v>74</v>
      </c>
      <c r="AI7" s="42" t="str">
        <f t="shared" si="30"/>
        <v>favourite</v>
      </c>
      <c r="AJ7" s="42">
        <f>IF(AI7="","",IF(AI7="favourite",SUMIFS('All Group Data'!$S$2:$S$1000,'All Group Data'!$A$2:$A$1000,$A7,'All Group Data'!$C$2:$C$1000,$C7,'All Group Data'!$B$2:$B$1000,$B7),IF(AI7="outsider",SUMIFS('All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K7" s="71" t="str">
        <f t="shared" si="8"/>
        <v>L</v>
      </c>
      <c r="AL7" s="45" t="s">
        <v>15</v>
      </c>
      <c r="AM7" s="42" t="str">
        <f t="shared" si="31"/>
        <v>outsider</v>
      </c>
      <c r="AN7" s="42">
        <f>IF(AM7="","",IF(AM7="favourite",SUMIFS('All Group Data'!$S$2:$S$1000,'All Group Data'!$A$2:$A$1000,$A7,'All Group Data'!$C$2:$C$1000,$C7,'All Group Data'!$B$2:$B$1000,$B7),IF(AM7="outsider",SUMIFS('All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AO7" s="71" t="str">
        <f t="shared" si="9"/>
        <v>L</v>
      </c>
      <c r="AP7" s="45" t="s">
        <v>42</v>
      </c>
      <c r="AQ7" s="42" t="str">
        <f t="shared" si="32"/>
        <v>draw</v>
      </c>
      <c r="AR7" s="42">
        <f>IF(AQ7="","",IF(AQ7="favourite",SUMIFS('All Group Data'!$S$2:$S$1000,'All Group Data'!$A$2:$A$1000,$A7,'All Group Data'!$C$2:$C$1000,$C7,'All Group Data'!$B$2:$B$1000,$B7),IF(AQ7="outsider",SUMIFS('All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S7" s="71" t="str">
        <f t="shared" si="10"/>
        <v>W</v>
      </c>
      <c r="AT7" s="45" t="s">
        <v>74</v>
      </c>
      <c r="AU7" s="42" t="str">
        <f t="shared" si="33"/>
        <v>favourite</v>
      </c>
      <c r="AV7" s="42">
        <f>IF(AU7="","",IF(AU7="favourite",SUMIFS('All Group Data'!$S$2:$S$1000,'All Group Data'!$A$2:$A$1000,$A7,'All Group Data'!$C$2:$C$1000,$C7,'All Group Data'!$B$2:$B$1000,$B7),IF(AU7="outsider",SUMIFS('All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W7" s="71" t="str">
        <f t="shared" si="11"/>
        <v>L</v>
      </c>
      <c r="AX7" s="45" t="s">
        <v>42</v>
      </c>
      <c r="AY7" s="42" t="str">
        <f t="shared" si="34"/>
        <v>draw</v>
      </c>
      <c r="AZ7" s="42">
        <f>IF(AY7="","",IF(AY7="favourite",SUMIFS('All Group Data'!$S$2:$S$1000,'All Group Data'!$A$2:$A$1000,$A7,'All Group Data'!$C$2:$C$1000,$C7,'All Group Data'!$B$2:$B$1000,$B7),IF(AY7="outsider",SUMIFS('All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A7" s="71" t="str">
        <f t="shared" si="12"/>
        <v>W</v>
      </c>
      <c r="BB7" s="45" t="s">
        <v>74</v>
      </c>
      <c r="BC7" s="42" t="str">
        <f t="shared" si="35"/>
        <v>favourite</v>
      </c>
      <c r="BD7" s="42">
        <f>IF(BC7="","",IF(BC7="favourite",SUMIFS('All Group Data'!$S$2:$S$1000,'All Group Data'!$A$2:$A$1000,$A7,'All Group Data'!$C$2:$C$1000,$C7,'All Group Data'!$B$2:$B$1000,$B7),IF(BC7="outsider",SUMIFS('All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E7" s="71" t="str">
        <f t="shared" si="13"/>
        <v>L</v>
      </c>
      <c r="BF7" s="45" t="s">
        <v>42</v>
      </c>
      <c r="BG7" s="42" t="str">
        <f t="shared" si="36"/>
        <v>draw</v>
      </c>
      <c r="BH7" s="42">
        <f>IF(BG7="","",IF(BG7="favourite",SUMIFS('All Group Data'!$S$2:$S$1000,'All Group Data'!$A$2:$A$1000,$A7,'All Group Data'!$C$2:$C$1000,$C7,'All Group Data'!$B$2:$B$1000,$B7),IF(BG7="outsider",SUMIFS('All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I7" s="75" t="str">
        <f t="shared" si="14"/>
        <v>W</v>
      </c>
      <c r="BJ7" s="45" t="s">
        <v>74</v>
      </c>
      <c r="BK7" s="42" t="str">
        <f t="shared" si="37"/>
        <v>favourite</v>
      </c>
      <c r="BL7" s="42">
        <f>IF(BK7="","",IF(BK7="favourite",SUMIFS('All Group Data'!$S$2:$S$1000,'All Group Data'!$A$2:$A$1000,$A7,'All Group Data'!$C$2:$C$1000,$C7,'All Group Data'!$B$2:$B$1000,$B7),IF(BK7="outsider",SUMIFS('All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M7" s="75" t="str">
        <f t="shared" si="15"/>
        <v>L</v>
      </c>
      <c r="BN7" s="45" t="s">
        <v>74</v>
      </c>
      <c r="BO7" s="42" t="str">
        <f t="shared" si="38"/>
        <v>favourite</v>
      </c>
      <c r="BP7" s="42">
        <f>IF(BO7="","",IF(BO7="favourite",SUMIFS('All Group Data'!$S$2:$S$1000,'All Group Data'!$A$2:$A$1000,$A7,'All Group Data'!$C$2:$C$1000,$C7,'All Group Data'!$B$2:$B$1000,$B7),IF(BO7="outsider",SUMIFS('All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Q7" s="75" t="str">
        <f t="shared" si="16"/>
        <v>L</v>
      </c>
      <c r="BR7" s="45" t="s">
        <v>42</v>
      </c>
      <c r="BS7" s="42" t="str">
        <f t="shared" si="39"/>
        <v>draw</v>
      </c>
      <c r="BT7" s="42">
        <f>IF(BS7="","",IF(BS7="favourite",SUMIFS('All Group Data'!$S$2:$S$1000,'All Group Data'!$A$2:$A$1000,$A7,'All Group Data'!$C$2:$C$1000,$C7,'All Group Data'!$B$2:$B$1000,$B7),IF(BS7="outsider",SUMIFS('All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U7" s="78" t="str">
        <f t="shared" si="17"/>
        <v>W</v>
      </c>
      <c r="BV7" s="45" t="s">
        <v>74</v>
      </c>
      <c r="BW7" s="42" t="str">
        <f t="shared" si="40"/>
        <v>favourite</v>
      </c>
      <c r="BX7" s="42">
        <f>IF(BW7="","",IF(BW7="favourite",SUMIFS('All Group Data'!$S$2:$S$1000,'All Group Data'!$A$2:$A$1000,$A7,'All Group Data'!$C$2:$C$1000,$C7,'All Group Data'!$B$2:$B$1000,$B7),IF(BW7="outsider",SUMIFS('All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Y7" s="78" t="str">
        <f t="shared" si="18"/>
        <v>L</v>
      </c>
      <c r="BZ7" s="45" t="s">
        <v>74</v>
      </c>
      <c r="CA7" s="42" t="str">
        <f t="shared" si="41"/>
        <v>favourite</v>
      </c>
      <c r="CB7" s="42">
        <f>IF(CA7="","",IF(CA7="favourite",SUMIFS('All Group Data'!$S$2:$S$1000,'All Group Data'!$A$2:$A$1000,$A7,'All Group Data'!$C$2:$C$1000,$C7,'All Group Data'!$B$2:$B$1000,$B7),IF(CA7="outsider",SUMIFS('All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C7" s="78" t="str">
        <f t="shared" si="19"/>
        <v>L</v>
      </c>
      <c r="CD7" s="45" t="s">
        <v>74</v>
      </c>
      <c r="CE7" s="42" t="str">
        <f t="shared" si="42"/>
        <v>favourite</v>
      </c>
      <c r="CF7" s="42">
        <f>IF(CE7="","",IF(CE7="favourite",SUMIFS('All Group Data'!$S$2:$S$1000,'All Group Data'!$A$2:$A$1000,$A7,'All Group Data'!$C$2:$C$1000,$C7,'All Group Data'!$B$2:$B$1000,$B7),IF(CE7="outsider",SUMIFS('All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G7" s="78" t="str">
        <f t="shared" si="20"/>
        <v>L</v>
      </c>
      <c r="CH7" s="45" t="s">
        <v>74</v>
      </c>
      <c r="CI7" s="42" t="str">
        <f t="shared" si="43"/>
        <v>favourite</v>
      </c>
      <c r="CJ7" s="42">
        <f>IF(CI7="","",IF(CI7="favourite",SUMIFS('All Group Data'!$S$2:$S$1000,'All Group Data'!$A$2:$A$1000,$A7,'All Group Data'!$C$2:$C$1000,$C7,'All Group Data'!$B$2:$B$1000,$B7),IF(CI7="outsider",SUMIFS('All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K7" s="78" t="str">
        <f t="shared" si="21"/>
        <v>L</v>
      </c>
      <c r="CL7" s="45" t="s">
        <v>42</v>
      </c>
      <c r="CM7" s="42" t="str">
        <f t="shared" si="44"/>
        <v>draw</v>
      </c>
      <c r="CN7" s="42">
        <f>IF(CM7="","",IF(CM7="favourite",SUMIFS('All Group Data'!$S$2:$S$1000,'All Group Data'!$A$2:$A$1000,$A7,'All Group Data'!$C$2:$C$1000,$C7,'All Group Data'!$B$2:$B$1000,$B7),IF(CM7="outsider",SUMIFS('All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CO7" s="81" t="str">
        <f t="shared" si="22"/>
        <v>W</v>
      </c>
      <c r="CP7" s="45" t="s">
        <v>74</v>
      </c>
      <c r="CQ7" s="42" t="str">
        <f t="shared" si="45"/>
        <v>favourite</v>
      </c>
      <c r="CR7" s="42">
        <f>IF(CQ7="","",IF(CQ7="favourite",SUMIFS('All Group Data'!$S$2:$S$1000,'All Group Data'!$A$2:$A$1000,$A7,'All Group Data'!$C$2:$C$1000,$C7,'All Group Data'!$B$2:$B$1000,$B7),IF(CQ7="outsider",SUMIFS('All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S7" s="81" t="str">
        <f t="shared" si="23"/>
        <v>L</v>
      </c>
    </row>
    <row r="8" spans="1:97" x14ac:dyDescent="0.2">
      <c r="A8" s="61">
        <v>2018</v>
      </c>
      <c r="B8" s="61">
        <v>22</v>
      </c>
      <c r="C8" s="61">
        <v>2</v>
      </c>
      <c r="D8" s="61" t="s">
        <v>26</v>
      </c>
      <c r="E8" s="61" t="s">
        <v>88</v>
      </c>
      <c r="F8" s="61" t="s">
        <v>26</v>
      </c>
      <c r="G8" s="61" t="s">
        <v>88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Data'!$X$1:$X$1000,MATCH(A8&amp;B8&amp;C8,'All Group Data'!$A$1:$A$1000&amp;'All Group Data'!$B$1:$B$1000&amp;'All Group Data'!$C$1:$C$1000,0))</f>
        <v>France</v>
      </c>
      <c r="L8" t="str">
        <f t="shared" si="24"/>
        <v>favourite</v>
      </c>
      <c r="M8">
        <f>IF(L8="","",IF(L8="favourite",SUMIFS('All Group Data'!$S7:$S1005,'All Group Data'!$A7:$A1005,$A8,'All Group Data'!$C$2:$C$1000,$C8,'All Group Data'!$B$2:$B$1000,$B8),IF(L8="outsider",SUMIFS('All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1.28</v>
      </c>
      <c r="N8" s="45" t="s">
        <v>26</v>
      </c>
      <c r="O8" s="42" t="str">
        <f t="shared" si="25"/>
        <v>favourite</v>
      </c>
      <c r="P8" s="42">
        <f>IF(O8="","",IF(O8="favourite",SUMIFS('All Group Data'!$S$2:$S$1000,'All Group Data'!$A$2:$A$1000,$A8,'All Group Data'!$C$2:$C$1000,$C8,'All Group Data'!$B$2:$B$1000,$B8),IF(O8="outsider",SUMIFS('All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Q8" s="55" t="str">
        <f t="shared" si="3"/>
        <v>W</v>
      </c>
      <c r="R8" s="45" t="s">
        <v>88</v>
      </c>
      <c r="S8" s="42" t="str">
        <f t="shared" si="26"/>
        <v>outsider</v>
      </c>
      <c r="T8" s="42">
        <f>IF(S8="","",IF(S8="favourite",SUMIFS('All Group Data'!$S$2:$S$1000,'All Group Data'!$A$2:$A$1000,$A8,'All Group Data'!$C$2:$C$1000,$C8,'All Group Data'!$B$2:$B$1000,$B8),IF(S8="outsider",SUMIFS('All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U8" s="71" t="str">
        <f t="shared" si="4"/>
        <v>L</v>
      </c>
      <c r="V8" s="45" t="s">
        <v>88</v>
      </c>
      <c r="W8" s="42" t="str">
        <f t="shared" si="27"/>
        <v>outsider</v>
      </c>
      <c r="X8" s="42">
        <f>IF(W8="","",IF(W8="favourite",SUMIFS('All Group Data'!$S$2:$S$1000,'All Group Data'!$A$2:$A$1000,$A8,'All Group Data'!$C$2:$C$1000,$C8,'All Group Data'!$B$2:$B$1000,$B8),IF(W8="outsider",SUMIFS('All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Y8" s="71" t="str">
        <f t="shared" si="5"/>
        <v>L</v>
      </c>
      <c r="Z8" s="45" t="s">
        <v>42</v>
      </c>
      <c r="AA8" s="42" t="str">
        <f t="shared" si="28"/>
        <v>draw</v>
      </c>
      <c r="AB8" s="42">
        <f>IF(AA8="","",IF(AA8="favourite",SUMIFS('All Group Data'!$S$2:$S$1000,'All Group Data'!$A$2:$A$1000,$A8,'All Group Data'!$C$2:$C$1000,$C8,'All Group Data'!$B$2:$B$1000,$B8),IF(AA8="outsider",SUMIFS('All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AC8" s="71" t="str">
        <f t="shared" si="6"/>
        <v>L</v>
      </c>
      <c r="AD8" s="45" t="s">
        <v>26</v>
      </c>
      <c r="AE8" s="42" t="str">
        <f t="shared" si="29"/>
        <v>favourite</v>
      </c>
      <c r="AF8" s="42">
        <f>IF(AE8="","",IF(AE8="favourite",SUMIFS('All Group Data'!$S$2:$S$1000,'All Group Data'!$A$2:$A$1000,$A8,'All Group Data'!$C$2:$C$1000,$C8,'All Group Data'!$B$2:$B$1000,$B8),IF(AE8="outsider",SUMIFS('All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G8" s="71" t="str">
        <f t="shared" si="7"/>
        <v>W</v>
      </c>
      <c r="AH8" s="45" t="s">
        <v>26</v>
      </c>
      <c r="AI8" s="42" t="str">
        <f t="shared" si="30"/>
        <v>favourite</v>
      </c>
      <c r="AJ8" s="42">
        <f>IF(AI8="","",IF(AI8="favourite",SUMIFS('All Group Data'!$S$2:$S$1000,'All Group Data'!$A$2:$A$1000,$A8,'All Group Data'!$C$2:$C$1000,$C8,'All Group Data'!$B$2:$B$1000,$B8),IF(AI8="outsider",SUMIFS('All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K8" s="71" t="str">
        <f t="shared" si="8"/>
        <v>W</v>
      </c>
      <c r="AL8" s="45" t="s">
        <v>26</v>
      </c>
      <c r="AM8" s="42" t="str">
        <f t="shared" si="31"/>
        <v>favourite</v>
      </c>
      <c r="AN8" s="42">
        <f>IF(AM8="","",IF(AM8="favourite",SUMIFS('All Group Data'!$S$2:$S$1000,'All Group Data'!$A$2:$A$1000,$A8,'All Group Data'!$C$2:$C$1000,$C8,'All Group Data'!$B$2:$B$1000,$B8),IF(AM8="outsider",SUMIFS('All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O8" s="71" t="str">
        <f t="shared" si="9"/>
        <v>W</v>
      </c>
      <c r="AP8" s="45" t="s">
        <v>88</v>
      </c>
      <c r="AQ8" s="42" t="str">
        <f t="shared" si="32"/>
        <v>outsider</v>
      </c>
      <c r="AR8" s="42">
        <f>IF(AQ8="","",IF(AQ8="favourite",SUMIFS('All Group Data'!$S$2:$S$1000,'All Group Data'!$A$2:$A$1000,$A8,'All Group Data'!$C$2:$C$1000,$C8,'All Group Data'!$B$2:$B$1000,$B8),IF(AQ8="outsider",SUMIFS('All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AS8" s="71" t="str">
        <f t="shared" si="10"/>
        <v>L</v>
      </c>
      <c r="AT8" s="45" t="s">
        <v>26</v>
      </c>
      <c r="AU8" s="42" t="str">
        <f t="shared" si="33"/>
        <v>favourite</v>
      </c>
      <c r="AV8" s="42">
        <f>IF(AU8="","",IF(AU8="favourite",SUMIFS('All Group Data'!$S$2:$S$1000,'All Group Data'!$A$2:$A$1000,$A8,'All Group Data'!$C$2:$C$1000,$C8,'All Group Data'!$B$2:$B$1000,$B8),IF(AU8="outsider",SUMIFS('All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W8" s="71" t="str">
        <f t="shared" si="11"/>
        <v>W</v>
      </c>
      <c r="AX8" s="45" t="s">
        <v>26</v>
      </c>
      <c r="AY8" s="42" t="str">
        <f t="shared" si="34"/>
        <v>favourite</v>
      </c>
      <c r="AZ8" s="42">
        <f>IF(AY8="","",IF(AY8="favourite",SUMIFS('All Group Data'!$S$2:$S$1000,'All Group Data'!$A$2:$A$1000,$A8,'All Group Data'!$C$2:$C$1000,$C8,'All Group Data'!$B$2:$B$1000,$B8),IF(AY8="outsider",SUMIFS('All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A8" s="71" t="str">
        <f t="shared" si="12"/>
        <v>W</v>
      </c>
      <c r="BB8" s="45" t="s">
        <v>26</v>
      </c>
      <c r="BC8" s="42" t="str">
        <f t="shared" si="35"/>
        <v>favourite</v>
      </c>
      <c r="BD8" s="42">
        <f>IF(BC8="","",IF(BC8="favourite",SUMIFS('All Group Data'!$S$2:$S$1000,'All Group Data'!$A$2:$A$1000,$A8,'All Group Data'!$C$2:$C$1000,$C8,'All Group Data'!$B$2:$B$1000,$B8),IF(BC8="outsider",SUMIFS('All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E8" s="71" t="str">
        <f t="shared" si="13"/>
        <v>W</v>
      </c>
      <c r="BF8" s="45" t="s">
        <v>42</v>
      </c>
      <c r="BG8" s="42" t="str">
        <f t="shared" si="36"/>
        <v>draw</v>
      </c>
      <c r="BH8" s="42">
        <f>IF(BG8="","",IF(BG8="favourite",SUMIFS('All Group Data'!$S$2:$S$1000,'All Group Data'!$A$2:$A$1000,$A8,'All Group Data'!$C$2:$C$1000,$C8,'All Group Data'!$B$2:$B$1000,$B8),IF(BG8="outsider",SUMIFS('All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BI8" s="75" t="str">
        <f t="shared" si="14"/>
        <v>L</v>
      </c>
      <c r="BJ8" s="45" t="s">
        <v>26</v>
      </c>
      <c r="BK8" s="42" t="str">
        <f t="shared" si="37"/>
        <v>favourite</v>
      </c>
      <c r="BL8" s="42">
        <f>IF(BK8="","",IF(BK8="favourite",SUMIFS('All Group Data'!$S$2:$S$1000,'All Group Data'!$A$2:$A$1000,$A8,'All Group Data'!$C$2:$C$1000,$C8,'All Group Data'!$B$2:$B$1000,$B8),IF(BK8="outsider",SUMIFS('All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M8" s="75" t="str">
        <f t="shared" si="15"/>
        <v>W</v>
      </c>
      <c r="BN8" s="45" t="s">
        <v>26</v>
      </c>
      <c r="BO8" s="42" t="str">
        <f t="shared" si="38"/>
        <v>favourite</v>
      </c>
      <c r="BP8" s="42">
        <f>IF(BO8="","",IF(BO8="favourite",SUMIFS('All Group Data'!$S$2:$S$1000,'All Group Data'!$A$2:$A$1000,$A8,'All Group Data'!$C$2:$C$1000,$C8,'All Group Data'!$B$2:$B$1000,$B8),IF(BO8="outsider",SUMIFS('All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Q8" s="75" t="str">
        <f t="shared" si="16"/>
        <v>W</v>
      </c>
      <c r="BR8" s="45" t="s">
        <v>88</v>
      </c>
      <c r="BS8" s="42" t="str">
        <f t="shared" si="39"/>
        <v>outsider</v>
      </c>
      <c r="BT8" s="42">
        <f>IF(BS8="","",IF(BS8="favourite",SUMIFS('All Group Data'!$S$2:$S$1000,'All Group Data'!$A$2:$A$1000,$A8,'All Group Data'!$C$2:$C$1000,$C8,'All Group Data'!$B$2:$B$1000,$B8),IF(BS8="outsider",SUMIFS('All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BU8" s="78" t="str">
        <f t="shared" si="17"/>
        <v>L</v>
      </c>
      <c r="BV8" s="45" t="s">
        <v>26</v>
      </c>
      <c r="BW8" s="42" t="str">
        <f t="shared" si="40"/>
        <v>favourite</v>
      </c>
      <c r="BX8" s="42">
        <f>IF(BW8="","",IF(BW8="favourite",SUMIFS('All Group Data'!$S$2:$S$1000,'All Group Data'!$A$2:$A$1000,$A8,'All Group Data'!$C$2:$C$1000,$C8,'All Group Data'!$B$2:$B$1000,$B8),IF(BW8="outsider",SUMIFS('All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Y8" s="78" t="str">
        <f t="shared" si="18"/>
        <v>W</v>
      </c>
      <c r="BZ8" s="45" t="s">
        <v>42</v>
      </c>
      <c r="CA8" s="42" t="str">
        <f t="shared" si="41"/>
        <v>draw</v>
      </c>
      <c r="CB8" s="42">
        <f>IF(CA8="","",IF(CA8="favourite",SUMIFS('All Group Data'!$S$2:$S$1000,'All Group Data'!$A$2:$A$1000,$A8,'All Group Data'!$C$2:$C$1000,$C8,'All Group Data'!$B$2:$B$1000,$B8),IF(CA8="outsider",SUMIFS('All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C8" s="78" t="str">
        <f t="shared" si="19"/>
        <v>L</v>
      </c>
      <c r="CD8" s="45" t="s">
        <v>42</v>
      </c>
      <c r="CE8" s="42" t="str">
        <f t="shared" si="42"/>
        <v>draw</v>
      </c>
      <c r="CF8" s="42">
        <f>IF(CE8="","",IF(CE8="favourite",SUMIFS('All Group Data'!$S$2:$S$1000,'All Group Data'!$A$2:$A$1000,$A8,'All Group Data'!$C$2:$C$1000,$C8,'All Group Data'!$B$2:$B$1000,$B8),IF(CE8="outsider",SUMIFS('All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G8" s="78" t="str">
        <f t="shared" si="20"/>
        <v>L</v>
      </c>
      <c r="CH8" s="45" t="s">
        <v>42</v>
      </c>
      <c r="CI8" s="42" t="str">
        <f t="shared" si="43"/>
        <v>draw</v>
      </c>
      <c r="CJ8" s="42">
        <f>IF(CI8="","",IF(CI8="favourite",SUMIFS('All Group Data'!$S$2:$S$1000,'All Group Data'!$A$2:$A$1000,$A8,'All Group Data'!$C$2:$C$1000,$C8,'All Group Data'!$B$2:$B$1000,$B8),IF(CI8="outsider",SUMIFS('All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K8" s="78" t="str">
        <f t="shared" si="21"/>
        <v>L</v>
      </c>
      <c r="CL8" s="45" t="s">
        <v>26</v>
      </c>
      <c r="CM8" s="42" t="str">
        <f t="shared" si="44"/>
        <v>favourite</v>
      </c>
      <c r="CN8" s="42">
        <f>IF(CM8="","",IF(CM8="favourite",SUMIFS('All Group Data'!$S$2:$S$1000,'All Group Data'!$A$2:$A$1000,$A8,'All Group Data'!$C$2:$C$1000,$C8,'All Group Data'!$B$2:$B$1000,$B8),IF(CM8="outsider",SUMIFS('All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O8" s="81" t="str">
        <f t="shared" si="22"/>
        <v>W</v>
      </c>
      <c r="CP8" s="45" t="s">
        <v>26</v>
      </c>
      <c r="CQ8" s="42" t="str">
        <f t="shared" si="45"/>
        <v>favourite</v>
      </c>
      <c r="CR8" s="42">
        <f>IF(CQ8="","",IF(CQ8="favourite",SUMIFS('All Group Data'!$S$2:$S$1000,'All Group Data'!$A$2:$A$1000,$A8,'All Group Data'!$C$2:$C$1000,$C8,'All Group Data'!$B$2:$B$1000,$B8),IF(CQ8="outsider",SUMIFS('All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S8" s="81" t="str">
        <f t="shared" si="23"/>
        <v>W</v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Data'!$X$1:$X$1000,MATCH(A9&amp;B9&amp;C9,'All Group Data'!$A$1:$A$1000&amp;'All Group Data'!$B$1:$B$1000&amp;'All Group Data'!$C$1:$C$1000,0))</f>
        <v>Croatia</v>
      </c>
      <c r="L9" t="str">
        <f t="shared" si="24"/>
        <v>outsider</v>
      </c>
      <c r="M9">
        <f>IF(L9="","",IF(L9="favourite",SUMIFS('All Group Data'!$S8:$S1006,'All Group Data'!$A8:$A1006,$A9,'All Group Data'!$C$2:$C$1000,$C9,'All Group Data'!$B$2:$B$1000,$B9),IF(L9="outsider",SUMIFS('All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>8.5</v>
      </c>
      <c r="N9" s="45" t="s">
        <v>28</v>
      </c>
      <c r="O9" s="42" t="str">
        <f t="shared" si="25"/>
        <v>favourite</v>
      </c>
      <c r="P9" s="42">
        <f>IF(O9="","",IF(O9="favourite",SUMIFS('All Group Data'!$S$2:$S$1000,'All Group Data'!$A$2:$A$1000,$A9,'All Group Data'!$C$2:$C$1000,$C9,'All Group Data'!$B$2:$B$1000,$B9),IF(O9="outsider",SUMIFS('All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Q9" s="55" t="str">
        <f t="shared" si="3"/>
        <v>L</v>
      </c>
      <c r="R9" s="45" t="s">
        <v>28</v>
      </c>
      <c r="S9" s="42" t="str">
        <f t="shared" si="26"/>
        <v>favourite</v>
      </c>
      <c r="T9" s="42">
        <f>IF(S9="","",IF(S9="favourite",SUMIFS('All Group Data'!$S$2:$S$1000,'All Group Data'!$A$2:$A$1000,$A9,'All Group Data'!$C$2:$C$1000,$C9,'All Group Data'!$B$2:$B$1000,$B9),IF(S9="outsider",SUMIFS('All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U9" s="71" t="str">
        <f t="shared" si="4"/>
        <v>L</v>
      </c>
      <c r="V9" s="45" t="s">
        <v>42</v>
      </c>
      <c r="W9" s="42" t="str">
        <f t="shared" si="27"/>
        <v>draw</v>
      </c>
      <c r="X9" s="42">
        <f>IF(W9="","",IF(W9="favourite",SUMIFS('All Group Data'!$S$2:$S$1000,'All Group Data'!$A$2:$A$1000,$A9,'All Group Data'!$C$2:$C$1000,$C9,'All Group Data'!$B$2:$B$1000,$B9),IF(W9="outsider",SUMIFS('All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Y9" s="71" t="str">
        <f t="shared" si="5"/>
        <v>L</v>
      </c>
      <c r="Z9" s="45" t="s">
        <v>28</v>
      </c>
      <c r="AA9" s="42" t="str">
        <f t="shared" si="28"/>
        <v>favourite</v>
      </c>
      <c r="AB9" s="42">
        <f>IF(AA9="","",IF(AA9="favourite",SUMIFS('All Group Data'!$S$2:$S$1000,'All Group Data'!$A$2:$A$1000,$A9,'All Group Data'!$C$2:$C$1000,$C9,'All Group Data'!$B$2:$B$1000,$B9),IF(AA9="outsider",SUMIFS('All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C9" s="71" t="str">
        <f t="shared" si="6"/>
        <v>L</v>
      </c>
      <c r="AD9" s="45" t="s">
        <v>28</v>
      </c>
      <c r="AE9" s="42" t="str">
        <f t="shared" si="29"/>
        <v>favourite</v>
      </c>
      <c r="AF9" s="42">
        <f>IF(AE9="","",IF(AE9="favourite",SUMIFS('All Group Data'!$S$2:$S$1000,'All Group Data'!$A$2:$A$1000,$A9,'All Group Data'!$C$2:$C$1000,$C9,'All Group Data'!$B$2:$B$1000,$B9),IF(AE9="outsider",SUMIFS('All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G9" s="71" t="str">
        <f t="shared" si="7"/>
        <v>L</v>
      </c>
      <c r="AH9" s="45" t="s">
        <v>28</v>
      </c>
      <c r="AI9" s="42" t="str">
        <f t="shared" si="30"/>
        <v>favourite</v>
      </c>
      <c r="AJ9" s="42">
        <f>IF(AI9="","",IF(AI9="favourite",SUMIFS('All Group Data'!$S$2:$S$1000,'All Group Data'!$A$2:$A$1000,$A9,'All Group Data'!$C$2:$C$1000,$C9,'All Group Data'!$B$2:$B$1000,$B9),IF(AI9="outsider",SUMIFS('All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K9" s="71" t="str">
        <f t="shared" si="8"/>
        <v>L</v>
      </c>
      <c r="AL9" s="45" t="s">
        <v>42</v>
      </c>
      <c r="AM9" s="42" t="str">
        <f t="shared" si="31"/>
        <v>draw</v>
      </c>
      <c r="AN9" s="42">
        <f>IF(AM9="","",IF(AM9="favourite",SUMIFS('All Group Data'!$S$2:$S$1000,'All Group Data'!$A$2:$A$1000,$A9,'All Group Data'!$C$2:$C$1000,$C9,'All Group Data'!$B$2:$B$1000,$B9),IF(AM9="outsider",SUMIFS('All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AO9" s="71" t="str">
        <f t="shared" si="9"/>
        <v>L</v>
      </c>
      <c r="AP9" s="45" t="s">
        <v>28</v>
      </c>
      <c r="AQ9" s="42" t="str">
        <f t="shared" si="32"/>
        <v>favourite</v>
      </c>
      <c r="AR9" s="42">
        <f>IF(AQ9="","",IF(AQ9="favourite",SUMIFS('All Group Data'!$S$2:$S$1000,'All Group Data'!$A$2:$A$1000,$A9,'All Group Data'!$C$2:$C$1000,$C9,'All Group Data'!$B$2:$B$1000,$B9),IF(AQ9="outsider",SUMIFS('All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S9" s="71" t="str">
        <f t="shared" si="10"/>
        <v>L</v>
      </c>
      <c r="AT9" s="45" t="s">
        <v>28</v>
      </c>
      <c r="AU9" s="42" t="str">
        <f t="shared" si="33"/>
        <v>favourite</v>
      </c>
      <c r="AV9" s="42">
        <f>IF(AU9="","",IF(AU9="favourite",SUMIFS('All Group Data'!$S$2:$S$1000,'All Group Data'!$A$2:$A$1000,$A9,'All Group Data'!$C$2:$C$1000,$C9,'All Group Data'!$B$2:$B$1000,$B9),IF(AU9="outsider",SUMIFS('All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W9" s="71" t="str">
        <f t="shared" si="11"/>
        <v>L</v>
      </c>
      <c r="AX9" s="45" t="s">
        <v>9</v>
      </c>
      <c r="AY9" s="42" t="str">
        <f t="shared" si="34"/>
        <v>outsider</v>
      </c>
      <c r="AZ9" s="42">
        <f>IF(AY9="","",IF(AY9="favourite",SUMIFS('All Group Data'!$S$2:$S$1000,'All Group Data'!$A$2:$A$1000,$A9,'All Group Data'!$C$2:$C$1000,$C9,'All Group Data'!$B$2:$B$1000,$B9),IF(AY9="outsider",SUMIFS('All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A9" s="71" t="str">
        <f t="shared" si="12"/>
        <v>W</v>
      </c>
      <c r="BB9" s="45" t="s">
        <v>28</v>
      </c>
      <c r="BC9" s="42" t="str">
        <f t="shared" si="35"/>
        <v>favourite</v>
      </c>
      <c r="BD9" s="42">
        <f>IF(BC9="","",IF(BC9="favourite",SUMIFS('All Group Data'!$S$2:$S$1000,'All Group Data'!$A$2:$A$1000,$A9,'All Group Data'!$C$2:$C$1000,$C9,'All Group Data'!$B$2:$B$1000,$B9),IF(BC9="outsider",SUMIFS('All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E9" s="71" t="str">
        <f t="shared" si="13"/>
        <v>L</v>
      </c>
      <c r="BF9" s="45" t="s">
        <v>28</v>
      </c>
      <c r="BG9" s="42" t="str">
        <f t="shared" si="36"/>
        <v>favourite</v>
      </c>
      <c r="BH9" s="42">
        <f>IF(BG9="","",IF(BG9="favourite",SUMIFS('All Group Data'!$S$2:$S$1000,'All Group Data'!$A$2:$A$1000,$A9,'All Group Data'!$C$2:$C$1000,$C9,'All Group Data'!$B$2:$B$1000,$B9),IF(BG9="outsider",SUMIFS('All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I9" s="75" t="str">
        <f t="shared" si="14"/>
        <v>L</v>
      </c>
      <c r="BJ9" s="45" t="s">
        <v>28</v>
      </c>
      <c r="BK9" s="42" t="str">
        <f t="shared" si="37"/>
        <v>favourite</v>
      </c>
      <c r="BL9" s="42">
        <f>IF(BK9="","",IF(BK9="favourite",SUMIFS('All Group Data'!$S$2:$S$1000,'All Group Data'!$A$2:$A$1000,$A9,'All Group Data'!$C$2:$C$1000,$C9,'All Group Data'!$B$2:$B$1000,$B9),IF(BK9="outsider",SUMIFS('All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M9" s="75" t="str">
        <f t="shared" si="15"/>
        <v>L</v>
      </c>
      <c r="BN9" s="45" t="s">
        <v>9</v>
      </c>
      <c r="BO9" s="42" t="str">
        <f t="shared" si="38"/>
        <v>outsider</v>
      </c>
      <c r="BP9" s="42">
        <f>IF(BO9="","",IF(BO9="favourite",SUMIFS('All Group Data'!$S$2:$S$1000,'All Group Data'!$A$2:$A$1000,$A9,'All Group Data'!$C$2:$C$1000,$C9,'All Group Data'!$B$2:$B$1000,$B9),IF(BO9="outsider",SUMIFS('All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Q9" s="75" t="str">
        <f t="shared" si="16"/>
        <v>W</v>
      </c>
      <c r="BR9" s="45" t="s">
        <v>28</v>
      </c>
      <c r="BS9" s="42" t="str">
        <f t="shared" si="39"/>
        <v>favourite</v>
      </c>
      <c r="BT9" s="42">
        <f>IF(BS9="","",IF(BS9="favourite",SUMIFS('All Group Data'!$S$2:$S$1000,'All Group Data'!$A$2:$A$1000,$A9,'All Group Data'!$C$2:$C$1000,$C9,'All Group Data'!$B$2:$B$1000,$B9),IF(BS9="outsider",SUMIFS('All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U9" s="78" t="str">
        <f t="shared" si="17"/>
        <v>L</v>
      </c>
      <c r="BV9" s="45" t="s">
        <v>28</v>
      </c>
      <c r="BW9" s="42" t="str">
        <f t="shared" si="40"/>
        <v>favourite</v>
      </c>
      <c r="BX9" s="42">
        <f>IF(BW9="","",IF(BW9="favourite",SUMIFS('All Group Data'!$S$2:$S$1000,'All Group Data'!$A$2:$A$1000,$A9,'All Group Data'!$C$2:$C$1000,$C9,'All Group Data'!$B$2:$B$1000,$B9),IF(BW9="outsider",SUMIFS('All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Y9" s="78" t="str">
        <f t="shared" si="18"/>
        <v>L</v>
      </c>
      <c r="BZ9" s="45" t="s">
        <v>9</v>
      </c>
      <c r="CA9" s="42" t="str">
        <f t="shared" si="41"/>
        <v>outsider</v>
      </c>
      <c r="CB9" s="42">
        <f>IF(CA9="","",IF(CA9="favourite",SUMIFS('All Group Data'!$S$2:$S$1000,'All Group Data'!$A$2:$A$1000,$A9,'All Group Data'!$C$2:$C$1000,$C9,'All Group Data'!$B$2:$B$1000,$B9),IF(CA9="outsider",SUMIFS('All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C9" s="78" t="str">
        <f t="shared" si="19"/>
        <v>W</v>
      </c>
      <c r="CD9" s="45" t="s">
        <v>9</v>
      </c>
      <c r="CE9" s="42" t="str">
        <f t="shared" si="42"/>
        <v>outsider</v>
      </c>
      <c r="CF9" s="42">
        <f>IF(CE9="","",IF(CE9="favourite",SUMIFS('All Group Data'!$S$2:$S$1000,'All Group Data'!$A$2:$A$1000,$A9,'All Group Data'!$C$2:$C$1000,$C9,'All Group Data'!$B$2:$B$1000,$B9),IF(CE9="outsider",SUMIFS('All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G9" s="78" t="str">
        <f t="shared" si="20"/>
        <v>W</v>
      </c>
      <c r="CH9" s="45" t="s">
        <v>28</v>
      </c>
      <c r="CI9" s="42" t="str">
        <f t="shared" si="43"/>
        <v>favourite</v>
      </c>
      <c r="CJ9" s="42">
        <f>IF(CI9="","",IF(CI9="favourite",SUMIFS('All Group Data'!$S$2:$S$1000,'All Group Data'!$A$2:$A$1000,$A9,'All Group Data'!$C$2:$C$1000,$C9,'All Group Data'!$B$2:$B$1000,$B9),IF(CI9="outsider",SUMIFS('All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CK9" s="78" t="str">
        <f t="shared" si="21"/>
        <v>L</v>
      </c>
      <c r="CL9" s="45" t="s">
        <v>42</v>
      </c>
      <c r="CM9" s="42" t="str">
        <f t="shared" si="44"/>
        <v>draw</v>
      </c>
      <c r="CN9" s="42">
        <f>IF(CM9="","",IF(CM9="favourite",SUMIFS('All Group Data'!$S$2:$S$1000,'All Group Data'!$A$2:$A$1000,$A9,'All Group Data'!$C$2:$C$1000,$C9,'All Group Data'!$B$2:$B$1000,$B9),IF(CM9="outsider",SUMIFS('All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O9" s="81" t="str">
        <f t="shared" si="22"/>
        <v>L</v>
      </c>
      <c r="CP9" s="45" t="s">
        <v>42</v>
      </c>
      <c r="CQ9" s="42" t="str">
        <f t="shared" si="45"/>
        <v>draw</v>
      </c>
      <c r="CR9" s="42">
        <f>IF(CQ9="","",IF(CQ9="favourite",SUMIFS('All Group Data'!$S$2:$S$1000,'All Group Data'!$A$2:$A$1000,$A9,'All Group Data'!$C$2:$C$1000,$C9,'All Group Data'!$B$2:$B$1000,$B9),IF(CQ9="outsider",SUMIFS('All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S9" s="81" t="str">
        <f t="shared" si="23"/>
        <v>L</v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Data'!$X$1:$X$1000,MATCH(A10&amp;B10&amp;C10,'All Group Data'!$A$1:$A$1000&amp;'All Group Data'!$B$1:$B$1000&amp;'All Group Data'!$C$1:$C$1000,0))</f>
        <v>Brazil</v>
      </c>
      <c r="L10" t="str">
        <f t="shared" si="24"/>
        <v>favourite</v>
      </c>
      <c r="M10">
        <f>IF(L10="","",IF(L10="favourite",SUMIFS('All Group Data'!$S9:$S1007,'All Group Data'!$A9:$A1007,$A10,'All Group Data'!$C$2:$C$1000,$C10,'All Group Data'!$B$2:$B$1000,$B10),IF(L10="outsider",SUMIFS('All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>2.1</v>
      </c>
      <c r="N10" s="45" t="s">
        <v>8</v>
      </c>
      <c r="O10" s="42" t="str">
        <f t="shared" si="25"/>
        <v>favourite</v>
      </c>
      <c r="P10" s="42">
        <f>IF(O10="","",IF(O10="favourite",SUMIFS('All Group Data'!$S$2:$S$1000,'All Group Data'!$A$2:$A$1000,$A10,'All Group Data'!$C$2:$C$1000,$C10,'All Group Data'!$B$2:$B$1000,$B10),IF(O10="outsider",SUMIFS('All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Q10" s="55" t="str">
        <f t="shared" si="3"/>
        <v>W</v>
      </c>
      <c r="R10" s="45" t="s">
        <v>8</v>
      </c>
      <c r="S10" s="42" t="str">
        <f t="shared" si="26"/>
        <v>favourite</v>
      </c>
      <c r="T10" s="42">
        <f>IF(S10="","",IF(S10="favourite",SUMIFS('All Group Data'!$S$2:$S$1000,'All Group Data'!$A$2:$A$1000,$A10,'All Group Data'!$C$2:$C$1000,$C10,'All Group Data'!$B$2:$B$1000,$B10),IF(S10="outsider",SUMIFS('All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U10" s="71" t="str">
        <f t="shared" si="4"/>
        <v>W</v>
      </c>
      <c r="V10" s="45" t="s">
        <v>8</v>
      </c>
      <c r="W10" s="42" t="str">
        <f t="shared" si="27"/>
        <v>favourite</v>
      </c>
      <c r="X10" s="42">
        <f>IF(W10="","",IF(W10="favourite",SUMIFS('All Group Data'!$S$2:$S$1000,'All Group Data'!$A$2:$A$1000,$A10,'All Group Data'!$C$2:$C$1000,$C10,'All Group Data'!$B$2:$B$1000,$B10),IF(W10="outsider",SUMIFS('All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Y10" s="71" t="str">
        <f t="shared" si="5"/>
        <v>W</v>
      </c>
      <c r="Z10" s="45" t="s">
        <v>8</v>
      </c>
      <c r="AA10" s="42" t="str">
        <f t="shared" si="28"/>
        <v>favourite</v>
      </c>
      <c r="AB10" s="42">
        <f>IF(AA10="","",IF(AA10="favourite",SUMIFS('All Group Data'!$S$2:$S$1000,'All Group Data'!$A$2:$A$1000,$A10,'All Group Data'!$C$2:$C$1000,$C10,'All Group Data'!$B$2:$B$1000,$B10),IF(AA10="outsider",SUMIFS('All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C10" s="71" t="str">
        <f t="shared" si="6"/>
        <v>W</v>
      </c>
      <c r="AD10" s="45" t="s">
        <v>8</v>
      </c>
      <c r="AE10" s="42" t="str">
        <f t="shared" si="29"/>
        <v>favourite</v>
      </c>
      <c r="AF10" s="42">
        <f>IF(AE10="","",IF(AE10="favourite",SUMIFS('All Group Data'!$S$2:$S$1000,'All Group Data'!$A$2:$A$1000,$A10,'All Group Data'!$C$2:$C$1000,$C10,'All Group Data'!$B$2:$B$1000,$B10),IF(AE10="outsider",SUMIFS('All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G10" s="71" t="str">
        <f t="shared" si="7"/>
        <v>W</v>
      </c>
      <c r="AH10" s="45" t="s">
        <v>8</v>
      </c>
      <c r="AI10" s="42" t="str">
        <f t="shared" si="30"/>
        <v>favourite</v>
      </c>
      <c r="AJ10" s="42">
        <f>IF(AI10="","",IF(AI10="favourite",SUMIFS('All Group Data'!$S$2:$S$1000,'All Group Data'!$A$2:$A$1000,$A10,'All Group Data'!$C$2:$C$1000,$C10,'All Group Data'!$B$2:$B$1000,$B10),IF(AI10="outsider",SUMIFS('All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K10" s="71" t="str">
        <f t="shared" si="8"/>
        <v>W</v>
      </c>
      <c r="AL10" s="45" t="s">
        <v>8</v>
      </c>
      <c r="AM10" s="42" t="str">
        <f t="shared" si="31"/>
        <v>favourite</v>
      </c>
      <c r="AN10" s="42">
        <f>IF(AM10="","",IF(AM10="favourite",SUMIFS('All Group Data'!$S$2:$S$1000,'All Group Data'!$A$2:$A$1000,$A10,'All Group Data'!$C$2:$C$1000,$C10,'All Group Data'!$B$2:$B$1000,$B10),IF(AM10="outsider",SUMIFS('All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O10" s="71" t="str">
        <f t="shared" si="9"/>
        <v>W</v>
      </c>
      <c r="AP10" s="45" t="s">
        <v>8</v>
      </c>
      <c r="AQ10" s="42" t="str">
        <f t="shared" si="32"/>
        <v>favourite</v>
      </c>
      <c r="AR10" s="42">
        <f>IF(AQ10="","",IF(AQ10="favourite",SUMIFS('All Group Data'!$S$2:$S$1000,'All Group Data'!$A$2:$A$1000,$A10,'All Group Data'!$C$2:$C$1000,$C10,'All Group Data'!$B$2:$B$1000,$B10),IF(AQ10="outsider",SUMIFS('All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S10" s="71" t="str">
        <f t="shared" si="10"/>
        <v>W</v>
      </c>
      <c r="AT10" s="45" t="s">
        <v>8</v>
      </c>
      <c r="AU10" s="42" t="str">
        <f t="shared" si="33"/>
        <v>favourite</v>
      </c>
      <c r="AV10" s="42">
        <f>IF(AU10="","",IF(AU10="favourite",SUMIFS('All Group Data'!$S$2:$S$1000,'All Group Data'!$A$2:$A$1000,$A10,'All Group Data'!$C$2:$C$1000,$C10,'All Group Data'!$B$2:$B$1000,$B10),IF(AU10="outsider",SUMIFS('All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W10" s="71" t="str">
        <f t="shared" si="11"/>
        <v>W</v>
      </c>
      <c r="AX10" s="45" t="s">
        <v>8</v>
      </c>
      <c r="AY10" s="42" t="str">
        <f t="shared" si="34"/>
        <v>favourite</v>
      </c>
      <c r="AZ10" s="42">
        <f>IF(AY10="","",IF(AY10="favourite",SUMIFS('All Group Data'!$S$2:$S$1000,'All Group Data'!$A$2:$A$1000,$A10,'All Group Data'!$C$2:$C$1000,$C10,'All Group Data'!$B$2:$B$1000,$B10),IF(AY10="outsider",SUMIFS('All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A10" s="71" t="str">
        <f t="shared" si="12"/>
        <v>W</v>
      </c>
      <c r="BB10" s="45" t="s">
        <v>8</v>
      </c>
      <c r="BC10" s="42" t="str">
        <f t="shared" si="35"/>
        <v>favourite</v>
      </c>
      <c r="BD10" s="42">
        <f>IF(BC10="","",IF(BC10="favourite",SUMIFS('All Group Data'!$S$2:$S$1000,'All Group Data'!$A$2:$A$1000,$A10,'All Group Data'!$C$2:$C$1000,$C10,'All Group Data'!$B$2:$B$1000,$B10),IF(BC10="outsider",SUMIFS('All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E10" s="71" t="str">
        <f t="shared" si="13"/>
        <v>W</v>
      </c>
      <c r="BF10" s="45" t="s">
        <v>8</v>
      </c>
      <c r="BG10" s="42" t="str">
        <f t="shared" si="36"/>
        <v>favourite</v>
      </c>
      <c r="BH10" s="42">
        <f>IF(BG10="","",IF(BG10="favourite",SUMIFS('All Group Data'!$S$2:$S$1000,'All Group Data'!$A$2:$A$1000,$A10,'All Group Data'!$C$2:$C$1000,$C10,'All Group Data'!$B$2:$B$1000,$B10),IF(BG10="outsider",SUMIFS('All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I10" s="75" t="str">
        <f t="shared" si="14"/>
        <v>W</v>
      </c>
      <c r="BJ10" s="45" t="s">
        <v>8</v>
      </c>
      <c r="BK10" s="42" t="str">
        <f t="shared" si="37"/>
        <v>favourite</v>
      </c>
      <c r="BL10" s="42">
        <f>IF(BK10="","",IF(BK10="favourite",SUMIFS('All Group Data'!$S$2:$S$1000,'All Group Data'!$A$2:$A$1000,$A10,'All Group Data'!$C$2:$C$1000,$C10,'All Group Data'!$B$2:$B$1000,$B10),IF(BK10="outsider",SUMIFS('All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M10" s="75" t="str">
        <f t="shared" si="15"/>
        <v>W</v>
      </c>
      <c r="BN10" s="45" t="s">
        <v>8</v>
      </c>
      <c r="BO10" s="42" t="str">
        <f t="shared" si="38"/>
        <v>favourite</v>
      </c>
      <c r="BP10" s="42">
        <f>IF(BO10="","",IF(BO10="favourite",SUMIFS('All Group Data'!$S$2:$S$1000,'All Group Data'!$A$2:$A$1000,$A10,'All Group Data'!$C$2:$C$1000,$C10,'All Group Data'!$B$2:$B$1000,$B10),IF(BO10="outsider",SUMIFS('All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Q10" s="75" t="str">
        <f t="shared" si="16"/>
        <v>W</v>
      </c>
      <c r="BR10" s="45" t="s">
        <v>8</v>
      </c>
      <c r="BS10" s="42" t="str">
        <f t="shared" si="39"/>
        <v>favourite</v>
      </c>
      <c r="BT10" s="42">
        <f>IF(BS10="","",IF(BS10="favourite",SUMIFS('All Group Data'!$S$2:$S$1000,'All Group Data'!$A$2:$A$1000,$A10,'All Group Data'!$C$2:$C$1000,$C10,'All Group Data'!$B$2:$B$1000,$B10),IF(BS10="outsider",SUMIFS('All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U10" s="78" t="str">
        <f t="shared" si="17"/>
        <v>W</v>
      </c>
      <c r="BV10" s="45" t="s">
        <v>8</v>
      </c>
      <c r="BW10" s="42" t="str">
        <f t="shared" si="40"/>
        <v>favourite</v>
      </c>
      <c r="BX10" s="42">
        <f>IF(BW10="","",IF(BW10="favourite",SUMIFS('All Group Data'!$S$2:$S$1000,'All Group Data'!$A$2:$A$1000,$A10,'All Group Data'!$C$2:$C$1000,$C10,'All Group Data'!$B$2:$B$1000,$B10),IF(BW10="outsider",SUMIFS('All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Y10" s="78" t="str">
        <f t="shared" si="18"/>
        <v>W</v>
      </c>
      <c r="BZ10" s="45" t="s">
        <v>8</v>
      </c>
      <c r="CA10" s="42" t="str">
        <f t="shared" si="41"/>
        <v>favourite</v>
      </c>
      <c r="CB10" s="42">
        <f>IF(CA10="","",IF(CA10="favourite",SUMIFS('All Group Data'!$S$2:$S$1000,'All Group Data'!$A$2:$A$1000,$A10,'All Group Data'!$C$2:$C$1000,$C10,'All Group Data'!$B$2:$B$1000,$B10),IF(CA10="outsider",SUMIFS('All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C10" s="78" t="str">
        <f t="shared" si="19"/>
        <v>W</v>
      </c>
      <c r="CD10" s="45" t="s">
        <v>8</v>
      </c>
      <c r="CE10" s="42" t="str">
        <f t="shared" si="42"/>
        <v>favourite</v>
      </c>
      <c r="CF10" s="42">
        <f>IF(CE10="","",IF(CE10="favourite",SUMIFS('All Group Data'!$S$2:$S$1000,'All Group Data'!$A$2:$A$1000,$A10,'All Group Data'!$C$2:$C$1000,$C10,'All Group Data'!$B$2:$B$1000,$B10),IF(CE10="outsider",SUMIFS('All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G10" s="78" t="str">
        <f t="shared" si="20"/>
        <v>W</v>
      </c>
      <c r="CH10" s="45" t="s">
        <v>19</v>
      </c>
      <c r="CI10" s="42" t="str">
        <f t="shared" si="43"/>
        <v>outsider</v>
      </c>
      <c r="CJ10" s="42">
        <f>IF(CI10="","",IF(CI10="favourite",SUMIFS('All Group Data'!$S$2:$S$1000,'All Group Data'!$A$2:$A$1000,$A10,'All Group Data'!$C$2:$C$1000,$C10,'All Group Data'!$B$2:$B$1000,$B10),IF(CI10="outsider",SUMIFS('All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26</v>
      </c>
      <c r="CK10" s="78" t="str">
        <f t="shared" si="21"/>
        <v>L</v>
      </c>
      <c r="CL10" s="45" t="s">
        <v>8</v>
      </c>
      <c r="CM10" s="42" t="str">
        <f t="shared" si="44"/>
        <v>favourite</v>
      </c>
      <c r="CN10" s="42">
        <f>IF(CM10="","",IF(CM10="favourite",SUMIFS('All Group Data'!$S$2:$S$1000,'All Group Data'!$A$2:$A$1000,$A10,'All Group Data'!$C$2:$C$1000,$C10,'All Group Data'!$B$2:$B$1000,$B10),IF(CM10="outsider",SUMIFS('All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O10" s="81" t="str">
        <f t="shared" si="22"/>
        <v>W</v>
      </c>
      <c r="CP10" s="45" t="s">
        <v>8</v>
      </c>
      <c r="CQ10" s="42" t="str">
        <f t="shared" si="45"/>
        <v>favourite</v>
      </c>
      <c r="CR10" s="42">
        <f>IF(CQ10="","",IF(CQ10="favourite",SUMIFS('All Group Data'!$S$2:$S$1000,'All Group Data'!$A$2:$A$1000,$A10,'All Group Data'!$C$2:$C$1000,$C10,'All Group Data'!$B$2:$B$1000,$B10),IF(CQ10="outsider",SUMIFS('All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S10" s="81" t="str">
        <f t="shared" si="23"/>
        <v>W</v>
      </c>
    </row>
    <row r="11" spans="1:97" x14ac:dyDescent="0.2">
      <c r="A11" s="61">
        <v>2018</v>
      </c>
      <c r="B11" s="61">
        <v>25</v>
      </c>
      <c r="C11" s="61">
        <v>2</v>
      </c>
      <c r="D11" s="61" t="s">
        <v>33</v>
      </c>
      <c r="E11" s="61" t="s">
        <v>89</v>
      </c>
      <c r="F11" s="61" t="s">
        <v>89</v>
      </c>
      <c r="G11" s="61" t="s">
        <v>33</v>
      </c>
      <c r="H11" s="46">
        <f t="shared" si="0"/>
        <v>0.47619047619047616</v>
      </c>
      <c r="I11" s="46">
        <f t="shared" si="1"/>
        <v>0.19047619047619047</v>
      </c>
      <c r="J11" s="46">
        <f t="shared" si="2"/>
        <v>0.33333333333333331</v>
      </c>
      <c r="K11" t="str">
        <f t="array" ref="K11">INDEX('All Group Data'!$X$1:$X$1000,MATCH(A11&amp;B11&amp;C11,'All Group Data'!$A$1:$A$1000&amp;'All Group Data'!$B$1:$B$1000&amp;'All Group Data'!$C$1:$C$1000,0))</f>
        <v>Nigeria</v>
      </c>
      <c r="L11" t="str">
        <f t="shared" si="24"/>
        <v>outsider</v>
      </c>
      <c r="M11">
        <f>IF(L11="","",IF(L11="favourite",SUMIFS('All Group Data'!$S10:$S1008,'All Group Data'!$A10:$A1008,$A11,'All Group Data'!$C$2:$C$1000,$C11,'All Group Data'!$B$2:$B$1000,$B11),IF(L11="outsider",SUMIFS('All Group Data'!$U10:$U1008,'All Group Data'!$A10:$A1008,$A11,'All Group Data'!$C$2:$C$1000,$C11,'All Group Data'!$B$2:$B$1000,$B11),SUMIFS('All Group Data'!$I10:$I1008,'All Group Data'!$A10:$A1008,$A11,'All Group Data'!$C$2:$C$1000,$C11,'All Group Data'!$B$2:$B$1000,$B11))))</f>
        <v>2.88</v>
      </c>
      <c r="N11" s="45" t="s">
        <v>33</v>
      </c>
      <c r="O11" s="42" t="str">
        <f t="shared" si="25"/>
        <v>outsider</v>
      </c>
      <c r="P11" s="42">
        <f>IF(O11="","",IF(O11="favourite",SUMIFS('All Group Data'!$S$2:$S$1000,'All Group Data'!$A$2:$A$1000,$A11,'All Group Data'!$C$2:$C$1000,$C11,'All Group Data'!$B$2:$B$1000,$B11),IF(O11="outsider",SUMIFS('All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Q11" s="55" t="str">
        <f t="shared" si="3"/>
        <v>W</v>
      </c>
      <c r="R11" s="45" t="s">
        <v>89</v>
      </c>
      <c r="S11" s="42" t="str">
        <f t="shared" si="26"/>
        <v>favourite</v>
      </c>
      <c r="T11" s="42">
        <f>IF(S11="","",IF(S11="favourite",SUMIFS('All Group Data'!$S$2:$S$1000,'All Group Data'!$A$2:$A$1000,$A11,'All Group Data'!$C$2:$C$1000,$C11,'All Group Data'!$B$2:$B$1000,$B11),IF(S11="outsider",SUMIFS('All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U11" s="71" t="str">
        <f t="shared" si="4"/>
        <v>L</v>
      </c>
      <c r="V11" s="45" t="s">
        <v>89</v>
      </c>
      <c r="W11" s="42" t="str">
        <f t="shared" si="27"/>
        <v>favourite</v>
      </c>
      <c r="X11" s="42">
        <f>IF(W11="","",IF(W11="favourite",SUMIFS('All Group Data'!$S$2:$S$1000,'All Group Data'!$A$2:$A$1000,$A11,'All Group Data'!$C$2:$C$1000,$C11,'All Group Data'!$B$2:$B$1000,$B11),IF(W11="outsider",SUMIFS('All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Y11" s="71" t="str">
        <f t="shared" si="5"/>
        <v>L</v>
      </c>
      <c r="Z11" s="45" t="s">
        <v>42</v>
      </c>
      <c r="AA11" s="42" t="str">
        <f t="shared" si="28"/>
        <v>draw</v>
      </c>
      <c r="AB11" s="42">
        <f>IF(AA11="","",IF(AA11="favourite",SUMIFS('All Group Data'!$S$2:$S$1000,'All Group Data'!$A$2:$A$1000,$A11,'All Group Data'!$C$2:$C$1000,$C11,'All Group Data'!$B$2:$B$1000,$B11),IF(AA11="outsider",SUMIFS('All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C11" s="71" t="str">
        <f t="shared" si="6"/>
        <v>L</v>
      </c>
      <c r="AD11" s="45" t="s">
        <v>42</v>
      </c>
      <c r="AE11" s="42" t="str">
        <f t="shared" si="29"/>
        <v>draw</v>
      </c>
      <c r="AF11" s="42">
        <f>IF(AE11="","",IF(AE11="favourite",SUMIFS('All Group Data'!$S$2:$S$1000,'All Group Data'!$A$2:$A$1000,$A11,'All Group Data'!$C$2:$C$1000,$C11,'All Group Data'!$B$2:$B$1000,$B11),IF(AE11="outsider",SUMIFS('All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G11" s="71" t="str">
        <f t="shared" si="7"/>
        <v>L</v>
      </c>
      <c r="AH11" s="45" t="s">
        <v>42</v>
      </c>
      <c r="AI11" s="42" t="str">
        <f t="shared" si="30"/>
        <v>draw</v>
      </c>
      <c r="AJ11" s="42">
        <f>IF(AI11="","",IF(AI11="favourite",SUMIFS('All Group Data'!$S$2:$S$1000,'All Group Data'!$A$2:$A$1000,$A11,'All Group Data'!$C$2:$C$1000,$C11,'All Group Data'!$B$2:$B$1000,$B11),IF(AI11="outsider",SUMIFS('All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K11" s="71" t="str">
        <f t="shared" si="8"/>
        <v>L</v>
      </c>
      <c r="AL11" s="45" t="s">
        <v>42</v>
      </c>
      <c r="AM11" s="42" t="str">
        <f t="shared" si="31"/>
        <v>draw</v>
      </c>
      <c r="AN11" s="42">
        <f>IF(AM11="","",IF(AM11="favourite",SUMIFS('All Group Data'!$S$2:$S$1000,'All Group Data'!$A$2:$A$1000,$A11,'All Group Data'!$C$2:$C$1000,$C11,'All Group Data'!$B$2:$B$1000,$B11),IF(AM11="outsider",SUMIFS('All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O11" s="71" t="str">
        <f t="shared" si="9"/>
        <v>L</v>
      </c>
      <c r="AP11" s="45" t="s">
        <v>33</v>
      </c>
      <c r="AQ11" s="42" t="str">
        <f t="shared" si="32"/>
        <v>outsider</v>
      </c>
      <c r="AR11" s="42">
        <f>IF(AQ11="","",IF(AQ11="favourite",SUMIFS('All Group Data'!$S$2:$S$1000,'All Group Data'!$A$2:$A$1000,$A11,'All Group Data'!$C$2:$C$1000,$C11,'All Group Data'!$B$2:$B$1000,$B11),IF(AQ11="outsider",SUMIFS('All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AS11" s="71" t="str">
        <f t="shared" si="10"/>
        <v>W</v>
      </c>
      <c r="AT11" s="45" t="s">
        <v>89</v>
      </c>
      <c r="AU11" s="42" t="str">
        <f t="shared" si="33"/>
        <v>favourite</v>
      </c>
      <c r="AV11" s="42">
        <f>IF(AU11="","",IF(AU11="favourite",SUMIFS('All Group Data'!$S$2:$S$1000,'All Group Data'!$A$2:$A$1000,$A11,'All Group Data'!$C$2:$C$1000,$C11,'All Group Data'!$B$2:$B$1000,$B11),IF(AU11="outsider",SUMIFS('All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AW11" s="71" t="str">
        <f t="shared" si="11"/>
        <v>L</v>
      </c>
      <c r="AX11" s="45" t="s">
        <v>89</v>
      </c>
      <c r="AY11" s="42" t="str">
        <f t="shared" si="34"/>
        <v>favourite</v>
      </c>
      <c r="AZ11" s="42">
        <f>IF(AY11="","",IF(AY11="favourite",SUMIFS('All Group Data'!$S$2:$S$1000,'All Group Data'!$A$2:$A$1000,$A11,'All Group Data'!$C$2:$C$1000,$C11,'All Group Data'!$B$2:$B$1000,$B11),IF(AY11="outsider",SUMIFS('All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A11" s="71" t="str">
        <f t="shared" si="12"/>
        <v>L</v>
      </c>
      <c r="BB11" s="45" t="s">
        <v>89</v>
      </c>
      <c r="BC11" s="42" t="str">
        <f t="shared" si="35"/>
        <v>favourite</v>
      </c>
      <c r="BD11" s="42">
        <f>IF(BC11="","",IF(BC11="favourite",SUMIFS('All Group Data'!$S$2:$S$1000,'All Group Data'!$A$2:$A$1000,$A11,'All Group Data'!$C$2:$C$1000,$C11,'All Group Data'!$B$2:$B$1000,$B11),IF(BC11="outsider",SUMIFS('All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E11" s="71" t="str">
        <f t="shared" si="13"/>
        <v>L</v>
      </c>
      <c r="BF11" s="45" t="s">
        <v>33</v>
      </c>
      <c r="BG11" s="42" t="str">
        <f t="shared" si="36"/>
        <v>outsider</v>
      </c>
      <c r="BH11" s="42">
        <f>IF(BG11="","",IF(BG11="favourite",SUMIFS('All Group Data'!$S$2:$S$1000,'All Group Data'!$A$2:$A$1000,$A11,'All Group Data'!$C$2:$C$1000,$C11,'All Group Data'!$B$2:$B$1000,$B11),IF(BG11="outsider",SUMIFS('All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I11" s="75" t="str">
        <f t="shared" si="14"/>
        <v>W</v>
      </c>
      <c r="BJ11" s="45" t="s">
        <v>42</v>
      </c>
      <c r="BK11" s="42" t="str">
        <f t="shared" si="37"/>
        <v>draw</v>
      </c>
      <c r="BL11" s="42">
        <f>IF(BK11="","",IF(BK11="favourite",SUMIFS('All Group Data'!$S$2:$S$1000,'All Group Data'!$A$2:$A$1000,$A11,'All Group Data'!$C$2:$C$1000,$C11,'All Group Data'!$B$2:$B$1000,$B11),IF(BK11="outsider",SUMIFS('All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M11" s="75" t="str">
        <f t="shared" si="15"/>
        <v>L</v>
      </c>
      <c r="BN11" s="45" t="s">
        <v>42</v>
      </c>
      <c r="BO11" s="42" t="str">
        <f t="shared" si="38"/>
        <v>draw</v>
      </c>
      <c r="BP11" s="42">
        <f>IF(BO11="","",IF(BO11="favourite",SUMIFS('All Group Data'!$S$2:$S$1000,'All Group Data'!$A$2:$A$1000,$A11,'All Group Data'!$C$2:$C$1000,$C11,'All Group Data'!$B$2:$B$1000,$B11),IF(BO11="outsider",SUMIFS('All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Q11" s="75" t="str">
        <f t="shared" si="16"/>
        <v>L</v>
      </c>
      <c r="BR11" s="45" t="s">
        <v>89</v>
      </c>
      <c r="BS11" s="42" t="str">
        <f t="shared" si="39"/>
        <v>favourite</v>
      </c>
      <c r="BT11" s="42">
        <f>IF(BS11="","",IF(BS11="favourite",SUMIFS('All Group Data'!$S$2:$S$1000,'All Group Data'!$A$2:$A$1000,$A11,'All Group Data'!$C$2:$C$1000,$C11,'All Group Data'!$B$2:$B$1000,$B11),IF(BS11="outsider",SUMIFS('All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U11" s="78" t="str">
        <f t="shared" si="17"/>
        <v>L</v>
      </c>
      <c r="BV11" s="45" t="s">
        <v>33</v>
      </c>
      <c r="BW11" s="42" t="str">
        <f t="shared" si="40"/>
        <v>outsider</v>
      </c>
      <c r="BX11" s="42">
        <f>IF(BW11="","",IF(BW11="favourite",SUMIFS('All Group Data'!$S$2:$S$1000,'All Group Data'!$A$2:$A$1000,$A11,'All Group Data'!$C$2:$C$1000,$C11,'All Group Data'!$B$2:$B$1000,$B11),IF(BW11="outsider",SUMIFS('All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Y11" s="78" t="str">
        <f t="shared" si="18"/>
        <v>W</v>
      </c>
      <c r="BZ11" s="45" t="s">
        <v>89</v>
      </c>
      <c r="CA11" s="42" t="str">
        <f t="shared" si="41"/>
        <v>favourite</v>
      </c>
      <c r="CB11" s="42">
        <f>IF(CA11="","",IF(CA11="favourite",SUMIFS('All Group Data'!$S$2:$S$1000,'All Group Data'!$A$2:$A$1000,$A11,'All Group Data'!$C$2:$C$1000,$C11,'All Group Data'!$B$2:$B$1000,$B11),IF(CA11="outsider",SUMIFS('All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C11" s="78" t="str">
        <f t="shared" si="19"/>
        <v>L</v>
      </c>
      <c r="CD11" s="45" t="s">
        <v>89</v>
      </c>
      <c r="CE11" s="42" t="str">
        <f t="shared" si="42"/>
        <v>favourite</v>
      </c>
      <c r="CF11" s="42">
        <f>IF(CE11="","",IF(CE11="favourite",SUMIFS('All Group Data'!$S$2:$S$1000,'All Group Data'!$A$2:$A$1000,$A11,'All Group Data'!$C$2:$C$1000,$C11,'All Group Data'!$B$2:$B$1000,$B11),IF(CE11="outsider",SUMIFS('All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G11" s="78" t="str">
        <f t="shared" si="20"/>
        <v>L</v>
      </c>
      <c r="CH11" s="45" t="s">
        <v>89</v>
      </c>
      <c r="CI11" s="42" t="str">
        <f t="shared" si="43"/>
        <v>favourite</v>
      </c>
      <c r="CJ11" s="42">
        <f>IF(CI11="","",IF(CI11="favourite",SUMIFS('All Group Data'!$S$2:$S$1000,'All Group Data'!$A$2:$A$1000,$A11,'All Group Data'!$C$2:$C$1000,$C11,'All Group Data'!$B$2:$B$1000,$B11),IF(CI11="outsider",SUMIFS('All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K11" s="78" t="str">
        <f t="shared" si="21"/>
        <v>L</v>
      </c>
      <c r="CL11" s="45" t="s">
        <v>89</v>
      </c>
      <c r="CM11" s="42" t="str">
        <f t="shared" si="44"/>
        <v>favourite</v>
      </c>
      <c r="CN11" s="42">
        <f>IF(CM11="","",IF(CM11="favourite",SUMIFS('All Group Data'!$S$2:$S$1000,'All Group Data'!$A$2:$A$1000,$A11,'All Group Data'!$C$2:$C$1000,$C11,'All Group Data'!$B$2:$B$1000,$B11),IF(CM11="outsider",SUMIFS('All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O11" s="81" t="str">
        <f t="shared" si="22"/>
        <v>L</v>
      </c>
      <c r="CP11" s="45" t="s">
        <v>42</v>
      </c>
      <c r="CQ11" s="42" t="str">
        <f t="shared" si="45"/>
        <v>draw</v>
      </c>
      <c r="CR11" s="42">
        <f>IF(CQ11="","",IF(CQ11="favourite",SUMIFS('All Group Data'!$S$2:$S$1000,'All Group Data'!$A$2:$A$1000,$A11,'All Group Data'!$C$2:$C$1000,$C11,'All Group Data'!$B$2:$B$1000,$B11),IF(CQ11="outsider",SUMIFS('All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CS11" s="81" t="str">
        <f t="shared" si="23"/>
        <v>L</v>
      </c>
    </row>
    <row r="12" spans="1:97" x14ac:dyDescent="0.2">
      <c r="A12" s="61">
        <v>2018</v>
      </c>
      <c r="B12" s="61">
        <v>26</v>
      </c>
      <c r="C12" s="61">
        <v>2</v>
      </c>
      <c r="D12" s="61" t="s">
        <v>73</v>
      </c>
      <c r="E12" s="61" t="s">
        <v>24</v>
      </c>
      <c r="F12" s="61" t="s">
        <v>24</v>
      </c>
      <c r="G12" s="61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Data'!$X$1:$X$1000,MATCH(A12&amp;B12&amp;C12,'All Group Data'!$A$1:$A$1000&amp;'All Group Data'!$B$1:$B$1000&amp;'All Group Data'!$C$1:$C$1000,0))</f>
        <v>Switzerland</v>
      </c>
      <c r="L12" t="str">
        <f t="shared" si="24"/>
        <v>favourite</v>
      </c>
      <c r="M12">
        <f>IF(L12="","",IF(L12="favourite",SUMIFS('All Group Data'!$S11:$S1009,'All Group Data'!$A11:$A1009,$A12,'All Group Data'!$C$2:$C$1000,$C12,'All Group Data'!$B$2:$B$1000,$B12),IF(L12="outsider",SUMIFS('All Group Data'!$U11:$U1009,'All Group Data'!$A11:$A1009,$A12,'All Group Data'!$C$2:$C$1000,$C12,'All Group Data'!$B$2:$B$1000,$B12),SUMIFS('All Group Data'!$I11:$I1009,'All Group Data'!$A11:$A1009,$A12,'All Group Data'!$C$2:$C$1000,$C12,'All Group Data'!$B$2:$B$1000,$B12))))</f>
        <v>1.83</v>
      </c>
      <c r="N12" s="45" t="s">
        <v>24</v>
      </c>
      <c r="O12" s="42" t="str">
        <f t="shared" si="25"/>
        <v>favourite</v>
      </c>
      <c r="P12" s="42">
        <f>IF(O12="","",IF(O12="favourite",SUMIFS('All Group Data'!$S$2:$S$1000,'All Group Data'!$A$2:$A$1000,$A12,'All Group Data'!$C$2:$C$1000,$C12,'All Group Data'!$B$2:$B$1000,$B12),IF(O12="outsider",SUMIFS('All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Q12" s="55" t="str">
        <f t="shared" si="3"/>
        <v>W</v>
      </c>
      <c r="R12" s="45" t="s">
        <v>73</v>
      </c>
      <c r="S12" s="42" t="str">
        <f t="shared" si="26"/>
        <v>outsider</v>
      </c>
      <c r="T12" s="42">
        <f>IF(S12="","",IF(S12="favourite",SUMIFS('All Group Data'!$S$2:$S$1000,'All Group Data'!$A$2:$A$1000,$A12,'All Group Data'!$C$2:$C$1000,$C12,'All Group Data'!$B$2:$B$1000,$B12),IF(S12="outsider",SUMIFS('All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U12" s="71" t="str">
        <f t="shared" si="4"/>
        <v>L</v>
      </c>
      <c r="V12" s="45" t="s">
        <v>73</v>
      </c>
      <c r="W12" s="42" t="str">
        <f t="shared" si="27"/>
        <v>outsider</v>
      </c>
      <c r="X12" s="42">
        <f>IF(W12="","",IF(W12="favourite",SUMIFS('All Group Data'!$S$2:$S$1000,'All Group Data'!$A$2:$A$1000,$A12,'All Group Data'!$C$2:$C$1000,$C12,'All Group Data'!$B$2:$B$1000,$B12),IF(W12="outsider",SUMIFS('All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Y12" s="71" t="str">
        <f t="shared" si="5"/>
        <v>L</v>
      </c>
      <c r="Z12" s="45" t="s">
        <v>73</v>
      </c>
      <c r="AA12" s="42" t="str">
        <f t="shared" si="28"/>
        <v>outsider</v>
      </c>
      <c r="AB12" s="42">
        <f>IF(AA12="","",IF(AA12="favourite",SUMIFS('All Group Data'!$S$2:$S$1000,'All Group Data'!$A$2:$A$1000,$A12,'All Group Data'!$C$2:$C$1000,$C12,'All Group Data'!$B$2:$B$1000,$B12),IF(AA12="outsider",SUMIFS('All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C12" s="71" t="str">
        <f t="shared" si="6"/>
        <v>L</v>
      </c>
      <c r="AD12" s="45" t="s">
        <v>73</v>
      </c>
      <c r="AE12" s="42" t="str">
        <f t="shared" si="29"/>
        <v>outsider</v>
      </c>
      <c r="AF12" s="42">
        <f>IF(AE12="","",IF(AE12="favourite",SUMIFS('All Group Data'!$S$2:$S$1000,'All Group Data'!$A$2:$A$1000,$A12,'All Group Data'!$C$2:$C$1000,$C12,'All Group Data'!$B$2:$B$1000,$B12),IF(AE12="outsider",SUMIFS('All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G12" s="71" t="str">
        <f t="shared" si="7"/>
        <v>L</v>
      </c>
      <c r="AH12" s="45" t="s">
        <v>24</v>
      </c>
      <c r="AI12" s="42" t="str">
        <f t="shared" si="30"/>
        <v>favourite</v>
      </c>
      <c r="AJ12" s="42">
        <f>IF(AI12="","",IF(AI12="favourite",SUMIFS('All Group Data'!$S$2:$S$1000,'All Group Data'!$A$2:$A$1000,$A12,'All Group Data'!$C$2:$C$1000,$C12,'All Group Data'!$B$2:$B$1000,$B12),IF(AI12="outsider",SUMIFS('All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AK12" s="71" t="str">
        <f t="shared" si="8"/>
        <v>W</v>
      </c>
      <c r="AL12" s="45" t="s">
        <v>73</v>
      </c>
      <c r="AM12" s="42" t="str">
        <f t="shared" si="31"/>
        <v>outsider</v>
      </c>
      <c r="AN12" s="42">
        <f>IF(AM12="","",IF(AM12="favourite",SUMIFS('All Group Data'!$S$2:$S$1000,'All Group Data'!$A$2:$A$1000,$A12,'All Group Data'!$C$2:$C$1000,$C12,'All Group Data'!$B$2:$B$1000,$B12),IF(AM12="outsider",SUMIFS('All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O12" s="71" t="str">
        <f t="shared" si="9"/>
        <v>L</v>
      </c>
      <c r="AP12" s="45" t="s">
        <v>42</v>
      </c>
      <c r="AQ12" s="42" t="str">
        <f t="shared" si="32"/>
        <v>draw</v>
      </c>
      <c r="AR12" s="42">
        <f>IF(AQ12="","",IF(AQ12="favourite",SUMIFS('All Group Data'!$S$2:$S$1000,'All Group Data'!$A$2:$A$1000,$A12,'All Group Data'!$C$2:$C$1000,$C12,'All Group Data'!$B$2:$B$1000,$B12),IF(AQ12="outsider",SUMIFS('All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S12" s="71" t="str">
        <f t="shared" si="10"/>
        <v>L</v>
      </c>
      <c r="AT12" s="45" t="s">
        <v>42</v>
      </c>
      <c r="AU12" s="42" t="str">
        <f t="shared" si="33"/>
        <v>draw</v>
      </c>
      <c r="AV12" s="42">
        <f>IF(AU12="","",IF(AU12="favourite",SUMIFS('All Group Data'!$S$2:$S$1000,'All Group Data'!$A$2:$A$1000,$A12,'All Group Data'!$C$2:$C$1000,$C12,'All Group Data'!$B$2:$B$1000,$B12),IF(AU12="outsider",SUMIFS('All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W12" s="71" t="str">
        <f t="shared" si="11"/>
        <v>L</v>
      </c>
      <c r="AX12" s="45" t="s">
        <v>24</v>
      </c>
      <c r="AY12" s="42" t="str">
        <f t="shared" si="34"/>
        <v>favourite</v>
      </c>
      <c r="AZ12" s="42">
        <f>IF(AY12="","",IF(AY12="favourite",SUMIFS('All Group Data'!$S$2:$S$1000,'All Group Data'!$A$2:$A$1000,$A12,'All Group Data'!$C$2:$C$1000,$C12,'All Group Data'!$B$2:$B$1000,$B12),IF(AY12="outsider",SUMIFS('All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BA12" s="71" t="str">
        <f t="shared" si="12"/>
        <v>W</v>
      </c>
      <c r="BB12" s="45" t="s">
        <v>42</v>
      </c>
      <c r="BC12" s="42" t="str">
        <f t="shared" si="35"/>
        <v>draw</v>
      </c>
      <c r="BD12" s="42">
        <f>IF(BC12="","",IF(BC12="favourite",SUMIFS('All Group Data'!$S$2:$S$1000,'All Group Data'!$A$2:$A$1000,$A12,'All Group Data'!$C$2:$C$1000,$C12,'All Group Data'!$B$2:$B$1000,$B12),IF(BC12="outsider",SUMIFS('All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E12" s="71" t="str">
        <f t="shared" si="13"/>
        <v>L</v>
      </c>
      <c r="BF12" s="45" t="s">
        <v>42</v>
      </c>
      <c r="BG12" s="42" t="str">
        <f t="shared" si="36"/>
        <v>draw</v>
      </c>
      <c r="BH12" s="42">
        <f>IF(BG12="","",IF(BG12="favourite",SUMIFS('All Group Data'!$S$2:$S$1000,'All Group Data'!$A$2:$A$1000,$A12,'All Group Data'!$C$2:$C$1000,$C12,'All Group Data'!$B$2:$B$1000,$B12),IF(BG12="outsider",SUMIFS('All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I12" s="75" t="str">
        <f t="shared" si="14"/>
        <v>L</v>
      </c>
      <c r="BJ12" s="45" t="s">
        <v>42</v>
      </c>
      <c r="BK12" s="42" t="str">
        <f t="shared" si="37"/>
        <v>draw</v>
      </c>
      <c r="BL12" s="42">
        <f>IF(BK12="","",IF(BK12="favourite",SUMIFS('All Group Data'!$S$2:$S$1000,'All Group Data'!$A$2:$A$1000,$A12,'All Group Data'!$C$2:$C$1000,$C12,'All Group Data'!$B$2:$B$1000,$B12),IF(BK12="outsider",SUMIFS('All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M12" s="75" t="str">
        <f t="shared" si="15"/>
        <v>L</v>
      </c>
      <c r="BN12" s="45" t="s">
        <v>42</v>
      </c>
      <c r="BO12" s="42" t="str">
        <f t="shared" si="38"/>
        <v>draw</v>
      </c>
      <c r="BP12" s="42">
        <f>IF(BO12="","",IF(BO12="favourite",SUMIFS('All Group Data'!$S$2:$S$1000,'All Group Data'!$A$2:$A$1000,$A12,'All Group Data'!$C$2:$C$1000,$C12,'All Group Data'!$B$2:$B$1000,$B12),IF(BO12="outsider",SUMIFS('All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Q12" s="75" t="str">
        <f t="shared" si="16"/>
        <v>L</v>
      </c>
      <c r="BR12" s="45" t="s">
        <v>42</v>
      </c>
      <c r="BS12" s="42" t="str">
        <f t="shared" si="39"/>
        <v>draw</v>
      </c>
      <c r="BT12" s="42">
        <f>IF(BS12="","",IF(BS12="favourite",SUMIFS('All Group Data'!$S$2:$S$1000,'All Group Data'!$A$2:$A$1000,$A12,'All Group Data'!$C$2:$C$1000,$C12,'All Group Data'!$B$2:$B$1000,$B12),IF(BS12="outsider",SUMIFS('All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U12" s="78" t="str">
        <f t="shared" si="17"/>
        <v>L</v>
      </c>
      <c r="BV12" s="45" t="s">
        <v>73</v>
      </c>
      <c r="BW12" s="42" t="str">
        <f t="shared" si="40"/>
        <v>outsider</v>
      </c>
      <c r="BX12" s="42">
        <f>IF(BW12="","",IF(BW12="favourite",SUMIFS('All Group Data'!$S$2:$S$1000,'All Group Data'!$A$2:$A$1000,$A12,'All Group Data'!$C$2:$C$1000,$C12,'All Group Data'!$B$2:$B$1000,$B12),IF(BW12="outsider",SUMIFS('All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Y12" s="78" t="str">
        <f t="shared" si="18"/>
        <v>L</v>
      </c>
      <c r="BZ12" s="45" t="s">
        <v>24</v>
      </c>
      <c r="CA12" s="42" t="str">
        <f t="shared" si="41"/>
        <v>favourite</v>
      </c>
      <c r="CB12" s="42">
        <f>IF(CA12="","",IF(CA12="favourite",SUMIFS('All Group Data'!$S$2:$S$1000,'All Group Data'!$A$2:$A$1000,$A12,'All Group Data'!$C$2:$C$1000,$C12,'All Group Data'!$B$2:$B$1000,$B12),IF(CA12="outsider",SUMIFS('All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C12" s="78" t="str">
        <f t="shared" si="19"/>
        <v>W</v>
      </c>
      <c r="CD12" s="45" t="s">
        <v>24</v>
      </c>
      <c r="CE12" s="42" t="str">
        <f t="shared" si="42"/>
        <v>favourite</v>
      </c>
      <c r="CF12" s="42">
        <f>IF(CE12="","",IF(CE12="favourite",SUMIFS('All Group Data'!$S$2:$S$1000,'All Group Data'!$A$2:$A$1000,$A12,'All Group Data'!$C$2:$C$1000,$C12,'All Group Data'!$B$2:$B$1000,$B12),IF(CE12="outsider",SUMIFS('All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G12" s="78" t="str">
        <f t="shared" si="20"/>
        <v>W</v>
      </c>
      <c r="CH12" s="45" t="s">
        <v>24</v>
      </c>
      <c r="CI12" s="42" t="str">
        <f t="shared" si="43"/>
        <v>favourite</v>
      </c>
      <c r="CJ12" s="42">
        <f>IF(CI12="","",IF(CI12="favourite",SUMIFS('All Group Data'!$S$2:$S$1000,'All Group Data'!$A$2:$A$1000,$A12,'All Group Data'!$C$2:$C$1000,$C12,'All Group Data'!$B$2:$B$1000,$B12),IF(CI12="outsider",SUMIFS('All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K12" s="78" t="str">
        <f t="shared" si="21"/>
        <v>W</v>
      </c>
      <c r="CL12" s="45" t="s">
        <v>42</v>
      </c>
      <c r="CM12" s="42" t="str">
        <f t="shared" si="44"/>
        <v>draw</v>
      </c>
      <c r="CN12" s="42">
        <f>IF(CM12="","",IF(CM12="favourite",SUMIFS('All Group Data'!$S$2:$S$1000,'All Group Data'!$A$2:$A$1000,$A12,'All Group Data'!$C$2:$C$1000,$C12,'All Group Data'!$B$2:$B$1000,$B12),IF(CM12="outsider",SUMIFS('All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CO12" s="81" t="str">
        <f t="shared" si="22"/>
        <v>L</v>
      </c>
      <c r="CP12" s="45" t="s">
        <v>24</v>
      </c>
      <c r="CQ12" s="42" t="str">
        <f t="shared" si="45"/>
        <v>favourite</v>
      </c>
      <c r="CR12" s="42">
        <f>IF(CQ12="","",IF(CQ12="favourite",SUMIFS('All Group Data'!$S$2:$S$1000,'All Group Data'!$A$2:$A$1000,$A12,'All Group Data'!$C$2:$C$1000,$C12,'All Group Data'!$B$2:$B$1000,$B12),IF(CQ12="outsider",SUMIFS('All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S12" s="81" t="str">
        <f t="shared" si="23"/>
        <v>W</v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92</v>
      </c>
      <c r="F13" t="s">
        <v>36</v>
      </c>
      <c r="G13" t="s">
        <v>92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Data'!$X$1:$X$1000,MATCH(A13&amp;B13&amp;C13,'All Group Data'!$A$1:$A$1000&amp;'All Group Data'!$B$1:$B$1000&amp;'All Group Data'!$C$1:$C$1000,0))</f>
        <v>Belgium</v>
      </c>
      <c r="L13" t="str">
        <f t="shared" si="24"/>
        <v>favourite</v>
      </c>
      <c r="M13">
        <f>IF(L13="","",IF(L13="favourite",SUMIFS('All Group Data'!$S12:$S1010,'All Group Data'!$A12:$A1010,$A13,'All Group Data'!$C$2:$C$1000,$C13,'All Group Data'!$B$2:$B$1000,$B13),IF(L13="outsider",SUMIFS('All Group Data'!$U12:$U1010,'All Group Data'!$A12:$A1010,$A13,'All Group Data'!$C$2:$C$1000,$C13,'All Group Data'!$B$2:$B$1000,$B13),SUMIFS('All Group Data'!$I12:$I1010,'All Group Data'!$A12:$A1010,$A13,'All Group Data'!$C$2:$C$1000,$C13,'All Group Data'!$B$2:$B$1000,$B13))))</f>
        <v>2.25</v>
      </c>
      <c r="N13" s="45" t="s">
        <v>36</v>
      </c>
      <c r="O13" s="42" t="str">
        <f t="shared" si="25"/>
        <v>favourite</v>
      </c>
      <c r="P13" s="42">
        <f>IF(O13="","",IF(O13="favourite",SUMIFS('All Group Data'!$S$2:$S$1000,'All Group Data'!$A$2:$A$1000,$A13,'All Group Data'!$C$2:$C$1000,$C13,'All Group Data'!$B$2:$B$1000,$B13),IF(O13="outsider",SUMIFS('All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Q13" s="55" t="str">
        <f t="shared" si="3"/>
        <v>W</v>
      </c>
      <c r="R13" s="45" t="s">
        <v>36</v>
      </c>
      <c r="S13" s="42" t="str">
        <f t="shared" si="26"/>
        <v>favourite</v>
      </c>
      <c r="T13" s="42">
        <f>IF(S13="","",IF(S13="favourite",SUMIFS('All Group Data'!$S$2:$S$1000,'All Group Data'!$A$2:$A$1000,$A13,'All Group Data'!$C$2:$C$1000,$C13,'All Group Data'!$B$2:$B$1000,$B13),IF(S13="outsider",SUMIFS('All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U13" s="71" t="str">
        <f t="shared" si="4"/>
        <v>W</v>
      </c>
      <c r="V13" s="45" t="s">
        <v>36</v>
      </c>
      <c r="W13" s="42" t="str">
        <f t="shared" si="27"/>
        <v>favourite</v>
      </c>
      <c r="X13" s="42">
        <f>IF(W13="","",IF(W13="favourite",SUMIFS('All Group Data'!$S$2:$S$1000,'All Group Data'!$A$2:$A$1000,$A13,'All Group Data'!$C$2:$C$1000,$C13,'All Group Data'!$B$2:$B$1000,$B13),IF(W13="outsider",SUMIFS('All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Y13" s="71" t="str">
        <f t="shared" si="5"/>
        <v>W</v>
      </c>
      <c r="Z13" s="45" t="s">
        <v>92</v>
      </c>
      <c r="AA13" s="42" t="str">
        <f t="shared" si="28"/>
        <v>outsider</v>
      </c>
      <c r="AB13" s="42">
        <f>IF(AA13="","",IF(AA13="favourite",SUMIFS('All Group Data'!$S$2:$S$1000,'All Group Data'!$A$2:$A$1000,$A13,'All Group Data'!$C$2:$C$1000,$C13,'All Group Data'!$B$2:$B$1000,$B13),IF(AA13="outsider",SUMIFS('All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C13" s="71" t="str">
        <f t="shared" si="6"/>
        <v>L</v>
      </c>
      <c r="AD13" s="45" t="s">
        <v>92</v>
      </c>
      <c r="AE13" s="42" t="str">
        <f t="shared" si="29"/>
        <v>outsider</v>
      </c>
      <c r="AF13" s="42">
        <f>IF(AE13="","",IF(AE13="favourite",SUMIFS('All Group Data'!$S$2:$S$1000,'All Group Data'!$A$2:$A$1000,$A13,'All Group Data'!$C$2:$C$1000,$C13,'All Group Data'!$B$2:$B$1000,$B13),IF(AE13="outsider",SUMIFS('All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G13" s="71" t="str">
        <f t="shared" si="7"/>
        <v>L</v>
      </c>
      <c r="AH13" s="45" t="s">
        <v>42</v>
      </c>
      <c r="AI13" s="42" t="str">
        <f t="shared" si="30"/>
        <v>draw</v>
      </c>
      <c r="AJ13" s="42">
        <f>IF(AI13="","",IF(AI13="favourite",SUMIFS('All Group Data'!$S$2:$S$1000,'All Group Data'!$A$2:$A$1000,$A13,'All Group Data'!$C$2:$C$1000,$C13,'All Group Data'!$B$2:$B$1000,$B13),IF(AI13="outsider",SUMIFS('All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K13" s="71" t="str">
        <f t="shared" si="8"/>
        <v>L</v>
      </c>
      <c r="AL13" s="45" t="s">
        <v>42</v>
      </c>
      <c r="AM13" s="42" t="str">
        <f t="shared" si="31"/>
        <v>draw</v>
      </c>
      <c r="AN13" s="42">
        <f>IF(AM13="","",IF(AM13="favourite",SUMIFS('All Group Data'!$S$2:$S$1000,'All Group Data'!$A$2:$A$1000,$A13,'All Group Data'!$C$2:$C$1000,$C13,'All Group Data'!$B$2:$B$1000,$B13),IF(AM13="outsider",SUMIFS('All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O13" s="71" t="str">
        <f t="shared" si="9"/>
        <v>L</v>
      </c>
      <c r="AP13" s="45" t="s">
        <v>36</v>
      </c>
      <c r="AQ13" s="42" t="str">
        <f t="shared" si="32"/>
        <v>favourite</v>
      </c>
      <c r="AR13" s="42">
        <f>IF(AQ13="","",IF(AQ13="favourite",SUMIFS('All Group Data'!$S$2:$S$1000,'All Group Data'!$A$2:$A$1000,$A13,'All Group Data'!$C$2:$C$1000,$C13,'All Group Data'!$B$2:$B$1000,$B13),IF(AQ13="outsider",SUMIFS('All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S13" s="71" t="str">
        <f t="shared" si="10"/>
        <v>W</v>
      </c>
      <c r="AT13" s="45" t="s">
        <v>36</v>
      </c>
      <c r="AU13" s="42" t="str">
        <f t="shared" si="33"/>
        <v>favourite</v>
      </c>
      <c r="AV13" s="42">
        <f>IF(AU13="","",IF(AU13="favourite",SUMIFS('All Group Data'!$S$2:$S$1000,'All Group Data'!$A$2:$A$1000,$A13,'All Group Data'!$C$2:$C$1000,$C13,'All Group Data'!$B$2:$B$1000,$B13),IF(AU13="outsider",SUMIFS('All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W13" s="71" t="str">
        <f t="shared" si="11"/>
        <v>W</v>
      </c>
      <c r="AX13" s="45" t="s">
        <v>36</v>
      </c>
      <c r="AY13" s="42" t="str">
        <f t="shared" si="34"/>
        <v>favourite</v>
      </c>
      <c r="AZ13" s="42">
        <f>IF(AY13="","",IF(AY13="favourite",SUMIFS('All Group Data'!$S$2:$S$1000,'All Group Data'!$A$2:$A$1000,$A13,'All Group Data'!$C$2:$C$1000,$C13,'All Group Data'!$B$2:$B$1000,$B13),IF(AY13="outsider",SUMIFS('All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A13" s="71" t="str">
        <f t="shared" si="12"/>
        <v>W</v>
      </c>
      <c r="BB13" s="45" t="s">
        <v>36</v>
      </c>
      <c r="BC13" s="42" t="str">
        <f t="shared" si="35"/>
        <v>favourite</v>
      </c>
      <c r="BD13" s="42">
        <f>IF(BC13="","",IF(BC13="favourite",SUMIFS('All Group Data'!$S$2:$S$1000,'All Group Data'!$A$2:$A$1000,$A13,'All Group Data'!$C$2:$C$1000,$C13,'All Group Data'!$B$2:$B$1000,$B13),IF(BC13="outsider",SUMIFS('All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E13" s="71" t="str">
        <f t="shared" si="13"/>
        <v>W</v>
      </c>
      <c r="BF13" s="45" t="s">
        <v>42</v>
      </c>
      <c r="BG13" s="42" t="str">
        <f t="shared" si="36"/>
        <v>draw</v>
      </c>
      <c r="BH13" s="42">
        <f>IF(BG13="","",IF(BG13="favourite",SUMIFS('All Group Data'!$S$2:$S$1000,'All Group Data'!$A$2:$A$1000,$A13,'All Group Data'!$C$2:$C$1000,$C13,'All Group Data'!$B$2:$B$1000,$B13),IF(BG13="outsider",SUMIFS('All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BI13" s="75" t="str">
        <f t="shared" si="14"/>
        <v>L</v>
      </c>
      <c r="BJ13" s="45" t="s">
        <v>36</v>
      </c>
      <c r="BK13" s="42" t="str">
        <f t="shared" si="37"/>
        <v>favourite</v>
      </c>
      <c r="BL13" s="42">
        <f>IF(BK13="","",IF(BK13="favourite",SUMIFS('All Group Data'!$S$2:$S$1000,'All Group Data'!$A$2:$A$1000,$A13,'All Group Data'!$C$2:$C$1000,$C13,'All Group Data'!$B$2:$B$1000,$B13),IF(BK13="outsider",SUMIFS('All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M13" s="75" t="str">
        <f t="shared" si="15"/>
        <v>W</v>
      </c>
      <c r="BN13" s="45" t="s">
        <v>36</v>
      </c>
      <c r="BO13" s="42" t="str">
        <f t="shared" si="38"/>
        <v>favourite</v>
      </c>
      <c r="BP13" s="42">
        <f>IF(BO13="","",IF(BO13="favourite",SUMIFS('All Group Data'!$S$2:$S$1000,'All Group Data'!$A$2:$A$1000,$A13,'All Group Data'!$C$2:$C$1000,$C13,'All Group Data'!$B$2:$B$1000,$B13),IF(BO13="outsider",SUMIFS('All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Q13" s="75" t="str">
        <f t="shared" si="16"/>
        <v>W</v>
      </c>
      <c r="BR13" s="45" t="s">
        <v>36</v>
      </c>
      <c r="BS13" s="42" t="str">
        <f t="shared" si="39"/>
        <v>favourite</v>
      </c>
      <c r="BT13" s="42">
        <f>IF(BS13="","",IF(BS13="favourite",SUMIFS('All Group Data'!$S$2:$S$1000,'All Group Data'!$A$2:$A$1000,$A13,'All Group Data'!$C$2:$C$1000,$C13,'All Group Data'!$B$2:$B$1000,$B13),IF(BS13="outsider",SUMIFS('All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U13" s="78" t="str">
        <f t="shared" si="17"/>
        <v>W</v>
      </c>
      <c r="BV13" s="45" t="s">
        <v>36</v>
      </c>
      <c r="BW13" s="42" t="str">
        <f t="shared" si="40"/>
        <v>favourite</v>
      </c>
      <c r="BX13" s="42">
        <f>IF(BW13="","",IF(BW13="favourite",SUMIFS('All Group Data'!$S$2:$S$1000,'All Group Data'!$A$2:$A$1000,$A13,'All Group Data'!$C$2:$C$1000,$C13,'All Group Data'!$B$2:$B$1000,$B13),IF(BW13="outsider",SUMIFS('All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Y13" s="78" t="str">
        <f t="shared" si="18"/>
        <v>W</v>
      </c>
      <c r="BZ13" s="45" t="s">
        <v>36</v>
      </c>
      <c r="CA13" s="42" t="str">
        <f t="shared" si="41"/>
        <v>favourite</v>
      </c>
      <c r="CB13" s="42">
        <f>IF(CA13="","",IF(CA13="favourite",SUMIFS('All Group Data'!$S$2:$S$1000,'All Group Data'!$A$2:$A$1000,$A13,'All Group Data'!$C$2:$C$1000,$C13,'All Group Data'!$B$2:$B$1000,$B13),IF(CA13="outsider",SUMIFS('All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C13" s="78" t="str">
        <f t="shared" si="19"/>
        <v>W</v>
      </c>
      <c r="CD13" s="45" t="s">
        <v>36</v>
      </c>
      <c r="CE13" s="42" t="str">
        <f t="shared" si="42"/>
        <v>favourite</v>
      </c>
      <c r="CF13" s="42">
        <f>IF(CE13="","",IF(CE13="favourite",SUMIFS('All Group Data'!$S$2:$S$1000,'All Group Data'!$A$2:$A$1000,$A13,'All Group Data'!$C$2:$C$1000,$C13,'All Group Data'!$B$2:$B$1000,$B13),IF(CE13="outsider",SUMIFS('All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G13" s="78" t="str">
        <f t="shared" si="20"/>
        <v>W</v>
      </c>
      <c r="CH13" s="45" t="s">
        <v>36</v>
      </c>
      <c r="CI13" s="42" t="str">
        <f t="shared" si="43"/>
        <v>favourite</v>
      </c>
      <c r="CJ13" s="42">
        <f>IF(CI13="","",IF(CI13="favourite",SUMIFS('All Group Data'!$S$2:$S$1000,'All Group Data'!$A$2:$A$1000,$A13,'All Group Data'!$C$2:$C$1000,$C13,'All Group Data'!$B$2:$B$1000,$B13),IF(CI13="outsider",SUMIFS('All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K13" s="78" t="str">
        <f t="shared" si="21"/>
        <v>W</v>
      </c>
      <c r="CL13" s="45" t="s">
        <v>36</v>
      </c>
      <c r="CM13" s="42" t="str">
        <f t="shared" si="44"/>
        <v>favourite</v>
      </c>
      <c r="CN13" s="42">
        <f>IF(CM13="","",IF(CM13="favourite",SUMIFS('All Group Data'!$S$2:$S$1000,'All Group Data'!$A$2:$A$1000,$A13,'All Group Data'!$C$2:$C$1000,$C13,'All Group Data'!$B$2:$B$1000,$B13),IF(CM13="outsider",SUMIFS('All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O13" s="81" t="str">
        <f t="shared" si="22"/>
        <v>W</v>
      </c>
      <c r="CP13" s="45" t="s">
        <v>42</v>
      </c>
      <c r="CQ13" s="42" t="str">
        <f t="shared" si="45"/>
        <v>draw</v>
      </c>
      <c r="CR13" s="42">
        <f>IF(CQ13="","",IF(CQ13="favourite",SUMIFS('All Group Data'!$S$2:$S$1000,'All Group Data'!$A$2:$A$1000,$A13,'All Group Data'!$C$2:$C$1000,$C13,'All Group Data'!$B$2:$B$1000,$B13),IF(CQ13="outsider",SUMIFS('All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CS13" s="81" t="str">
        <f t="shared" si="23"/>
        <v>L</v>
      </c>
    </row>
    <row r="14" spans="1:97" x14ac:dyDescent="0.2">
      <c r="A14">
        <v>2018</v>
      </c>
      <c r="B14">
        <v>28</v>
      </c>
      <c r="C14">
        <v>2</v>
      </c>
      <c r="D14" t="s">
        <v>97</v>
      </c>
      <c r="E14" t="s">
        <v>10</v>
      </c>
      <c r="F14" t="s">
        <v>10</v>
      </c>
      <c r="G14" t="s">
        <v>97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Data'!$X$1:$X$1000,MATCH(A14&amp;B14&amp;C14,'All Group Data'!$A$1:$A$1000&amp;'All Group Data'!$B$1:$B$1000&amp;'All Group Data'!$C$1:$C$1000,0))</f>
        <v>Mexico</v>
      </c>
      <c r="L14" t="str">
        <f t="shared" si="24"/>
        <v>favourite</v>
      </c>
      <c r="M14">
        <f>IF(L14="","",IF(L14="favourite",SUMIFS('All Group Data'!$S13:$S1011,'All Group Data'!$A13:$A1011,$A14,'All Group Data'!$C$2:$C$1000,$C14,'All Group Data'!$B$2:$B$1000,$B14),IF(L14="outsider",SUMIFS('All Group Data'!$U13:$U1011,'All Group Data'!$A13:$A1011,$A14,'All Group Data'!$C$2:$C$1000,$C14,'All Group Data'!$B$2:$B$1000,$B14),SUMIFS('All Group Data'!$I13:$I1011,'All Group Data'!$A13:$A1011,$A14,'All Group Data'!$C$2:$C$1000,$C14,'All Group Data'!$B$2:$B$1000,$B14))))</f>
        <v>2.4</v>
      </c>
      <c r="N14" s="45" t="s">
        <v>10</v>
      </c>
      <c r="O14" s="42" t="str">
        <f t="shared" si="25"/>
        <v>favourite</v>
      </c>
      <c r="P14" s="42">
        <f>IF(O14="","",IF(O14="favourite",SUMIFS('All Group Data'!$S$2:$S$1000,'All Group Data'!$A$2:$A$1000,$A14,'All Group Data'!$C$2:$C$1000,$C14,'All Group Data'!$B$2:$B$1000,$B14),IF(O14="outsider",SUMIFS('All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Q14" s="55" t="str">
        <f t="shared" si="3"/>
        <v>W</v>
      </c>
      <c r="R14" s="45" t="s">
        <v>10</v>
      </c>
      <c r="S14" s="42" t="str">
        <f t="shared" si="26"/>
        <v>favourite</v>
      </c>
      <c r="T14" s="42">
        <f>IF(S14="","",IF(S14="favourite",SUMIFS('All Group Data'!$S$2:$S$1000,'All Group Data'!$A$2:$A$1000,$A14,'All Group Data'!$C$2:$C$1000,$C14,'All Group Data'!$B$2:$B$1000,$B14),IF(S14="outsider",SUMIFS('All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U14" s="71" t="str">
        <f t="shared" si="4"/>
        <v>W</v>
      </c>
      <c r="V14" s="45" t="s">
        <v>10</v>
      </c>
      <c r="W14" s="42" t="str">
        <f t="shared" si="27"/>
        <v>favourite</v>
      </c>
      <c r="X14" s="42">
        <f>IF(W14="","",IF(W14="favourite",SUMIFS('All Group Data'!$S$2:$S$1000,'All Group Data'!$A$2:$A$1000,$A14,'All Group Data'!$C$2:$C$1000,$C14,'All Group Data'!$B$2:$B$1000,$B14),IF(W14="outsider",SUMIFS('All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Y14" s="71" t="str">
        <f t="shared" si="5"/>
        <v>W</v>
      </c>
      <c r="Z14" s="45" t="s">
        <v>42</v>
      </c>
      <c r="AA14" s="42" t="str">
        <f t="shared" si="28"/>
        <v>draw</v>
      </c>
      <c r="AB14" s="42">
        <f>IF(AA14="","",IF(AA14="favourite",SUMIFS('All Group Data'!$S$2:$S$1000,'All Group Data'!$A$2:$A$1000,$A14,'All Group Data'!$C$2:$C$1000,$C14,'All Group Data'!$B$2:$B$1000,$B14),IF(AA14="outsider",SUMIFS('All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C14" s="71" t="str">
        <f t="shared" si="6"/>
        <v>L</v>
      </c>
      <c r="AD14" s="45" t="s">
        <v>42</v>
      </c>
      <c r="AE14" s="42" t="str">
        <f t="shared" si="29"/>
        <v>draw</v>
      </c>
      <c r="AF14" s="42">
        <f>IF(AE14="","",IF(AE14="favourite",SUMIFS('All Group Data'!$S$2:$S$1000,'All Group Data'!$A$2:$A$1000,$A14,'All Group Data'!$C$2:$C$1000,$C14,'All Group Data'!$B$2:$B$1000,$B14),IF(AE14="outsider",SUMIFS('All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G14" s="71" t="str">
        <f t="shared" si="7"/>
        <v>L</v>
      </c>
      <c r="AH14" s="45" t="s">
        <v>42</v>
      </c>
      <c r="AI14" s="42" t="str">
        <f t="shared" si="30"/>
        <v>draw</v>
      </c>
      <c r="AJ14" s="42">
        <f>IF(AI14="","",IF(AI14="favourite",SUMIFS('All Group Data'!$S$2:$S$1000,'All Group Data'!$A$2:$A$1000,$A14,'All Group Data'!$C$2:$C$1000,$C14,'All Group Data'!$B$2:$B$1000,$B14),IF(AI14="outsider",SUMIFS('All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K14" s="71" t="str">
        <f t="shared" si="8"/>
        <v>L</v>
      </c>
      <c r="AL14" s="45" t="s">
        <v>10</v>
      </c>
      <c r="AM14" s="42" t="str">
        <f t="shared" si="31"/>
        <v>favourite</v>
      </c>
      <c r="AN14" s="42">
        <f>IF(AM14="","",IF(AM14="favourite",SUMIFS('All Group Data'!$S$2:$S$1000,'All Group Data'!$A$2:$A$1000,$A14,'All Group Data'!$C$2:$C$1000,$C14,'All Group Data'!$B$2:$B$1000,$B14),IF(AM14="outsider",SUMIFS('All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O14" s="71" t="str">
        <f t="shared" si="9"/>
        <v>W</v>
      </c>
      <c r="AP14" s="45" t="s">
        <v>10</v>
      </c>
      <c r="AQ14" s="42" t="str">
        <f t="shared" si="32"/>
        <v>favourite</v>
      </c>
      <c r="AR14" s="42">
        <f>IF(AQ14="","",IF(AQ14="favourite",SUMIFS('All Group Data'!$S$2:$S$1000,'All Group Data'!$A$2:$A$1000,$A14,'All Group Data'!$C$2:$C$1000,$C14,'All Group Data'!$B$2:$B$1000,$B14),IF(AQ14="outsider",SUMIFS('All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S14" s="71" t="str">
        <f t="shared" si="10"/>
        <v>W</v>
      </c>
      <c r="AT14" s="45" t="s">
        <v>97</v>
      </c>
      <c r="AU14" s="42" t="str">
        <f t="shared" si="33"/>
        <v>outsider</v>
      </c>
      <c r="AV14" s="42">
        <f>IF(AU14="","",IF(AU14="favourite",SUMIFS('All Group Data'!$S$2:$S$1000,'All Group Data'!$A$2:$A$1000,$A14,'All Group Data'!$C$2:$C$1000,$C14,'All Group Data'!$B$2:$B$1000,$B14),IF(AU14="outsider",SUMIFS('All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7.5</v>
      </c>
      <c r="AW14" s="71" t="str">
        <f t="shared" si="11"/>
        <v>L</v>
      </c>
      <c r="AX14" s="45" t="s">
        <v>42</v>
      </c>
      <c r="AY14" s="42" t="str">
        <f t="shared" si="34"/>
        <v>draw</v>
      </c>
      <c r="AZ14" s="42">
        <f>IF(AY14="","",IF(AY14="favourite",SUMIFS('All Group Data'!$S$2:$S$1000,'All Group Data'!$A$2:$A$1000,$A14,'All Group Data'!$C$2:$C$1000,$C14,'All Group Data'!$B$2:$B$1000,$B14),IF(AY14="outsider",SUMIFS('All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A14" s="71" t="str">
        <f t="shared" si="12"/>
        <v>L</v>
      </c>
      <c r="BB14" s="45" t="s">
        <v>10</v>
      </c>
      <c r="BC14" s="42" t="str">
        <f t="shared" si="35"/>
        <v>favourite</v>
      </c>
      <c r="BD14" s="42">
        <f>IF(BC14="","",IF(BC14="favourite",SUMIFS('All Group Data'!$S$2:$S$1000,'All Group Data'!$A$2:$A$1000,$A14,'All Group Data'!$C$2:$C$1000,$C14,'All Group Data'!$B$2:$B$1000,$B14),IF(BC14="outsider",SUMIFS('All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E14" s="71" t="str">
        <f t="shared" si="13"/>
        <v>W</v>
      </c>
      <c r="BF14" s="45" t="s">
        <v>10</v>
      </c>
      <c r="BG14" s="42" t="str">
        <f t="shared" si="36"/>
        <v>favourite</v>
      </c>
      <c r="BH14" s="42">
        <f>IF(BG14="","",IF(BG14="favourite",SUMIFS('All Group Data'!$S$2:$S$1000,'All Group Data'!$A$2:$A$1000,$A14,'All Group Data'!$C$2:$C$1000,$C14,'All Group Data'!$B$2:$B$1000,$B14),IF(BG14="outsider",SUMIFS('All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I14" s="75" t="str">
        <f t="shared" si="14"/>
        <v>W</v>
      </c>
      <c r="BJ14" s="45" t="s">
        <v>10</v>
      </c>
      <c r="BK14" s="42" t="str">
        <f t="shared" si="37"/>
        <v>favourite</v>
      </c>
      <c r="BL14" s="42">
        <f>IF(BK14="","",IF(BK14="favourite",SUMIFS('All Group Data'!$S$2:$S$1000,'All Group Data'!$A$2:$A$1000,$A14,'All Group Data'!$C$2:$C$1000,$C14,'All Group Data'!$B$2:$B$1000,$B14),IF(BK14="outsider",SUMIFS('All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M14" s="75" t="str">
        <f t="shared" si="15"/>
        <v>W</v>
      </c>
      <c r="BN14" s="45" t="s">
        <v>10</v>
      </c>
      <c r="BO14" s="42" t="str">
        <f t="shared" si="38"/>
        <v>favourite</v>
      </c>
      <c r="BP14" s="42">
        <f>IF(BO14="","",IF(BO14="favourite",SUMIFS('All Group Data'!$S$2:$S$1000,'All Group Data'!$A$2:$A$1000,$A14,'All Group Data'!$C$2:$C$1000,$C14,'All Group Data'!$B$2:$B$1000,$B14),IF(BO14="outsider",SUMIFS('All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Q14" s="75" t="str">
        <f t="shared" si="16"/>
        <v>W</v>
      </c>
      <c r="BR14" s="45" t="s">
        <v>10</v>
      </c>
      <c r="BS14" s="42" t="str">
        <f t="shared" si="39"/>
        <v>favourite</v>
      </c>
      <c r="BT14" s="42">
        <f>IF(BS14="","",IF(BS14="favourite",SUMIFS('All Group Data'!$S$2:$S$1000,'All Group Data'!$A$2:$A$1000,$A14,'All Group Data'!$C$2:$C$1000,$C14,'All Group Data'!$B$2:$B$1000,$B14),IF(BS14="outsider",SUMIFS('All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U14" s="78" t="str">
        <f t="shared" si="17"/>
        <v>W</v>
      </c>
      <c r="BV14" s="45" t="s">
        <v>42</v>
      </c>
      <c r="BW14" s="42" t="str">
        <f t="shared" si="40"/>
        <v>draw</v>
      </c>
      <c r="BX14" s="42">
        <f>IF(BW14="","",IF(BW14="favourite",SUMIFS('All Group Data'!$S$2:$S$1000,'All Group Data'!$A$2:$A$1000,$A14,'All Group Data'!$C$2:$C$1000,$C14,'All Group Data'!$B$2:$B$1000,$B14),IF(BW14="outsider",SUMIFS('All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Y14" s="78" t="str">
        <f t="shared" si="18"/>
        <v>L</v>
      </c>
      <c r="BZ14" s="45" t="s">
        <v>10</v>
      </c>
      <c r="CA14" s="42" t="str">
        <f t="shared" si="41"/>
        <v>favourite</v>
      </c>
      <c r="CB14" s="42">
        <f>IF(CA14="","",IF(CA14="favourite",SUMIFS('All Group Data'!$S$2:$S$1000,'All Group Data'!$A$2:$A$1000,$A14,'All Group Data'!$C$2:$C$1000,$C14,'All Group Data'!$B$2:$B$1000,$B14),IF(CA14="outsider",SUMIFS('All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C14" s="78" t="str">
        <f t="shared" si="19"/>
        <v>W</v>
      </c>
      <c r="CD14" s="45" t="s">
        <v>10</v>
      </c>
      <c r="CE14" s="42" t="str">
        <f t="shared" si="42"/>
        <v>favourite</v>
      </c>
      <c r="CF14" s="42">
        <f>IF(CE14="","",IF(CE14="favourite",SUMIFS('All Group Data'!$S$2:$S$1000,'All Group Data'!$A$2:$A$1000,$A14,'All Group Data'!$C$2:$C$1000,$C14,'All Group Data'!$B$2:$B$1000,$B14),IF(CE14="outsider",SUMIFS('All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G14" s="78" t="str">
        <f t="shared" si="20"/>
        <v>W</v>
      </c>
      <c r="CH14" s="45" t="s">
        <v>42</v>
      </c>
      <c r="CI14" s="42" t="str">
        <f t="shared" si="43"/>
        <v>draw</v>
      </c>
      <c r="CJ14" s="42">
        <f>IF(CI14="","",IF(CI14="favourite",SUMIFS('All Group Data'!$S$2:$S$1000,'All Group Data'!$A$2:$A$1000,$A14,'All Group Data'!$C$2:$C$1000,$C14,'All Group Data'!$B$2:$B$1000,$B14),IF(CI14="outsider",SUMIFS('All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K14" s="78" t="str">
        <f t="shared" si="21"/>
        <v>L</v>
      </c>
      <c r="CL14" s="45" t="s">
        <v>42</v>
      </c>
      <c r="CM14" s="42" t="str">
        <f t="shared" si="44"/>
        <v>draw</v>
      </c>
      <c r="CN14" s="42">
        <f>IF(CM14="","",IF(CM14="favourite",SUMIFS('All Group Data'!$S$2:$S$1000,'All Group Data'!$A$2:$A$1000,$A14,'All Group Data'!$C$2:$C$1000,$C14,'All Group Data'!$B$2:$B$1000,$B14),IF(CM14="outsider",SUMIFS('All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O14" s="81" t="str">
        <f t="shared" si="22"/>
        <v>L</v>
      </c>
      <c r="CP14" s="45" t="s">
        <v>10</v>
      </c>
      <c r="CQ14" s="42" t="str">
        <f t="shared" si="45"/>
        <v>favourite</v>
      </c>
      <c r="CR14" s="42">
        <f>IF(CQ14="","",IF(CQ14="favourite",SUMIFS('All Group Data'!$S$2:$S$1000,'All Group Data'!$A$2:$A$1000,$A14,'All Group Data'!$C$2:$C$1000,$C14,'All Group Data'!$B$2:$B$1000,$B14),IF(CQ14="outsider",SUMIFS('All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S14" s="81" t="str">
        <f t="shared" si="23"/>
        <v>W</v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90</v>
      </c>
      <c r="F15" t="s">
        <v>30</v>
      </c>
      <c r="G15" t="s">
        <v>90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Data'!$X$1:$X$1000,MATCH(A15&amp;B15&amp;C15,'All Group Data'!$A$1:$A$1000&amp;'All Group Data'!$B$1:$B$1000&amp;'All Group Data'!$C$1:$C$1000,0))</f>
        <v>Germany</v>
      </c>
      <c r="L15" t="str">
        <f t="shared" si="24"/>
        <v>favourite</v>
      </c>
      <c r="M15">
        <f>IF(L15="","",IF(L15="favourite",SUMIFS('All Group Data'!$S14:$S1012,'All Group Data'!$A14:$A1012,$A15,'All Group Data'!$C$2:$C$1000,$C15,'All Group Data'!$B$2:$B$1000,$B15),IF(L15="outsider",SUMIFS('All Group Data'!$U14:$U1012,'All Group Data'!$A14:$A1012,$A15,'All Group Data'!$C$2:$C$1000,$C15,'All Group Data'!$B$2:$B$1000,$B15),SUMIFS('All Group Data'!$I14:$I1012,'All Group Data'!$A14:$A1012,$A15,'All Group Data'!$C$2:$C$1000,$C15,'All Group Data'!$B$2:$B$1000,$B15))))</f>
        <v>2.25</v>
      </c>
      <c r="N15" s="45" t="s">
        <v>30</v>
      </c>
      <c r="O15" s="42" t="str">
        <f t="shared" si="25"/>
        <v>favourite</v>
      </c>
      <c r="P15" s="42">
        <f>IF(O15="","",IF(O15="favourite",SUMIFS('All Group Data'!$S$2:$S$1000,'All Group Data'!$A$2:$A$1000,$A15,'All Group Data'!$C$2:$C$1000,$C15,'All Group Data'!$B$2:$B$1000,$B15),IF(O15="outsider",SUMIFS('All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Q15" s="55" t="str">
        <f t="shared" si="3"/>
        <v>W</v>
      </c>
      <c r="R15" s="45" t="s">
        <v>30</v>
      </c>
      <c r="S15" s="42" t="str">
        <f t="shared" si="26"/>
        <v>favourite</v>
      </c>
      <c r="T15" s="42">
        <f>IF(S15="","",IF(S15="favourite",SUMIFS('All Group Data'!$S$2:$S$1000,'All Group Data'!$A$2:$A$1000,$A15,'All Group Data'!$C$2:$C$1000,$C15,'All Group Data'!$B$2:$B$1000,$B15),IF(S15="outsider",SUMIFS('All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U15" s="71" t="str">
        <f t="shared" si="4"/>
        <v>W</v>
      </c>
      <c r="V15" s="45" t="s">
        <v>30</v>
      </c>
      <c r="W15" s="42" t="str">
        <f t="shared" si="27"/>
        <v>favourite</v>
      </c>
      <c r="X15" s="42">
        <f>IF(W15="","",IF(W15="favourite",SUMIFS('All Group Data'!$S$2:$S$1000,'All Group Data'!$A$2:$A$1000,$A15,'All Group Data'!$C$2:$C$1000,$C15,'All Group Data'!$B$2:$B$1000,$B15),IF(W15="outsider",SUMIFS('All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Y15" s="71" t="str">
        <f t="shared" si="5"/>
        <v>W</v>
      </c>
      <c r="Z15" s="45" t="s">
        <v>30</v>
      </c>
      <c r="AA15" s="42" t="str">
        <f t="shared" si="28"/>
        <v>favourite</v>
      </c>
      <c r="AB15" s="42">
        <f>IF(AA15="","",IF(AA15="favourite",SUMIFS('All Group Data'!$S$2:$S$1000,'All Group Data'!$A$2:$A$1000,$A15,'All Group Data'!$C$2:$C$1000,$C15,'All Group Data'!$B$2:$B$1000,$B15),IF(AA15="outsider",SUMIFS('All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C15" s="71" t="str">
        <f t="shared" si="6"/>
        <v>W</v>
      </c>
      <c r="AD15" s="45" t="s">
        <v>30</v>
      </c>
      <c r="AE15" s="42" t="str">
        <f t="shared" si="29"/>
        <v>favourite</v>
      </c>
      <c r="AF15" s="42">
        <f>IF(AE15="","",IF(AE15="favourite",SUMIFS('All Group Data'!$S$2:$S$1000,'All Group Data'!$A$2:$A$1000,$A15,'All Group Data'!$C$2:$C$1000,$C15,'All Group Data'!$B$2:$B$1000,$B15),IF(AE15="outsider",SUMIFS('All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G15" s="71" t="str">
        <f t="shared" si="7"/>
        <v>W</v>
      </c>
      <c r="AH15" s="45" t="s">
        <v>30</v>
      </c>
      <c r="AI15" s="42" t="str">
        <f t="shared" si="30"/>
        <v>favourite</v>
      </c>
      <c r="AJ15" s="42">
        <f>IF(AI15="","",IF(AI15="favourite",SUMIFS('All Group Data'!$S$2:$S$1000,'All Group Data'!$A$2:$A$1000,$A15,'All Group Data'!$C$2:$C$1000,$C15,'All Group Data'!$B$2:$B$1000,$B15),IF(AI15="outsider",SUMIFS('All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K15" s="71" t="str">
        <f t="shared" si="8"/>
        <v>W</v>
      </c>
      <c r="AL15" s="45" t="s">
        <v>42</v>
      </c>
      <c r="AM15" s="42" t="str">
        <f t="shared" si="31"/>
        <v>draw</v>
      </c>
      <c r="AN15" s="42">
        <f>IF(AM15="","",IF(AM15="favourite",SUMIFS('All Group Data'!$S$2:$S$1000,'All Group Data'!$A$2:$A$1000,$A15,'All Group Data'!$C$2:$C$1000,$C15,'All Group Data'!$B$2:$B$1000,$B15),IF(AM15="outsider",SUMIFS('All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O15" s="71" t="str">
        <f t="shared" si="9"/>
        <v>L</v>
      </c>
      <c r="AP15" s="45" t="s">
        <v>42</v>
      </c>
      <c r="AQ15" s="42" t="str">
        <f t="shared" si="32"/>
        <v>draw</v>
      </c>
      <c r="AR15" s="42">
        <f>IF(AQ15="","",IF(AQ15="favourite",SUMIFS('All Group Data'!$S$2:$S$1000,'All Group Data'!$A$2:$A$1000,$A15,'All Group Data'!$C$2:$C$1000,$C15,'All Group Data'!$B$2:$B$1000,$B15),IF(AQ15="outsider",SUMIFS('All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S15" s="71" t="str">
        <f t="shared" si="10"/>
        <v>L</v>
      </c>
      <c r="AT15" s="45" t="s">
        <v>90</v>
      </c>
      <c r="AU15" s="42" t="str">
        <f t="shared" si="33"/>
        <v>outsider</v>
      </c>
      <c r="AV15" s="42">
        <f>IF(AU15="","",IF(AU15="favourite",SUMIFS('All Group Data'!$S$2:$S$1000,'All Group Data'!$A$2:$A$1000,$A15,'All Group Data'!$C$2:$C$1000,$C15,'All Group Data'!$B$2:$B$1000,$B15),IF(AU15="outsider",SUMIFS('All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AW15" s="71" t="str">
        <f t="shared" si="11"/>
        <v>L</v>
      </c>
      <c r="AX15" s="45" t="s">
        <v>42</v>
      </c>
      <c r="AY15" s="42" t="str">
        <f t="shared" si="34"/>
        <v>draw</v>
      </c>
      <c r="AZ15" s="42">
        <f>IF(AY15="","",IF(AY15="favourite",SUMIFS('All Group Data'!$S$2:$S$1000,'All Group Data'!$A$2:$A$1000,$A15,'All Group Data'!$C$2:$C$1000,$C15,'All Group Data'!$B$2:$B$1000,$B15),IF(AY15="outsider",SUMIFS('All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A15" s="71" t="str">
        <f t="shared" si="12"/>
        <v>L</v>
      </c>
      <c r="BB15" s="45" t="s">
        <v>30</v>
      </c>
      <c r="BC15" s="42" t="str">
        <f t="shared" si="35"/>
        <v>favourite</v>
      </c>
      <c r="BD15" s="42">
        <f>IF(BC15="","",IF(BC15="favourite",SUMIFS('All Group Data'!$S$2:$S$1000,'All Group Data'!$A$2:$A$1000,$A15,'All Group Data'!$C$2:$C$1000,$C15,'All Group Data'!$B$2:$B$1000,$B15),IF(BC15="outsider",SUMIFS('All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E15" s="71" t="str">
        <f t="shared" si="13"/>
        <v>W</v>
      </c>
      <c r="BF15" s="45" t="s">
        <v>30</v>
      </c>
      <c r="BG15" s="42" t="str">
        <f t="shared" si="36"/>
        <v>favourite</v>
      </c>
      <c r="BH15" s="42">
        <f>IF(BG15="","",IF(BG15="favourite",SUMIFS('All Group Data'!$S$2:$S$1000,'All Group Data'!$A$2:$A$1000,$A15,'All Group Data'!$C$2:$C$1000,$C15,'All Group Data'!$B$2:$B$1000,$B15),IF(BG15="outsider",SUMIFS('All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I15" s="75" t="str">
        <f t="shared" si="14"/>
        <v>W</v>
      </c>
      <c r="BJ15" s="45" t="s">
        <v>30</v>
      </c>
      <c r="BK15" s="42" t="str">
        <f t="shared" si="37"/>
        <v>favourite</v>
      </c>
      <c r="BL15" s="42">
        <f>IF(BK15="","",IF(BK15="favourite",SUMIFS('All Group Data'!$S$2:$S$1000,'All Group Data'!$A$2:$A$1000,$A15,'All Group Data'!$C$2:$C$1000,$C15,'All Group Data'!$B$2:$B$1000,$B15),IF(BK15="outsider",SUMIFS('All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M15" s="75" t="str">
        <f t="shared" si="15"/>
        <v>W</v>
      </c>
      <c r="BN15" s="45" t="s">
        <v>42</v>
      </c>
      <c r="BO15" s="42" t="str">
        <f t="shared" si="38"/>
        <v>draw</v>
      </c>
      <c r="BP15" s="42">
        <f>IF(BO15="","",IF(BO15="favourite",SUMIFS('All Group Data'!$S$2:$S$1000,'All Group Data'!$A$2:$A$1000,$A15,'All Group Data'!$C$2:$C$1000,$C15,'All Group Data'!$B$2:$B$1000,$B15),IF(BO15="outsider",SUMIFS('All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Q15" s="75" t="str">
        <f t="shared" si="16"/>
        <v>L</v>
      </c>
      <c r="BR15" s="45" t="s">
        <v>42</v>
      </c>
      <c r="BS15" s="42" t="str">
        <f t="shared" si="39"/>
        <v>draw</v>
      </c>
      <c r="BT15" s="42">
        <f>IF(BS15="","",IF(BS15="favourite",SUMIFS('All Group Data'!$S$2:$S$1000,'All Group Data'!$A$2:$A$1000,$A15,'All Group Data'!$C$2:$C$1000,$C15,'All Group Data'!$B$2:$B$1000,$B15),IF(BS15="outsider",SUMIFS('All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U15" s="78" t="str">
        <f t="shared" si="17"/>
        <v>L</v>
      </c>
      <c r="BV15" s="45" t="s">
        <v>30</v>
      </c>
      <c r="BW15" s="42" t="str">
        <f t="shared" si="40"/>
        <v>favourite</v>
      </c>
      <c r="BX15" s="42">
        <f>IF(BW15="","",IF(BW15="favourite",SUMIFS('All Group Data'!$S$2:$S$1000,'All Group Data'!$A$2:$A$1000,$A15,'All Group Data'!$C$2:$C$1000,$C15,'All Group Data'!$B$2:$B$1000,$B15),IF(BW15="outsider",SUMIFS('All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Y15" s="78" t="str">
        <f t="shared" si="18"/>
        <v>W</v>
      </c>
      <c r="BZ15" s="45" t="s">
        <v>42</v>
      </c>
      <c r="CA15" s="42" t="str">
        <f t="shared" si="41"/>
        <v>draw</v>
      </c>
      <c r="CB15" s="42">
        <f>IF(CA15="","",IF(CA15="favourite",SUMIFS('All Group Data'!$S$2:$S$1000,'All Group Data'!$A$2:$A$1000,$A15,'All Group Data'!$C$2:$C$1000,$C15,'All Group Data'!$B$2:$B$1000,$B15),IF(CA15="outsider",SUMIFS('All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C15" s="78" t="str">
        <f t="shared" si="19"/>
        <v>L</v>
      </c>
      <c r="CD15" s="45" t="s">
        <v>42</v>
      </c>
      <c r="CE15" s="42" t="str">
        <f t="shared" si="42"/>
        <v>draw</v>
      </c>
      <c r="CF15" s="42">
        <f>IF(CE15="","",IF(CE15="favourite",SUMIFS('All Group Data'!$S$2:$S$1000,'All Group Data'!$A$2:$A$1000,$A15,'All Group Data'!$C$2:$C$1000,$C15,'All Group Data'!$B$2:$B$1000,$B15),IF(CE15="outsider",SUMIFS('All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G15" s="78" t="str">
        <f t="shared" si="20"/>
        <v>L</v>
      </c>
      <c r="CH15" s="45" t="s">
        <v>30</v>
      </c>
      <c r="CI15" s="42" t="str">
        <f t="shared" si="43"/>
        <v>favourite</v>
      </c>
      <c r="CJ15" s="42">
        <f>IF(CI15="","",IF(CI15="favourite",SUMIFS('All Group Data'!$S$2:$S$1000,'All Group Data'!$A$2:$A$1000,$A15,'All Group Data'!$C$2:$C$1000,$C15,'All Group Data'!$B$2:$B$1000,$B15),IF(CI15="outsider",SUMIFS('All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CK15" s="78" t="str">
        <f t="shared" si="21"/>
        <v>W</v>
      </c>
      <c r="CL15" s="45" t="s">
        <v>90</v>
      </c>
      <c r="CM15" s="42" t="str">
        <f t="shared" si="44"/>
        <v>outsider</v>
      </c>
      <c r="CN15" s="42">
        <f>IF(CM15="","",IF(CM15="favourite",SUMIFS('All Group Data'!$S$2:$S$1000,'All Group Data'!$A$2:$A$1000,$A15,'All Group Data'!$C$2:$C$1000,$C15,'All Group Data'!$B$2:$B$1000,$B15),IF(CM15="outsider",SUMIFS('All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CO15" s="81" t="str">
        <f t="shared" si="22"/>
        <v>L</v>
      </c>
      <c r="CP15" s="45" t="s">
        <v>42</v>
      </c>
      <c r="CQ15" s="42" t="str">
        <f t="shared" si="45"/>
        <v>draw</v>
      </c>
      <c r="CR15" s="42">
        <f>IF(CQ15="","",IF(CQ15="favourite",SUMIFS('All Group Data'!$S$2:$S$1000,'All Group Data'!$A$2:$A$1000,$A15,'All Group Data'!$C$2:$C$1000,$C15,'All Group Data'!$B$2:$B$1000,$B15),IF(CQ15="outsider",SUMIFS('All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S15" s="81" t="str">
        <f t="shared" si="23"/>
        <v>L</v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91</v>
      </c>
      <c r="F16" t="s">
        <v>20</v>
      </c>
      <c r="G16" t="s">
        <v>91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Data'!$X$1:$X$1000,MATCH(A16&amp;B16&amp;C16,'All Group Data'!$A$1:$A$1000&amp;'All Group Data'!$B$1:$B$1000&amp;'All Group Data'!$C$1:$C$1000,0))</f>
        <v>England</v>
      </c>
      <c r="L16" t="str">
        <f t="shared" si="24"/>
        <v>favourite</v>
      </c>
      <c r="M16">
        <f>IF(L16="","",IF(L16="favourite",SUMIFS('All Group Data'!$S15:$S1013,'All Group Data'!$A15:$A1013,$A16,'All Group Data'!$C$2:$C$1000,$C16,'All Group Data'!$B$2:$B$1000,$B16),IF(L16="outsider",SUMIFS('All Group Data'!$U15:$U1013,'All Group Data'!$A15:$A1013,$A16,'All Group Data'!$C$2:$C$1000,$C16,'All Group Data'!$B$2:$B$1000,$B16),SUMIFS('All Group Data'!$I15:$I1013,'All Group Data'!$A15:$A1013,$A16,'All Group Data'!$C$2:$C$1000,$C16,'All Group Data'!$B$2:$B$1000,$B16))))</f>
        <v>1.45</v>
      </c>
      <c r="N16" s="45" t="s">
        <v>20</v>
      </c>
      <c r="O16" s="42" t="str">
        <f t="shared" si="25"/>
        <v>favourite</v>
      </c>
      <c r="P16" s="42">
        <f>IF(O16="","",IF(O16="favourite",SUMIFS('All Group Data'!$S$2:$S$1000,'All Group Data'!$A$2:$A$1000,$A16,'All Group Data'!$C$2:$C$1000,$C16,'All Group Data'!$B$2:$B$1000,$B16),IF(O16="outsider",SUMIFS('All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Q16" s="55" t="str">
        <f t="shared" si="3"/>
        <v>W</v>
      </c>
      <c r="R16" s="45" t="s">
        <v>20</v>
      </c>
      <c r="S16" s="42" t="str">
        <f t="shared" si="26"/>
        <v>favourite</v>
      </c>
      <c r="T16" s="42">
        <f>IF(S16="","",IF(S16="favourite",SUMIFS('All Group Data'!$S$2:$S$1000,'All Group Data'!$A$2:$A$1000,$A16,'All Group Data'!$C$2:$C$1000,$C16,'All Group Data'!$B$2:$B$1000,$B16),IF(S16="outsider",SUMIFS('All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U16" s="71" t="str">
        <f t="shared" si="4"/>
        <v>W</v>
      </c>
      <c r="V16" s="45" t="s">
        <v>20</v>
      </c>
      <c r="W16" s="42" t="str">
        <f t="shared" si="27"/>
        <v>favourite</v>
      </c>
      <c r="X16" s="42">
        <f>IF(W16="","",IF(W16="favourite",SUMIFS('All Group Data'!$S$2:$S$1000,'All Group Data'!$A$2:$A$1000,$A16,'All Group Data'!$C$2:$C$1000,$C16,'All Group Data'!$B$2:$B$1000,$B16),IF(W16="outsider",SUMIFS('All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Y16" s="71" t="str">
        <f t="shared" si="5"/>
        <v>W</v>
      </c>
      <c r="Z16" s="45" t="s">
        <v>91</v>
      </c>
      <c r="AA16" s="42" t="str">
        <f t="shared" si="28"/>
        <v>outsider</v>
      </c>
      <c r="AB16" s="42">
        <f>IF(AA16="","",IF(AA16="favourite",SUMIFS('All Group Data'!$S$2:$S$1000,'All Group Data'!$A$2:$A$1000,$A16,'All Group Data'!$C$2:$C$1000,$C16,'All Group Data'!$B$2:$B$1000,$B16),IF(AA16="outsider",SUMIFS('All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C16" s="71" t="str">
        <f t="shared" si="6"/>
        <v>L</v>
      </c>
      <c r="AD16" s="45" t="s">
        <v>91</v>
      </c>
      <c r="AE16" s="42" t="str">
        <f t="shared" si="29"/>
        <v>outsider</v>
      </c>
      <c r="AF16" s="42">
        <f>IF(AE16="","",IF(AE16="favourite",SUMIFS('All Group Data'!$S$2:$S$1000,'All Group Data'!$A$2:$A$1000,$A16,'All Group Data'!$C$2:$C$1000,$C16,'All Group Data'!$B$2:$B$1000,$B16),IF(AE16="outsider",SUMIFS('All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G16" s="71" t="str">
        <f t="shared" si="7"/>
        <v>L</v>
      </c>
      <c r="AH16" s="45" t="s">
        <v>91</v>
      </c>
      <c r="AI16" s="42" t="str">
        <f t="shared" si="30"/>
        <v>outsider</v>
      </c>
      <c r="AJ16" s="42">
        <f>IF(AI16="","",IF(AI16="favourite",SUMIFS('All Group Data'!$S$2:$S$1000,'All Group Data'!$A$2:$A$1000,$A16,'All Group Data'!$C$2:$C$1000,$C16,'All Group Data'!$B$2:$B$1000,$B16),IF(AI16="outsider",SUMIFS('All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K16" s="71" t="str">
        <f t="shared" si="8"/>
        <v>L</v>
      </c>
      <c r="AL16" s="45" t="s">
        <v>20</v>
      </c>
      <c r="AM16" s="42" t="str">
        <f t="shared" si="31"/>
        <v>favourite</v>
      </c>
      <c r="AN16" s="42">
        <f>IF(AM16="","",IF(AM16="favourite",SUMIFS('All Group Data'!$S$2:$S$1000,'All Group Data'!$A$2:$A$1000,$A16,'All Group Data'!$C$2:$C$1000,$C16,'All Group Data'!$B$2:$B$1000,$B16),IF(AM16="outsider",SUMIFS('All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O16" s="71" t="str">
        <f t="shared" si="9"/>
        <v>W</v>
      </c>
      <c r="AP16" s="45" t="s">
        <v>20</v>
      </c>
      <c r="AQ16" s="42" t="str">
        <f t="shared" si="32"/>
        <v>favourite</v>
      </c>
      <c r="AR16" s="42">
        <f>IF(AQ16="","",IF(AQ16="favourite",SUMIFS('All Group Data'!$S$2:$S$1000,'All Group Data'!$A$2:$A$1000,$A16,'All Group Data'!$C$2:$C$1000,$C16,'All Group Data'!$B$2:$B$1000,$B16),IF(AQ16="outsider",SUMIFS('All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S16" s="71" t="str">
        <f t="shared" si="10"/>
        <v>W</v>
      </c>
      <c r="AT16" s="45" t="s">
        <v>20</v>
      </c>
      <c r="AU16" s="42" t="str">
        <f t="shared" si="33"/>
        <v>favourite</v>
      </c>
      <c r="AV16" s="42">
        <f>IF(AU16="","",IF(AU16="favourite",SUMIFS('All Group Data'!$S$2:$S$1000,'All Group Data'!$A$2:$A$1000,$A16,'All Group Data'!$C$2:$C$1000,$C16,'All Group Data'!$B$2:$B$1000,$B16),IF(AU16="outsider",SUMIFS('All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W16" s="71" t="str">
        <f t="shared" si="11"/>
        <v>W</v>
      </c>
      <c r="AX16" s="45" t="s">
        <v>20</v>
      </c>
      <c r="AY16" s="42" t="str">
        <f t="shared" si="34"/>
        <v>favourite</v>
      </c>
      <c r="AZ16" s="42">
        <f>IF(AY16="","",IF(AY16="favourite",SUMIFS('All Group Data'!$S$2:$S$1000,'All Group Data'!$A$2:$A$1000,$A16,'All Group Data'!$C$2:$C$1000,$C16,'All Group Data'!$B$2:$B$1000,$B16),IF(AY16="outsider",SUMIFS('All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A16" s="71" t="str">
        <f t="shared" si="12"/>
        <v>W</v>
      </c>
      <c r="BB16" s="45" t="s">
        <v>20</v>
      </c>
      <c r="BC16" s="42" t="str">
        <f t="shared" si="35"/>
        <v>favourite</v>
      </c>
      <c r="BD16" s="42">
        <f>IF(BC16="","",IF(BC16="favourite",SUMIFS('All Group Data'!$S$2:$S$1000,'All Group Data'!$A$2:$A$1000,$A16,'All Group Data'!$C$2:$C$1000,$C16,'All Group Data'!$B$2:$B$1000,$B16),IF(BC16="outsider",SUMIFS('All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E16" s="71" t="str">
        <f t="shared" si="13"/>
        <v>W</v>
      </c>
      <c r="BF16" s="45" t="s">
        <v>20</v>
      </c>
      <c r="BG16" s="42" t="str">
        <f t="shared" si="36"/>
        <v>favourite</v>
      </c>
      <c r="BH16" s="42">
        <f>IF(BG16="","",IF(BG16="favourite",SUMIFS('All Group Data'!$S$2:$S$1000,'All Group Data'!$A$2:$A$1000,$A16,'All Group Data'!$C$2:$C$1000,$C16,'All Group Data'!$B$2:$B$1000,$B16),IF(BG16="outsider",SUMIFS('All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I16" s="75" t="str">
        <f t="shared" si="14"/>
        <v>W</v>
      </c>
      <c r="BJ16" s="45" t="s">
        <v>20</v>
      </c>
      <c r="BK16" s="42" t="str">
        <f t="shared" si="37"/>
        <v>favourite</v>
      </c>
      <c r="BL16" s="42">
        <f>IF(BK16="","",IF(BK16="favourite",SUMIFS('All Group Data'!$S$2:$S$1000,'All Group Data'!$A$2:$A$1000,$A16,'All Group Data'!$C$2:$C$1000,$C16,'All Group Data'!$B$2:$B$1000,$B16),IF(BK16="outsider",SUMIFS('All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M16" s="75" t="str">
        <f t="shared" si="15"/>
        <v>W</v>
      </c>
      <c r="BN16" s="45" t="s">
        <v>20</v>
      </c>
      <c r="BO16" s="42" t="str">
        <f t="shared" si="38"/>
        <v>favourite</v>
      </c>
      <c r="BP16" s="42">
        <f>IF(BO16="","",IF(BO16="favourite",SUMIFS('All Group Data'!$S$2:$S$1000,'All Group Data'!$A$2:$A$1000,$A16,'All Group Data'!$C$2:$C$1000,$C16,'All Group Data'!$B$2:$B$1000,$B16),IF(BO16="outsider",SUMIFS('All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Q16" s="75" t="str">
        <f t="shared" si="16"/>
        <v>W</v>
      </c>
      <c r="BR16" s="45" t="s">
        <v>20</v>
      </c>
      <c r="BS16" s="42" t="str">
        <f t="shared" si="39"/>
        <v>favourite</v>
      </c>
      <c r="BT16" s="42">
        <f>IF(BS16="","",IF(BS16="favourite",SUMIFS('All Group Data'!$S$2:$S$1000,'All Group Data'!$A$2:$A$1000,$A16,'All Group Data'!$C$2:$C$1000,$C16,'All Group Data'!$B$2:$B$1000,$B16),IF(BS16="outsider",SUMIFS('All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U16" s="78" t="str">
        <f t="shared" si="17"/>
        <v>W</v>
      </c>
      <c r="BV16" s="45" t="s">
        <v>20</v>
      </c>
      <c r="BW16" s="42" t="str">
        <f t="shared" si="40"/>
        <v>favourite</v>
      </c>
      <c r="BX16" s="42">
        <f>IF(BW16="","",IF(BW16="favourite",SUMIFS('All Group Data'!$S$2:$S$1000,'All Group Data'!$A$2:$A$1000,$A16,'All Group Data'!$C$2:$C$1000,$C16,'All Group Data'!$B$2:$B$1000,$B16),IF(BW16="outsider",SUMIFS('All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Y16" s="78" t="str">
        <f t="shared" si="18"/>
        <v>W</v>
      </c>
      <c r="BZ16" s="45" t="s">
        <v>20</v>
      </c>
      <c r="CA16" s="42" t="str">
        <f t="shared" si="41"/>
        <v>favourite</v>
      </c>
      <c r="CB16" s="42">
        <f>IF(CA16="","",IF(CA16="favourite",SUMIFS('All Group Data'!$S$2:$S$1000,'All Group Data'!$A$2:$A$1000,$A16,'All Group Data'!$C$2:$C$1000,$C16,'All Group Data'!$B$2:$B$1000,$B16),IF(CA16="outsider",SUMIFS('All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C16" s="78" t="str">
        <f t="shared" si="19"/>
        <v>W</v>
      </c>
      <c r="CD16" s="45" t="s">
        <v>20</v>
      </c>
      <c r="CE16" s="42" t="str">
        <f t="shared" si="42"/>
        <v>favourite</v>
      </c>
      <c r="CF16" s="42">
        <f>IF(CE16="","",IF(CE16="favourite",SUMIFS('All Group Data'!$S$2:$S$1000,'All Group Data'!$A$2:$A$1000,$A16,'All Group Data'!$C$2:$C$1000,$C16,'All Group Data'!$B$2:$B$1000,$B16),IF(CE16="outsider",SUMIFS('All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G16" s="78" t="str">
        <f t="shared" si="20"/>
        <v>W</v>
      </c>
      <c r="CH16" s="45" t="s">
        <v>20</v>
      </c>
      <c r="CI16" s="42" t="str">
        <f t="shared" si="43"/>
        <v>favourite</v>
      </c>
      <c r="CJ16" s="42">
        <f>IF(CI16="","",IF(CI16="favourite",SUMIFS('All Group Data'!$S$2:$S$1000,'All Group Data'!$A$2:$A$1000,$A16,'All Group Data'!$C$2:$C$1000,$C16,'All Group Data'!$B$2:$B$1000,$B16),IF(CI16="outsider",SUMIFS('All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K16" s="78" t="str">
        <f t="shared" si="21"/>
        <v>W</v>
      </c>
      <c r="CL16" s="45" t="s">
        <v>20</v>
      </c>
      <c r="CM16" s="42" t="str">
        <f t="shared" si="44"/>
        <v>favourite</v>
      </c>
      <c r="CN16" s="42">
        <f>IF(CM16="","",IF(CM16="favourite",SUMIFS('All Group Data'!$S$2:$S$1000,'All Group Data'!$A$2:$A$1000,$A16,'All Group Data'!$C$2:$C$1000,$C16,'All Group Data'!$B$2:$B$1000,$B16),IF(CM16="outsider",SUMIFS('All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O16" s="81" t="str">
        <f t="shared" si="22"/>
        <v>W</v>
      </c>
      <c r="CP16" s="45" t="s">
        <v>42</v>
      </c>
      <c r="CQ16" s="42" t="str">
        <f t="shared" si="45"/>
        <v>draw</v>
      </c>
      <c r="CR16" s="42">
        <f>IF(CQ16="","",IF(CQ16="favourite",SUMIFS('All Group Data'!$S$2:$S$1000,'All Group Data'!$A$2:$A$1000,$A16,'All Group Data'!$C$2:$C$1000,$C16,'All Group Data'!$B$2:$B$1000,$B16),IF(CQ16="outsider",SUMIFS('All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6</v>
      </c>
      <c r="CS16" s="81" t="str">
        <f t="shared" si="23"/>
        <v>L</v>
      </c>
    </row>
    <row r="17" spans="1:97" x14ac:dyDescent="0.2">
      <c r="A17" s="61">
        <v>2018</v>
      </c>
      <c r="B17" s="61">
        <v>31</v>
      </c>
      <c r="C17" s="61">
        <v>2</v>
      </c>
      <c r="D17" s="61" t="s">
        <v>23</v>
      </c>
      <c r="E17" s="61" t="s">
        <v>94</v>
      </c>
      <c r="F17" s="61" t="s">
        <v>94</v>
      </c>
      <c r="G17" s="61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Data'!$X$1:$X$1000,MATCH(A17&amp;B17&amp;C17,'All Group Data'!$A$1:$A$1000&amp;'All Group Data'!$B$1:$B$1000&amp;'All Group Data'!$C$1:$C$1000,0))</f>
        <v>Draw</v>
      </c>
      <c r="L17" t="str">
        <f t="shared" si="24"/>
        <v>draw</v>
      </c>
      <c r="M17">
        <f>IF(L17="","",IF(L17="favourite",SUMIFS('All Group Data'!$S16:$S1014,'All Group Data'!$A16:$A1014,$A17,'All Group Data'!$C$2:$C$1000,$C17,'All Group Data'!$B$2:$B$1000,$B17),IF(L17="outsider",SUMIFS('All Group Data'!$U16:$U1014,'All Group Data'!$A16:$A1014,$A17,'All Group Data'!$C$2:$C$1000,$C17,'All Group Data'!$B$2:$B$1000,$B17),SUMIFS('All Group Data'!$I16:$I1014,'All Group Data'!$A16:$A1014,$A17,'All Group Data'!$C$2:$C$1000,$C17,'All Group Data'!$B$2:$B$1000,$B17))))</f>
        <v>3.3</v>
      </c>
      <c r="N17" s="45" t="s">
        <v>94</v>
      </c>
      <c r="O17" s="42" t="str">
        <f t="shared" si="25"/>
        <v>favourite</v>
      </c>
      <c r="P17" s="42">
        <f>IF(O17="","",IF(O17="favourite",SUMIFS('All Group Data'!$S$2:$S$1000,'All Group Data'!$A$2:$A$1000,$A17,'All Group Data'!$C$2:$C$1000,$C17,'All Group Data'!$B$2:$B$1000,$B17),IF(O17="outsider",SUMIFS('All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Q17" s="55" t="str">
        <f t="shared" si="3"/>
        <v>L</v>
      </c>
      <c r="R17" s="45" t="s">
        <v>42</v>
      </c>
      <c r="S17" s="42" t="str">
        <f t="shared" si="26"/>
        <v>draw</v>
      </c>
      <c r="T17" s="42">
        <f>IF(S17="","",IF(S17="favourite",SUMIFS('All Group Data'!$S$2:$S$1000,'All Group Data'!$A$2:$A$1000,$A17,'All Group Data'!$C$2:$C$1000,$C17,'All Group Data'!$B$2:$B$1000,$B17),IF(S17="outsider",SUMIFS('All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U17" s="71" t="str">
        <f t="shared" si="4"/>
        <v>W</v>
      </c>
      <c r="V17" s="45" t="s">
        <v>42</v>
      </c>
      <c r="W17" s="42" t="str">
        <f t="shared" si="27"/>
        <v>draw</v>
      </c>
      <c r="X17" s="42">
        <f>IF(W17="","",IF(W17="favourite",SUMIFS('All Group Data'!$S$2:$S$1000,'All Group Data'!$A$2:$A$1000,$A17,'All Group Data'!$C$2:$C$1000,$C17,'All Group Data'!$B$2:$B$1000,$B17),IF(W17="outsider",SUMIFS('All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Y17" s="71" t="str">
        <f t="shared" si="5"/>
        <v>W</v>
      </c>
      <c r="Z17" s="45" t="s">
        <v>42</v>
      </c>
      <c r="AA17" s="42" t="str">
        <f t="shared" si="28"/>
        <v>draw</v>
      </c>
      <c r="AB17" s="42">
        <f>IF(AA17="","",IF(AA17="favourite",SUMIFS('All Group Data'!$S$2:$S$1000,'All Group Data'!$A$2:$A$1000,$A17,'All Group Data'!$C$2:$C$1000,$C17,'All Group Data'!$B$2:$B$1000,$B17),IF(AA17="outsider",SUMIFS('All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C17" s="71" t="str">
        <f t="shared" si="6"/>
        <v>W</v>
      </c>
      <c r="AD17" s="45" t="s">
        <v>42</v>
      </c>
      <c r="AE17" s="42" t="str">
        <f t="shared" si="29"/>
        <v>draw</v>
      </c>
      <c r="AF17" s="42">
        <f>IF(AE17="","",IF(AE17="favourite",SUMIFS('All Group Data'!$S$2:$S$1000,'All Group Data'!$A$2:$A$1000,$A17,'All Group Data'!$C$2:$C$1000,$C17,'All Group Data'!$B$2:$B$1000,$B17),IF(AE17="outsider",SUMIFS('All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G17" s="71" t="str">
        <f t="shared" si="7"/>
        <v>W</v>
      </c>
      <c r="AH17" s="45" t="s">
        <v>42</v>
      </c>
      <c r="AI17" s="42" t="str">
        <f t="shared" si="30"/>
        <v>draw</v>
      </c>
      <c r="AJ17" s="42">
        <f>IF(AI17="","",IF(AI17="favourite",SUMIFS('All Group Data'!$S$2:$S$1000,'All Group Data'!$A$2:$A$1000,$A17,'All Group Data'!$C$2:$C$1000,$C17,'All Group Data'!$B$2:$B$1000,$B17),IF(AI17="outsider",SUMIFS('All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K17" s="71" t="str">
        <f t="shared" si="8"/>
        <v>W</v>
      </c>
      <c r="AL17" s="45" t="s">
        <v>23</v>
      </c>
      <c r="AM17" s="42" t="str">
        <f t="shared" si="31"/>
        <v>outsider</v>
      </c>
      <c r="AN17" s="42">
        <f>IF(AM17="","",IF(AM17="favourite",SUMIFS('All Group Data'!$S$2:$S$1000,'All Group Data'!$A$2:$A$1000,$A17,'All Group Data'!$C$2:$C$1000,$C17,'All Group Data'!$B$2:$B$1000,$B17),IF(AM17="outsider",SUMIFS('All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O17" s="71" t="str">
        <f t="shared" si="9"/>
        <v>L</v>
      </c>
      <c r="AP17" s="45" t="s">
        <v>23</v>
      </c>
      <c r="AQ17" s="42" t="str">
        <f t="shared" si="32"/>
        <v>outsider</v>
      </c>
      <c r="AR17" s="42">
        <f>IF(AQ17="","",IF(AQ17="favourite",SUMIFS('All Group Data'!$S$2:$S$1000,'All Group Data'!$A$2:$A$1000,$A17,'All Group Data'!$C$2:$C$1000,$C17,'All Group Data'!$B$2:$B$1000,$B17),IF(AQ17="outsider",SUMIFS('All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S17" s="71" t="str">
        <f t="shared" si="10"/>
        <v>L</v>
      </c>
      <c r="AT17" s="45" t="s">
        <v>42</v>
      </c>
      <c r="AU17" s="42" t="str">
        <f t="shared" si="33"/>
        <v>draw</v>
      </c>
      <c r="AV17" s="42">
        <f>IF(AU17="","",IF(AU17="favourite",SUMIFS('All Group Data'!$S$2:$S$1000,'All Group Data'!$A$2:$A$1000,$A17,'All Group Data'!$C$2:$C$1000,$C17,'All Group Data'!$B$2:$B$1000,$B17),IF(AU17="outsider",SUMIFS('All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W17" s="71" t="str">
        <f t="shared" si="11"/>
        <v>W</v>
      </c>
      <c r="AX17" s="45" t="s">
        <v>23</v>
      </c>
      <c r="AY17" s="42" t="str">
        <f t="shared" si="34"/>
        <v>outsider</v>
      </c>
      <c r="AZ17" s="42">
        <f>IF(AY17="","",IF(AY17="favourite",SUMIFS('All Group Data'!$S$2:$S$1000,'All Group Data'!$A$2:$A$1000,$A17,'All Group Data'!$C$2:$C$1000,$C17,'All Group Data'!$B$2:$B$1000,$B17),IF(AY17="outsider",SUMIFS('All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A17" s="71" t="str">
        <f t="shared" si="12"/>
        <v>L</v>
      </c>
      <c r="BB17" s="45" t="s">
        <v>42</v>
      </c>
      <c r="BC17" s="42" t="str">
        <f t="shared" si="35"/>
        <v>draw</v>
      </c>
      <c r="BD17" s="42">
        <f>IF(BC17="","",IF(BC17="favourite",SUMIFS('All Group Data'!$S$2:$S$1000,'All Group Data'!$A$2:$A$1000,$A17,'All Group Data'!$C$2:$C$1000,$C17,'All Group Data'!$B$2:$B$1000,$B17),IF(BC17="outsider",SUMIFS('All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E17" s="71" t="str">
        <f t="shared" si="13"/>
        <v>W</v>
      </c>
      <c r="BF17" s="45" t="s">
        <v>42</v>
      </c>
      <c r="BG17" s="42" t="str">
        <f t="shared" si="36"/>
        <v>draw</v>
      </c>
      <c r="BH17" s="42">
        <f>IF(BG17="","",IF(BG17="favourite",SUMIFS('All Group Data'!$S$2:$S$1000,'All Group Data'!$A$2:$A$1000,$A17,'All Group Data'!$C$2:$C$1000,$C17,'All Group Data'!$B$2:$B$1000,$B17),IF(BG17="outsider",SUMIFS('All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I17" s="75" t="str">
        <f t="shared" si="14"/>
        <v>W</v>
      </c>
      <c r="BJ17" s="45" t="s">
        <v>42</v>
      </c>
      <c r="BK17" s="42" t="str">
        <f t="shared" si="37"/>
        <v>draw</v>
      </c>
      <c r="BL17" s="42">
        <f>IF(BK17="","",IF(BK17="favourite",SUMIFS('All Group Data'!$S$2:$S$1000,'All Group Data'!$A$2:$A$1000,$A17,'All Group Data'!$C$2:$C$1000,$C17,'All Group Data'!$B$2:$B$1000,$B17),IF(BK17="outsider",SUMIFS('All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M17" s="75" t="str">
        <f t="shared" si="15"/>
        <v>W</v>
      </c>
      <c r="BN17" s="45" t="s">
        <v>94</v>
      </c>
      <c r="BO17" s="42" t="str">
        <f t="shared" si="38"/>
        <v>favourite</v>
      </c>
      <c r="BP17" s="42">
        <f>IF(BO17="","",IF(BO17="favourite",SUMIFS('All Group Data'!$S$2:$S$1000,'All Group Data'!$A$2:$A$1000,$A17,'All Group Data'!$C$2:$C$1000,$C17,'All Group Data'!$B$2:$B$1000,$B17),IF(BO17="outsider",SUMIFS('All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BQ17" s="75" t="str">
        <f t="shared" si="16"/>
        <v>L</v>
      </c>
      <c r="BR17" s="45" t="s">
        <v>23</v>
      </c>
      <c r="BS17" s="42" t="str">
        <f t="shared" si="39"/>
        <v>outsider</v>
      </c>
      <c r="BT17" s="42">
        <f>IF(BS17="","",IF(BS17="favourite",SUMIFS('All Group Data'!$S$2:$S$1000,'All Group Data'!$A$2:$A$1000,$A17,'All Group Data'!$C$2:$C$1000,$C17,'All Group Data'!$B$2:$B$1000,$B17),IF(BS17="outsider",SUMIFS('All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U17" s="78" t="str">
        <f t="shared" si="17"/>
        <v>L</v>
      </c>
      <c r="BV17" s="45" t="s">
        <v>23</v>
      </c>
      <c r="BW17" s="42" t="str">
        <f t="shared" si="40"/>
        <v>outsider</v>
      </c>
      <c r="BX17" s="42">
        <f>IF(BW17="","",IF(BW17="favourite",SUMIFS('All Group Data'!$S$2:$S$1000,'All Group Data'!$A$2:$A$1000,$A17,'All Group Data'!$C$2:$C$1000,$C17,'All Group Data'!$B$2:$B$1000,$B17),IF(BW17="outsider",SUMIFS('All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Y17" s="78" t="str">
        <f t="shared" si="18"/>
        <v>L</v>
      </c>
      <c r="BZ17" s="45" t="s">
        <v>42</v>
      </c>
      <c r="CA17" s="42" t="str">
        <f t="shared" si="41"/>
        <v>draw</v>
      </c>
      <c r="CB17" s="42">
        <f>IF(CA17="","",IF(CA17="favourite",SUMIFS('All Group Data'!$S$2:$S$1000,'All Group Data'!$A$2:$A$1000,$A17,'All Group Data'!$C$2:$C$1000,$C17,'All Group Data'!$B$2:$B$1000,$B17),IF(CA17="outsider",SUMIFS('All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C17" s="78" t="str">
        <f t="shared" si="19"/>
        <v>W</v>
      </c>
      <c r="CD17" s="45" t="s">
        <v>42</v>
      </c>
      <c r="CE17" s="42" t="str">
        <f t="shared" si="42"/>
        <v>draw</v>
      </c>
      <c r="CF17" s="42">
        <f>IF(CE17="","",IF(CE17="favourite",SUMIFS('All Group Data'!$S$2:$S$1000,'All Group Data'!$A$2:$A$1000,$A17,'All Group Data'!$C$2:$C$1000,$C17,'All Group Data'!$B$2:$B$1000,$B17),IF(CE17="outsider",SUMIFS('All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G17" s="78" t="str">
        <f t="shared" si="20"/>
        <v>W</v>
      </c>
      <c r="CH17" s="45" t="s">
        <v>23</v>
      </c>
      <c r="CI17" s="42" t="str">
        <f t="shared" si="43"/>
        <v>outsider</v>
      </c>
      <c r="CJ17" s="42">
        <f>IF(CI17="","",IF(CI17="favourite",SUMIFS('All Group Data'!$S$2:$S$1000,'All Group Data'!$A$2:$A$1000,$A17,'All Group Data'!$C$2:$C$1000,$C17,'All Group Data'!$B$2:$B$1000,$B17),IF(CI17="outsider",SUMIFS('All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K17" s="78" t="str">
        <f t="shared" si="21"/>
        <v>L</v>
      </c>
      <c r="CL17" s="45" t="s">
        <v>23</v>
      </c>
      <c r="CM17" s="42" t="str">
        <f t="shared" si="44"/>
        <v>outsider</v>
      </c>
      <c r="CN17" s="42">
        <f>IF(CM17="","",IF(CM17="favourite",SUMIFS('All Group Data'!$S$2:$S$1000,'All Group Data'!$A$2:$A$1000,$A17,'All Group Data'!$C$2:$C$1000,$C17,'All Group Data'!$B$2:$B$1000,$B17),IF(CM17="outsider",SUMIFS('All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O17" s="81" t="str">
        <f t="shared" si="22"/>
        <v>L</v>
      </c>
      <c r="CP17" s="45" t="s">
        <v>23</v>
      </c>
      <c r="CQ17" s="42" t="str">
        <f t="shared" si="45"/>
        <v>outsider</v>
      </c>
      <c r="CR17" s="42">
        <f>IF(CQ17="","",IF(CQ17="favourite",SUMIFS('All Group Data'!$S$2:$S$1000,'All Group Data'!$A$2:$A$1000,$A17,'All Group Data'!$C$2:$C$1000,$C17,'All Group Data'!$B$2:$B$1000,$B17),IF(CQ17="outsider",SUMIFS('All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S17" s="81" t="str">
        <f t="shared" si="23"/>
        <v>L</v>
      </c>
    </row>
    <row r="18" spans="1:97" x14ac:dyDescent="0.2">
      <c r="A18" s="61">
        <v>2018</v>
      </c>
      <c r="B18" s="61">
        <v>32</v>
      </c>
      <c r="C18" s="61">
        <v>2</v>
      </c>
      <c r="D18" s="61" t="s">
        <v>93</v>
      </c>
      <c r="E18" s="61" t="s">
        <v>16</v>
      </c>
      <c r="F18" s="61" t="s">
        <v>16</v>
      </c>
      <c r="G18" s="61" t="s">
        <v>93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Data'!$X$1:$X$1000,MATCH(A18&amp;B18&amp;C18,'All Group Data'!$A$1:$A$1000&amp;'All Group Data'!$B$1:$B$1000&amp;'All Group Data'!$C$1:$C$1000,0))</f>
        <v>Colombia</v>
      </c>
      <c r="L18" t="str">
        <f t="shared" si="24"/>
        <v>favourite</v>
      </c>
      <c r="M18">
        <f>IF(L18="","",IF(L18="favourite",SUMIFS('All Group Data'!$S17:$S1015,'All Group Data'!$A17:$A1015,$A18,'All Group Data'!$C$2:$C$1000,$C18,'All Group Data'!$B$2:$B$1000,$B18),IF(L18="outsider",SUMIFS('All Group Data'!$U17:$U1015,'All Group Data'!$A17:$A1015,$A18,'All Group Data'!$C$2:$C$1000,$C18,'All Group Data'!$B$2:$B$1000,$B18),SUMIFS('All Group Data'!$I17:$I1015,'All Group Data'!$A17:$A1015,$A18,'All Group Data'!$C$2:$C$1000,$C18,'All Group Data'!$B$2:$B$1000,$B18))))</f>
        <v>2.4</v>
      </c>
      <c r="N18" s="45" t="s">
        <v>16</v>
      </c>
      <c r="O18" s="42" t="str">
        <f t="shared" si="25"/>
        <v>favourite</v>
      </c>
      <c r="P18" s="42">
        <f>IF(O18="","",IF(O18="favourite",SUMIFS('All Group Data'!$S$2:$S$1000,'All Group Data'!$A$2:$A$1000,$A18,'All Group Data'!$C$2:$C$1000,$C18,'All Group Data'!$B$2:$B$1000,$B18),IF(O18="outsider",SUMIFS('All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Q18" s="55" t="str">
        <f t="shared" si="3"/>
        <v>W</v>
      </c>
      <c r="R18" s="45" t="s">
        <v>93</v>
      </c>
      <c r="S18" s="42" t="str">
        <f t="shared" si="26"/>
        <v>outsider</v>
      </c>
      <c r="T18" s="42">
        <f>IF(S18="","",IF(S18="favourite",SUMIFS('All Group Data'!$S$2:$S$1000,'All Group Data'!$A$2:$A$1000,$A18,'All Group Data'!$C$2:$C$1000,$C18,'All Group Data'!$B$2:$B$1000,$B18),IF(S18="outsider",SUMIFS('All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U18" s="71" t="str">
        <f t="shared" si="4"/>
        <v>L</v>
      </c>
      <c r="V18" s="45" t="s">
        <v>93</v>
      </c>
      <c r="W18" s="42" t="str">
        <f t="shared" si="27"/>
        <v>outsider</v>
      </c>
      <c r="X18" s="42">
        <f>IF(W18="","",IF(W18="favourite",SUMIFS('All Group Data'!$S$2:$S$1000,'All Group Data'!$A$2:$A$1000,$A18,'All Group Data'!$C$2:$C$1000,$C18,'All Group Data'!$B$2:$B$1000,$B18),IF(W18="outsider",SUMIFS('All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Y18" s="71" t="str">
        <f t="shared" si="5"/>
        <v>L</v>
      </c>
      <c r="Z18" s="45" t="s">
        <v>16</v>
      </c>
      <c r="AA18" s="42" t="str">
        <f t="shared" si="28"/>
        <v>favourite</v>
      </c>
      <c r="AB18" s="42">
        <f>IF(AA18="","",IF(AA18="favourite",SUMIFS('All Group Data'!$S$2:$S$1000,'All Group Data'!$A$2:$A$1000,$A18,'All Group Data'!$C$2:$C$1000,$C18,'All Group Data'!$B$2:$B$1000,$B18),IF(AA18="outsider",SUMIFS('All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C18" s="71" t="str">
        <f t="shared" si="6"/>
        <v>W</v>
      </c>
      <c r="AD18" s="45" t="s">
        <v>16</v>
      </c>
      <c r="AE18" s="42" t="str">
        <f t="shared" si="29"/>
        <v>favourite</v>
      </c>
      <c r="AF18" s="42">
        <f>IF(AE18="","",IF(AE18="favourite",SUMIFS('All Group Data'!$S$2:$S$1000,'All Group Data'!$A$2:$A$1000,$A18,'All Group Data'!$C$2:$C$1000,$C18,'All Group Data'!$B$2:$B$1000,$B18),IF(AE18="outsider",SUMIFS('All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G18" s="71" t="str">
        <f t="shared" si="7"/>
        <v>W</v>
      </c>
      <c r="AH18" s="45" t="s">
        <v>16</v>
      </c>
      <c r="AI18" s="42" t="str">
        <f t="shared" si="30"/>
        <v>favourite</v>
      </c>
      <c r="AJ18" s="42">
        <f>IF(AI18="","",IF(AI18="favourite",SUMIFS('All Group Data'!$S$2:$S$1000,'All Group Data'!$A$2:$A$1000,$A18,'All Group Data'!$C$2:$C$1000,$C18,'All Group Data'!$B$2:$B$1000,$B18),IF(AI18="outsider",SUMIFS('All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K18" s="71" t="str">
        <f t="shared" si="8"/>
        <v>W</v>
      </c>
      <c r="AL18" s="45" t="s">
        <v>42</v>
      </c>
      <c r="AM18" s="42" t="str">
        <f t="shared" si="31"/>
        <v>draw</v>
      </c>
      <c r="AN18" s="42">
        <f>IF(AM18="","",IF(AM18="favourite",SUMIFS('All Group Data'!$S$2:$S$1000,'All Group Data'!$A$2:$A$1000,$A18,'All Group Data'!$C$2:$C$1000,$C18,'All Group Data'!$B$2:$B$1000,$B18),IF(AM18="outsider",SUMIFS('All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O18" s="71" t="str">
        <f t="shared" si="9"/>
        <v>L</v>
      </c>
      <c r="AP18" s="45" t="s">
        <v>93</v>
      </c>
      <c r="AQ18" s="42" t="str">
        <f t="shared" si="32"/>
        <v>outsider</v>
      </c>
      <c r="AR18" s="42">
        <f>IF(AQ18="","",IF(AQ18="favourite",SUMIFS('All Group Data'!$S$2:$S$1000,'All Group Data'!$A$2:$A$1000,$A18,'All Group Data'!$C$2:$C$1000,$C18,'All Group Data'!$B$2:$B$1000,$B18),IF(AQ18="outsider",SUMIFS('All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S18" s="71" t="str">
        <f t="shared" si="10"/>
        <v>L</v>
      </c>
      <c r="AT18" s="45" t="s">
        <v>42</v>
      </c>
      <c r="AU18" s="42" t="str">
        <f t="shared" si="33"/>
        <v>draw</v>
      </c>
      <c r="AV18" s="42">
        <f>IF(AU18="","",IF(AU18="favourite",SUMIFS('All Group Data'!$S$2:$S$1000,'All Group Data'!$A$2:$A$1000,$A18,'All Group Data'!$C$2:$C$1000,$C18,'All Group Data'!$B$2:$B$1000,$B18),IF(AU18="outsider",SUMIFS('All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W18" s="71" t="str">
        <f t="shared" si="11"/>
        <v>L</v>
      </c>
      <c r="AX18" s="45" t="s">
        <v>93</v>
      </c>
      <c r="AY18" s="42" t="str">
        <f t="shared" si="34"/>
        <v>outsider</v>
      </c>
      <c r="AZ18" s="42">
        <f>IF(AY18="","",IF(AY18="favourite",SUMIFS('All Group Data'!$S$2:$S$1000,'All Group Data'!$A$2:$A$1000,$A18,'All Group Data'!$C$2:$C$1000,$C18,'All Group Data'!$B$2:$B$1000,$B18),IF(AY18="outsider",SUMIFS('All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A18" s="71" t="str">
        <f t="shared" si="12"/>
        <v>L</v>
      </c>
      <c r="BB18" s="45" t="s">
        <v>42</v>
      </c>
      <c r="BC18" s="42" t="str">
        <f t="shared" si="35"/>
        <v>draw</v>
      </c>
      <c r="BD18" s="42">
        <f>IF(BC18="","",IF(BC18="favourite",SUMIFS('All Group Data'!$S$2:$S$1000,'All Group Data'!$A$2:$A$1000,$A18,'All Group Data'!$C$2:$C$1000,$C18,'All Group Data'!$B$2:$B$1000,$B18),IF(BC18="outsider",SUMIFS('All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E18" s="71" t="str">
        <f t="shared" si="13"/>
        <v>L</v>
      </c>
      <c r="BF18" s="45" t="s">
        <v>42</v>
      </c>
      <c r="BG18" s="42" t="str">
        <f t="shared" si="36"/>
        <v>draw</v>
      </c>
      <c r="BH18" s="42">
        <f>IF(BG18="","",IF(BG18="favourite",SUMIFS('All Group Data'!$S$2:$S$1000,'All Group Data'!$A$2:$A$1000,$A18,'All Group Data'!$C$2:$C$1000,$C18,'All Group Data'!$B$2:$B$1000,$B18),IF(BG18="outsider",SUMIFS('All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I18" s="75" t="str">
        <f t="shared" si="14"/>
        <v>L</v>
      </c>
      <c r="BJ18" s="45" t="s">
        <v>16</v>
      </c>
      <c r="BK18" s="42" t="str">
        <f t="shared" si="37"/>
        <v>favourite</v>
      </c>
      <c r="BL18" s="42">
        <f>IF(BK18="","",IF(BK18="favourite",SUMIFS('All Group Data'!$S$2:$S$1000,'All Group Data'!$A$2:$A$1000,$A18,'All Group Data'!$C$2:$C$1000,$C18,'All Group Data'!$B$2:$B$1000,$B18),IF(BK18="outsider",SUMIFS('All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M18" s="75" t="str">
        <f t="shared" si="15"/>
        <v>W</v>
      </c>
      <c r="BN18" s="45" t="s">
        <v>16</v>
      </c>
      <c r="BO18" s="42" t="str">
        <f t="shared" si="38"/>
        <v>favourite</v>
      </c>
      <c r="BP18" s="42">
        <f>IF(BO18="","",IF(BO18="favourite",SUMIFS('All Group Data'!$S$2:$S$1000,'All Group Data'!$A$2:$A$1000,$A18,'All Group Data'!$C$2:$C$1000,$C18,'All Group Data'!$B$2:$B$1000,$B18),IF(BO18="outsider",SUMIFS('All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Q18" s="75" t="str">
        <f t="shared" si="16"/>
        <v>W</v>
      </c>
      <c r="BR18" s="45" t="s">
        <v>93</v>
      </c>
      <c r="BS18" s="42" t="str">
        <f t="shared" si="39"/>
        <v>outsider</v>
      </c>
      <c r="BT18" s="42">
        <f>IF(BS18="","",IF(BS18="favourite",SUMIFS('All Group Data'!$S$2:$S$1000,'All Group Data'!$A$2:$A$1000,$A18,'All Group Data'!$C$2:$C$1000,$C18,'All Group Data'!$B$2:$B$1000,$B18),IF(BS18="outsider",SUMIFS('All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U18" s="78" t="str">
        <f t="shared" si="17"/>
        <v>L</v>
      </c>
      <c r="BV18" s="45" t="s">
        <v>93</v>
      </c>
      <c r="BW18" s="42" t="str">
        <f t="shared" si="40"/>
        <v>outsider</v>
      </c>
      <c r="BX18" s="42">
        <f>IF(BW18="","",IF(BW18="favourite",SUMIFS('All Group Data'!$S$2:$S$1000,'All Group Data'!$A$2:$A$1000,$A18,'All Group Data'!$C$2:$C$1000,$C18,'All Group Data'!$B$2:$B$1000,$B18),IF(BW18="outsider",SUMIFS('All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Y18" s="78" t="str">
        <f t="shared" si="18"/>
        <v>L</v>
      </c>
      <c r="BZ18" s="45" t="s">
        <v>16</v>
      </c>
      <c r="CA18" s="42" t="str">
        <f t="shared" si="41"/>
        <v>favourite</v>
      </c>
      <c r="CB18" s="42">
        <f>IF(CA18="","",IF(CA18="favourite",SUMIFS('All Group Data'!$S$2:$S$1000,'All Group Data'!$A$2:$A$1000,$A18,'All Group Data'!$C$2:$C$1000,$C18,'All Group Data'!$B$2:$B$1000,$B18),IF(CA18="outsider",SUMIFS('All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C18" s="78" t="str">
        <f t="shared" si="19"/>
        <v>W</v>
      </c>
      <c r="CD18" s="45" t="s">
        <v>16</v>
      </c>
      <c r="CE18" s="42" t="str">
        <f t="shared" si="42"/>
        <v>favourite</v>
      </c>
      <c r="CF18" s="42">
        <f>IF(CE18="","",IF(CE18="favourite",SUMIFS('All Group Data'!$S$2:$S$1000,'All Group Data'!$A$2:$A$1000,$A18,'All Group Data'!$C$2:$C$1000,$C18,'All Group Data'!$B$2:$B$1000,$B18),IF(CE18="outsider",SUMIFS('All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G18" s="78" t="str">
        <f t="shared" si="20"/>
        <v>W</v>
      </c>
      <c r="CH18" s="45" t="s">
        <v>16</v>
      </c>
      <c r="CI18" s="42" t="str">
        <f t="shared" si="43"/>
        <v>favourite</v>
      </c>
      <c r="CJ18" s="42">
        <f>IF(CI18="","",IF(CI18="favourite",SUMIFS('All Group Data'!$S$2:$S$1000,'All Group Data'!$A$2:$A$1000,$A18,'All Group Data'!$C$2:$C$1000,$C18,'All Group Data'!$B$2:$B$1000,$B18),IF(CI18="outsider",SUMIFS('All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K18" s="78" t="str">
        <f t="shared" si="21"/>
        <v>W</v>
      </c>
      <c r="CL18" s="45" t="s">
        <v>16</v>
      </c>
      <c r="CM18" s="42" t="str">
        <f t="shared" si="44"/>
        <v>favourite</v>
      </c>
      <c r="CN18" s="42">
        <f>IF(CM18="","",IF(CM18="favourite",SUMIFS('All Group Data'!$S$2:$S$1000,'All Group Data'!$A$2:$A$1000,$A18,'All Group Data'!$C$2:$C$1000,$C18,'All Group Data'!$B$2:$B$1000,$B18),IF(CM18="outsider",SUMIFS('All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O18" s="81" t="str">
        <f t="shared" si="22"/>
        <v>W</v>
      </c>
      <c r="CP18" s="45" t="s">
        <v>16</v>
      </c>
      <c r="CQ18" s="42" t="str">
        <f t="shared" si="45"/>
        <v>favourite</v>
      </c>
      <c r="CR18" s="42">
        <f>IF(CQ18="","",IF(CQ18="favourite",SUMIFS('All Group Data'!$S$2:$S$1000,'All Group Data'!$A$2:$A$1000,$A18,'All Group Data'!$C$2:$C$1000,$C18,'All Group Data'!$B$2:$B$1000,$B18),IF(CQ18="outsider",SUMIFS('All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S18" s="81" t="str">
        <f t="shared" si="23"/>
        <v>W</v>
      </c>
    </row>
    <row r="19" spans="1:97" x14ac:dyDescent="0.2">
      <c r="E19" s="106" t="s">
        <v>149</v>
      </c>
      <c r="F19" s="106"/>
      <c r="G19" s="106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134</v>
      </c>
      <c r="B20">
        <f>COUNTA(B3:B18)</f>
        <v>16</v>
      </c>
      <c r="E20" t="s">
        <v>45</v>
      </c>
      <c r="F20" s="33">
        <f>COUNTIF(L3:L18,"favourite")</f>
        <v>12</v>
      </c>
      <c r="G20" s="46">
        <f>F20/$F$23</f>
        <v>0.75</v>
      </c>
      <c r="N20" s="41" t="s">
        <v>144</v>
      </c>
      <c r="O20" s="42">
        <f>COUNTIF(O$3:O$18,"favourite")</f>
        <v>15</v>
      </c>
      <c r="P20" s="42">
        <f>O20/$B$20</f>
        <v>0.9375</v>
      </c>
      <c r="Q20" s="42"/>
      <c r="R20" s="41" t="s">
        <v>144</v>
      </c>
      <c r="S20" s="42">
        <f>COUNTIF(S$3:S$18,"favourite")</f>
        <v>9</v>
      </c>
      <c r="T20" s="42">
        <f>S20/$B$20</f>
        <v>0.5625</v>
      </c>
      <c r="U20" s="43"/>
      <c r="V20" s="41" t="s">
        <v>144</v>
      </c>
      <c r="W20" s="42">
        <f>COUNTIF(W$3:W$18,"favourite")</f>
        <v>8</v>
      </c>
      <c r="X20" s="42">
        <f>W20/$B$20</f>
        <v>0.5</v>
      </c>
      <c r="Y20" s="43"/>
      <c r="Z20" s="41" t="s">
        <v>144</v>
      </c>
      <c r="AA20" s="42">
        <f>COUNTIF(AA$3:AA$18,"favourite")</f>
        <v>8</v>
      </c>
      <c r="AB20" s="42">
        <f>AA20/$B$20</f>
        <v>0.5</v>
      </c>
      <c r="AC20" s="43"/>
      <c r="AD20" s="41" t="s">
        <v>144</v>
      </c>
      <c r="AE20" s="42">
        <f>COUNTIF(AE$3:AE$18,"favourite")</f>
        <v>9</v>
      </c>
      <c r="AF20" s="42">
        <f>AE20/$B$20</f>
        <v>0.5625</v>
      </c>
      <c r="AG20" s="43"/>
      <c r="AH20" s="41" t="s">
        <v>144</v>
      </c>
      <c r="AI20" s="42">
        <f>COUNTIF(AI$3:AI$18,"favourite")</f>
        <v>10</v>
      </c>
      <c r="AJ20" s="42">
        <f>AI20/$B$20</f>
        <v>0.625</v>
      </c>
      <c r="AK20" s="43"/>
      <c r="AL20" s="41" t="s">
        <v>144</v>
      </c>
      <c r="AM20" s="42">
        <f>COUNTIF(AM$3:AM$18,"favourite")</f>
        <v>8</v>
      </c>
      <c r="AN20" s="42">
        <f>AM20/$B$20</f>
        <v>0.5</v>
      </c>
      <c r="AO20" s="43"/>
      <c r="AP20" s="41" t="s">
        <v>144</v>
      </c>
      <c r="AQ20" s="42">
        <f>COUNTIF(AQ$3:AQ$18,"favourite")</f>
        <v>7</v>
      </c>
      <c r="AR20" s="42">
        <f>AQ20/$B$20</f>
        <v>0.4375</v>
      </c>
      <c r="AS20" s="43"/>
      <c r="AT20" s="41" t="s">
        <v>144</v>
      </c>
      <c r="AU20" s="42">
        <f>COUNTIF(AU$3:AU$18,"favourite")</f>
        <v>10</v>
      </c>
      <c r="AV20" s="42">
        <f>AU20/$B$20</f>
        <v>0.625</v>
      </c>
      <c r="AW20" s="43"/>
      <c r="AX20" s="41" t="s">
        <v>144</v>
      </c>
      <c r="AY20" s="42">
        <f>COUNTIF(AY$3:AY$18,"favourite")</f>
        <v>9</v>
      </c>
      <c r="AZ20" s="42">
        <f>AY20/$B$20</f>
        <v>0.5625</v>
      </c>
      <c r="BA20" s="43"/>
      <c r="BB20" s="41" t="s">
        <v>144</v>
      </c>
      <c r="BC20" s="42">
        <f>COUNTIF(BC$3:BC$18,"favourite")</f>
        <v>12</v>
      </c>
      <c r="BD20" s="42">
        <f>BC20/$B$20</f>
        <v>0.75</v>
      </c>
      <c r="BE20" s="43"/>
      <c r="BF20" s="41" t="s">
        <v>144</v>
      </c>
      <c r="BG20" s="42">
        <f>COUNTIF(BG$3:BG$18,"favourite")</f>
        <v>8</v>
      </c>
      <c r="BH20" s="42">
        <f>BG20/$B$20</f>
        <v>0.5</v>
      </c>
      <c r="BI20" s="43"/>
      <c r="BJ20" s="41" t="s">
        <v>144</v>
      </c>
      <c r="BK20" s="42">
        <f>COUNTIF(BK$3:BK$18,"favourite")</f>
        <v>12</v>
      </c>
      <c r="BL20" s="42">
        <f>BK20/$B$20</f>
        <v>0.75</v>
      </c>
      <c r="BM20" s="43"/>
      <c r="BN20" s="41" t="s">
        <v>144</v>
      </c>
      <c r="BO20" s="42">
        <f>COUNTIF(BO$3:BO$18,"favourite")</f>
        <v>11</v>
      </c>
      <c r="BP20" s="42">
        <f>BO20/$B$20</f>
        <v>0.6875</v>
      </c>
      <c r="BQ20" s="43"/>
      <c r="BR20" s="41" t="s">
        <v>144</v>
      </c>
      <c r="BS20" s="42">
        <f>COUNTIF(BS$3:BS$18,"favourite")</f>
        <v>9</v>
      </c>
      <c r="BT20" s="42">
        <f>BS20/$B$20</f>
        <v>0.5625</v>
      </c>
      <c r="BU20" s="43"/>
      <c r="BV20" s="41" t="s">
        <v>144</v>
      </c>
      <c r="BW20" s="42">
        <f>COUNTIF(BW$3:BW$18,"favourite")</f>
        <v>10</v>
      </c>
      <c r="BX20" s="42">
        <f>BW20/$B$20</f>
        <v>0.625</v>
      </c>
      <c r="BY20" s="43"/>
      <c r="BZ20" s="41" t="s">
        <v>144</v>
      </c>
      <c r="CA20" s="42">
        <f>COUNTIF(CA$3:CA$18,"favourite")</f>
        <v>11</v>
      </c>
      <c r="CB20" s="42">
        <f>CA20/$B$20</f>
        <v>0.6875</v>
      </c>
      <c r="CC20" s="43"/>
      <c r="CD20" s="41" t="s">
        <v>144</v>
      </c>
      <c r="CE20" s="42">
        <f>COUNTIF(CE$3:CE$18,"favourite")</f>
        <v>10</v>
      </c>
      <c r="CF20" s="42">
        <f>CE20/$B$20</f>
        <v>0.625</v>
      </c>
      <c r="CG20" s="43"/>
      <c r="CH20" s="41" t="s">
        <v>144</v>
      </c>
      <c r="CI20" s="42">
        <f>COUNTIF(CI$3:CI$18,"favourite")</f>
        <v>10</v>
      </c>
      <c r="CJ20" s="42">
        <f>CI20/$B$20</f>
        <v>0.625</v>
      </c>
      <c r="CK20" s="43"/>
      <c r="CL20" s="41" t="s">
        <v>144</v>
      </c>
      <c r="CM20" s="42">
        <f>COUNTIF(CM$3:CM$18,"favourite")</f>
        <v>10</v>
      </c>
      <c r="CN20" s="42">
        <f>CM20/$B$20</f>
        <v>0.625</v>
      </c>
      <c r="CO20" s="43"/>
      <c r="CP20" s="41" t="s">
        <v>144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126</v>
      </c>
      <c r="B21" s="34">
        <f>COUNTA(N1:WZ1)/2</f>
        <v>21</v>
      </c>
      <c r="E21" t="s">
        <v>46</v>
      </c>
      <c r="F21" s="33">
        <f>COUNTIF(L3:L18,"outsider")</f>
        <v>2</v>
      </c>
      <c r="G21" s="46">
        <f>F21/$F$23</f>
        <v>0.125</v>
      </c>
      <c r="N21" s="41" t="s">
        <v>145</v>
      </c>
      <c r="O21" s="42">
        <f>COUNTIF(O$3:O$18,"outsider")</f>
        <v>1</v>
      </c>
      <c r="P21" s="42">
        <f>O21/$B$20</f>
        <v>6.25E-2</v>
      </c>
      <c r="Q21" s="42"/>
      <c r="R21" s="41" t="s">
        <v>145</v>
      </c>
      <c r="S21" s="42">
        <f>COUNTIF(S$3:S$18,"outsider")</f>
        <v>5</v>
      </c>
      <c r="T21" s="42">
        <f>S21/$B$20</f>
        <v>0.3125</v>
      </c>
      <c r="U21" s="43"/>
      <c r="V21" s="41" t="s">
        <v>145</v>
      </c>
      <c r="W21" s="42">
        <f>COUNTIF(W$3:W$18,"outsider")</f>
        <v>3</v>
      </c>
      <c r="X21" s="42">
        <f>W21/$B$20</f>
        <v>0.1875</v>
      </c>
      <c r="Y21" s="43"/>
      <c r="Z21" s="41" t="s">
        <v>145</v>
      </c>
      <c r="AA21" s="42">
        <f>COUNTIF(AA$3:AA$18,"outsider")</f>
        <v>3</v>
      </c>
      <c r="AB21" s="42">
        <f>AA21/$B$20</f>
        <v>0.1875</v>
      </c>
      <c r="AC21" s="43"/>
      <c r="AD21" s="41" t="s">
        <v>145</v>
      </c>
      <c r="AE21" s="42">
        <f>COUNTIF(AE$3:AE$18,"outsider")</f>
        <v>4</v>
      </c>
      <c r="AF21" s="42">
        <f>AE21/$B$20</f>
        <v>0.25</v>
      </c>
      <c r="AG21" s="43"/>
      <c r="AH21" s="41" t="s">
        <v>145</v>
      </c>
      <c r="AI21" s="42">
        <f>COUNTIF(AI$3:AI$18,"outsider")</f>
        <v>1</v>
      </c>
      <c r="AJ21" s="42">
        <f>AI21/$B$20</f>
        <v>6.25E-2</v>
      </c>
      <c r="AK21" s="43"/>
      <c r="AL21" s="41" t="s">
        <v>145</v>
      </c>
      <c r="AM21" s="42">
        <f>COUNTIF(AM$3:AM$18,"outsider")</f>
        <v>3</v>
      </c>
      <c r="AN21" s="42">
        <f>AM21/$B$20</f>
        <v>0.1875</v>
      </c>
      <c r="AO21" s="43"/>
      <c r="AP21" s="41" t="s">
        <v>145</v>
      </c>
      <c r="AQ21" s="42">
        <f>COUNTIF(AQ$3:AQ$18,"outsider")</f>
        <v>4</v>
      </c>
      <c r="AR21" s="42">
        <f>AQ21/$B$20</f>
        <v>0.25</v>
      </c>
      <c r="AS21" s="43"/>
      <c r="AT21" s="41" t="s">
        <v>145</v>
      </c>
      <c r="AU21" s="42">
        <f>COUNTIF(AU$3:AU$18,"outsider")</f>
        <v>3</v>
      </c>
      <c r="AV21" s="42">
        <f>AU21/$B$20</f>
        <v>0.1875</v>
      </c>
      <c r="AW21" s="43"/>
      <c r="AX21" s="41" t="s">
        <v>145</v>
      </c>
      <c r="AY21" s="42">
        <f>COUNTIF(AY$3:AY$18,"outsider")</f>
        <v>3</v>
      </c>
      <c r="AZ21" s="42">
        <f>AY21/$B$20</f>
        <v>0.1875</v>
      </c>
      <c r="BA21" s="43"/>
      <c r="BB21" s="41" t="s">
        <v>145</v>
      </c>
      <c r="BC21" s="42">
        <f>COUNTIF(BC$3:BC$18,"outsider")</f>
        <v>0</v>
      </c>
      <c r="BD21" s="42">
        <f>BC21/$B$20</f>
        <v>0</v>
      </c>
      <c r="BE21" s="43"/>
      <c r="BF21" s="41" t="s">
        <v>145</v>
      </c>
      <c r="BG21" s="42">
        <f>COUNTIF(BG$3:BG$18,"outsider")</f>
        <v>1</v>
      </c>
      <c r="BH21" s="42">
        <f>BG21/$B$20</f>
        <v>6.25E-2</v>
      </c>
      <c r="BI21" s="43"/>
      <c r="BJ21" s="41" t="s">
        <v>145</v>
      </c>
      <c r="BK21" s="42">
        <f>COUNTIF(BK$3:BK$18,"outsider")</f>
        <v>0</v>
      </c>
      <c r="BL21" s="42">
        <f>BK21/$B$20</f>
        <v>0</v>
      </c>
      <c r="BM21" s="43"/>
      <c r="BN21" s="41" t="s">
        <v>145</v>
      </c>
      <c r="BO21" s="42">
        <f>COUNTIF(BO$3:BO$18,"outsider")</f>
        <v>1</v>
      </c>
      <c r="BP21" s="42">
        <f>BO21/$B$20</f>
        <v>6.25E-2</v>
      </c>
      <c r="BQ21" s="43"/>
      <c r="BR21" s="41" t="s">
        <v>145</v>
      </c>
      <c r="BS21" s="42">
        <f>COUNTIF(BS$3:BS$18,"outsider")</f>
        <v>3</v>
      </c>
      <c r="BT21" s="42">
        <f>BS21/$B$20</f>
        <v>0.1875</v>
      </c>
      <c r="BU21" s="43"/>
      <c r="BV21" s="41" t="s">
        <v>145</v>
      </c>
      <c r="BW21" s="42">
        <f>COUNTIF(BW$3:BW$18,"outsider")</f>
        <v>4</v>
      </c>
      <c r="BX21" s="42">
        <f>BW21/$B$20</f>
        <v>0.25</v>
      </c>
      <c r="BY21" s="43"/>
      <c r="BZ21" s="41" t="s">
        <v>145</v>
      </c>
      <c r="CA21" s="42">
        <f>COUNTIF(CA$3:CA$18,"outsider")</f>
        <v>2</v>
      </c>
      <c r="CB21" s="42">
        <f>CA21/$B$20</f>
        <v>0.125</v>
      </c>
      <c r="CC21" s="43"/>
      <c r="CD21" s="41" t="s">
        <v>145</v>
      </c>
      <c r="CE21" s="42">
        <f>COUNTIF(CE$3:CE$18,"outsider")</f>
        <v>2</v>
      </c>
      <c r="CF21" s="42">
        <f>CE21/$B$20</f>
        <v>0.125</v>
      </c>
      <c r="CG21" s="43"/>
      <c r="CH21" s="41" t="s">
        <v>145</v>
      </c>
      <c r="CI21" s="42">
        <f>COUNTIF(CI$3:CI$18,"outsider")</f>
        <v>3</v>
      </c>
      <c r="CJ21" s="42">
        <f>CI21/$B$20</f>
        <v>0.1875</v>
      </c>
      <c r="CK21" s="43"/>
      <c r="CL21" s="41" t="s">
        <v>145</v>
      </c>
      <c r="CM21" s="42">
        <f>COUNTIF(CM$3:CM$18,"outsider")</f>
        <v>2</v>
      </c>
      <c r="CN21" s="42">
        <f>CM21/$B$20</f>
        <v>0.125</v>
      </c>
      <c r="CO21" s="43"/>
      <c r="CP21" s="41" t="s">
        <v>145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127</v>
      </c>
      <c r="B22" s="34">
        <f>POWER(3,B20)</f>
        <v>43046721</v>
      </c>
      <c r="E22" t="s">
        <v>42</v>
      </c>
      <c r="F22" s="33">
        <f>COUNTIF(L3:L18,"draw")</f>
        <v>2</v>
      </c>
      <c r="G22" s="46">
        <f>F22/$F$23</f>
        <v>0.125</v>
      </c>
      <c r="N22" s="41" t="s">
        <v>146</v>
      </c>
      <c r="O22" s="42">
        <f>COUNTIF(O$3:O$18,"draw")</f>
        <v>0</v>
      </c>
      <c r="P22" s="42">
        <f>O22/$B$20</f>
        <v>0</v>
      </c>
      <c r="Q22" s="42"/>
      <c r="R22" s="41" t="s">
        <v>146</v>
      </c>
      <c r="S22" s="42">
        <f>COUNTIF(S$3:S$18,"draw")</f>
        <v>2</v>
      </c>
      <c r="T22" s="42">
        <f>S22/$B$20</f>
        <v>0.125</v>
      </c>
      <c r="U22" s="43"/>
      <c r="V22" s="41" t="s">
        <v>146</v>
      </c>
      <c r="W22" s="42">
        <f>COUNTIF(W$3:W$18,"draw")</f>
        <v>5</v>
      </c>
      <c r="X22" s="42">
        <f>W22/$B$20</f>
        <v>0.3125</v>
      </c>
      <c r="Y22" s="43"/>
      <c r="Z22" s="41" t="s">
        <v>146</v>
      </c>
      <c r="AA22" s="42">
        <f>COUNTIF(AA$3:AA$18,"draw")</f>
        <v>5</v>
      </c>
      <c r="AB22" s="42">
        <f>AA22/$B$20</f>
        <v>0.3125</v>
      </c>
      <c r="AC22" s="43"/>
      <c r="AD22" s="41" t="s">
        <v>146</v>
      </c>
      <c r="AE22" s="42">
        <f>COUNTIF(AE$3:AE$18,"draw")</f>
        <v>3</v>
      </c>
      <c r="AF22" s="42">
        <f>AE22/$B$20</f>
        <v>0.1875</v>
      </c>
      <c r="AG22" s="43"/>
      <c r="AH22" s="41" t="s">
        <v>146</v>
      </c>
      <c r="AI22" s="42">
        <f>COUNTIF(AI$3:AI$18,"draw")</f>
        <v>5</v>
      </c>
      <c r="AJ22" s="42">
        <f>AI22/$B$20</f>
        <v>0.3125</v>
      </c>
      <c r="AK22" s="43"/>
      <c r="AL22" s="41" t="s">
        <v>146</v>
      </c>
      <c r="AM22" s="42">
        <f>COUNTIF(AM$3:AM$18,"draw")</f>
        <v>5</v>
      </c>
      <c r="AN22" s="42">
        <f>AM22/$B$20</f>
        <v>0.3125</v>
      </c>
      <c r="AO22" s="43"/>
      <c r="AP22" s="41" t="s">
        <v>146</v>
      </c>
      <c r="AQ22" s="42">
        <f>COUNTIF(AQ$3:AQ$18,"draw")</f>
        <v>5</v>
      </c>
      <c r="AR22" s="42">
        <f>AQ22/$B$20</f>
        <v>0.3125</v>
      </c>
      <c r="AS22" s="43"/>
      <c r="AT22" s="41" t="s">
        <v>146</v>
      </c>
      <c r="AU22" s="42">
        <f>COUNTIF(AU$3:AU$18,"draw")</f>
        <v>3</v>
      </c>
      <c r="AV22" s="42">
        <f>AU22/$B$20</f>
        <v>0.1875</v>
      </c>
      <c r="AW22" s="43"/>
      <c r="AX22" s="41" t="s">
        <v>146</v>
      </c>
      <c r="AY22" s="42">
        <f>COUNTIF(AY$3:AY$18,"draw")</f>
        <v>4</v>
      </c>
      <c r="AZ22" s="42">
        <f>AY22/$B$20</f>
        <v>0.25</v>
      </c>
      <c r="BA22" s="43"/>
      <c r="BB22" s="41" t="s">
        <v>146</v>
      </c>
      <c r="BC22" s="42">
        <f>COUNTIF(BC$3:BC$18,"draw")</f>
        <v>4</v>
      </c>
      <c r="BD22" s="42">
        <f>BC22/$B$20</f>
        <v>0.25</v>
      </c>
      <c r="BE22" s="43"/>
      <c r="BF22" s="41" t="s">
        <v>146</v>
      </c>
      <c r="BG22" s="42">
        <f>COUNTIF(BG$3:BG$18,"draw")</f>
        <v>7</v>
      </c>
      <c r="BH22" s="42">
        <f>BG22/$B$20</f>
        <v>0.4375</v>
      </c>
      <c r="BI22" s="43"/>
      <c r="BJ22" s="41" t="s">
        <v>146</v>
      </c>
      <c r="BK22" s="42">
        <f>COUNTIF(BK$3:BK$18,"draw")</f>
        <v>4</v>
      </c>
      <c r="BL22" s="42">
        <f>BK22/$B$20</f>
        <v>0.25</v>
      </c>
      <c r="BM22" s="43"/>
      <c r="BN22" s="41" t="s">
        <v>146</v>
      </c>
      <c r="BO22" s="42">
        <f>COUNTIF(BO$3:BO$18,"draw")</f>
        <v>4</v>
      </c>
      <c r="BP22" s="42">
        <f>BO22/$B$20</f>
        <v>0.25</v>
      </c>
      <c r="BQ22" s="43"/>
      <c r="BR22" s="41" t="s">
        <v>146</v>
      </c>
      <c r="BS22" s="42">
        <f>COUNTIF(BS$3:BS$18,"draw")</f>
        <v>4</v>
      </c>
      <c r="BT22" s="42">
        <f>BS22/$B$20</f>
        <v>0.25</v>
      </c>
      <c r="BU22" s="43"/>
      <c r="BV22" s="41" t="s">
        <v>146</v>
      </c>
      <c r="BW22" s="42">
        <f>COUNTIF(BW$3:BW$18,"draw")</f>
        <v>2</v>
      </c>
      <c r="BX22" s="42">
        <f>BW22/$B$20</f>
        <v>0.125</v>
      </c>
      <c r="BY22" s="43"/>
      <c r="BZ22" s="41" t="s">
        <v>146</v>
      </c>
      <c r="CA22" s="42">
        <f>COUNTIF(CA$3:CA$18,"draw")</f>
        <v>3</v>
      </c>
      <c r="CB22" s="42">
        <f>CA22/$B$20</f>
        <v>0.1875</v>
      </c>
      <c r="CC22" s="43"/>
      <c r="CD22" s="41" t="s">
        <v>146</v>
      </c>
      <c r="CE22" s="42">
        <f>COUNTIF(CE$3:CE$18,"draw")</f>
        <v>4</v>
      </c>
      <c r="CF22" s="42">
        <f>CE22/$B$20</f>
        <v>0.25</v>
      </c>
      <c r="CG22" s="43"/>
      <c r="CH22" s="41" t="s">
        <v>146</v>
      </c>
      <c r="CI22" s="42">
        <f>COUNTIF(CI$3:CI$18,"draw")</f>
        <v>3</v>
      </c>
      <c r="CJ22" s="42">
        <f>CI22/$B$20</f>
        <v>0.1875</v>
      </c>
      <c r="CK22" s="43"/>
      <c r="CL22" s="41" t="s">
        <v>146</v>
      </c>
      <c r="CM22" s="42">
        <f>COUNTIF(CM$3:CM$18,"draw")</f>
        <v>4</v>
      </c>
      <c r="CN22" s="42">
        <f>CM22/$B$20</f>
        <v>0.25</v>
      </c>
      <c r="CO22" s="43"/>
      <c r="CP22" s="41" t="s">
        <v>146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128</v>
      </c>
      <c r="B23" s="36">
        <f>B21/B22</f>
        <v>4.8784203563379423E-7</v>
      </c>
      <c r="E23" t="s">
        <v>137</v>
      </c>
      <c r="F23">
        <f>SUMPRODUCT(--(LEN(K3:K18)&gt;0))</f>
        <v>16</v>
      </c>
      <c r="N23" s="63" t="s">
        <v>147</v>
      </c>
      <c r="O23" s="124">
        <f>PRODUCT(P3:P18)</f>
        <v>2619.4399117288522</v>
      </c>
      <c r="P23" s="124"/>
      <c r="Q23" s="65"/>
      <c r="R23" s="63" t="s">
        <v>147</v>
      </c>
      <c r="S23" s="115">
        <f>PRODUCT(T3:T18)</f>
        <v>1027156.0755330956</v>
      </c>
      <c r="T23" s="115"/>
      <c r="U23" s="64"/>
      <c r="V23" s="63" t="s">
        <v>147</v>
      </c>
      <c r="W23" s="115">
        <f>PRODUCT(X3:X18)</f>
        <v>1089698.4676877775</v>
      </c>
      <c r="X23" s="115"/>
      <c r="Y23" s="64"/>
      <c r="Z23" s="63" t="s">
        <v>147</v>
      </c>
      <c r="AA23" s="115">
        <f>PRODUCT(AB3:AB18)</f>
        <v>12652581.538223241</v>
      </c>
      <c r="AB23" s="115"/>
      <c r="AC23" s="64"/>
      <c r="AD23" s="63" t="s">
        <v>147</v>
      </c>
      <c r="AE23" s="115">
        <f>PRODUCT(AF3:AF18)</f>
        <v>3955981.6552381776</v>
      </c>
      <c r="AF23" s="115"/>
      <c r="AG23" s="64"/>
      <c r="AH23" s="63" t="s">
        <v>147</v>
      </c>
      <c r="AI23" s="115">
        <f>PRODUCT(AJ3:AJ18)</f>
        <v>1238741.7304281159</v>
      </c>
      <c r="AJ23" s="115"/>
      <c r="AK23" s="64"/>
      <c r="AL23" s="63" t="s">
        <v>147</v>
      </c>
      <c r="AM23" s="115">
        <f>PRODUCT(AN3:AN18)</f>
        <v>432602.04407329729</v>
      </c>
      <c r="AN23" s="115"/>
      <c r="AO23" s="64"/>
      <c r="AP23" s="63" t="s">
        <v>147</v>
      </c>
      <c r="AQ23" s="115">
        <f>PRODUCT(AR3:AR18)</f>
        <v>802602.50071628357</v>
      </c>
      <c r="AR23" s="115"/>
      <c r="AS23" s="64"/>
      <c r="AT23" s="63" t="s">
        <v>147</v>
      </c>
      <c r="AU23" s="115">
        <f>PRODUCT(AV3:AV18)</f>
        <v>362644.35771788727</v>
      </c>
      <c r="AV23" s="115"/>
      <c r="AW23" s="64"/>
      <c r="AX23" s="63" t="s">
        <v>147</v>
      </c>
      <c r="AY23" s="115">
        <f>PRODUCT(AZ3:AZ18)</f>
        <v>470157.39423679677</v>
      </c>
      <c r="AZ23" s="115"/>
      <c r="BA23" s="64"/>
      <c r="BB23" s="63" t="s">
        <v>147</v>
      </c>
      <c r="BC23" s="115">
        <f>PRODUCT(BD3:BD18)</f>
        <v>9593.152076163844</v>
      </c>
      <c r="BD23" s="115"/>
      <c r="BE23" s="64"/>
      <c r="BF23" s="63" t="s">
        <v>147</v>
      </c>
      <c r="BG23" s="115">
        <f>PRODUCT(BH3:BH18)</f>
        <v>227856.01384852233</v>
      </c>
      <c r="BH23" s="115"/>
      <c r="BI23" s="64"/>
      <c r="BJ23" s="63" t="s">
        <v>147</v>
      </c>
      <c r="BK23" s="115">
        <f>PRODUCT(BL3:BL18)</f>
        <v>7950.5983520963418</v>
      </c>
      <c r="BL23" s="115"/>
      <c r="BM23" s="64"/>
      <c r="BN23" s="63" t="s">
        <v>147</v>
      </c>
      <c r="BO23" s="115">
        <f>PRODUCT(BP3:BP18)</f>
        <v>33996.902455796582</v>
      </c>
      <c r="BP23" s="115"/>
      <c r="BQ23" s="64"/>
      <c r="BR23" s="63" t="s">
        <v>147</v>
      </c>
      <c r="BS23" s="115">
        <f>PRODUCT(BT3:BT18)</f>
        <v>510688.20408479666</v>
      </c>
      <c r="BT23" s="115"/>
      <c r="BU23" s="64"/>
      <c r="BV23" s="63" t="s">
        <v>147</v>
      </c>
      <c r="BW23" s="115">
        <f>PRODUCT(BX3:BX18)</f>
        <v>29330.335293799188</v>
      </c>
      <c r="BX23" s="115"/>
      <c r="BY23" s="64"/>
      <c r="BZ23" s="63" t="s">
        <v>147</v>
      </c>
      <c r="CA23" s="115">
        <f>PRODUCT(CB3:CB18)</f>
        <v>134371.04418356429</v>
      </c>
      <c r="CB23" s="115"/>
      <c r="CC23" s="64"/>
      <c r="CD23" s="63" t="s">
        <v>147</v>
      </c>
      <c r="CE23" s="115">
        <f>PRODUCT(CF3:CF18)</f>
        <v>320949.94629832217</v>
      </c>
      <c r="CF23" s="115"/>
      <c r="CG23" s="64"/>
      <c r="CH23" s="63" t="s">
        <v>147</v>
      </c>
      <c r="CI23" s="115">
        <f>PRODUCT(CJ3:CJ18)</f>
        <v>3176549.4360078271</v>
      </c>
      <c r="CJ23" s="115"/>
      <c r="CK23" s="64"/>
      <c r="CL23" s="63" t="s">
        <v>147</v>
      </c>
      <c r="CM23" s="115">
        <f>PRODUCT(CN3:CN18)</f>
        <v>258812.83007621474</v>
      </c>
      <c r="CN23" s="115"/>
      <c r="CO23" s="64"/>
      <c r="CP23" s="63" t="s">
        <v>147</v>
      </c>
      <c r="CQ23" s="115">
        <f>PRODUCT(CR3:CR18)</f>
        <v>780344.23204995156</v>
      </c>
      <c r="CR23" s="115"/>
      <c r="CS23" s="64"/>
    </row>
    <row r="24" spans="1:97" x14ac:dyDescent="0.2">
      <c r="A24" t="s">
        <v>130</v>
      </c>
      <c r="B24" s="34">
        <f>COUNTIF(N25:ZP25,"BET LOST")</f>
        <v>21</v>
      </c>
      <c r="C24">
        <f>B24/B$21</f>
        <v>1</v>
      </c>
      <c r="E24" t="s">
        <v>105</v>
      </c>
      <c r="F24" s="66">
        <f>PRODUCT(M3:M18)</f>
        <v>456381.629481902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SUMPRODUCT((COUNTIF(N32:ZZ32,N32:ZZ32)-1)*(N32:ZZ32&lt;&gt;""))&gt;0</f>
        <v>0</v>
      </c>
      <c r="G25" s="37"/>
      <c r="N25" s="116" t="str">
        <f>IF(COUNTIF(Q3:Q18,"L") &gt; 0,"BET LOST",IF(COUNTIF(Q3:Q18,"W")=16,"FUCK OFF…..YOU WON",""))</f>
        <v>BET LOST</v>
      </c>
      <c r="O25" s="117"/>
      <c r="P25" s="117"/>
      <c r="Q25" s="118"/>
      <c r="R25" s="116" t="str">
        <f>IF(COUNTIF(U3:U18,"L") &gt; 0,"BET LOST",IF(COUNTIF(U3:U18,"W")=16,"FUCK OFF…..YOU WON",""))</f>
        <v>BET LOST</v>
      </c>
      <c r="S25" s="117"/>
      <c r="T25" s="117"/>
      <c r="U25" s="118"/>
      <c r="V25" s="116" t="str">
        <f>IF(COUNTIF(Y3:Y18,"L") &gt; 0,"BET LOST",IF(COUNTIF(Y3:Y18,"W")=16,"FUCK OFF…..YOU WON",""))</f>
        <v>BET LOST</v>
      </c>
      <c r="W25" s="117"/>
      <c r="X25" s="117"/>
      <c r="Y25" s="118"/>
      <c r="Z25" s="116" t="str">
        <f>IF(COUNTIF(AC3:AC18,"L") &gt; 0,"BET LOST",IF(COUNTIF(AC3:AC18,"W")=16,"FUCK OFF…..YOU WON",""))</f>
        <v>BET LOST</v>
      </c>
      <c r="AA25" s="117"/>
      <c r="AB25" s="117"/>
      <c r="AC25" s="118"/>
      <c r="AD25" s="116" t="str">
        <f>IF(COUNTIF(AG3:AG18,"L") &gt; 0,"BET LOST",IF(COUNTIF(AG3:AG18,"W")=16,"FUCK OFF…..YOU WON",""))</f>
        <v>BET LOST</v>
      </c>
      <c r="AE25" s="117"/>
      <c r="AF25" s="117"/>
      <c r="AG25" s="118"/>
      <c r="AH25" s="116" t="str">
        <f>IF(COUNTIF(AK3:AK18,"L") &gt; 0,"BET LOST",IF(COUNTIF(AK3:AK18,"W")=16,"FUCK OFF…..YOU WON",""))</f>
        <v>BET LOST</v>
      </c>
      <c r="AI25" s="117"/>
      <c r="AJ25" s="117"/>
      <c r="AK25" s="118"/>
      <c r="AL25" s="116" t="str">
        <f>IF(COUNTIF(AO3:AO18,"L") &gt; 0,"BET LOST",IF(COUNTIF(AO3:AO18,"W")=16,"FUCK OFF…..YOU WON",""))</f>
        <v>BET LOST</v>
      </c>
      <c r="AM25" s="117"/>
      <c r="AN25" s="117"/>
      <c r="AO25" s="118"/>
      <c r="AP25" s="116" t="str">
        <f>IF(COUNTIF(AS3:AS18,"L") &gt; 0,"BET LOST",IF(COUNTIF(AS3:AS18,"W")=16,"FUCK OFF…..YOU WON",""))</f>
        <v>BET LOST</v>
      </c>
      <c r="AQ25" s="117"/>
      <c r="AR25" s="117"/>
      <c r="AS25" s="118"/>
      <c r="AT25" s="116" t="str">
        <f>IF(COUNTIF(AW3:AW18,"L") &gt; 0,"BET LOST",IF(COUNTIF(AW3:AW18,"W")=16,"FUCK OFF…..YOU WON",""))</f>
        <v>BET LOST</v>
      </c>
      <c r="AU25" s="117"/>
      <c r="AV25" s="117"/>
      <c r="AW25" s="118"/>
      <c r="AX25" s="116" t="str">
        <f>IF(COUNTIF(BA3:BA18,"L") &gt; 0,"BET LOST",IF(COUNTIF(BA3:BA18,"W")=16,"FUCK OFF…..YOU WON",""))</f>
        <v>BET LOST</v>
      </c>
      <c r="AY25" s="117"/>
      <c r="AZ25" s="117"/>
      <c r="BA25" s="118"/>
      <c r="BB25" s="116" t="str">
        <f>IF(COUNTIF(BE3:BE18,"L") &gt; 0,"BET LOST",IF(COUNTIF(BE3:BE18,"W")=16,"FUCK OFF…..YOU WON",""))</f>
        <v>BET LOST</v>
      </c>
      <c r="BC25" s="117"/>
      <c r="BD25" s="117"/>
      <c r="BE25" s="118"/>
      <c r="BF25" s="116" t="str">
        <f>IF(COUNTIF(BI3:BI18,"L") &gt; 0,"BET LOST",IF(COUNTIF(BI3:BI18,"W")=16,"FUCK OFF…..YOU WON",""))</f>
        <v>BET LOST</v>
      </c>
      <c r="BG25" s="117"/>
      <c r="BH25" s="117"/>
      <c r="BI25" s="118"/>
      <c r="BJ25" s="116" t="str">
        <f>IF(COUNTIF(BM3:BM18,"L") &gt; 0,"BET LOST",IF(COUNTIF(BM3:BM18,"W")=16,"FUCK OFF…..YOU WON",""))</f>
        <v>BET LOST</v>
      </c>
      <c r="BK25" s="117"/>
      <c r="BL25" s="117"/>
      <c r="BM25" s="118"/>
      <c r="BN25" s="116" t="str">
        <f>IF(COUNTIF(BQ3:BQ18,"L") &gt; 0,"BET LOST",IF(COUNTIF(BQ3:BQ18,"W")=16,"FUCK OFF…..YOU WON",""))</f>
        <v>BET LOST</v>
      </c>
      <c r="BO25" s="117"/>
      <c r="BP25" s="117"/>
      <c r="BQ25" s="118"/>
      <c r="BR25" s="116" t="str">
        <f>IF(COUNTIF(BU3:BU18,"L") &gt; 0,"BET LOST",IF(COUNTIF(BU3:BU18,"W")=16,"FUCK OFF…..YOU WON",""))</f>
        <v>BET LOST</v>
      </c>
      <c r="BS25" s="117"/>
      <c r="BT25" s="117"/>
      <c r="BU25" s="118"/>
      <c r="BV25" s="116" t="str">
        <f>IF(COUNTIF(BY3:BY18,"L") &gt; 0,"BET LOST",IF(COUNTIF(BY3:BY18,"W")=16,"FUCK OFF…..YOU WON",""))</f>
        <v>BET LOST</v>
      </c>
      <c r="BW25" s="117"/>
      <c r="BX25" s="117"/>
      <c r="BY25" s="118"/>
      <c r="BZ25" s="116" t="str">
        <f>IF(COUNTIF(CC3:CC18,"L") &gt; 0,"BET LOST",IF(COUNTIF(CC3:CC18,"W")=16,"FUCK OFF…..YOU WON",""))</f>
        <v>BET LOST</v>
      </c>
      <c r="CA25" s="117"/>
      <c r="CB25" s="117"/>
      <c r="CC25" s="118"/>
      <c r="CD25" s="116" t="str">
        <f>IF(COUNTIF(CG3:CG18,"L") &gt; 0,"BET LOST",IF(COUNTIF(CG3:CG18,"W")=16,"FUCK OFF…..YOU WON",""))</f>
        <v>BET LOST</v>
      </c>
      <c r="CE25" s="117"/>
      <c r="CF25" s="117"/>
      <c r="CG25" s="118"/>
      <c r="CH25" s="116" t="str">
        <f>IF(COUNTIF(CK3:CK18,"L") &gt; 0,"BET LOST",IF(COUNTIF(CK3:CK18,"W")=16,"FUCK OFF…..YOU WON",""))</f>
        <v>BET LOST</v>
      </c>
      <c r="CI25" s="117"/>
      <c r="CJ25" s="117"/>
      <c r="CK25" s="118"/>
      <c r="CL25" s="116" t="str">
        <f>IF(COUNTIF(CO3:CO18,"L") &gt; 0,"BET LOST",IF(COUNTIF(CO3:CO18,"W")=16,"FUCK OFF…..YOU WON",""))</f>
        <v>BET LOST</v>
      </c>
      <c r="CM25" s="117"/>
      <c r="CN25" s="117"/>
      <c r="CO25" s="118"/>
      <c r="CP25" s="116" t="str">
        <f>IF(COUNTIF(CS3:CS18,"L") &gt; 0,"BET LOST",IF(COUNTIF(CS3:CS18,"W")=16,"FUCK OFF…..YOU WON",""))</f>
        <v>BET LOST</v>
      </c>
      <c r="CQ25" s="117"/>
      <c r="CR25" s="117"/>
      <c r="CS25" s="118"/>
    </row>
    <row r="26" spans="1:97" x14ac:dyDescent="0.2">
      <c r="A26" t="s">
        <v>132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1"/>
      <c r="V26" s="41"/>
      <c r="W26" s="42"/>
      <c r="X26" s="42"/>
      <c r="Y26" s="71"/>
      <c r="Z26" s="41"/>
      <c r="AA26" s="42"/>
      <c r="AB26" s="42"/>
      <c r="AC26" s="71"/>
      <c r="AD26" s="41"/>
      <c r="AE26" s="42"/>
      <c r="AF26" s="42"/>
      <c r="AG26" s="71"/>
      <c r="AH26" s="41"/>
      <c r="AI26" s="42"/>
      <c r="AJ26" s="42"/>
      <c r="AK26" s="71"/>
      <c r="AL26" s="41"/>
      <c r="AM26" s="42"/>
      <c r="AN26" s="42"/>
      <c r="AO26" s="71"/>
      <c r="AP26" s="41"/>
      <c r="AQ26" s="42"/>
      <c r="AR26" s="42"/>
      <c r="AS26" s="71"/>
      <c r="AT26" s="41"/>
      <c r="AU26" s="42"/>
      <c r="AV26" s="42"/>
      <c r="AW26" s="71"/>
      <c r="AX26" s="41"/>
      <c r="AY26" s="42"/>
      <c r="AZ26" s="42"/>
      <c r="BA26" s="71"/>
      <c r="BB26" s="41"/>
      <c r="BC26" s="42"/>
      <c r="BD26" s="42"/>
      <c r="BE26" s="71"/>
      <c r="BF26" s="41"/>
      <c r="BG26" s="42"/>
      <c r="BH26" s="42"/>
      <c r="BI26" s="75"/>
      <c r="BJ26" s="41"/>
      <c r="BK26" s="42"/>
      <c r="BL26" s="42"/>
      <c r="BM26" s="75"/>
      <c r="BN26" s="41"/>
      <c r="BO26" s="42"/>
      <c r="BP26" s="42"/>
      <c r="BQ26" s="75"/>
      <c r="BR26" s="41"/>
      <c r="BS26" s="42"/>
      <c r="BT26" s="42"/>
      <c r="BU26" s="78"/>
      <c r="BV26" s="41"/>
      <c r="BW26" s="42"/>
      <c r="BX26" s="42"/>
      <c r="BY26" s="78"/>
      <c r="BZ26" s="41"/>
      <c r="CA26" s="42"/>
      <c r="CB26" s="42"/>
      <c r="CC26" s="78"/>
      <c r="CD26" s="41"/>
      <c r="CE26" s="42"/>
      <c r="CF26" s="42"/>
      <c r="CG26" s="78"/>
      <c r="CH26" s="41"/>
      <c r="CI26" s="42"/>
      <c r="CJ26" s="42"/>
      <c r="CK26" s="78"/>
      <c r="CL26" s="41"/>
      <c r="CM26" s="42"/>
      <c r="CN26" s="42"/>
      <c r="CO26" s="81"/>
      <c r="CP26" s="41"/>
      <c r="CQ26" s="42"/>
      <c r="CR26" s="42"/>
      <c r="CS26" s="81"/>
    </row>
    <row r="27" spans="1:97" x14ac:dyDescent="0.2">
      <c r="N27" s="116" t="s">
        <v>133</v>
      </c>
      <c r="O27" s="117"/>
      <c r="P27" s="117"/>
      <c r="Q27" s="118"/>
      <c r="R27" s="116" t="s">
        <v>133</v>
      </c>
      <c r="S27" s="117"/>
      <c r="T27" s="117"/>
      <c r="U27" s="118"/>
      <c r="V27" s="116" t="s">
        <v>133</v>
      </c>
      <c r="W27" s="117"/>
      <c r="X27" s="117"/>
      <c r="Y27" s="118"/>
      <c r="Z27" s="116" t="s">
        <v>133</v>
      </c>
      <c r="AA27" s="117"/>
      <c r="AB27" s="117"/>
      <c r="AC27" s="118"/>
      <c r="AD27" s="116" t="s">
        <v>133</v>
      </c>
      <c r="AE27" s="117"/>
      <c r="AF27" s="117"/>
      <c r="AG27" s="118"/>
      <c r="AH27" s="116" t="s">
        <v>133</v>
      </c>
      <c r="AI27" s="117"/>
      <c r="AJ27" s="117"/>
      <c r="AK27" s="118"/>
      <c r="AL27" s="116" t="s">
        <v>133</v>
      </c>
      <c r="AM27" s="117"/>
      <c r="AN27" s="117"/>
      <c r="AO27" s="118"/>
      <c r="AP27" s="116" t="s">
        <v>133</v>
      </c>
      <c r="AQ27" s="117"/>
      <c r="AR27" s="117"/>
      <c r="AS27" s="118"/>
      <c r="AT27" s="116" t="s">
        <v>133</v>
      </c>
      <c r="AU27" s="117"/>
      <c r="AV27" s="117"/>
      <c r="AW27" s="118"/>
      <c r="AX27" s="116" t="s">
        <v>133</v>
      </c>
      <c r="AY27" s="117"/>
      <c r="AZ27" s="117"/>
      <c r="BA27" s="118"/>
      <c r="BB27" s="116" t="s">
        <v>133</v>
      </c>
      <c r="BC27" s="117"/>
      <c r="BD27" s="117"/>
      <c r="BE27" s="118"/>
      <c r="BF27" s="116" t="s">
        <v>133</v>
      </c>
      <c r="BG27" s="117"/>
      <c r="BH27" s="117"/>
      <c r="BI27" s="118"/>
      <c r="BJ27" s="116" t="s">
        <v>133</v>
      </c>
      <c r="BK27" s="117"/>
      <c r="BL27" s="117"/>
      <c r="BM27" s="118"/>
      <c r="BN27" s="116" t="s">
        <v>133</v>
      </c>
      <c r="BO27" s="117"/>
      <c r="BP27" s="117"/>
      <c r="BQ27" s="118"/>
      <c r="BR27" s="116" t="s">
        <v>133</v>
      </c>
      <c r="BS27" s="117"/>
      <c r="BT27" s="117"/>
      <c r="BU27" s="118"/>
      <c r="BV27" s="116" t="s">
        <v>133</v>
      </c>
      <c r="BW27" s="117"/>
      <c r="BX27" s="117"/>
      <c r="BY27" s="118"/>
      <c r="BZ27" s="116" t="s">
        <v>133</v>
      </c>
      <c r="CA27" s="117"/>
      <c r="CB27" s="117"/>
      <c r="CC27" s="118"/>
      <c r="CD27" s="116" t="s">
        <v>133</v>
      </c>
      <c r="CE27" s="117"/>
      <c r="CF27" s="117"/>
      <c r="CG27" s="118"/>
      <c r="CH27" s="116" t="s">
        <v>133</v>
      </c>
      <c r="CI27" s="117"/>
      <c r="CJ27" s="117"/>
      <c r="CK27" s="118"/>
      <c r="CL27" s="116" t="s">
        <v>133</v>
      </c>
      <c r="CM27" s="117"/>
      <c r="CN27" s="117"/>
      <c r="CO27" s="118"/>
      <c r="CP27" s="116" t="s">
        <v>133</v>
      </c>
      <c r="CQ27" s="117"/>
      <c r="CR27" s="117"/>
      <c r="CS27" s="118"/>
    </row>
    <row r="28" spans="1:97" x14ac:dyDescent="0.2">
      <c r="N28" s="47" t="s">
        <v>51</v>
      </c>
      <c r="O28" s="48">
        <f>COUNTIF(Q3:Q18,"W")</f>
        <v>13</v>
      </c>
      <c r="P28" s="54"/>
      <c r="Q28" s="49">
        <f>O28/$B$20</f>
        <v>0.8125</v>
      </c>
      <c r="R28" s="69" t="s">
        <v>51</v>
      </c>
      <c r="S28" s="70">
        <f>COUNTIF(U3:U18,"W")</f>
        <v>8</v>
      </c>
      <c r="T28" s="70"/>
      <c r="U28" s="71">
        <f>S28/$B$20</f>
        <v>0.5</v>
      </c>
      <c r="V28" s="69" t="s">
        <v>51</v>
      </c>
      <c r="W28" s="70">
        <f>COUNTIF(Y3:Y18,"W")</f>
        <v>9</v>
      </c>
      <c r="X28" s="70"/>
      <c r="Y28" s="71">
        <f>W28/$B$20</f>
        <v>0.5625</v>
      </c>
      <c r="Z28" s="69" t="s">
        <v>51</v>
      </c>
      <c r="AA28" s="70">
        <f>COUNTIF(AC3:AC18,"W")</f>
        <v>9</v>
      </c>
      <c r="AB28" s="70"/>
      <c r="AC28" s="71">
        <f>AA28/$B$20</f>
        <v>0.5625</v>
      </c>
      <c r="AD28" s="69" t="s">
        <v>51</v>
      </c>
      <c r="AE28" s="70">
        <f>COUNTIF(AG3:AG18,"W")</f>
        <v>8</v>
      </c>
      <c r="AF28" s="70"/>
      <c r="AG28" s="71">
        <f>AE28/$B$20</f>
        <v>0.5</v>
      </c>
      <c r="AH28" s="69" t="s">
        <v>51</v>
      </c>
      <c r="AI28" s="70">
        <f>COUNTIF(AK3:AK18,"W")</f>
        <v>9</v>
      </c>
      <c r="AJ28" s="70"/>
      <c r="AK28" s="71">
        <f>AI28/$B$20</f>
        <v>0.5625</v>
      </c>
      <c r="AL28" s="69" t="s">
        <v>51</v>
      </c>
      <c r="AM28" s="70">
        <f>COUNTIF(AO3:AO18,"W")</f>
        <v>8</v>
      </c>
      <c r="AN28" s="70"/>
      <c r="AO28" s="71">
        <f>AM28/$B$20</f>
        <v>0.5</v>
      </c>
      <c r="AP28" s="69" t="s">
        <v>51</v>
      </c>
      <c r="AQ28" s="70">
        <f>COUNTIF(AS3:AS18,"W")</f>
        <v>8</v>
      </c>
      <c r="AR28" s="70"/>
      <c r="AS28" s="71">
        <f>AQ28/$B$20</f>
        <v>0.5</v>
      </c>
      <c r="AT28" s="69" t="s">
        <v>51</v>
      </c>
      <c r="AU28" s="70">
        <f>COUNTIF(AW3:AW18,"W")</f>
        <v>8</v>
      </c>
      <c r="AV28" s="70"/>
      <c r="AW28" s="71">
        <f>AU28/$B$20</f>
        <v>0.5</v>
      </c>
      <c r="AX28" s="69" t="s">
        <v>51</v>
      </c>
      <c r="AY28" s="70">
        <f>COUNTIF(BA3:BA18,"W")</f>
        <v>10</v>
      </c>
      <c r="AZ28" s="70"/>
      <c r="BA28" s="71">
        <f>AY28/$B$20</f>
        <v>0.625</v>
      </c>
      <c r="BB28" s="69" t="s">
        <v>51</v>
      </c>
      <c r="BC28" s="70">
        <f>COUNTIF(BE3:BE18,"W")</f>
        <v>10</v>
      </c>
      <c r="BD28" s="70"/>
      <c r="BE28" s="71">
        <f>BC28/$B$20</f>
        <v>0.625</v>
      </c>
      <c r="BF28" s="73" t="s">
        <v>51</v>
      </c>
      <c r="BG28" s="74">
        <f>COUNTIF(BI3:BI18,"W")</f>
        <v>10</v>
      </c>
      <c r="BH28" s="74"/>
      <c r="BI28" s="75">
        <f>BG28/$B$20</f>
        <v>0.625</v>
      </c>
      <c r="BJ28" s="73" t="s">
        <v>51</v>
      </c>
      <c r="BK28" s="74">
        <f>COUNTIF(BM3:BM18,"W")</f>
        <v>11</v>
      </c>
      <c r="BL28" s="74"/>
      <c r="BM28" s="75">
        <f>BK28/$B$20</f>
        <v>0.6875</v>
      </c>
      <c r="BN28" s="73" t="s">
        <v>51</v>
      </c>
      <c r="BO28" s="74">
        <f>COUNTIF(BQ3:BQ18,"W")</f>
        <v>10</v>
      </c>
      <c r="BP28" s="74"/>
      <c r="BQ28" s="75">
        <f>BO28/$B$20</f>
        <v>0.625</v>
      </c>
      <c r="BR28" s="76" t="s">
        <v>51</v>
      </c>
      <c r="BS28" s="77">
        <f>COUNTIF(BU3:BU18,"W")</f>
        <v>8</v>
      </c>
      <c r="BT28" s="77"/>
      <c r="BU28" s="78">
        <f>BS28/$B$20</f>
        <v>0.5</v>
      </c>
      <c r="BV28" s="76" t="s">
        <v>51</v>
      </c>
      <c r="BW28" s="77">
        <f>COUNTIF(BY3:BY18,"W")</f>
        <v>9</v>
      </c>
      <c r="BX28" s="77"/>
      <c r="BY28" s="78">
        <f>BW28/$B$20</f>
        <v>0.5625</v>
      </c>
      <c r="BZ28" s="76" t="s">
        <v>51</v>
      </c>
      <c r="CA28" s="77">
        <f>COUNTIF(CC3:CC18,"W")</f>
        <v>11</v>
      </c>
      <c r="CB28" s="77"/>
      <c r="CC28" s="78">
        <f>CA28/$B$20</f>
        <v>0.6875</v>
      </c>
      <c r="CD28" s="76" t="s">
        <v>51</v>
      </c>
      <c r="CE28" s="77">
        <f>COUNTIF(CG3:CG18,"W")</f>
        <v>10</v>
      </c>
      <c r="CF28" s="77"/>
      <c r="CG28" s="78">
        <f>CE28/$B$20</f>
        <v>0.625</v>
      </c>
      <c r="CH28" s="76" t="s">
        <v>51</v>
      </c>
      <c r="CI28" s="77">
        <f>COUNTIF(CK3:CK18,"W")</f>
        <v>7</v>
      </c>
      <c r="CJ28" s="77"/>
      <c r="CK28" s="78">
        <f>CI28/$B$20</f>
        <v>0.4375</v>
      </c>
      <c r="CL28" s="79" t="s">
        <v>51</v>
      </c>
      <c r="CM28" s="80">
        <f>COUNTIF(CO3:CO18,"W")</f>
        <v>10</v>
      </c>
      <c r="CN28" s="80"/>
      <c r="CO28" s="81">
        <f>CM28/$B$20</f>
        <v>0.625</v>
      </c>
      <c r="CP28" s="79" t="s">
        <v>51</v>
      </c>
      <c r="CQ28" s="80">
        <f>COUNTIF(CS3:CS18,"W")</f>
        <v>8</v>
      </c>
      <c r="CR28" s="80"/>
      <c r="CS28" s="81">
        <f>CQ28/$B$20</f>
        <v>0.5</v>
      </c>
    </row>
    <row r="29" spans="1:97" x14ac:dyDescent="0.2">
      <c r="A29" s="1">
        <v>1998</v>
      </c>
      <c r="B29" s="53" t="s">
        <v>143</v>
      </c>
      <c r="C29" s="1">
        <v>2</v>
      </c>
      <c r="E29" s="1">
        <v>2002</v>
      </c>
      <c r="F29" s="68" t="s">
        <v>143</v>
      </c>
      <c r="G29" s="1">
        <v>2</v>
      </c>
      <c r="N29" s="47" t="s">
        <v>53</v>
      </c>
      <c r="O29" s="48">
        <f>COUNTIF(Q3:Q18,"L")</f>
        <v>3</v>
      </c>
      <c r="P29" s="54"/>
      <c r="Q29" s="49">
        <f>O29/$B$20</f>
        <v>0.1875</v>
      </c>
      <c r="R29" s="69" t="s">
        <v>53</v>
      </c>
      <c r="S29" s="70">
        <f>COUNTIF(U3:U18,"L")</f>
        <v>8</v>
      </c>
      <c r="T29" s="70"/>
      <c r="U29" s="71">
        <f>S29/$B$20</f>
        <v>0.5</v>
      </c>
      <c r="V29" s="69" t="s">
        <v>53</v>
      </c>
      <c r="W29" s="70">
        <f>COUNTIF(Y3:Y18,"L")</f>
        <v>7</v>
      </c>
      <c r="X29" s="70"/>
      <c r="Y29" s="71">
        <f>W29/$B$20</f>
        <v>0.4375</v>
      </c>
      <c r="Z29" s="69" t="s">
        <v>53</v>
      </c>
      <c r="AA29" s="70">
        <f>COUNTIF(AC3:AC18,"L")</f>
        <v>7</v>
      </c>
      <c r="AB29" s="70"/>
      <c r="AC29" s="71">
        <f>AA29/$B$20</f>
        <v>0.4375</v>
      </c>
      <c r="AD29" s="69" t="s">
        <v>53</v>
      </c>
      <c r="AE29" s="70">
        <f>COUNTIF(AG3:AG18,"L")</f>
        <v>8</v>
      </c>
      <c r="AF29" s="70"/>
      <c r="AG29" s="71">
        <f>AE29/$B$20</f>
        <v>0.5</v>
      </c>
      <c r="AH29" s="69" t="s">
        <v>53</v>
      </c>
      <c r="AI29" s="70">
        <f>COUNTIF(AK3:AK18,"L")</f>
        <v>7</v>
      </c>
      <c r="AJ29" s="70"/>
      <c r="AK29" s="71">
        <f>AI29/$B$20</f>
        <v>0.4375</v>
      </c>
      <c r="AL29" s="69" t="s">
        <v>53</v>
      </c>
      <c r="AM29" s="70">
        <f>COUNTIF(AO3:AO18,"L")</f>
        <v>8</v>
      </c>
      <c r="AN29" s="70"/>
      <c r="AO29" s="71">
        <f>AM29/$B$20</f>
        <v>0.5</v>
      </c>
      <c r="AP29" s="69" t="s">
        <v>53</v>
      </c>
      <c r="AQ29" s="70">
        <f>COUNTIF(AS3:AS18,"L")</f>
        <v>8</v>
      </c>
      <c r="AR29" s="70"/>
      <c r="AS29" s="71">
        <f>AQ29/$B$20</f>
        <v>0.5</v>
      </c>
      <c r="AT29" s="69" t="s">
        <v>53</v>
      </c>
      <c r="AU29" s="70">
        <f>COUNTIF(AW3:AW18,"L")</f>
        <v>8</v>
      </c>
      <c r="AV29" s="70"/>
      <c r="AW29" s="71">
        <f>AU29/$B$20</f>
        <v>0.5</v>
      </c>
      <c r="AX29" s="69" t="s">
        <v>53</v>
      </c>
      <c r="AY29" s="70">
        <f>COUNTIF(BA3:BA18,"L")</f>
        <v>6</v>
      </c>
      <c r="AZ29" s="70"/>
      <c r="BA29" s="71">
        <f>AY29/$B$20</f>
        <v>0.375</v>
      </c>
      <c r="BB29" s="69" t="s">
        <v>53</v>
      </c>
      <c r="BC29" s="70">
        <f>COUNTIF(BE3:BE18,"L")</f>
        <v>6</v>
      </c>
      <c r="BD29" s="70"/>
      <c r="BE29" s="71">
        <f>BC29/$B$20</f>
        <v>0.375</v>
      </c>
      <c r="BF29" s="73" t="s">
        <v>53</v>
      </c>
      <c r="BG29" s="74">
        <f>COUNTIF(BI3:BI18,"L")</f>
        <v>6</v>
      </c>
      <c r="BH29" s="74"/>
      <c r="BI29" s="75">
        <f>BG29/$B$20</f>
        <v>0.375</v>
      </c>
      <c r="BJ29" s="73" t="s">
        <v>53</v>
      </c>
      <c r="BK29" s="74">
        <f>COUNTIF(BM3:BM18,"L")</f>
        <v>5</v>
      </c>
      <c r="BL29" s="74"/>
      <c r="BM29" s="75">
        <f>BK29/$B$20</f>
        <v>0.3125</v>
      </c>
      <c r="BN29" s="73" t="s">
        <v>53</v>
      </c>
      <c r="BO29" s="74">
        <f>COUNTIF(BQ3:BQ18,"L")</f>
        <v>6</v>
      </c>
      <c r="BP29" s="74"/>
      <c r="BQ29" s="75">
        <f>BO29/$B$20</f>
        <v>0.375</v>
      </c>
      <c r="BR29" s="76" t="s">
        <v>53</v>
      </c>
      <c r="BS29" s="77">
        <f>COUNTIF(BU3:BU18,"L")</f>
        <v>8</v>
      </c>
      <c r="BT29" s="77"/>
      <c r="BU29" s="78">
        <f>BS29/$B$20</f>
        <v>0.5</v>
      </c>
      <c r="BV29" s="76" t="s">
        <v>53</v>
      </c>
      <c r="BW29" s="77">
        <f>COUNTIF(BY3:BY18,"L")</f>
        <v>7</v>
      </c>
      <c r="BX29" s="77"/>
      <c r="BY29" s="78">
        <f>BW29/$B$20</f>
        <v>0.4375</v>
      </c>
      <c r="BZ29" s="76" t="s">
        <v>53</v>
      </c>
      <c r="CA29" s="77">
        <f>COUNTIF(CC3:CC18,"L")</f>
        <v>5</v>
      </c>
      <c r="CB29" s="77"/>
      <c r="CC29" s="78">
        <f>CA29/$B$20</f>
        <v>0.3125</v>
      </c>
      <c r="CD29" s="76" t="s">
        <v>53</v>
      </c>
      <c r="CE29" s="77">
        <f>COUNTIF(CG3:CG18,"L")</f>
        <v>6</v>
      </c>
      <c r="CF29" s="77"/>
      <c r="CG29" s="78">
        <f>CE29/$B$20</f>
        <v>0.375</v>
      </c>
      <c r="CH29" s="76" t="s">
        <v>53</v>
      </c>
      <c r="CI29" s="77">
        <f>COUNTIF(CK3:CK18,"L")</f>
        <v>9</v>
      </c>
      <c r="CJ29" s="77"/>
      <c r="CK29" s="78">
        <f>CI29/$B$20</f>
        <v>0.5625</v>
      </c>
      <c r="CL29" s="79" t="s">
        <v>53</v>
      </c>
      <c r="CM29" s="80">
        <f>COUNTIF(CO3:CO18,"L")</f>
        <v>6</v>
      </c>
      <c r="CN29" s="80"/>
      <c r="CO29" s="81">
        <f>CM29/$B$20</f>
        <v>0.375</v>
      </c>
      <c r="CP29" s="79" t="s">
        <v>53</v>
      </c>
      <c r="CQ29" s="80">
        <f>COUNTIF(CS3:CS18,"L")</f>
        <v>8</v>
      </c>
      <c r="CR29" s="80"/>
      <c r="CS29" s="81">
        <f>CQ29/$B$20</f>
        <v>0.5</v>
      </c>
    </row>
    <row r="30" spans="1:97" x14ac:dyDescent="0.2">
      <c r="A30" t="s">
        <v>45</v>
      </c>
      <c r="B30">
        <f t="array" ref="B30">COUNTIFS('All Group Data'!$A$2:$A$1048,A29,'All Group Data'!$W$2:$W$1048,"favourite",'All Group Data'!$C$2:$C$1048,C29)</f>
        <v>8</v>
      </c>
      <c r="C30">
        <f>B30/B33</f>
        <v>0.5</v>
      </c>
      <c r="E30" t="s">
        <v>45</v>
      </c>
      <c r="F30">
        <f t="array" ref="F30">COUNTIFS('All Group Data'!$A$2:$A$1048,E29,'All Group Data'!$W$2:$W$1048,"favourite",'All Group Data'!$C$2:$C$1048,G29)</f>
        <v>7</v>
      </c>
      <c r="G30">
        <f>F30/F33</f>
        <v>0.4375</v>
      </c>
      <c r="N30" s="47" t="s">
        <v>135</v>
      </c>
      <c r="O30" s="48">
        <f>COUNTIF(Q3:Q18,"")</f>
        <v>0</v>
      </c>
      <c r="P30" s="54"/>
      <c r="Q30" s="49">
        <f>O30/$B$20</f>
        <v>0</v>
      </c>
      <c r="R30" s="69" t="s">
        <v>135</v>
      </c>
      <c r="S30" s="70">
        <f>COUNTIF(U3:U18,"")</f>
        <v>0</v>
      </c>
      <c r="T30" s="70"/>
      <c r="U30" s="71">
        <f>S30/$B$20</f>
        <v>0</v>
      </c>
      <c r="V30" s="69" t="s">
        <v>135</v>
      </c>
      <c r="W30" s="70">
        <f>COUNTIF(Y3:Y18,"")</f>
        <v>0</v>
      </c>
      <c r="X30" s="70"/>
      <c r="Y30" s="71">
        <f>W30/$B$20</f>
        <v>0</v>
      </c>
      <c r="Z30" s="69" t="s">
        <v>135</v>
      </c>
      <c r="AA30" s="70">
        <f>COUNTIF(AC3:AC18,"")</f>
        <v>0</v>
      </c>
      <c r="AB30" s="70"/>
      <c r="AC30" s="71">
        <f>AA30/$B$20</f>
        <v>0</v>
      </c>
      <c r="AD30" s="69" t="s">
        <v>135</v>
      </c>
      <c r="AE30" s="70">
        <f>COUNTIF(AG3:AG18,"")</f>
        <v>0</v>
      </c>
      <c r="AF30" s="70"/>
      <c r="AG30" s="71">
        <f>AE30/$B$20</f>
        <v>0</v>
      </c>
      <c r="AH30" s="69" t="s">
        <v>135</v>
      </c>
      <c r="AI30" s="70">
        <f>COUNTIF(AK3:AK18,"")</f>
        <v>0</v>
      </c>
      <c r="AJ30" s="70"/>
      <c r="AK30" s="71">
        <f>AI30/$B$20</f>
        <v>0</v>
      </c>
      <c r="AL30" s="69" t="s">
        <v>135</v>
      </c>
      <c r="AM30" s="70">
        <f>COUNTIF(AO3:AO18,"")</f>
        <v>0</v>
      </c>
      <c r="AN30" s="70"/>
      <c r="AO30" s="71">
        <f>AM30/$B$20</f>
        <v>0</v>
      </c>
      <c r="AP30" s="69" t="s">
        <v>135</v>
      </c>
      <c r="AQ30" s="70">
        <f>COUNTIF(AS3:AS18,"")</f>
        <v>0</v>
      </c>
      <c r="AR30" s="70"/>
      <c r="AS30" s="71">
        <f>AQ30/$B$20</f>
        <v>0</v>
      </c>
      <c r="AT30" s="69" t="s">
        <v>135</v>
      </c>
      <c r="AU30" s="70">
        <f>COUNTIF(AW3:AW18,"")</f>
        <v>0</v>
      </c>
      <c r="AV30" s="70"/>
      <c r="AW30" s="71">
        <f>AU30/$B$20</f>
        <v>0</v>
      </c>
      <c r="AX30" s="69" t="s">
        <v>135</v>
      </c>
      <c r="AY30" s="70">
        <f>COUNTIF(BA3:BA18,"")</f>
        <v>0</v>
      </c>
      <c r="AZ30" s="70"/>
      <c r="BA30" s="71">
        <f>AY30/$B$20</f>
        <v>0</v>
      </c>
      <c r="BB30" s="69" t="s">
        <v>135</v>
      </c>
      <c r="BC30" s="70">
        <f>COUNTIF(BE3:BE18,"")</f>
        <v>0</v>
      </c>
      <c r="BD30" s="70"/>
      <c r="BE30" s="71">
        <f>BC30/$B$20</f>
        <v>0</v>
      </c>
      <c r="BF30" s="73" t="s">
        <v>135</v>
      </c>
      <c r="BG30" s="74">
        <f>COUNTIF(BI3:BI18,"")</f>
        <v>0</v>
      </c>
      <c r="BH30" s="74"/>
      <c r="BI30" s="75">
        <f>BG30/$B$20</f>
        <v>0</v>
      </c>
      <c r="BJ30" s="73" t="s">
        <v>135</v>
      </c>
      <c r="BK30" s="74">
        <f>COUNTIF(BM3:BM18,"")</f>
        <v>0</v>
      </c>
      <c r="BL30" s="74"/>
      <c r="BM30" s="75">
        <f>BK30/$B$20</f>
        <v>0</v>
      </c>
      <c r="BN30" s="73" t="s">
        <v>135</v>
      </c>
      <c r="BO30" s="74">
        <f>COUNTIF(BQ3:BQ18,"")</f>
        <v>0</v>
      </c>
      <c r="BP30" s="74"/>
      <c r="BQ30" s="75">
        <f>BO30/$B$20</f>
        <v>0</v>
      </c>
      <c r="BR30" s="76" t="s">
        <v>135</v>
      </c>
      <c r="BS30" s="77">
        <f>COUNTIF(BU3:BU18,"")</f>
        <v>0</v>
      </c>
      <c r="BT30" s="77"/>
      <c r="BU30" s="78">
        <f>BS30/$B$20</f>
        <v>0</v>
      </c>
      <c r="BV30" s="76" t="s">
        <v>135</v>
      </c>
      <c r="BW30" s="77">
        <f>COUNTIF(BY3:BY18,"")</f>
        <v>0</v>
      </c>
      <c r="BX30" s="77"/>
      <c r="BY30" s="78">
        <f>BW30/$B$20</f>
        <v>0</v>
      </c>
      <c r="BZ30" s="76" t="s">
        <v>135</v>
      </c>
      <c r="CA30" s="77">
        <f>COUNTIF(CC3:CC18,"")</f>
        <v>0</v>
      </c>
      <c r="CB30" s="77"/>
      <c r="CC30" s="78">
        <f>CA30/$B$20</f>
        <v>0</v>
      </c>
      <c r="CD30" s="76" t="s">
        <v>135</v>
      </c>
      <c r="CE30" s="77">
        <f>COUNTIF(CG3:CG18,"")</f>
        <v>0</v>
      </c>
      <c r="CF30" s="77"/>
      <c r="CG30" s="78">
        <f>CE30/$B$20</f>
        <v>0</v>
      </c>
      <c r="CH30" s="76" t="s">
        <v>135</v>
      </c>
      <c r="CI30" s="77">
        <f>COUNTIF(CK3:CK18,"")</f>
        <v>0</v>
      </c>
      <c r="CJ30" s="77"/>
      <c r="CK30" s="78">
        <f>CI30/$B$20</f>
        <v>0</v>
      </c>
      <c r="CL30" s="79" t="s">
        <v>135</v>
      </c>
      <c r="CM30" s="80">
        <f>COUNTIF(CO3:CO18,"")</f>
        <v>0</v>
      </c>
      <c r="CN30" s="80"/>
      <c r="CO30" s="81">
        <f>CM30/$B$20</f>
        <v>0</v>
      </c>
      <c r="CP30" s="79" t="s">
        <v>135</v>
      </c>
      <c r="CQ30" s="80">
        <f>COUNTIF(CS3:CS18,"")</f>
        <v>0</v>
      </c>
      <c r="CR30" s="80"/>
      <c r="CS30" s="81">
        <f>CQ30/$B$20</f>
        <v>0</v>
      </c>
    </row>
    <row r="31" spans="1:97" x14ac:dyDescent="0.2">
      <c r="A31" t="s">
        <v>46</v>
      </c>
      <c r="B31">
        <f t="array" ref="B31">COUNTIFS('All Group Data'!$A$2:$A$1048,A29,'All Group Data'!$W$2:$W$1048,"outsider",'All Group Data'!$C$2:$C$1048,C29)</f>
        <v>2</v>
      </c>
      <c r="C31">
        <f>B31/B33</f>
        <v>0.125</v>
      </c>
      <c r="E31" t="s">
        <v>46</v>
      </c>
      <c r="F31">
        <f t="array" ref="F31">COUNTIFS('All Group Data'!$A$2:$A$1048,E29,'All Group Data'!$W$2:$W$1048,"outsider",'All Group Data'!$C$2:$C$1048,G29)</f>
        <v>4</v>
      </c>
      <c r="G31">
        <f>F31/F33</f>
        <v>0.25</v>
      </c>
      <c r="N31" s="41"/>
      <c r="O31" s="70"/>
      <c r="P31" s="42"/>
      <c r="Q31" s="43"/>
      <c r="R31" s="41"/>
      <c r="S31" s="70"/>
      <c r="T31" s="42"/>
      <c r="U31" s="43"/>
      <c r="V31" s="41"/>
      <c r="W31" s="70"/>
      <c r="X31" s="42"/>
      <c r="Y31" s="43"/>
      <c r="Z31" s="41"/>
      <c r="AA31" s="70"/>
      <c r="AB31" s="42"/>
      <c r="AC31" s="43"/>
      <c r="AD31" s="41"/>
      <c r="AE31" s="70"/>
      <c r="AF31" s="42"/>
      <c r="AG31" s="43"/>
      <c r="AH31" s="41"/>
      <c r="AI31" s="70"/>
      <c r="AJ31" s="42"/>
      <c r="AK31" s="43"/>
      <c r="AL31" s="41"/>
      <c r="AM31" s="70"/>
      <c r="AN31" s="42"/>
      <c r="AO31" s="43"/>
      <c r="AP31" s="41"/>
      <c r="AQ31" s="70"/>
      <c r="AR31" s="42"/>
      <c r="AS31" s="43"/>
      <c r="AT31" s="41"/>
      <c r="AU31" s="70"/>
      <c r="AV31" s="42"/>
      <c r="AW31" s="43"/>
      <c r="AX31" s="41"/>
      <c r="AY31" s="70"/>
      <c r="AZ31" s="42"/>
      <c r="BA31" s="43"/>
      <c r="BB31" s="41"/>
      <c r="BC31" s="70"/>
      <c r="BD31" s="42"/>
      <c r="BE31" s="43"/>
      <c r="BF31" s="41"/>
      <c r="BG31" s="74"/>
      <c r="BH31" s="42"/>
      <c r="BI31" s="43"/>
      <c r="BJ31" s="41"/>
      <c r="BK31" s="74"/>
      <c r="BL31" s="42"/>
      <c r="BM31" s="43"/>
      <c r="BN31" s="41"/>
      <c r="BO31" s="74"/>
      <c r="BP31" s="42"/>
      <c r="BQ31" s="43"/>
      <c r="BR31" s="41"/>
      <c r="BS31" s="77"/>
      <c r="BT31" s="42"/>
      <c r="BU31" s="43"/>
      <c r="BV31" s="41"/>
      <c r="BW31" s="77"/>
      <c r="BX31" s="42"/>
      <c r="BY31" s="43"/>
      <c r="BZ31" s="41"/>
      <c r="CA31" s="77"/>
      <c r="CB31" s="42"/>
      <c r="CC31" s="43"/>
      <c r="CD31" s="41"/>
      <c r="CE31" s="77"/>
      <c r="CF31" s="42"/>
      <c r="CG31" s="43"/>
      <c r="CH31" s="41"/>
      <c r="CI31" s="77"/>
      <c r="CJ31" s="42"/>
      <c r="CK31" s="43"/>
      <c r="CL31" s="41"/>
      <c r="CM31" s="80"/>
      <c r="CN31" s="42"/>
      <c r="CO31" s="43"/>
      <c r="CP31" s="41"/>
      <c r="CQ31" s="80"/>
      <c r="CR31" s="42"/>
      <c r="CS31" s="43"/>
    </row>
    <row r="32" spans="1:97" x14ac:dyDescent="0.2">
      <c r="A32" t="s">
        <v>42</v>
      </c>
      <c r="B32">
        <f t="array" ref="B32">COUNTIFS('All Group Data'!$A$2:$A$1048,A29,'All Group Data'!$W$2:$W$1048,"draw",'All Group Data'!$C$2:$C$1048,C29)</f>
        <v>6</v>
      </c>
      <c r="C32">
        <f>B32/B33</f>
        <v>0.375</v>
      </c>
      <c r="E32" t="s">
        <v>42</v>
      </c>
      <c r="F32">
        <f t="array" ref="F32">COUNTIFS('All Group Data'!$A$2:$A$1048,E29,'All Group Data'!$W$2:$W$1048,"draw",'All Group Data'!$C$2:$C$1048,G29)</f>
        <v>5</v>
      </c>
      <c r="G32">
        <f>F32/F33</f>
        <v>0.3125</v>
      </c>
      <c r="N32" s="116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117"/>
      <c r="P32" s="117"/>
      <c r="Q32" s="118"/>
      <c r="R32" s="116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117"/>
      <c r="T32" s="117"/>
      <c r="U32" s="118"/>
      <c r="V32" s="116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117"/>
      <c r="X32" s="117"/>
      <c r="Y32" s="118"/>
      <c r="Z32" s="116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117"/>
      <c r="AB32" s="117"/>
      <c r="AC32" s="118"/>
      <c r="AD32" s="116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117"/>
      <c r="AF32" s="117"/>
      <c r="AG32" s="118"/>
      <c r="AH32" s="116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117"/>
      <c r="AJ32" s="117"/>
      <c r="AK32" s="118"/>
      <c r="AL32" s="116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117"/>
      <c r="AN32" s="117"/>
      <c r="AO32" s="118"/>
      <c r="AP32" s="116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117"/>
      <c r="AR32" s="117"/>
      <c r="AS32" s="118"/>
      <c r="AT32" s="116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117"/>
      <c r="AV32" s="117"/>
      <c r="AW32" s="118"/>
      <c r="AX32" s="116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117"/>
      <c r="AZ32" s="117"/>
      <c r="BA32" s="118"/>
      <c r="BB32" s="116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117"/>
      <c r="BD32" s="117"/>
      <c r="BE32" s="118"/>
      <c r="BF32" s="116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117"/>
      <c r="BH32" s="117"/>
      <c r="BI32" s="118"/>
      <c r="BJ32" s="116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117"/>
      <c r="BL32" s="117"/>
      <c r="BM32" s="118"/>
      <c r="BN32" s="116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117"/>
      <c r="BP32" s="117"/>
      <c r="BQ32" s="118"/>
      <c r="BR32" s="116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117"/>
      <c r="BT32" s="117"/>
      <c r="BU32" s="118"/>
      <c r="BV32" s="116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117"/>
      <c r="BX32" s="117"/>
      <c r="BY32" s="118"/>
      <c r="BZ32" s="116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117"/>
      <c r="CB32" s="117"/>
      <c r="CC32" s="118"/>
      <c r="CD32" s="116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117"/>
      <c r="CF32" s="117"/>
      <c r="CG32" s="118"/>
      <c r="CH32" s="116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117"/>
      <c r="CJ32" s="117"/>
      <c r="CK32" s="118"/>
      <c r="CL32" s="116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117"/>
      <c r="CN32" s="117"/>
      <c r="CO32" s="118"/>
      <c r="CP32" s="116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117"/>
      <c r="CR32" s="117"/>
      <c r="CS32" s="118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25">
        <f t="array" ref="B34">PRODUCT(IF(('All Group Data'!$A$2:$A$1000=A29)*('All Group Data'!$C$2:$C$1000=C29),'All Group Data'!$S$2:$S$1000))</f>
        <v>1408.5928508059158</v>
      </c>
      <c r="C34" s="125"/>
      <c r="E34" t="s">
        <v>140</v>
      </c>
      <c r="F34" s="125">
        <f t="array" ref="F34">PRODUCT(IF(('All Group Data'!$A$2:$A$1000=E29)*('All Group Data'!$C$2:$C$1000=G29),'All Group Data'!$S$2:$S$1000))</f>
        <v>16656.140052047624</v>
      </c>
      <c r="G34" s="125"/>
    </row>
    <row r="35" spans="1:7" x14ac:dyDescent="0.2">
      <c r="A35" t="s">
        <v>141</v>
      </c>
      <c r="B35" s="125">
        <f t="array" ref="B35">PRODUCT(IF(('All Group Data'!$A$2:$A$1000=A29)*('All Group Data'!$C$2:$C$1000=C29),'All Group Data'!$U$2:$U$1000))</f>
        <v>3639780821409.9072</v>
      </c>
      <c r="C35" s="125"/>
      <c r="E35" t="s">
        <v>141</v>
      </c>
      <c r="F35" s="125">
        <f t="array" ref="F35">PRODUCT(IF(('All Group Data'!$A$2:$A$1000=E29)*('All Group Data'!$C$2:$C$1000=G29),'All Group Data'!$U$2:$U$1000))</f>
        <v>94338471044.212509</v>
      </c>
      <c r="G35" s="125"/>
    </row>
    <row r="36" spans="1:7" x14ac:dyDescent="0.2">
      <c r="A36" t="s">
        <v>142</v>
      </c>
      <c r="B36" s="125">
        <f t="array" ref="B36">PRODUCT(IF(('All Group Data'!$A$2:$A$1000=A29)*('All Group Data'!$C$2:$C$1000=C29),'All Group Data'!$Y$2:$Y$1000))</f>
        <v>147223.12631249541</v>
      </c>
      <c r="C36" s="125"/>
      <c r="E36" t="s">
        <v>142</v>
      </c>
      <c r="F36" s="125">
        <f t="array" ref="F36">PRODUCT(IF(('All Group Data'!$A$2:$A$1000=E29)*('All Group Data'!$C$2:$C$1000=G29),'All Group Data'!$Y$2:$Y$1000))</f>
        <v>3143306.5268659522</v>
      </c>
      <c r="G36" s="125"/>
    </row>
    <row r="39" spans="1:7" x14ac:dyDescent="0.2">
      <c r="A39" s="1">
        <v>2006</v>
      </c>
      <c r="B39" s="68" t="s">
        <v>143</v>
      </c>
      <c r="C39" s="1">
        <v>2</v>
      </c>
      <c r="E39" s="1">
        <v>2010</v>
      </c>
      <c r="F39" s="53" t="s">
        <v>143</v>
      </c>
      <c r="G39" s="1">
        <v>2</v>
      </c>
    </row>
    <row r="40" spans="1:7" x14ac:dyDescent="0.2">
      <c r="A40" t="s">
        <v>45</v>
      </c>
      <c r="B40">
        <f t="array" ref="B40">COUNTIFS('All Group Data'!$A$2:$A$1048,A39,'All Group Data'!$W$2:$W$1048,"favourite",'All Group Data'!$C$2:$C$1048,C39)</f>
        <v>11</v>
      </c>
      <c r="C40">
        <f>B40/B43</f>
        <v>0.6875</v>
      </c>
      <c r="E40" t="s">
        <v>45</v>
      </c>
      <c r="F40">
        <f t="array" ref="F40">COUNTIFS('All Group Data'!$A$2:$A$1048,E39,'All Group Data'!$W$2:$W$1048,"favourite",'All Group Data'!$C$2:$C$1048,G39)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Data'!$A$2:$A$1048,A39,'All Group Data'!$W$2:$W$1048,"outsider",'All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Data'!$W$2:$W$1048,"outsider",'All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Data'!$W$2:$W$1048,"draw",'All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Data'!$W$2:$W$1048,"draw",'All Group Data'!$C$2:$C$1048,G39)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25">
        <f t="array" ref="B44">PRODUCT(IF(('All Group Data'!$A$2:$A$1000=A39)*('All Group Data'!$C$2:$C$1000=C39),'All Group Data'!$S$2:$S$1000))</f>
        <v>317.61588773231529</v>
      </c>
      <c r="C44" s="125"/>
      <c r="E44" t="s">
        <v>140</v>
      </c>
      <c r="F44" s="125">
        <f t="array" ref="F44">PRODUCT(IF(('All Group Data'!$A$2:$A$1000=E39)*('All Group Data'!$C$2:$C$1000=G39),'All Group Data'!$S$2:$S$1000))</f>
        <v>8688.3925828836473</v>
      </c>
      <c r="G44" s="125"/>
    </row>
    <row r="45" spans="1:7" x14ac:dyDescent="0.2">
      <c r="A45" t="s">
        <v>141</v>
      </c>
      <c r="B45" s="125">
        <f t="array" ref="B45">PRODUCT(IF(('All Group Data'!$A$2:$A$1000=A39)*('All Group Data'!$C$2:$C$1000=C39),'All Group Data'!$U$2:$U$1000))</f>
        <v>389505870508.86908</v>
      </c>
      <c r="C45" s="125"/>
      <c r="E45" t="s">
        <v>141</v>
      </c>
      <c r="F45" s="125">
        <f t="array" ref="F45">PRODUCT(IF(('All Group Data'!$A$2:$A$1000=E39)*('All Group Data'!$C$2:$C$1000=G39),'All Group Data'!$U$2:$U$1000))</f>
        <v>3546622907802.2202</v>
      </c>
      <c r="G45" s="125"/>
    </row>
    <row r="46" spans="1:7" x14ac:dyDescent="0.2">
      <c r="A46" t="s">
        <v>142</v>
      </c>
      <c r="B46" s="125">
        <f t="array" ref="B46">PRODUCT(IF(('All Group Data'!$A$2:$A$1000=A39)*('All Group Data'!$C$2:$C$1000=C39),'All Group Data'!$Y$2:$Y$1000))</f>
        <v>12285.136084254134</v>
      </c>
      <c r="C46" s="125"/>
      <c r="E46" t="s">
        <v>142</v>
      </c>
      <c r="F46" s="125">
        <f t="array" ref="F46">PRODUCT(IF(('All Group Data'!$A$2:$A$1000=E39)*('All Group Data'!$C$2:$C$1000=G39),'All Group Data'!$Y$2:$Y$1000))</f>
        <v>4787089.3809397221</v>
      </c>
      <c r="G46" s="125"/>
    </row>
    <row r="49" spans="1:7" x14ac:dyDescent="0.2">
      <c r="A49" s="1">
        <v>2014</v>
      </c>
      <c r="B49" s="53" t="s">
        <v>143</v>
      </c>
      <c r="C49" s="1">
        <v>2</v>
      </c>
      <c r="E49" s="1">
        <v>2018</v>
      </c>
      <c r="F49" s="53" t="s">
        <v>143</v>
      </c>
      <c r="G49" s="1">
        <v>2</v>
      </c>
    </row>
    <row r="50" spans="1:7" x14ac:dyDescent="0.2">
      <c r="A50" t="s">
        <v>45</v>
      </c>
      <c r="B50">
        <f t="array" ref="B50">COUNTIFS('All Group Data'!$A$2:$A$1048,A49,'All Group Data'!$W$2:$W$1048,"favourite",'All Group Data'!$C$2:$C$1048,C49)</f>
        <v>7</v>
      </c>
      <c r="C50">
        <f>B50/B53</f>
        <v>0.4375</v>
      </c>
      <c r="E50" t="s">
        <v>45</v>
      </c>
      <c r="F50">
        <f t="array" ref="F50">COUNTIFS('All Group Data'!$A$2:$A$1048,E49,'All Group Data'!$W$2:$W$1048,"favourite",'All Group Data'!$C$2:$C$1048,G49)</f>
        <v>12</v>
      </c>
      <c r="G50">
        <f>F50/F53</f>
        <v>0.75</v>
      </c>
    </row>
    <row r="51" spans="1:7" x14ac:dyDescent="0.2">
      <c r="A51" t="s">
        <v>46</v>
      </c>
      <c r="B51">
        <f t="array" ref="B51">COUNTIFS('All Group Data'!$A$2:$A$1048,A49,'All Group Data'!$W$2:$W$1048,"outsider",'All Group Data'!$C$2:$C$1048,C49)</f>
        <v>5</v>
      </c>
      <c r="C51">
        <f>B51/B53</f>
        <v>0.3125</v>
      </c>
      <c r="E51" t="s">
        <v>46</v>
      </c>
      <c r="F51">
        <f t="array" ref="F51">COUNTIFS('All Group Data'!$A$2:$A$1048,E49,'All Group Data'!$W$2:$W$1048,"outsider",'All Group Data'!$C$2:$C$1048,G49)</f>
        <v>2</v>
      </c>
      <c r="G51">
        <f>F51/F53</f>
        <v>0.125</v>
      </c>
    </row>
    <row r="52" spans="1:7" x14ac:dyDescent="0.2">
      <c r="A52" t="s">
        <v>42</v>
      </c>
      <c r="B52">
        <f t="array" ref="B52">COUNTIFS('All Group Data'!$A$2:$A$1048,A49,'All Group Data'!$W$2:$W$1048,"draw",'All Group Data'!$C$2:$C$1048,C49)</f>
        <v>4</v>
      </c>
      <c r="C52">
        <f>B52/B53</f>
        <v>0.25</v>
      </c>
      <c r="E52" t="s">
        <v>42</v>
      </c>
      <c r="F52">
        <f t="array" ref="F52">COUNTIFS('All Group Data'!$A$2:$A$1048,E49,'All Group Data'!$W$2:$W$1048,"draw",'All Group Data'!$C$2:$C$1048,G49)</f>
        <v>2</v>
      </c>
      <c r="G52">
        <f>F52/F53</f>
        <v>0.125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25">
        <f t="array" ref="B54">PRODUCT(IF(('All Group Data'!$A$2:$A$1000=A49)*('All Group Data'!$C$2:$C$1000=C49),'All Group Data'!$S$2:$S$1000))</f>
        <v>5361.5902287373165</v>
      </c>
      <c r="C54" s="125"/>
      <c r="E54" t="s">
        <v>140</v>
      </c>
      <c r="F54" s="125">
        <f t="array" ref="F54">PRODUCT(IF(('All Group Data'!$A$2:$A$1000=E49)*('All Group Data'!$C$2:$C$1000=G49),'All Group Data'!$S$2:$S$1000))</f>
        <v>2460.4024885167432</v>
      </c>
      <c r="G54" s="125"/>
    </row>
    <row r="55" spans="1:7" x14ac:dyDescent="0.2">
      <c r="A55" t="s">
        <v>141</v>
      </c>
      <c r="B55" s="125">
        <f t="array" ref="B55">PRODUCT(IF(('All Group Data'!$A$2:$A$1000=A49)*('All Group Data'!$C$2:$C$1000=C49),'All Group Data'!$U$2:$U$1000))</f>
        <v>1209970440695.5322</v>
      </c>
      <c r="C55" s="125"/>
      <c r="E55" t="s">
        <v>141</v>
      </c>
      <c r="F55" s="125">
        <f t="array" ref="F55">PRODUCT(IF(('All Group Data'!$A$2:$A$1000=E49)*('All Group Data'!$C$2:$C$1000=G49),'All Group Data'!$U$2:$U$1000))</f>
        <v>50890395596040</v>
      </c>
      <c r="G55" s="125"/>
    </row>
    <row r="56" spans="1:7" x14ac:dyDescent="0.2">
      <c r="A56" t="s">
        <v>142</v>
      </c>
      <c r="B56" s="125">
        <f t="array" ref="B56">PRODUCT(IF(('All Group Data'!$A$2:$A$1000=A49)*('All Group Data'!$C$2:$C$1000=C49),'All Group Data'!$Y$2:$Y$1000))</f>
        <v>24239009.588290974</v>
      </c>
      <c r="C56" s="125"/>
      <c r="E56" t="s">
        <v>142</v>
      </c>
      <c r="F56" s="125">
        <f t="array" ref="F56">PRODUCT(IF(($F$23=$B$20)*('All Group Data'!$A$2:$A$1000=E49)*('All Group Data'!$C$2:$C$1000=G49),'All Group Data'!$Y$2:$Y$1000))</f>
        <v>15506.70257398683</v>
      </c>
      <c r="G56" s="125"/>
    </row>
  </sheetData>
  <mergeCells count="158"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</mergeCells>
  <conditionalFormatting sqref="O3">
    <cfRule type="expression" dxfId="734" priority="1503">
      <formula>Q3=""</formula>
    </cfRule>
    <cfRule type="expression" dxfId="733" priority="1509">
      <formula>Q3="L"</formula>
    </cfRule>
    <cfRule type="expression" dxfId="732" priority="1510">
      <formula>Q3="W"</formula>
    </cfRule>
  </conditionalFormatting>
  <conditionalFormatting sqref="Q3">
    <cfRule type="expression" dxfId="731" priority="1501">
      <formula>Q3=""</formula>
    </cfRule>
    <cfRule type="expression" dxfId="730" priority="1507">
      <formula>Q3="L"</formula>
    </cfRule>
    <cfRule type="expression" dxfId="729" priority="1508">
      <formula>Q3="W"</formula>
    </cfRule>
  </conditionalFormatting>
  <conditionalFormatting sqref="N3">
    <cfRule type="expression" dxfId="728" priority="1504">
      <formula>Q3=""</formula>
    </cfRule>
    <cfRule type="expression" dxfId="727" priority="1505">
      <formula>Q3="L"</formula>
    </cfRule>
    <cfRule type="expression" dxfId="726" priority="1506">
      <formula>Q3="W"</formula>
    </cfRule>
  </conditionalFormatting>
  <conditionalFormatting sqref="O4:O18">
    <cfRule type="expression" dxfId="725" priority="1491">
      <formula>Q4=""</formula>
    </cfRule>
    <cfRule type="expression" dxfId="724" priority="1497">
      <formula>Q4="L"</formula>
    </cfRule>
    <cfRule type="expression" dxfId="723" priority="1498">
      <formula>Q4="W"</formula>
    </cfRule>
  </conditionalFormatting>
  <conditionalFormatting sqref="Q4:Q18">
    <cfRule type="expression" dxfId="722" priority="1489">
      <formula>Q4=""</formula>
    </cfRule>
    <cfRule type="expression" dxfId="721" priority="1495">
      <formula>Q4="L"</formula>
    </cfRule>
    <cfRule type="expression" dxfId="720" priority="1496">
      <formula>Q4="W"</formula>
    </cfRule>
  </conditionalFormatting>
  <conditionalFormatting sqref="N4:N18">
    <cfRule type="expression" dxfId="719" priority="1492">
      <formula>Q4=""</formula>
    </cfRule>
    <cfRule type="expression" dxfId="718" priority="1493">
      <formula>Q4="L"</formula>
    </cfRule>
    <cfRule type="expression" dxfId="717" priority="1494">
      <formula>Q4="W"</formula>
    </cfRule>
  </conditionalFormatting>
  <conditionalFormatting sqref="P3">
    <cfRule type="expression" dxfId="716" priority="1294">
      <formula>Q3=""</formula>
    </cfRule>
    <cfRule type="expression" dxfId="715" priority="1295">
      <formula>Q3="L"</formula>
    </cfRule>
    <cfRule type="expression" dxfId="714" priority="1296">
      <formula>Q3="W"</formula>
    </cfRule>
  </conditionalFormatting>
  <conditionalFormatting sqref="P3:P18">
    <cfRule type="expression" dxfId="713" priority="1291">
      <formula>Q3=""</formula>
    </cfRule>
    <cfRule type="expression" dxfId="712" priority="1292">
      <formula>Q3="L"</formula>
    </cfRule>
    <cfRule type="expression" dxfId="711" priority="1293">
      <formula>Q3="W"</formula>
    </cfRule>
  </conditionalFormatting>
  <conditionalFormatting sqref="T3">
    <cfRule type="expression" dxfId="710" priority="571">
      <formula>U3=""</formula>
    </cfRule>
    <cfRule type="expression" dxfId="709" priority="572">
      <formula>U3="L"</formula>
    </cfRule>
    <cfRule type="expression" dxfId="708" priority="573">
      <formula>U3="W"</formula>
    </cfRule>
  </conditionalFormatting>
  <conditionalFormatting sqref="T3:T18">
    <cfRule type="expression" dxfId="707" priority="568">
      <formula>U3=""</formula>
    </cfRule>
    <cfRule type="expression" dxfId="706" priority="569">
      <formula>U3="L"</formula>
    </cfRule>
    <cfRule type="expression" dxfId="705" priority="570">
      <formula>U3="W"</formula>
    </cfRule>
  </conditionalFormatting>
  <conditionalFormatting sqref="R4:R10 R12:R18">
    <cfRule type="expression" dxfId="704" priority="553">
      <formula>U4=""</formula>
    </cfRule>
    <cfRule type="expression" dxfId="703" priority="554">
      <formula>U4="L"</formula>
    </cfRule>
    <cfRule type="expression" dxfId="702" priority="555">
      <formula>U4="W"</formula>
    </cfRule>
  </conditionalFormatting>
  <conditionalFormatting sqref="R11">
    <cfRule type="expression" dxfId="701" priority="550">
      <formula>U11=""</formula>
    </cfRule>
    <cfRule type="expression" dxfId="700" priority="551">
      <formula>U11="L"</formula>
    </cfRule>
    <cfRule type="expression" dxfId="699" priority="552">
      <formula>U11="W"</formula>
    </cfRule>
  </conditionalFormatting>
  <conditionalFormatting sqref="AB3:AB18">
    <cfRule type="expression" dxfId="698" priority="505">
      <formula>AC3=""</formula>
    </cfRule>
    <cfRule type="expression" dxfId="697" priority="506">
      <formula>AC3="L"</formula>
    </cfRule>
    <cfRule type="expression" dxfId="696" priority="507">
      <formula>AC3="W"</formula>
    </cfRule>
  </conditionalFormatting>
  <conditionalFormatting sqref="AQ4:AQ18">
    <cfRule type="expression" dxfId="695" priority="389">
      <formula>AS4=""</formula>
    </cfRule>
    <cfRule type="expression" dxfId="694" priority="395">
      <formula>AS4="L"</formula>
    </cfRule>
    <cfRule type="expression" dxfId="693" priority="396">
      <formula>AS4="W"</formula>
    </cfRule>
  </conditionalFormatting>
  <conditionalFormatting sqref="AS4:AS18">
    <cfRule type="expression" dxfId="692" priority="388">
      <formula>AS4=""</formula>
    </cfRule>
    <cfRule type="expression" dxfId="691" priority="393">
      <formula>AS4="L"</formula>
    </cfRule>
    <cfRule type="expression" dxfId="690" priority="394">
      <formula>AS4="W"</formula>
    </cfRule>
  </conditionalFormatting>
  <conditionalFormatting sqref="AP4:AP10 AP12:AP18">
    <cfRule type="expression" dxfId="689" priority="390">
      <formula>AS4=""</formula>
    </cfRule>
    <cfRule type="expression" dxfId="688" priority="391">
      <formula>AS4="L"</formula>
    </cfRule>
    <cfRule type="expression" dxfId="687" priority="392">
      <formula>AS4="W"</formula>
    </cfRule>
  </conditionalFormatting>
  <conditionalFormatting sqref="AU3">
    <cfRule type="expression" dxfId="686" priority="371">
      <formula>AW3=""</formula>
    </cfRule>
    <cfRule type="expression" dxfId="685" priority="377">
      <formula>AW3="L"</formula>
    </cfRule>
    <cfRule type="expression" dxfId="684" priority="378">
      <formula>AW3="W"</formula>
    </cfRule>
  </conditionalFormatting>
  <conditionalFormatting sqref="AW3">
    <cfRule type="expression" dxfId="683" priority="370">
      <formula>AW3=""</formula>
    </cfRule>
    <cfRule type="expression" dxfId="682" priority="375">
      <formula>AW3="L"</formula>
    </cfRule>
    <cfRule type="expression" dxfId="681" priority="376">
      <formula>AW3="W"</formula>
    </cfRule>
  </conditionalFormatting>
  <conditionalFormatting sqref="AT3">
    <cfRule type="expression" dxfId="680" priority="372">
      <formula>AW3=""</formula>
    </cfRule>
    <cfRule type="expression" dxfId="679" priority="373">
      <formula>AW3="L"</formula>
    </cfRule>
    <cfRule type="expression" dxfId="678" priority="374">
      <formula>AW3="W"</formula>
    </cfRule>
  </conditionalFormatting>
  <conditionalFormatting sqref="AU4:AU18">
    <cfRule type="expression" dxfId="677" priority="362">
      <formula>AW4=""</formula>
    </cfRule>
    <cfRule type="expression" dxfId="676" priority="368">
      <formula>AW4="L"</formula>
    </cfRule>
    <cfRule type="expression" dxfId="675" priority="369">
      <formula>AW4="W"</formula>
    </cfRule>
  </conditionalFormatting>
  <conditionalFormatting sqref="AW4:AW18">
    <cfRule type="expression" dxfId="674" priority="361">
      <formula>AW4=""</formula>
    </cfRule>
    <cfRule type="expression" dxfId="673" priority="366">
      <formula>AW4="L"</formula>
    </cfRule>
    <cfRule type="expression" dxfId="672" priority="367">
      <formula>AW4="W"</formula>
    </cfRule>
  </conditionalFormatting>
  <conditionalFormatting sqref="AT4:AT10 AT12:AT18">
    <cfRule type="expression" dxfId="671" priority="363">
      <formula>AW4=""</formula>
    </cfRule>
    <cfRule type="expression" dxfId="670" priority="364">
      <formula>AW4="L"</formula>
    </cfRule>
    <cfRule type="expression" dxfId="669" priority="365">
      <formula>AW4="W"</formula>
    </cfRule>
  </conditionalFormatting>
  <conditionalFormatting sqref="AP11">
    <cfRule type="expression" dxfId="668" priority="379">
      <formula>AS11=""</formula>
    </cfRule>
    <cfRule type="expression" dxfId="667" priority="380">
      <formula>AS11="L"</formula>
    </cfRule>
    <cfRule type="expression" dxfId="666" priority="381">
      <formula>AS11="W"</formula>
    </cfRule>
  </conditionalFormatting>
  <conditionalFormatting sqref="AV3">
    <cfRule type="expression" dxfId="665" priority="358">
      <formula>AW3=""</formula>
    </cfRule>
    <cfRule type="expression" dxfId="664" priority="359">
      <formula>AW3="L"</formula>
    </cfRule>
    <cfRule type="expression" dxfId="663" priority="360">
      <formula>AW3="W"</formula>
    </cfRule>
  </conditionalFormatting>
  <conditionalFormatting sqref="AV3:AV18">
    <cfRule type="expression" dxfId="662" priority="355">
      <formula>AW3=""</formula>
    </cfRule>
    <cfRule type="expression" dxfId="661" priority="356">
      <formula>AW3="L"</formula>
    </cfRule>
    <cfRule type="expression" dxfId="660" priority="357">
      <formula>AW3="W"</formula>
    </cfRule>
  </conditionalFormatting>
  <conditionalFormatting sqref="AT11">
    <cfRule type="expression" dxfId="659" priority="352">
      <formula>AW11=""</formula>
    </cfRule>
    <cfRule type="expression" dxfId="658" priority="353">
      <formula>AW11="L"</formula>
    </cfRule>
    <cfRule type="expression" dxfId="657" priority="354">
      <formula>AW11="W"</formula>
    </cfRule>
  </conditionalFormatting>
  <conditionalFormatting sqref="AY3">
    <cfRule type="expression" dxfId="656" priority="344">
      <formula>BA3=""</formula>
    </cfRule>
    <cfRule type="expression" dxfId="655" priority="350">
      <formula>BA3="L"</formula>
    </cfRule>
    <cfRule type="expression" dxfId="654" priority="351">
      <formula>BA3="W"</formula>
    </cfRule>
  </conditionalFormatting>
  <conditionalFormatting sqref="BA3">
    <cfRule type="expression" dxfId="653" priority="343">
      <formula>BA3=""</formula>
    </cfRule>
    <cfRule type="expression" dxfId="652" priority="348">
      <formula>BA3="L"</formula>
    </cfRule>
    <cfRule type="expression" dxfId="651" priority="349">
      <formula>BA3="W"</formula>
    </cfRule>
  </conditionalFormatting>
  <conditionalFormatting sqref="AZ3">
    <cfRule type="expression" dxfId="650" priority="331">
      <formula>BA3=""</formula>
    </cfRule>
    <cfRule type="expression" dxfId="649" priority="332">
      <formula>BA3="L"</formula>
    </cfRule>
    <cfRule type="expression" dxfId="648" priority="333">
      <formula>BA3="W"</formula>
    </cfRule>
  </conditionalFormatting>
  <conditionalFormatting sqref="AZ3:AZ18">
    <cfRule type="expression" dxfId="647" priority="328">
      <formula>BA3=""</formula>
    </cfRule>
    <cfRule type="expression" dxfId="646" priority="329">
      <formula>BA3="L"</formula>
    </cfRule>
    <cfRule type="expression" dxfId="645" priority="330">
      <formula>BA3="W"</formula>
    </cfRule>
  </conditionalFormatting>
  <conditionalFormatting sqref="BB11">
    <cfRule type="expression" dxfId="644" priority="280">
      <formula>BE11=""</formula>
    </cfRule>
    <cfRule type="expression" dxfId="643" priority="281">
      <formula>BE11="L"</formula>
    </cfRule>
    <cfRule type="expression" dxfId="642" priority="282">
      <formula>BE11="W"</formula>
    </cfRule>
  </conditionalFormatting>
  <conditionalFormatting sqref="S3">
    <cfRule type="expression" dxfId="641" priority="581">
      <formula>U3=""</formula>
    </cfRule>
    <cfRule type="expression" dxfId="640" priority="584">
      <formula>U3="L"</formula>
    </cfRule>
    <cfRule type="expression" dxfId="639" priority="585">
      <formula>U3="W"</formula>
    </cfRule>
  </conditionalFormatting>
  <conditionalFormatting sqref="U3">
    <cfRule type="expression" dxfId="638" priority="580">
      <formula>U3=""</formula>
    </cfRule>
    <cfRule type="expression" dxfId="637" priority="582">
      <formula>U3="L"</formula>
    </cfRule>
    <cfRule type="expression" dxfId="636" priority="583">
      <formula>U3="W"</formula>
    </cfRule>
  </conditionalFormatting>
  <conditionalFormatting sqref="S4:S18">
    <cfRule type="expression" dxfId="635" priority="575">
      <formula>U4=""</formula>
    </cfRule>
    <cfRule type="expression" dxfId="634" priority="578">
      <formula>U4="L"</formula>
    </cfRule>
    <cfRule type="expression" dxfId="633" priority="579">
      <formula>U4="W"</formula>
    </cfRule>
  </conditionalFormatting>
  <conditionalFormatting sqref="U4:U18">
    <cfRule type="expression" dxfId="632" priority="574">
      <formula>U4=""</formula>
    </cfRule>
    <cfRule type="expression" dxfId="631" priority="576">
      <formula>U4="L"</formula>
    </cfRule>
    <cfRule type="expression" dxfId="630" priority="577">
      <formula>U4="W"</formula>
    </cfRule>
  </conditionalFormatting>
  <conditionalFormatting sqref="R3">
    <cfRule type="expression" dxfId="629" priority="556">
      <formula>U3=""</formula>
    </cfRule>
    <cfRule type="expression" dxfId="628" priority="557">
      <formula>U3="L"</formula>
    </cfRule>
    <cfRule type="expression" dxfId="627" priority="558">
      <formula>U3="W"</formula>
    </cfRule>
  </conditionalFormatting>
  <conditionalFormatting sqref="W3">
    <cfRule type="expression" dxfId="626" priority="545">
      <formula>Y3=""</formula>
    </cfRule>
    <cfRule type="expression" dxfId="625" priority="548">
      <formula>Y3="L"</formula>
    </cfRule>
    <cfRule type="expression" dxfId="624" priority="549">
      <formula>Y3="W"</formula>
    </cfRule>
  </conditionalFormatting>
  <conditionalFormatting sqref="Y3">
    <cfRule type="expression" dxfId="623" priority="544">
      <formula>Y3=""</formula>
    </cfRule>
    <cfRule type="expression" dxfId="622" priority="546">
      <formula>Y3="L"</formula>
    </cfRule>
    <cfRule type="expression" dxfId="621" priority="547">
      <formula>Y3="W"</formula>
    </cfRule>
  </conditionalFormatting>
  <conditionalFormatting sqref="W4:W18">
    <cfRule type="expression" dxfId="620" priority="539">
      <formula>Y4=""</formula>
    </cfRule>
    <cfRule type="expression" dxfId="619" priority="542">
      <formula>Y4="L"</formula>
    </cfRule>
    <cfRule type="expression" dxfId="618" priority="543">
      <formula>Y4="W"</formula>
    </cfRule>
  </conditionalFormatting>
  <conditionalFormatting sqref="Y4:Y18">
    <cfRule type="expression" dxfId="617" priority="538">
      <formula>Y4=""</formula>
    </cfRule>
    <cfRule type="expression" dxfId="616" priority="540">
      <formula>Y4="L"</formula>
    </cfRule>
    <cfRule type="expression" dxfId="615" priority="541">
      <formula>Y4="W"</formula>
    </cfRule>
  </conditionalFormatting>
  <conditionalFormatting sqref="X3">
    <cfRule type="expression" dxfId="614" priority="535">
      <formula>Y3=""</formula>
    </cfRule>
    <cfRule type="expression" dxfId="613" priority="536">
      <formula>Y3="L"</formula>
    </cfRule>
    <cfRule type="expression" dxfId="612" priority="537">
      <formula>Y3="W"</formula>
    </cfRule>
  </conditionalFormatting>
  <conditionalFormatting sqref="X3:X18">
    <cfRule type="expression" dxfId="611" priority="532">
      <formula>Y3=""</formula>
    </cfRule>
    <cfRule type="expression" dxfId="610" priority="533">
      <formula>Y3="L"</formula>
    </cfRule>
    <cfRule type="expression" dxfId="609" priority="534">
      <formula>Y3="W"</formula>
    </cfRule>
  </conditionalFormatting>
  <conditionalFormatting sqref="V3">
    <cfRule type="expression" dxfId="608" priority="529">
      <formula>Y3=""</formula>
    </cfRule>
    <cfRule type="expression" dxfId="607" priority="530">
      <formula>Y3="L"</formula>
    </cfRule>
    <cfRule type="expression" dxfId="606" priority="531">
      <formula>Y3="W"</formula>
    </cfRule>
  </conditionalFormatting>
  <conditionalFormatting sqref="V4:V10 V12:V18">
    <cfRule type="expression" dxfId="605" priority="526">
      <formula>Y4=""</formula>
    </cfRule>
    <cfRule type="expression" dxfId="604" priority="527">
      <formula>Y4="L"</formula>
    </cfRule>
    <cfRule type="expression" dxfId="603" priority="528">
      <formula>Y4="W"</formula>
    </cfRule>
  </conditionalFormatting>
  <conditionalFormatting sqref="V11">
    <cfRule type="expression" dxfId="602" priority="523">
      <formula>Y11=""</formula>
    </cfRule>
    <cfRule type="expression" dxfId="601" priority="524">
      <formula>Y11="L"</formula>
    </cfRule>
    <cfRule type="expression" dxfId="600" priority="525">
      <formula>Y11="W"</formula>
    </cfRule>
  </conditionalFormatting>
  <conditionalFormatting sqref="AA3">
    <cfRule type="expression" dxfId="599" priority="518">
      <formula>AC3=""</formula>
    </cfRule>
    <cfRule type="expression" dxfId="598" priority="521">
      <formula>AC3="L"</formula>
    </cfRule>
    <cfRule type="expression" dxfId="597" priority="522">
      <formula>AC3="W"</formula>
    </cfRule>
  </conditionalFormatting>
  <conditionalFormatting sqref="AC3">
    <cfRule type="expression" dxfId="596" priority="517">
      <formula>AC3=""</formula>
    </cfRule>
    <cfRule type="expression" dxfId="595" priority="519">
      <formula>AC3="L"</formula>
    </cfRule>
    <cfRule type="expression" dxfId="594" priority="520">
      <formula>AC3="W"</formula>
    </cfRule>
  </conditionalFormatting>
  <conditionalFormatting sqref="AA4:AA18">
    <cfRule type="expression" dxfId="593" priority="512">
      <formula>AC4=""</formula>
    </cfRule>
    <cfRule type="expression" dxfId="592" priority="515">
      <formula>AC4="L"</formula>
    </cfRule>
    <cfRule type="expression" dxfId="591" priority="516">
      <formula>AC4="W"</formula>
    </cfRule>
  </conditionalFormatting>
  <conditionalFormatting sqref="AC4:AC18">
    <cfRule type="expression" dxfId="590" priority="511">
      <formula>AC4=""</formula>
    </cfRule>
    <cfRule type="expression" dxfId="589" priority="513">
      <formula>AC4="L"</formula>
    </cfRule>
    <cfRule type="expression" dxfId="588" priority="514">
      <formula>AC4="W"</formula>
    </cfRule>
  </conditionalFormatting>
  <conditionalFormatting sqref="AB3">
    <cfRule type="expression" dxfId="587" priority="508">
      <formula>AC3=""</formula>
    </cfRule>
    <cfRule type="expression" dxfId="586" priority="509">
      <formula>AC3="L"</formula>
    </cfRule>
    <cfRule type="expression" dxfId="585" priority="510">
      <formula>AC3="W"</formula>
    </cfRule>
  </conditionalFormatting>
  <conditionalFormatting sqref="Z3">
    <cfRule type="expression" dxfId="584" priority="493">
      <formula>AC3=""</formula>
    </cfRule>
    <cfRule type="expression" dxfId="583" priority="494">
      <formula>AC3="L"</formula>
    </cfRule>
    <cfRule type="expression" dxfId="582" priority="495">
      <formula>AC3="W"</formula>
    </cfRule>
  </conditionalFormatting>
  <conditionalFormatting sqref="Z4:Z10 Z12:Z18">
    <cfRule type="expression" dxfId="581" priority="490">
      <formula>AC4=""</formula>
    </cfRule>
    <cfRule type="expression" dxfId="580" priority="491">
      <formula>AC4="L"</formula>
    </cfRule>
    <cfRule type="expression" dxfId="579" priority="492">
      <formula>AC4="W"</formula>
    </cfRule>
  </conditionalFormatting>
  <conditionalFormatting sqref="Z11">
    <cfRule type="expression" dxfId="578" priority="487">
      <formula>AC11=""</formula>
    </cfRule>
    <cfRule type="expression" dxfId="577" priority="488">
      <formula>AC11="L"</formula>
    </cfRule>
    <cfRule type="expression" dxfId="576" priority="489">
      <formula>AC11="W"</formula>
    </cfRule>
  </conditionalFormatting>
  <conditionalFormatting sqref="AE3">
    <cfRule type="expression" dxfId="575" priority="482">
      <formula>AG3=""</formula>
    </cfRule>
    <cfRule type="expression" dxfId="574" priority="485">
      <formula>AG3="L"</formula>
    </cfRule>
    <cfRule type="expression" dxfId="573" priority="486">
      <formula>AG3="W"</formula>
    </cfRule>
  </conditionalFormatting>
  <conditionalFormatting sqref="AG3">
    <cfRule type="expression" dxfId="572" priority="481">
      <formula>AG3=""</formula>
    </cfRule>
    <cfRule type="expression" dxfId="571" priority="483">
      <formula>AG3="L"</formula>
    </cfRule>
    <cfRule type="expression" dxfId="570" priority="484">
      <formula>AG3="W"</formula>
    </cfRule>
  </conditionalFormatting>
  <conditionalFormatting sqref="AE4:AE18">
    <cfRule type="expression" dxfId="569" priority="476">
      <formula>AG4=""</formula>
    </cfRule>
    <cfRule type="expression" dxfId="568" priority="479">
      <formula>AG4="L"</formula>
    </cfRule>
    <cfRule type="expression" dxfId="567" priority="480">
      <formula>AG4="W"</formula>
    </cfRule>
  </conditionalFormatting>
  <conditionalFormatting sqref="AG4:AG18">
    <cfRule type="expression" dxfId="566" priority="475">
      <formula>AG4=""</formula>
    </cfRule>
    <cfRule type="expression" dxfId="565" priority="477">
      <formula>AG4="L"</formula>
    </cfRule>
    <cfRule type="expression" dxfId="564" priority="478">
      <formula>AG4="W"</formula>
    </cfRule>
  </conditionalFormatting>
  <conditionalFormatting sqref="AF3">
    <cfRule type="expression" dxfId="563" priority="472">
      <formula>AG3=""</formula>
    </cfRule>
    <cfRule type="expression" dxfId="562" priority="473">
      <formula>AG3="L"</formula>
    </cfRule>
    <cfRule type="expression" dxfId="561" priority="474">
      <formula>AG3="W"</formula>
    </cfRule>
  </conditionalFormatting>
  <conditionalFormatting sqref="AF3:AF18">
    <cfRule type="expression" dxfId="560" priority="469">
      <formula>AG3=""</formula>
    </cfRule>
    <cfRule type="expression" dxfId="559" priority="470">
      <formula>AG3="L"</formula>
    </cfRule>
    <cfRule type="expression" dxfId="558" priority="471">
      <formula>AG3="W"</formula>
    </cfRule>
  </conditionalFormatting>
  <conditionalFormatting sqref="AD3">
    <cfRule type="expression" dxfId="557" priority="466">
      <formula>AG3=""</formula>
    </cfRule>
    <cfRule type="expression" dxfId="556" priority="467">
      <formula>AG3="L"</formula>
    </cfRule>
    <cfRule type="expression" dxfId="555" priority="468">
      <formula>AG3="W"</formula>
    </cfRule>
  </conditionalFormatting>
  <conditionalFormatting sqref="AD4:AD10 AD12:AD18">
    <cfRule type="expression" dxfId="554" priority="463">
      <formula>AG4=""</formula>
    </cfRule>
    <cfRule type="expression" dxfId="553" priority="464">
      <formula>AG4="L"</formula>
    </cfRule>
    <cfRule type="expression" dxfId="552" priority="465">
      <formula>AG4="W"</formula>
    </cfRule>
  </conditionalFormatting>
  <conditionalFormatting sqref="AD11">
    <cfRule type="expression" dxfId="551" priority="460">
      <formula>AG11=""</formula>
    </cfRule>
    <cfRule type="expression" dxfId="550" priority="461">
      <formula>AG11="L"</formula>
    </cfRule>
    <cfRule type="expression" dxfId="549" priority="462">
      <formula>AG11="W"</formula>
    </cfRule>
  </conditionalFormatting>
  <conditionalFormatting sqref="AI3">
    <cfRule type="expression" dxfId="548" priority="455">
      <formula>AK3=""</formula>
    </cfRule>
    <cfRule type="expression" dxfId="547" priority="458">
      <formula>AK3="L"</formula>
    </cfRule>
    <cfRule type="expression" dxfId="546" priority="459">
      <formula>AK3="W"</formula>
    </cfRule>
  </conditionalFormatting>
  <conditionalFormatting sqref="AK3">
    <cfRule type="expression" dxfId="545" priority="454">
      <formula>AK3=""</formula>
    </cfRule>
    <cfRule type="expression" dxfId="544" priority="456">
      <formula>AK3="L"</formula>
    </cfRule>
    <cfRule type="expression" dxfId="543" priority="457">
      <formula>AK3="W"</formula>
    </cfRule>
  </conditionalFormatting>
  <conditionalFormatting sqref="AI4:AI18">
    <cfRule type="expression" dxfId="542" priority="449">
      <formula>AK4=""</formula>
    </cfRule>
    <cfRule type="expression" dxfId="541" priority="452">
      <formula>AK4="L"</formula>
    </cfRule>
    <cfRule type="expression" dxfId="540" priority="453">
      <formula>AK4="W"</formula>
    </cfRule>
  </conditionalFormatting>
  <conditionalFormatting sqref="AK4:AK18">
    <cfRule type="expression" dxfId="539" priority="448">
      <formula>AK4=""</formula>
    </cfRule>
    <cfRule type="expression" dxfId="538" priority="450">
      <formula>AK4="L"</formula>
    </cfRule>
    <cfRule type="expression" dxfId="537" priority="451">
      <formula>AK4="W"</formula>
    </cfRule>
  </conditionalFormatting>
  <conditionalFormatting sqref="AJ3">
    <cfRule type="expression" dxfId="536" priority="445">
      <formula>AK3=""</formula>
    </cfRule>
    <cfRule type="expression" dxfId="535" priority="446">
      <formula>AK3="L"</formula>
    </cfRule>
    <cfRule type="expression" dxfId="534" priority="447">
      <formula>AK3="W"</formula>
    </cfRule>
  </conditionalFormatting>
  <conditionalFormatting sqref="AJ3:AJ18">
    <cfRule type="expression" dxfId="533" priority="442">
      <formula>AK3=""</formula>
    </cfRule>
    <cfRule type="expression" dxfId="532" priority="443">
      <formula>AK3="L"</formula>
    </cfRule>
    <cfRule type="expression" dxfId="531" priority="444">
      <formula>AK3="W"</formula>
    </cfRule>
  </conditionalFormatting>
  <conditionalFormatting sqref="AH3">
    <cfRule type="expression" dxfId="530" priority="439">
      <formula>AK3=""</formula>
    </cfRule>
    <cfRule type="expression" dxfId="529" priority="440">
      <formula>AK3="L"</formula>
    </cfRule>
    <cfRule type="expression" dxfId="528" priority="441">
      <formula>AK3="W"</formula>
    </cfRule>
  </conditionalFormatting>
  <conditionalFormatting sqref="AH4:AH10 AH12:AH18">
    <cfRule type="expression" dxfId="527" priority="436">
      <formula>AK4=""</formula>
    </cfRule>
    <cfRule type="expression" dxfId="526" priority="437">
      <formula>AK4="L"</formula>
    </cfRule>
    <cfRule type="expression" dxfId="525" priority="438">
      <formula>AK4="W"</formula>
    </cfRule>
  </conditionalFormatting>
  <conditionalFormatting sqref="AH11">
    <cfRule type="expression" dxfId="524" priority="433">
      <formula>AK11=""</formula>
    </cfRule>
    <cfRule type="expression" dxfId="523" priority="434">
      <formula>AK11="L"</formula>
    </cfRule>
    <cfRule type="expression" dxfId="522" priority="435">
      <formula>AK11="W"</formula>
    </cfRule>
  </conditionalFormatting>
  <conditionalFormatting sqref="AM3">
    <cfRule type="expression" dxfId="521" priority="428">
      <formula>AO3=""</formula>
    </cfRule>
    <cfRule type="expression" dxfId="520" priority="431">
      <formula>AO3="L"</formula>
    </cfRule>
    <cfRule type="expression" dxfId="519" priority="432">
      <formula>AO3="W"</formula>
    </cfRule>
  </conditionalFormatting>
  <conditionalFormatting sqref="AO3">
    <cfRule type="expression" dxfId="518" priority="427">
      <formula>AO3=""</formula>
    </cfRule>
    <cfRule type="expression" dxfId="517" priority="429">
      <formula>AO3="L"</formula>
    </cfRule>
    <cfRule type="expression" dxfId="516" priority="430">
      <formula>AO3="W"</formula>
    </cfRule>
  </conditionalFormatting>
  <conditionalFormatting sqref="AM4:AM18">
    <cfRule type="expression" dxfId="515" priority="422">
      <formula>AO4=""</formula>
    </cfRule>
    <cfRule type="expression" dxfId="514" priority="425">
      <formula>AO4="L"</formula>
    </cfRule>
    <cfRule type="expression" dxfId="513" priority="426">
      <formula>AO4="W"</formula>
    </cfRule>
  </conditionalFormatting>
  <conditionalFormatting sqref="AO4:AO18">
    <cfRule type="expression" dxfId="512" priority="421">
      <formula>AO4=""</formula>
    </cfRule>
    <cfRule type="expression" dxfId="511" priority="423">
      <formula>AO4="L"</formula>
    </cfRule>
    <cfRule type="expression" dxfId="510" priority="424">
      <formula>AO4="W"</formula>
    </cfRule>
  </conditionalFormatting>
  <conditionalFormatting sqref="AN3">
    <cfRule type="expression" dxfId="509" priority="418">
      <formula>AO3=""</formula>
    </cfRule>
    <cfRule type="expression" dxfId="508" priority="419">
      <formula>AO3="L"</formula>
    </cfRule>
    <cfRule type="expression" dxfId="507" priority="420">
      <formula>AO3="W"</formula>
    </cfRule>
  </conditionalFormatting>
  <conditionalFormatting sqref="AN3:AN18">
    <cfRule type="expression" dxfId="506" priority="415">
      <formula>AO3=""</formula>
    </cfRule>
    <cfRule type="expression" dxfId="505" priority="416">
      <formula>AO3="L"</formula>
    </cfRule>
    <cfRule type="expression" dxfId="504" priority="417">
      <formula>AO3="W"</formula>
    </cfRule>
  </conditionalFormatting>
  <conditionalFormatting sqref="AL3">
    <cfRule type="expression" dxfId="503" priority="412">
      <formula>AO3=""</formula>
    </cfRule>
    <cfRule type="expression" dxfId="502" priority="413">
      <formula>AO3="L"</formula>
    </cfRule>
    <cfRule type="expression" dxfId="501" priority="414">
      <formula>AO3="W"</formula>
    </cfRule>
  </conditionalFormatting>
  <conditionalFormatting sqref="AL4:AL10 AL12:AL18">
    <cfRule type="expression" dxfId="500" priority="409">
      <formula>AO4=""</formula>
    </cfRule>
    <cfRule type="expression" dxfId="499" priority="410">
      <formula>AO4="L"</formula>
    </cfRule>
    <cfRule type="expression" dxfId="498" priority="411">
      <formula>AO4="W"</formula>
    </cfRule>
  </conditionalFormatting>
  <conditionalFormatting sqref="AL11">
    <cfRule type="expression" dxfId="497" priority="406">
      <formula>AO11=""</formula>
    </cfRule>
    <cfRule type="expression" dxfId="496" priority="407">
      <formula>AO11="L"</formula>
    </cfRule>
    <cfRule type="expression" dxfId="495" priority="408">
      <formula>AO11="W"</formula>
    </cfRule>
  </conditionalFormatting>
  <conditionalFormatting sqref="AQ3">
    <cfRule type="expression" dxfId="494" priority="398">
      <formula>AS3=""</formula>
    </cfRule>
    <cfRule type="expression" dxfId="493" priority="404">
      <formula>AS3="L"</formula>
    </cfRule>
    <cfRule type="expression" dxfId="492" priority="405">
      <formula>AS3="W"</formula>
    </cfRule>
  </conditionalFormatting>
  <conditionalFormatting sqref="AS3">
    <cfRule type="expression" dxfId="491" priority="397">
      <formula>AS3=""</formula>
    </cfRule>
    <cfRule type="expression" dxfId="490" priority="402">
      <formula>AS3="L"</formula>
    </cfRule>
    <cfRule type="expression" dxfId="489" priority="403">
      <formula>AS3="W"</formula>
    </cfRule>
  </conditionalFormatting>
  <conditionalFormatting sqref="AP3">
    <cfRule type="expression" dxfId="488" priority="399">
      <formula>AS3=""</formula>
    </cfRule>
    <cfRule type="expression" dxfId="487" priority="400">
      <formula>AS3="L"</formula>
    </cfRule>
    <cfRule type="expression" dxfId="486" priority="401">
      <formula>AS3="W"</formula>
    </cfRule>
  </conditionalFormatting>
  <conditionalFormatting sqref="AR3">
    <cfRule type="expression" dxfId="485" priority="385">
      <formula>AS3=""</formula>
    </cfRule>
    <cfRule type="expression" dxfId="484" priority="386">
      <formula>AS3="L"</formula>
    </cfRule>
    <cfRule type="expression" dxfId="483" priority="387">
      <formula>AS3="W"</formula>
    </cfRule>
  </conditionalFormatting>
  <conditionalFormatting sqref="AR3:AR18">
    <cfRule type="expression" dxfId="482" priority="382">
      <formula>AS3=""</formula>
    </cfRule>
    <cfRule type="expression" dxfId="481" priority="383">
      <formula>AS3="L"</formula>
    </cfRule>
    <cfRule type="expression" dxfId="480" priority="384">
      <formula>AS3="W"</formula>
    </cfRule>
  </conditionalFormatting>
  <conditionalFormatting sqref="AY4:AY18">
    <cfRule type="expression" dxfId="479" priority="335">
      <formula>BA4=""</formula>
    </cfRule>
    <cfRule type="expression" dxfId="478" priority="341">
      <formula>BA4="L"</formula>
    </cfRule>
    <cfRule type="expression" dxfId="477" priority="342">
      <formula>BA4="W"</formula>
    </cfRule>
  </conditionalFormatting>
  <conditionalFormatting sqref="BA4:BA18">
    <cfRule type="expression" dxfId="476" priority="334">
      <formula>BA4=""</formula>
    </cfRule>
    <cfRule type="expression" dxfId="475" priority="339">
      <formula>BA4="L"</formula>
    </cfRule>
    <cfRule type="expression" dxfId="474" priority="340">
      <formula>BA4="W"</formula>
    </cfRule>
  </conditionalFormatting>
  <conditionalFormatting sqref="BC3">
    <cfRule type="expression" dxfId="473" priority="317">
      <formula>BE3=""</formula>
    </cfRule>
    <cfRule type="expression" dxfId="472" priority="323">
      <formula>BE3="L"</formula>
    </cfRule>
    <cfRule type="expression" dxfId="471" priority="324">
      <formula>BE3="W"</formula>
    </cfRule>
  </conditionalFormatting>
  <conditionalFormatting sqref="BE3">
    <cfRule type="expression" dxfId="470" priority="316">
      <formula>BE3=""</formula>
    </cfRule>
    <cfRule type="expression" dxfId="469" priority="321">
      <formula>BE3="L"</formula>
    </cfRule>
    <cfRule type="expression" dxfId="468" priority="322">
      <formula>BE3="W"</formula>
    </cfRule>
  </conditionalFormatting>
  <conditionalFormatting sqref="BD3">
    <cfRule type="expression" dxfId="467" priority="304">
      <formula>BE3=""</formula>
    </cfRule>
    <cfRule type="expression" dxfId="466" priority="305">
      <formula>BE3="L"</formula>
    </cfRule>
    <cfRule type="expression" dxfId="465" priority="306">
      <formula>BE3="W"</formula>
    </cfRule>
  </conditionalFormatting>
  <conditionalFormatting sqref="BD3:BD18">
    <cfRule type="expression" dxfId="464" priority="301">
      <formula>BE3=""</formula>
    </cfRule>
    <cfRule type="expression" dxfId="463" priority="302">
      <formula>BE3="L"</formula>
    </cfRule>
    <cfRule type="expression" dxfId="462" priority="303">
      <formula>BE3="W"</formula>
    </cfRule>
  </conditionalFormatting>
  <conditionalFormatting sqref="BC4:BC18">
    <cfRule type="expression" dxfId="461" priority="308">
      <formula>BE4=""</formula>
    </cfRule>
    <cfRule type="expression" dxfId="460" priority="314">
      <formula>BE4="L"</formula>
    </cfRule>
    <cfRule type="expression" dxfId="459" priority="315">
      <formula>BE4="W"</formula>
    </cfRule>
  </conditionalFormatting>
  <conditionalFormatting sqref="BE4:BE18">
    <cfRule type="expression" dxfId="458" priority="307">
      <formula>BE4=""</formula>
    </cfRule>
    <cfRule type="expression" dxfId="457" priority="312">
      <formula>BE4="L"</formula>
    </cfRule>
    <cfRule type="expression" dxfId="456" priority="313">
      <formula>BE4="W"</formula>
    </cfRule>
  </conditionalFormatting>
  <conditionalFormatting sqref="BB3">
    <cfRule type="expression" dxfId="455" priority="286">
      <formula>BE3=""</formula>
    </cfRule>
    <cfRule type="expression" dxfId="454" priority="287">
      <formula>BE3="L"</formula>
    </cfRule>
    <cfRule type="expression" dxfId="453" priority="288">
      <formula>BE3="W"</formula>
    </cfRule>
  </conditionalFormatting>
  <conditionalFormatting sqref="BB4:BB10 BB12:BB18">
    <cfRule type="expression" dxfId="452" priority="283">
      <formula>BE4=""</formula>
    </cfRule>
    <cfRule type="expression" dxfId="451" priority="284">
      <formula>BE4="L"</formula>
    </cfRule>
    <cfRule type="expression" dxfId="450" priority="285">
      <formula>BE4="W"</formula>
    </cfRule>
  </conditionalFormatting>
  <conditionalFormatting sqref="AX3">
    <cfRule type="expression" dxfId="449" priority="277">
      <formula>BA3=""</formula>
    </cfRule>
    <cfRule type="expression" dxfId="448" priority="278">
      <formula>BA3="L"</formula>
    </cfRule>
    <cfRule type="expression" dxfId="447" priority="279">
      <formula>BA3="W"</formula>
    </cfRule>
  </conditionalFormatting>
  <conditionalFormatting sqref="AX4:AX10 AX12:AX18">
    <cfRule type="expression" dxfId="446" priority="274">
      <formula>BA4=""</formula>
    </cfRule>
    <cfRule type="expression" dxfId="445" priority="275">
      <formula>BA4="L"</formula>
    </cfRule>
    <cfRule type="expression" dxfId="444" priority="276">
      <formula>BA4="W"</formula>
    </cfRule>
  </conditionalFormatting>
  <conditionalFormatting sqref="AX11">
    <cfRule type="expression" dxfId="443" priority="271">
      <formula>BA11=""</formula>
    </cfRule>
    <cfRule type="expression" dxfId="442" priority="272">
      <formula>BA11="L"</formula>
    </cfRule>
    <cfRule type="expression" dxfId="441" priority="273">
      <formula>BA11="W"</formula>
    </cfRule>
  </conditionalFormatting>
  <conditionalFormatting sqref="BF11">
    <cfRule type="expression" dxfId="440" priority="244">
      <formula>BI11=""</formula>
    </cfRule>
    <cfRule type="expression" dxfId="439" priority="245">
      <formula>BI11="L"</formula>
    </cfRule>
    <cfRule type="expression" dxfId="438" priority="246">
      <formula>BI11="W"</formula>
    </cfRule>
  </conditionalFormatting>
  <conditionalFormatting sqref="BG3">
    <cfRule type="expression" dxfId="437" priority="266">
      <formula>BI3=""</formula>
    </cfRule>
    <cfRule type="expression" dxfId="436" priority="269">
      <formula>BI3="L"</formula>
    </cfRule>
    <cfRule type="expression" dxfId="435" priority="270">
      <formula>BI3="W"</formula>
    </cfRule>
  </conditionalFormatting>
  <conditionalFormatting sqref="BI3">
    <cfRule type="expression" dxfId="434" priority="265">
      <formula>BI3=""</formula>
    </cfRule>
    <cfRule type="expression" dxfId="433" priority="267">
      <formula>BI3="L"</formula>
    </cfRule>
    <cfRule type="expression" dxfId="432" priority="268">
      <formula>BI3="W"</formula>
    </cfRule>
  </conditionalFormatting>
  <conditionalFormatting sqref="BH3">
    <cfRule type="expression" dxfId="431" priority="256">
      <formula>BI3=""</formula>
    </cfRule>
    <cfRule type="expression" dxfId="430" priority="257">
      <formula>BI3="L"</formula>
    </cfRule>
    <cfRule type="expression" dxfId="429" priority="258">
      <formula>BI3="W"</formula>
    </cfRule>
  </conditionalFormatting>
  <conditionalFormatting sqref="BH3:BH18">
    <cfRule type="expression" dxfId="428" priority="253">
      <formula>BI3=""</formula>
    </cfRule>
    <cfRule type="expression" dxfId="427" priority="254">
      <formula>BI3="L"</formula>
    </cfRule>
    <cfRule type="expression" dxfId="426" priority="255">
      <formula>BI3="W"</formula>
    </cfRule>
  </conditionalFormatting>
  <conditionalFormatting sqref="BG4:BG18">
    <cfRule type="expression" dxfId="425" priority="260">
      <formula>BI4=""</formula>
    </cfRule>
    <cfRule type="expression" dxfId="424" priority="263">
      <formula>BI4="L"</formula>
    </cfRule>
    <cfRule type="expression" dxfId="423" priority="264">
      <formula>BI4="W"</formula>
    </cfRule>
  </conditionalFormatting>
  <conditionalFormatting sqref="BI4:BI18">
    <cfRule type="expression" dxfId="422" priority="259">
      <formula>BI4=""</formula>
    </cfRule>
    <cfRule type="expression" dxfId="421" priority="261">
      <formula>BI4="L"</formula>
    </cfRule>
    <cfRule type="expression" dxfId="420" priority="262">
      <formula>BI4="W"</formula>
    </cfRule>
  </conditionalFormatting>
  <conditionalFormatting sqref="BF3">
    <cfRule type="expression" dxfId="419" priority="250">
      <formula>BI3=""</formula>
    </cfRule>
    <cfRule type="expression" dxfId="418" priority="251">
      <formula>BI3="L"</formula>
    </cfRule>
    <cfRule type="expression" dxfId="417" priority="252">
      <formula>BI3="W"</formula>
    </cfRule>
  </conditionalFormatting>
  <conditionalFormatting sqref="BF4:BF10 BF12:BF18">
    <cfRule type="expression" dxfId="416" priority="247">
      <formula>BI4=""</formula>
    </cfRule>
    <cfRule type="expression" dxfId="415" priority="248">
      <formula>BI4="L"</formula>
    </cfRule>
    <cfRule type="expression" dxfId="414" priority="249">
      <formula>BI4="W"</formula>
    </cfRule>
  </conditionalFormatting>
  <conditionalFormatting sqref="BJ11">
    <cfRule type="expression" dxfId="413" priority="217">
      <formula>BM11=""</formula>
    </cfRule>
    <cfRule type="expression" dxfId="412" priority="218">
      <formula>BM11="L"</formula>
    </cfRule>
    <cfRule type="expression" dxfId="411" priority="219">
      <formula>BM11="W"</formula>
    </cfRule>
  </conditionalFormatting>
  <conditionalFormatting sqref="BK3">
    <cfRule type="expression" dxfId="410" priority="239">
      <formula>BM3=""</formula>
    </cfRule>
    <cfRule type="expression" dxfId="409" priority="242">
      <formula>BM3="L"</formula>
    </cfRule>
    <cfRule type="expression" dxfId="408" priority="243">
      <formula>BM3="W"</formula>
    </cfRule>
  </conditionalFormatting>
  <conditionalFormatting sqref="BM3">
    <cfRule type="expression" dxfId="407" priority="238">
      <formula>BM3=""</formula>
    </cfRule>
    <cfRule type="expression" dxfId="406" priority="240">
      <formula>BM3="L"</formula>
    </cfRule>
    <cfRule type="expression" dxfId="405" priority="241">
      <formula>BM3="W"</formula>
    </cfRule>
  </conditionalFormatting>
  <conditionalFormatting sqref="BL3">
    <cfRule type="expression" dxfId="404" priority="229">
      <formula>BM3=""</formula>
    </cfRule>
    <cfRule type="expression" dxfId="403" priority="230">
      <formula>BM3="L"</formula>
    </cfRule>
    <cfRule type="expression" dxfId="402" priority="231">
      <formula>BM3="W"</formula>
    </cfRule>
  </conditionalFormatting>
  <conditionalFormatting sqref="BL3:BL18">
    <cfRule type="expression" dxfId="401" priority="226">
      <formula>BM3=""</formula>
    </cfRule>
    <cfRule type="expression" dxfId="400" priority="227">
      <formula>BM3="L"</formula>
    </cfRule>
    <cfRule type="expression" dxfId="399" priority="228">
      <formula>BM3="W"</formula>
    </cfRule>
  </conditionalFormatting>
  <conditionalFormatting sqref="BK4:BK18">
    <cfRule type="expression" dxfId="398" priority="233">
      <formula>BM4=""</formula>
    </cfRule>
    <cfRule type="expression" dxfId="397" priority="236">
      <formula>BM4="L"</formula>
    </cfRule>
    <cfRule type="expression" dxfId="396" priority="237">
      <formula>BM4="W"</formula>
    </cfRule>
  </conditionalFormatting>
  <conditionalFormatting sqref="BM4:BM18">
    <cfRule type="expression" dxfId="395" priority="232">
      <formula>BM4=""</formula>
    </cfRule>
    <cfRule type="expression" dxfId="394" priority="234">
      <formula>BM4="L"</formula>
    </cfRule>
    <cfRule type="expression" dxfId="393" priority="235">
      <formula>BM4="W"</formula>
    </cfRule>
  </conditionalFormatting>
  <conditionalFormatting sqref="BJ3">
    <cfRule type="expression" dxfId="392" priority="223">
      <formula>BM3=""</formula>
    </cfRule>
    <cfRule type="expression" dxfId="391" priority="224">
      <formula>BM3="L"</formula>
    </cfRule>
    <cfRule type="expression" dxfId="390" priority="225">
      <formula>BM3="W"</formula>
    </cfRule>
  </conditionalFormatting>
  <conditionalFormatting sqref="BJ4:BJ10 BJ12:BJ18">
    <cfRule type="expression" dxfId="389" priority="220">
      <formula>BM4=""</formula>
    </cfRule>
    <cfRule type="expression" dxfId="388" priority="221">
      <formula>BM4="L"</formula>
    </cfRule>
    <cfRule type="expression" dxfId="387" priority="222">
      <formula>BM4="W"</formula>
    </cfRule>
  </conditionalFormatting>
  <conditionalFormatting sqref="BN11">
    <cfRule type="expression" dxfId="386" priority="190">
      <formula>BQ11=""</formula>
    </cfRule>
    <cfRule type="expression" dxfId="385" priority="191">
      <formula>BQ11="L"</formula>
    </cfRule>
    <cfRule type="expression" dxfId="384" priority="192">
      <formula>BQ11="W"</formula>
    </cfRule>
  </conditionalFormatting>
  <conditionalFormatting sqref="BO3">
    <cfRule type="expression" dxfId="383" priority="212">
      <formula>BQ3=""</formula>
    </cfRule>
    <cfRule type="expression" dxfId="382" priority="215">
      <formula>BQ3="L"</formula>
    </cfRule>
    <cfRule type="expression" dxfId="381" priority="216">
      <formula>BQ3="W"</formula>
    </cfRule>
  </conditionalFormatting>
  <conditionalFormatting sqref="BQ3">
    <cfRule type="expression" dxfId="380" priority="211">
      <formula>BQ3=""</formula>
    </cfRule>
    <cfRule type="expression" dxfId="379" priority="213">
      <formula>BQ3="L"</formula>
    </cfRule>
    <cfRule type="expression" dxfId="378" priority="214">
      <formula>BQ3="W"</formula>
    </cfRule>
  </conditionalFormatting>
  <conditionalFormatting sqref="BP3">
    <cfRule type="expression" dxfId="377" priority="202">
      <formula>BQ3=""</formula>
    </cfRule>
    <cfRule type="expression" dxfId="376" priority="203">
      <formula>BQ3="L"</formula>
    </cfRule>
    <cfRule type="expression" dxfId="375" priority="204">
      <formula>BQ3="W"</formula>
    </cfRule>
  </conditionalFormatting>
  <conditionalFormatting sqref="BP3:BP18">
    <cfRule type="expression" dxfId="374" priority="199">
      <formula>BQ3=""</formula>
    </cfRule>
    <cfRule type="expression" dxfId="373" priority="200">
      <formula>BQ3="L"</formula>
    </cfRule>
    <cfRule type="expression" dxfId="372" priority="201">
      <formula>BQ3="W"</formula>
    </cfRule>
  </conditionalFormatting>
  <conditionalFormatting sqref="BO4:BO18">
    <cfRule type="expression" dxfId="371" priority="206">
      <formula>BQ4=""</formula>
    </cfRule>
    <cfRule type="expression" dxfId="370" priority="209">
      <formula>BQ4="L"</formula>
    </cfRule>
    <cfRule type="expression" dxfId="369" priority="210">
      <formula>BQ4="W"</formula>
    </cfRule>
  </conditionalFormatting>
  <conditionalFormatting sqref="BQ4:BQ18">
    <cfRule type="expression" dxfId="368" priority="205">
      <formula>BQ4=""</formula>
    </cfRule>
    <cfRule type="expression" dxfId="367" priority="207">
      <formula>BQ4="L"</formula>
    </cfRule>
    <cfRule type="expression" dxfId="366" priority="208">
      <formula>BQ4="W"</formula>
    </cfRule>
  </conditionalFormatting>
  <conditionalFormatting sqref="BN3">
    <cfRule type="expression" dxfId="365" priority="196">
      <formula>BQ3=""</formula>
    </cfRule>
    <cfRule type="expression" dxfId="364" priority="197">
      <formula>BQ3="L"</formula>
    </cfRule>
    <cfRule type="expression" dxfId="363" priority="198">
      <formula>BQ3="W"</formula>
    </cfRule>
  </conditionalFormatting>
  <conditionalFormatting sqref="BN4:BN10 BN12:BN18">
    <cfRule type="expression" dxfId="362" priority="193">
      <formula>BQ4=""</formula>
    </cfRule>
    <cfRule type="expression" dxfId="361" priority="194">
      <formula>BQ4="L"</formula>
    </cfRule>
    <cfRule type="expression" dxfId="360" priority="195">
      <formula>BQ4="W"</formula>
    </cfRule>
  </conditionalFormatting>
  <conditionalFormatting sqref="BR11">
    <cfRule type="expression" dxfId="359" priority="163">
      <formula>BU11=""</formula>
    </cfRule>
    <cfRule type="expression" dxfId="358" priority="164">
      <formula>BU11="L"</formula>
    </cfRule>
    <cfRule type="expression" dxfId="357" priority="165">
      <formula>BU11="W"</formula>
    </cfRule>
  </conditionalFormatting>
  <conditionalFormatting sqref="BS3">
    <cfRule type="expression" dxfId="356" priority="185">
      <formula>BU3=""</formula>
    </cfRule>
    <cfRule type="expression" dxfId="355" priority="188">
      <formula>BU3="L"</formula>
    </cfRule>
    <cfRule type="expression" dxfId="354" priority="189">
      <formula>BU3="W"</formula>
    </cfRule>
  </conditionalFormatting>
  <conditionalFormatting sqref="BU3">
    <cfRule type="expression" dxfId="353" priority="184">
      <formula>BU3=""</formula>
    </cfRule>
    <cfRule type="expression" dxfId="352" priority="186">
      <formula>BU3="L"</formula>
    </cfRule>
    <cfRule type="expression" dxfId="351" priority="187">
      <formula>BU3="W"</formula>
    </cfRule>
  </conditionalFormatting>
  <conditionalFormatting sqref="BT3">
    <cfRule type="expression" dxfId="350" priority="175">
      <formula>BU3=""</formula>
    </cfRule>
    <cfRule type="expression" dxfId="349" priority="176">
      <formula>BU3="L"</formula>
    </cfRule>
    <cfRule type="expression" dxfId="348" priority="177">
      <formula>BU3="W"</formula>
    </cfRule>
  </conditionalFormatting>
  <conditionalFormatting sqref="BT3:BT18">
    <cfRule type="expression" dxfId="347" priority="172">
      <formula>BU3=""</formula>
    </cfRule>
    <cfRule type="expression" dxfId="346" priority="173">
      <formula>BU3="L"</formula>
    </cfRule>
    <cfRule type="expression" dxfId="345" priority="174">
      <formula>BU3="W"</formula>
    </cfRule>
  </conditionalFormatting>
  <conditionalFormatting sqref="BS4:BS18">
    <cfRule type="expression" dxfId="344" priority="179">
      <formula>BU4=""</formula>
    </cfRule>
    <cfRule type="expression" dxfId="343" priority="182">
      <formula>BU4="L"</formula>
    </cfRule>
    <cfRule type="expression" dxfId="342" priority="183">
      <formula>BU4="W"</formula>
    </cfRule>
  </conditionalFormatting>
  <conditionalFormatting sqref="BU4:BU18">
    <cfRule type="expression" dxfId="341" priority="178">
      <formula>BU4=""</formula>
    </cfRule>
    <cfRule type="expression" dxfId="340" priority="180">
      <formula>BU4="L"</formula>
    </cfRule>
    <cfRule type="expression" dxfId="339" priority="181">
      <formula>BU4="W"</formula>
    </cfRule>
  </conditionalFormatting>
  <conditionalFormatting sqref="BR3">
    <cfRule type="expression" dxfId="338" priority="169">
      <formula>BU3=""</formula>
    </cfRule>
    <cfRule type="expression" dxfId="337" priority="170">
      <formula>BU3="L"</formula>
    </cfRule>
    <cfRule type="expression" dxfId="336" priority="171">
      <formula>BU3="W"</formula>
    </cfRule>
  </conditionalFormatting>
  <conditionalFormatting sqref="BR4:BR10 BR12:BR18">
    <cfRule type="expression" dxfId="335" priority="166">
      <formula>BU4=""</formula>
    </cfRule>
    <cfRule type="expression" dxfId="334" priority="167">
      <formula>BU4="L"</formula>
    </cfRule>
    <cfRule type="expression" dxfId="333" priority="168">
      <formula>BU4="W"</formula>
    </cfRule>
  </conditionalFormatting>
  <conditionalFormatting sqref="BV11">
    <cfRule type="expression" dxfId="332" priority="136">
      <formula>BY11=""</formula>
    </cfRule>
    <cfRule type="expression" dxfId="331" priority="137">
      <formula>BY11="L"</formula>
    </cfRule>
    <cfRule type="expression" dxfId="330" priority="138">
      <formula>BY11="W"</formula>
    </cfRule>
  </conditionalFormatting>
  <conditionalFormatting sqref="BW3">
    <cfRule type="expression" dxfId="329" priority="158">
      <formula>BY3=""</formula>
    </cfRule>
    <cfRule type="expression" dxfId="328" priority="161">
      <formula>BY3="L"</formula>
    </cfRule>
    <cfRule type="expression" dxfId="327" priority="162">
      <formula>BY3="W"</formula>
    </cfRule>
  </conditionalFormatting>
  <conditionalFormatting sqref="BY3">
    <cfRule type="expression" dxfId="326" priority="157">
      <formula>BY3=""</formula>
    </cfRule>
    <cfRule type="expression" dxfId="325" priority="159">
      <formula>BY3="L"</formula>
    </cfRule>
    <cfRule type="expression" dxfId="324" priority="160">
      <formula>BY3="W"</formula>
    </cfRule>
  </conditionalFormatting>
  <conditionalFormatting sqref="BX3">
    <cfRule type="expression" dxfId="323" priority="148">
      <formula>BY3=""</formula>
    </cfRule>
    <cfRule type="expression" dxfId="322" priority="149">
      <formula>BY3="L"</formula>
    </cfRule>
    <cfRule type="expression" dxfId="321" priority="150">
      <formula>BY3="W"</formula>
    </cfRule>
  </conditionalFormatting>
  <conditionalFormatting sqref="BX3:BX18">
    <cfRule type="expression" dxfId="320" priority="145">
      <formula>BY3=""</formula>
    </cfRule>
    <cfRule type="expression" dxfId="319" priority="146">
      <formula>BY3="L"</formula>
    </cfRule>
    <cfRule type="expression" dxfId="318" priority="147">
      <formula>BY3="W"</formula>
    </cfRule>
  </conditionalFormatting>
  <conditionalFormatting sqref="BW4:BW18">
    <cfRule type="expression" dxfId="317" priority="152">
      <formula>BY4=""</formula>
    </cfRule>
    <cfRule type="expression" dxfId="316" priority="155">
      <formula>BY4="L"</formula>
    </cfRule>
    <cfRule type="expression" dxfId="315" priority="156">
      <formula>BY4="W"</formula>
    </cfRule>
  </conditionalFormatting>
  <conditionalFormatting sqref="BY4:BY18">
    <cfRule type="expression" dxfId="314" priority="151">
      <formula>BY4=""</formula>
    </cfRule>
    <cfRule type="expression" dxfId="313" priority="153">
      <formula>BY4="L"</formula>
    </cfRule>
    <cfRule type="expression" dxfId="312" priority="154">
      <formula>BY4="W"</formula>
    </cfRule>
  </conditionalFormatting>
  <conditionalFormatting sqref="BV3">
    <cfRule type="expression" dxfId="311" priority="142">
      <formula>BY3=""</formula>
    </cfRule>
    <cfRule type="expression" dxfId="310" priority="143">
      <formula>BY3="L"</formula>
    </cfRule>
    <cfRule type="expression" dxfId="309" priority="144">
      <formula>BY3="W"</formula>
    </cfRule>
  </conditionalFormatting>
  <conditionalFormatting sqref="BV4:BV10 BV12:BV18">
    <cfRule type="expression" dxfId="308" priority="139">
      <formula>BY4=""</formula>
    </cfRule>
    <cfRule type="expression" dxfId="307" priority="140">
      <formula>BY4="L"</formula>
    </cfRule>
    <cfRule type="expression" dxfId="306" priority="141">
      <formula>BY4="W"</formula>
    </cfRule>
  </conditionalFormatting>
  <conditionalFormatting sqref="BZ11">
    <cfRule type="expression" dxfId="305" priority="109">
      <formula>CC11=""</formula>
    </cfRule>
    <cfRule type="expression" dxfId="304" priority="110">
      <formula>CC11="L"</formula>
    </cfRule>
    <cfRule type="expression" dxfId="303" priority="111">
      <formula>CC11="W"</formula>
    </cfRule>
  </conditionalFormatting>
  <conditionalFormatting sqref="CA3">
    <cfRule type="expression" dxfId="302" priority="131">
      <formula>CC3=""</formula>
    </cfRule>
    <cfRule type="expression" dxfId="301" priority="134">
      <formula>CC3="L"</formula>
    </cfRule>
    <cfRule type="expression" dxfId="300" priority="135">
      <formula>CC3="W"</formula>
    </cfRule>
  </conditionalFormatting>
  <conditionalFormatting sqref="CC3">
    <cfRule type="expression" dxfId="299" priority="130">
      <formula>CC3=""</formula>
    </cfRule>
    <cfRule type="expression" dxfId="298" priority="132">
      <formula>CC3="L"</formula>
    </cfRule>
    <cfRule type="expression" dxfId="297" priority="133">
      <formula>CC3="W"</formula>
    </cfRule>
  </conditionalFormatting>
  <conditionalFormatting sqref="CB3">
    <cfRule type="expression" dxfId="296" priority="121">
      <formula>CC3=""</formula>
    </cfRule>
    <cfRule type="expression" dxfId="295" priority="122">
      <formula>CC3="L"</formula>
    </cfRule>
    <cfRule type="expression" dxfId="294" priority="123">
      <formula>CC3="W"</formula>
    </cfRule>
  </conditionalFormatting>
  <conditionalFormatting sqref="CB3:CB18">
    <cfRule type="expression" dxfId="293" priority="118">
      <formula>CC3=""</formula>
    </cfRule>
    <cfRule type="expression" dxfId="292" priority="119">
      <formula>CC3="L"</formula>
    </cfRule>
    <cfRule type="expression" dxfId="291" priority="120">
      <formula>CC3="W"</formula>
    </cfRule>
  </conditionalFormatting>
  <conditionalFormatting sqref="CA4:CA18">
    <cfRule type="expression" dxfId="290" priority="125">
      <formula>CC4=""</formula>
    </cfRule>
    <cfRule type="expression" dxfId="289" priority="128">
      <formula>CC4="L"</formula>
    </cfRule>
    <cfRule type="expression" dxfId="288" priority="129">
      <formula>CC4="W"</formula>
    </cfRule>
  </conditionalFormatting>
  <conditionalFormatting sqref="CC4:CC18">
    <cfRule type="expression" dxfId="287" priority="124">
      <formula>CC4=""</formula>
    </cfRule>
    <cfRule type="expression" dxfId="286" priority="126">
      <formula>CC4="L"</formula>
    </cfRule>
    <cfRule type="expression" dxfId="285" priority="127">
      <formula>CC4="W"</formula>
    </cfRule>
  </conditionalFormatting>
  <conditionalFormatting sqref="BZ3">
    <cfRule type="expression" dxfId="284" priority="115">
      <formula>CC3=""</formula>
    </cfRule>
    <cfRule type="expression" dxfId="283" priority="116">
      <formula>CC3="L"</formula>
    </cfRule>
    <cfRule type="expression" dxfId="282" priority="117">
      <formula>CC3="W"</formula>
    </cfRule>
  </conditionalFormatting>
  <conditionalFormatting sqref="BZ4:BZ10 BZ12:BZ18">
    <cfRule type="expression" dxfId="281" priority="112">
      <formula>CC4=""</formula>
    </cfRule>
    <cfRule type="expression" dxfId="280" priority="113">
      <formula>CC4="L"</formula>
    </cfRule>
    <cfRule type="expression" dxfId="279" priority="114">
      <formula>CC4="W"</formula>
    </cfRule>
  </conditionalFormatting>
  <conditionalFormatting sqref="CD11">
    <cfRule type="expression" dxfId="278" priority="82">
      <formula>CG11=""</formula>
    </cfRule>
    <cfRule type="expression" dxfId="277" priority="83">
      <formula>CG11="L"</formula>
    </cfRule>
    <cfRule type="expression" dxfId="276" priority="84">
      <formula>CG11="W"</formula>
    </cfRule>
  </conditionalFormatting>
  <conditionalFormatting sqref="CE3">
    <cfRule type="expression" dxfId="275" priority="104">
      <formula>CG3=""</formula>
    </cfRule>
    <cfRule type="expression" dxfId="274" priority="107">
      <formula>CG3="L"</formula>
    </cfRule>
    <cfRule type="expression" dxfId="273" priority="108">
      <formula>CG3="W"</formula>
    </cfRule>
  </conditionalFormatting>
  <conditionalFormatting sqref="CG3">
    <cfRule type="expression" dxfId="272" priority="103">
      <formula>CG3=""</formula>
    </cfRule>
    <cfRule type="expression" dxfId="271" priority="105">
      <formula>CG3="L"</formula>
    </cfRule>
    <cfRule type="expression" dxfId="270" priority="106">
      <formula>CG3="W"</formula>
    </cfRule>
  </conditionalFormatting>
  <conditionalFormatting sqref="CF3">
    <cfRule type="expression" dxfId="269" priority="94">
      <formula>CG3=""</formula>
    </cfRule>
    <cfRule type="expression" dxfId="268" priority="95">
      <formula>CG3="L"</formula>
    </cfRule>
    <cfRule type="expression" dxfId="267" priority="96">
      <formula>CG3="W"</formula>
    </cfRule>
  </conditionalFormatting>
  <conditionalFormatting sqref="CF3:CF18">
    <cfRule type="expression" dxfId="266" priority="91">
      <formula>CG3=""</formula>
    </cfRule>
    <cfRule type="expression" dxfId="265" priority="92">
      <formula>CG3="L"</formula>
    </cfRule>
    <cfRule type="expression" dxfId="264" priority="93">
      <formula>CG3="W"</formula>
    </cfRule>
  </conditionalFormatting>
  <conditionalFormatting sqref="CE4:CE18">
    <cfRule type="expression" dxfId="263" priority="98">
      <formula>CG4=""</formula>
    </cfRule>
    <cfRule type="expression" dxfId="262" priority="101">
      <formula>CG4="L"</formula>
    </cfRule>
    <cfRule type="expression" dxfId="261" priority="102">
      <formula>CG4="W"</formula>
    </cfRule>
  </conditionalFormatting>
  <conditionalFormatting sqref="CG4:CG18">
    <cfRule type="expression" dxfId="260" priority="97">
      <formula>CG4=""</formula>
    </cfRule>
    <cfRule type="expression" dxfId="259" priority="99">
      <formula>CG4="L"</formula>
    </cfRule>
    <cfRule type="expression" dxfId="258" priority="100">
      <formula>CG4="W"</formula>
    </cfRule>
  </conditionalFormatting>
  <conditionalFormatting sqref="CD3">
    <cfRule type="expression" dxfId="257" priority="88">
      <formula>CG3=""</formula>
    </cfRule>
    <cfRule type="expression" dxfId="256" priority="89">
      <formula>CG3="L"</formula>
    </cfRule>
    <cfRule type="expression" dxfId="255" priority="90">
      <formula>CG3="W"</formula>
    </cfRule>
  </conditionalFormatting>
  <conditionalFormatting sqref="CD4:CD10 CD12:CD18">
    <cfRule type="expression" dxfId="254" priority="85">
      <formula>CG4=""</formula>
    </cfRule>
    <cfRule type="expression" dxfId="253" priority="86">
      <formula>CG4="L"</formula>
    </cfRule>
    <cfRule type="expression" dxfId="252" priority="87">
      <formula>CG4="W"</formula>
    </cfRule>
  </conditionalFormatting>
  <conditionalFormatting sqref="CH11">
    <cfRule type="expression" dxfId="251" priority="55">
      <formula>CK11=""</formula>
    </cfRule>
    <cfRule type="expression" dxfId="250" priority="56">
      <formula>CK11="L"</formula>
    </cfRule>
    <cfRule type="expression" dxfId="249" priority="57">
      <formula>CK11="W"</formula>
    </cfRule>
  </conditionalFormatting>
  <conditionalFormatting sqref="CI3">
    <cfRule type="expression" dxfId="248" priority="77">
      <formula>CK3=""</formula>
    </cfRule>
    <cfRule type="expression" dxfId="247" priority="80">
      <formula>CK3="L"</formula>
    </cfRule>
    <cfRule type="expression" dxfId="246" priority="81">
      <formula>CK3="W"</formula>
    </cfRule>
  </conditionalFormatting>
  <conditionalFormatting sqref="CK3">
    <cfRule type="expression" dxfId="245" priority="76">
      <formula>CK3=""</formula>
    </cfRule>
    <cfRule type="expression" dxfId="244" priority="78">
      <formula>CK3="L"</formula>
    </cfRule>
    <cfRule type="expression" dxfId="243" priority="79">
      <formula>CK3="W"</formula>
    </cfRule>
  </conditionalFormatting>
  <conditionalFormatting sqref="CJ3">
    <cfRule type="expression" dxfId="242" priority="67">
      <formula>CK3=""</formula>
    </cfRule>
    <cfRule type="expression" dxfId="241" priority="68">
      <formula>CK3="L"</formula>
    </cfRule>
    <cfRule type="expression" dxfId="240" priority="69">
      <formula>CK3="W"</formula>
    </cfRule>
  </conditionalFormatting>
  <conditionalFormatting sqref="CJ3:CJ18">
    <cfRule type="expression" dxfId="239" priority="64">
      <formula>CK3=""</formula>
    </cfRule>
    <cfRule type="expression" dxfId="238" priority="65">
      <formula>CK3="L"</formula>
    </cfRule>
    <cfRule type="expression" dxfId="237" priority="66">
      <formula>CK3="W"</formula>
    </cfRule>
  </conditionalFormatting>
  <conditionalFormatting sqref="CI4:CI18">
    <cfRule type="expression" dxfId="236" priority="71">
      <formula>CK4=""</formula>
    </cfRule>
    <cfRule type="expression" dxfId="235" priority="74">
      <formula>CK4="L"</formula>
    </cfRule>
    <cfRule type="expression" dxfId="234" priority="75">
      <formula>CK4="W"</formula>
    </cfRule>
  </conditionalFormatting>
  <conditionalFormatting sqref="CK4:CK18">
    <cfRule type="expression" dxfId="233" priority="70">
      <formula>CK4=""</formula>
    </cfRule>
    <cfRule type="expression" dxfId="232" priority="72">
      <formula>CK4="L"</formula>
    </cfRule>
    <cfRule type="expression" dxfId="231" priority="73">
      <formula>CK4="W"</formula>
    </cfRule>
  </conditionalFormatting>
  <conditionalFormatting sqref="CH3">
    <cfRule type="expression" dxfId="230" priority="61">
      <formula>CK3=""</formula>
    </cfRule>
    <cfRule type="expression" dxfId="229" priority="62">
      <formula>CK3="L"</formula>
    </cfRule>
    <cfRule type="expression" dxfId="228" priority="63">
      <formula>CK3="W"</formula>
    </cfRule>
  </conditionalFormatting>
  <conditionalFormatting sqref="CH4:CH10 CH12:CH18">
    <cfRule type="expression" dxfId="227" priority="58">
      <formula>CK4=""</formula>
    </cfRule>
    <cfRule type="expression" dxfId="226" priority="59">
      <formula>CK4="L"</formula>
    </cfRule>
    <cfRule type="expression" dxfId="225" priority="60">
      <formula>CK4="W"</formula>
    </cfRule>
  </conditionalFormatting>
  <conditionalFormatting sqref="CL11">
    <cfRule type="expression" dxfId="224" priority="28">
      <formula>CO11=""</formula>
    </cfRule>
    <cfRule type="expression" dxfId="223" priority="29">
      <formula>CO11="L"</formula>
    </cfRule>
    <cfRule type="expression" dxfId="222" priority="30">
      <formula>CO11="W"</formula>
    </cfRule>
  </conditionalFormatting>
  <conditionalFormatting sqref="CM3">
    <cfRule type="expression" dxfId="221" priority="50">
      <formula>CO3=""</formula>
    </cfRule>
    <cfRule type="expression" dxfId="220" priority="53">
      <formula>CO3="L"</formula>
    </cfRule>
    <cfRule type="expression" dxfId="219" priority="54">
      <formula>CO3="W"</formula>
    </cfRule>
  </conditionalFormatting>
  <conditionalFormatting sqref="CO3">
    <cfRule type="expression" dxfId="218" priority="49">
      <formula>CO3=""</formula>
    </cfRule>
    <cfRule type="expression" dxfId="217" priority="51">
      <formula>CO3="L"</formula>
    </cfRule>
    <cfRule type="expression" dxfId="216" priority="52">
      <formula>CO3="W"</formula>
    </cfRule>
  </conditionalFormatting>
  <conditionalFormatting sqref="CN3">
    <cfRule type="expression" dxfId="215" priority="40">
      <formula>CO3=""</formula>
    </cfRule>
    <cfRule type="expression" dxfId="214" priority="41">
      <formula>CO3="L"</formula>
    </cfRule>
    <cfRule type="expression" dxfId="213" priority="42">
      <formula>CO3="W"</formula>
    </cfRule>
  </conditionalFormatting>
  <conditionalFormatting sqref="CN3:CN18">
    <cfRule type="expression" dxfId="212" priority="37">
      <formula>CO3=""</formula>
    </cfRule>
    <cfRule type="expression" dxfId="211" priority="38">
      <formula>CO3="L"</formula>
    </cfRule>
    <cfRule type="expression" dxfId="210" priority="39">
      <formula>CO3="W"</formula>
    </cfRule>
  </conditionalFormatting>
  <conditionalFormatting sqref="CM4:CM18">
    <cfRule type="expression" dxfId="209" priority="44">
      <formula>CO4=""</formula>
    </cfRule>
    <cfRule type="expression" dxfId="208" priority="47">
      <formula>CO4="L"</formula>
    </cfRule>
    <cfRule type="expression" dxfId="207" priority="48">
      <formula>CO4="W"</formula>
    </cfRule>
  </conditionalFormatting>
  <conditionalFormatting sqref="CO4:CO18">
    <cfRule type="expression" dxfId="206" priority="43">
      <formula>CO4=""</formula>
    </cfRule>
    <cfRule type="expression" dxfId="205" priority="45">
      <formula>CO4="L"</formula>
    </cfRule>
    <cfRule type="expression" dxfId="204" priority="46">
      <formula>CO4="W"</formula>
    </cfRule>
  </conditionalFormatting>
  <conditionalFormatting sqref="CL3">
    <cfRule type="expression" dxfId="203" priority="34">
      <formula>CO3=""</formula>
    </cfRule>
    <cfRule type="expression" dxfId="202" priority="35">
      <formula>CO3="L"</formula>
    </cfRule>
    <cfRule type="expression" dxfId="201" priority="36">
      <formula>CO3="W"</formula>
    </cfRule>
  </conditionalFormatting>
  <conditionalFormatting sqref="CL4:CL10 CL12:CL18">
    <cfRule type="expression" dxfId="200" priority="31">
      <formula>CO4=""</formula>
    </cfRule>
    <cfRule type="expression" dxfId="199" priority="32">
      <formula>CO4="L"</formula>
    </cfRule>
    <cfRule type="expression" dxfId="198" priority="33">
      <formula>CO4="W"</formula>
    </cfRule>
  </conditionalFormatting>
  <conditionalFormatting sqref="CP11">
    <cfRule type="expression" dxfId="197" priority="1">
      <formula>CS11=""</formula>
    </cfRule>
    <cfRule type="expression" dxfId="196" priority="2">
      <formula>CS11="L"</formula>
    </cfRule>
    <cfRule type="expression" dxfId="195" priority="3">
      <formula>CS11="W"</formula>
    </cfRule>
  </conditionalFormatting>
  <conditionalFormatting sqref="CQ3">
    <cfRule type="expression" dxfId="194" priority="23">
      <formula>CS3=""</formula>
    </cfRule>
    <cfRule type="expression" dxfId="193" priority="26">
      <formula>CS3="L"</formula>
    </cfRule>
    <cfRule type="expression" dxfId="192" priority="27">
      <formula>CS3="W"</formula>
    </cfRule>
  </conditionalFormatting>
  <conditionalFormatting sqref="CS3">
    <cfRule type="expression" dxfId="191" priority="22">
      <formula>CS3=""</formula>
    </cfRule>
    <cfRule type="expression" dxfId="190" priority="24">
      <formula>CS3="L"</formula>
    </cfRule>
    <cfRule type="expression" dxfId="189" priority="25">
      <formula>CS3="W"</formula>
    </cfRule>
  </conditionalFormatting>
  <conditionalFormatting sqref="CR3">
    <cfRule type="expression" dxfId="188" priority="13">
      <formula>CS3=""</formula>
    </cfRule>
    <cfRule type="expression" dxfId="187" priority="14">
      <formula>CS3="L"</formula>
    </cfRule>
    <cfRule type="expression" dxfId="186" priority="15">
      <formula>CS3="W"</formula>
    </cfRule>
  </conditionalFormatting>
  <conditionalFormatting sqref="CR3:CR18">
    <cfRule type="expression" dxfId="185" priority="10">
      <formula>CS3=""</formula>
    </cfRule>
    <cfRule type="expression" dxfId="184" priority="11">
      <formula>CS3="L"</formula>
    </cfRule>
    <cfRule type="expression" dxfId="183" priority="12">
      <formula>CS3="W"</formula>
    </cfRule>
  </conditionalFormatting>
  <conditionalFormatting sqref="CQ4:CQ18">
    <cfRule type="expression" dxfId="182" priority="17">
      <formula>CS4=""</formula>
    </cfRule>
    <cfRule type="expression" dxfId="181" priority="20">
      <formula>CS4="L"</formula>
    </cfRule>
    <cfRule type="expression" dxfId="180" priority="21">
      <formula>CS4="W"</formula>
    </cfRule>
  </conditionalFormatting>
  <conditionalFormatting sqref="CS4:CS18">
    <cfRule type="expression" dxfId="179" priority="16">
      <formula>CS4=""</formula>
    </cfRule>
    <cfRule type="expression" dxfId="178" priority="18">
      <formula>CS4="L"</formula>
    </cfRule>
    <cfRule type="expression" dxfId="177" priority="19">
      <formula>CS4="W"</formula>
    </cfRule>
  </conditionalFormatting>
  <conditionalFormatting sqref="CP3">
    <cfRule type="expression" dxfId="176" priority="7">
      <formula>CS3=""</formula>
    </cfRule>
    <cfRule type="expression" dxfId="175" priority="8">
      <formula>CS3="L"</formula>
    </cfRule>
    <cfRule type="expression" dxfId="174" priority="9">
      <formula>CS3="W"</formula>
    </cfRule>
  </conditionalFormatting>
  <conditionalFormatting sqref="CP4:CP10 CP12:CP18">
    <cfRule type="expression" dxfId="173" priority="4">
      <formula>CS4=""</formula>
    </cfRule>
    <cfRule type="expression" dxfId="172" priority="5">
      <formula>CS4="L"</formula>
    </cfRule>
    <cfRule type="expression" dxfId="17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106" t="s">
        <v>95</v>
      </c>
      <c r="B1" s="106" t="s">
        <v>70</v>
      </c>
      <c r="C1" s="106" t="s">
        <v>69</v>
      </c>
      <c r="D1" s="106" t="s">
        <v>66</v>
      </c>
      <c r="E1" s="106" t="s">
        <v>65</v>
      </c>
      <c r="F1" s="120" t="s">
        <v>123</v>
      </c>
      <c r="G1" s="120" t="s">
        <v>124</v>
      </c>
      <c r="H1" s="121" t="s">
        <v>125</v>
      </c>
      <c r="I1" s="121" t="s">
        <v>7</v>
      </c>
      <c r="J1" s="121" t="s">
        <v>136</v>
      </c>
      <c r="K1" s="123" t="s">
        <v>150</v>
      </c>
      <c r="L1" s="127" t="s">
        <v>151</v>
      </c>
      <c r="M1" s="128"/>
      <c r="N1" s="129">
        <v>1</v>
      </c>
      <c r="O1" s="130"/>
      <c r="P1" s="127" t="s">
        <v>151</v>
      </c>
      <c r="Q1" s="128"/>
      <c r="R1" s="129">
        <f>N1+1</f>
        <v>2</v>
      </c>
      <c r="S1" s="130"/>
      <c r="T1" s="127" t="s">
        <v>151</v>
      </c>
      <c r="U1" s="128"/>
      <c r="V1" s="129">
        <f>R1+1</f>
        <v>3</v>
      </c>
      <c r="W1" s="130"/>
      <c r="X1" s="127" t="s">
        <v>151</v>
      </c>
      <c r="Y1" s="128"/>
      <c r="Z1" s="129">
        <f>V1+1</f>
        <v>4</v>
      </c>
      <c r="AA1" s="130"/>
      <c r="AB1" s="127" t="s">
        <v>151</v>
      </c>
      <c r="AC1" s="128"/>
      <c r="AD1" s="129">
        <f>Z1+1</f>
        <v>5</v>
      </c>
      <c r="AE1" s="130"/>
      <c r="AF1" s="127" t="s">
        <v>151</v>
      </c>
      <c r="AG1" s="128"/>
      <c r="AH1" s="129">
        <f>AD1+1</f>
        <v>6</v>
      </c>
      <c r="AI1" s="130"/>
      <c r="AJ1" s="127" t="s">
        <v>151</v>
      </c>
      <c r="AK1" s="128"/>
      <c r="AL1" s="129">
        <f>AH1+1</f>
        <v>7</v>
      </c>
      <c r="AM1" s="130"/>
    </row>
    <row r="2" spans="1:39" x14ac:dyDescent="0.2">
      <c r="A2" s="106"/>
      <c r="B2" s="106"/>
      <c r="C2" s="106"/>
      <c r="D2" s="106"/>
      <c r="E2" s="106"/>
      <c r="F2" s="106"/>
      <c r="G2" s="106"/>
      <c r="H2" s="122"/>
      <c r="I2" s="121"/>
      <c r="J2" s="121"/>
      <c r="K2" s="123"/>
      <c r="L2" s="56" t="s">
        <v>121</v>
      </c>
      <c r="M2" s="57" t="s">
        <v>122</v>
      </c>
      <c r="N2" s="57" t="s">
        <v>148</v>
      </c>
      <c r="O2" s="58" t="s">
        <v>7</v>
      </c>
      <c r="P2" s="56" t="s">
        <v>121</v>
      </c>
      <c r="Q2" s="57" t="s">
        <v>122</v>
      </c>
      <c r="R2" s="57" t="s">
        <v>148</v>
      </c>
      <c r="S2" s="58" t="s">
        <v>7</v>
      </c>
      <c r="T2" s="56" t="s">
        <v>121</v>
      </c>
      <c r="U2" s="57" t="s">
        <v>122</v>
      </c>
      <c r="V2" s="57" t="s">
        <v>148</v>
      </c>
      <c r="W2" s="58" t="s">
        <v>7</v>
      </c>
      <c r="X2" s="50" t="s">
        <v>121</v>
      </c>
      <c r="Y2" s="51" t="s">
        <v>122</v>
      </c>
      <c r="Z2" s="57" t="s">
        <v>148</v>
      </c>
      <c r="AA2" s="52" t="s">
        <v>7</v>
      </c>
      <c r="AB2" s="56" t="s">
        <v>121</v>
      </c>
      <c r="AC2" s="57" t="s">
        <v>122</v>
      </c>
      <c r="AD2" s="57" t="s">
        <v>148</v>
      </c>
      <c r="AE2" s="58" t="s">
        <v>7</v>
      </c>
      <c r="AF2" s="50" t="s">
        <v>121</v>
      </c>
      <c r="AG2" s="51" t="s">
        <v>122</v>
      </c>
      <c r="AH2" s="57" t="s">
        <v>148</v>
      </c>
      <c r="AI2" s="52" t="s">
        <v>7</v>
      </c>
      <c r="AJ2" s="47" t="s">
        <v>121</v>
      </c>
      <c r="AK2" s="48" t="s">
        <v>122</v>
      </c>
      <c r="AL2" s="54" t="s">
        <v>148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85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Data'!$X$1:$X$1000,MATCH(A3&amp;B3&amp;C3,'All Group Data'!$A$1:$A$1000&amp;'All Group Data'!$B$1:$B$1000&amp;'All Group Data'!$C$1:$C$1000,0))</f>
        <v>Russia</v>
      </c>
      <c r="J3" t="str">
        <f>IF(I3="","",IF(I3=D3,"favourite",IF(I3=E3,"outsider","draw")))</f>
        <v>favourite</v>
      </c>
      <c r="K3">
        <f>IF(J3="","",IF(J3="favourite",SUMIFS('All Group Data'!$S2:$S1000,'All Group Data'!$A2:$A1000,$A3,'All Group Data'!$C$2:$C$1000,$C3,'All Group Data'!$B$2:$B$1000,$B3),IF(J3="outsider",SUMIFS('All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Data'!$S$2:$S$1000,'All Group Data'!$A$2:$A$1000,$A3,'All Group Data'!$C$2:$C$1000,$C3,'All Group Data'!$B$2:$B$1000,$B3),IF(M3="outsider",SUMIFS('All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O3" s="55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Data'!$S$2:$S$1000,'All Group Data'!$A$2:$A$1000,$A3,'All Group Data'!$C$2:$C$1000,$C3,'All Group Data'!$B$2:$B$1000,$B3),IF(Q3="outsider",SUMIFS('All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S3" s="55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Data'!$S$2:$S$1000,'All Group Data'!$A$2:$A$1000,$A3,'All Group Data'!$C$2:$C$1000,$C3,'All Group Data'!$B$2:$B$1000,$B3),IF(U3="outsider",SUMIFS('All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W3" s="55" t="str">
        <f t="shared" ref="W3:W18" si="5">IF($I3="","",IF($I3=T3,"W","L"))</f>
        <v>W</v>
      </c>
      <c r="X3" s="45" t="s">
        <v>85</v>
      </c>
      <c r="Y3" s="42" t="str">
        <f t="shared" ref="Y3:Y18" si="6">IF(X3="","",IF(X3=$D3,"favourite",IF(X3=$E3,"outsider","draw")))</f>
        <v>outsider</v>
      </c>
      <c r="Z3" s="42">
        <f>IF(Y3="","",IF(Y3="favourite",SUMIFS('All Group Data'!$S$2:$S$1000,'All Group Data'!$A$2:$A$1000,$A3,'All Group Data'!$C$2:$C$1000,$C3,'All Group Data'!$B$2:$B$1000,$B3),IF(Y3="outsider",SUMIFS('All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9</v>
      </c>
      <c r="AA3" s="55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Data'!$S$2:$S$1000,'All Group Data'!$A$2:$A$1000,$A3,'All Group Data'!$C$2:$C$1000,$C3,'All Group Data'!$B$2:$B$1000,$B3),IF(AC3="outsider",SUMIFS('All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E3" s="55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Data'!$S$2:$S$1000,'All Group Data'!$A$2:$A$1000,$A3,'All Group Data'!$C$2:$C$1000,$C3,'All Group Data'!$B$2:$B$1000,$B3),IF(AG3="outsider",SUMIFS('All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4</v>
      </c>
      <c r="AI3" s="55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Data'!$S$2:$S$1000,'All Group Data'!$A$2:$A$1000,$A3,'All Group Data'!$C$2:$C$1000,$C3,'All Group Data'!$B$2:$B$1000,$B3),IF(AK3="outsider",SUMIFS('All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M3" s="55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86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Data'!$X$1:$X$1000,MATCH(A4&amp;B4&amp;C4,'All Group Data'!$A$1:$A$1000&amp;'All Group Data'!$B$1:$B$1000&amp;'All Group Data'!$C$1:$C$1000,0))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Data'!$S3:$S1001,'All Group Data'!$A3:$A1001,$A4,'All Group Data'!$C$2:$C$1000,$C4,'All Group Data'!$B$2:$B$1000,$B4),IF(J4="outsider",SUMIFS('All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Data'!$S$2:$S$1000,'All Group Data'!$A$2:$A$1000,$A4,'All Group Data'!$C$2:$C$1000,$C4,'All Group Data'!$B$2:$B$1000,$B4),IF(M4="outsider",SUMIFS('All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O4" s="55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Data'!$S$2:$S$1000,'All Group Data'!$A$2:$A$1000,$A4,'All Group Data'!$C$2:$C$1000,$C4,'All Group Data'!$B$2:$B$1000,$B4),IF(Q4="outsider",SUMIFS('All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S4" s="55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Data'!$S$2:$S$1000,'All Group Data'!$A$2:$A$1000,$A4,'All Group Data'!$C$2:$C$1000,$C4,'All Group Data'!$B$2:$B$1000,$B4),IF(U4="outsider",SUMIFS('All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W4" s="55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Data'!$S$2:$S$1000,'All Group Data'!$A$2:$A$1000,$A4,'All Group Data'!$C$2:$C$1000,$C4,'All Group Data'!$B$2:$B$1000,$B4),IF(Y4="outsider",SUMIFS('All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3.5</v>
      </c>
      <c r="AA4" s="55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Data'!$S$2:$S$1000,'All Group Data'!$A$2:$A$1000,$A4,'All Group Data'!$C$2:$C$1000,$C4,'All Group Data'!$B$2:$B$1000,$B4),IF(AC4="outsider",SUMIFS('All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E4" s="55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Data'!$S$2:$S$1000,'All Group Data'!$A$2:$A$1000,$A4,'All Group Data'!$C$2:$C$1000,$C4,'All Group Data'!$B$2:$B$1000,$B4),IF(AG4="outsider",SUMIFS('All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I4" s="55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Data'!$S$2:$S$1000,'All Group Data'!$A$2:$A$1000,$A4,'All Group Data'!$C$2:$C$1000,$C4,'All Group Data'!$B$2:$B$1000,$B4),IF(AK4="outsider",SUMIFS('All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M4" s="55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87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Data'!$X$1:$X$1000,MATCH(A5&amp;B5&amp;C5,'All Group Data'!$A$1:$A$1000&amp;'All Group Data'!$B$1:$B$1000&amp;'All Group Data'!$C$1:$C$1000,0))</f>
        <v>Iran</v>
      </c>
      <c r="J5" t="str">
        <f t="shared" si="17"/>
        <v>outsider</v>
      </c>
      <c r="K5">
        <f>IF(J5="","",IF(J5="favourite",SUMIFS('All Group Data'!$S4:$S1002,'All Group Data'!$A4:$A1002,$A5,'All Group Data'!$C$2:$C$1000,$C5,'All Group Data'!$B$2:$B$1000,$B5),IF(J5="outsider",SUMIFS('All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14</v>
      </c>
      <c r="L5" s="45" t="s">
        <v>87</v>
      </c>
      <c r="M5" s="42" t="str">
        <f t="shared" si="0"/>
        <v>favourite</v>
      </c>
      <c r="N5" s="42">
        <f>IF(M5="","",IF(M5="favourite",SUMIFS('All Group Data'!$S$2:$S$1000,'All Group Data'!$A$2:$A$1000,$A5,'All Group Data'!$C$2:$C$1000,$C5,'All Group Data'!$B$2:$B$1000,$B5),IF(M5="outsider",SUMIFS('All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O5" s="55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Data'!$S$2:$S$1000,'All Group Data'!$A$2:$A$1000,$A5,'All Group Data'!$C$2:$C$1000,$C5,'All Group Data'!$B$2:$B$1000,$B5),IF(Q5="outsider",SUMIFS('All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S5" s="55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Data'!$S$2:$S$1000,'All Group Data'!$A$2:$A$1000,$A5,'All Group Data'!$C$2:$C$1000,$C5,'All Group Data'!$B$2:$B$1000,$B5),IF(U5="outsider",SUMIFS('All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W5" s="55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Data'!$S$2:$S$1000,'All Group Data'!$A$2:$A$1000,$A5,'All Group Data'!$C$2:$C$1000,$C5,'All Group Data'!$B$2:$B$1000,$B5),IF(Y5="outsider",SUMIFS('All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A5" s="55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Data'!$S$2:$S$1000,'All Group Data'!$A$2:$A$1000,$A5,'All Group Data'!$C$2:$C$1000,$C5,'All Group Data'!$B$2:$B$1000,$B5),IF(AC5="outsider",SUMIFS('All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E5" s="55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Data'!$S$2:$S$1000,'All Group Data'!$A$2:$A$1000,$A5,'All Group Data'!$C$2:$C$1000,$C5,'All Group Data'!$B$2:$B$1000,$B5),IF(AG5="outsider",SUMIFS('All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I5" s="55" t="str">
        <f t="shared" si="11"/>
        <v>L</v>
      </c>
      <c r="AJ5" s="45" t="s">
        <v>87</v>
      </c>
      <c r="AK5" s="42" t="str">
        <f t="shared" si="12"/>
        <v>favourite</v>
      </c>
      <c r="AL5" s="42">
        <f>IF(AK5="","",IF(AK5="favourite",SUMIFS('All Group Data'!$S$2:$S$1000,'All Group Data'!$A$2:$A$1000,$A5,'All Group Data'!$C$2:$C$1000,$C5,'All Group Data'!$B$2:$B$1000,$B5),IF(AK5="outsider",SUMIFS('All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AM5" s="55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Data'!$X$1:$X$1000,MATCH(A6&amp;B6&amp;C6,'All Group Data'!$A$1:$A$1000&amp;'All Group Data'!$B$1:$B$1000&amp;'All Group Data'!$C$1:$C$1000,0))</f>
        <v>Draw</v>
      </c>
      <c r="J6" t="str">
        <f t="shared" si="17"/>
        <v>draw</v>
      </c>
      <c r="K6">
        <f>IF(J6="","",IF(J6="favourite",SUMIFS('All Group Data'!$S5:$S1003,'All Group Data'!$A5:$A1003,$A6,'All Group Data'!$C$2:$C$1000,$C6,'All Group Data'!$B$2:$B$1000,$B6),IF(J6="outsider",SUMIFS('All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Data'!$S$2:$S$1000,'All Group Data'!$A$2:$A$1000,$A6,'All Group Data'!$C$2:$C$1000,$C6,'All Group Data'!$B$2:$B$1000,$B6),IF(M6="outsider",SUMIFS('All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O6" s="55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Data'!$S$2:$S$1000,'All Group Data'!$A$2:$A$1000,$A6,'All Group Data'!$C$2:$C$1000,$C6,'All Group Data'!$B$2:$B$1000,$B6),IF(Q6="outsider",SUMIFS('All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S6" s="55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Data'!$S$2:$S$1000,'All Group Data'!$A$2:$A$1000,$A6,'All Group Data'!$C$2:$C$1000,$C6,'All Group Data'!$B$2:$B$1000,$B6),IF(U6="outsider",SUMIFS('All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3.25</v>
      </c>
      <c r="W6" s="55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Data'!$S$2:$S$1000,'All Group Data'!$A$2:$A$1000,$A6,'All Group Data'!$C$2:$C$1000,$C6,'All Group Data'!$B$2:$B$1000,$B6),IF(Y6="outsider",SUMIFS('All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A6" s="55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Data'!$S$2:$S$1000,'All Group Data'!$A$2:$A$1000,$A6,'All Group Data'!$C$2:$C$1000,$C6,'All Group Data'!$B$2:$B$1000,$B6),IF(AC6="outsider",SUMIFS('All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E6" s="55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Data'!$S$2:$S$1000,'All Group Data'!$A$2:$A$1000,$A6,'All Group Data'!$C$2:$C$1000,$C6,'All Group Data'!$B$2:$B$1000,$B6),IF(AG6="outsider",SUMIFS('All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I6" s="55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Data'!$S$2:$S$1000,'All Group Data'!$A$2:$A$1000,$A6,'All Group Data'!$C$2:$C$1000,$C6,'All Group Data'!$B$2:$B$1000,$B6),IF(AK6="outsider",SUMIFS('All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M6" s="55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Data'!$X$1:$X$1000,MATCH(A7&amp;B7&amp;C7,'All Group Data'!$A$1:$A$1000&amp;'All Group Data'!$B$1:$B$1000&amp;'All Group Data'!$C$1:$C$1000,0))</f>
        <v>France</v>
      </c>
      <c r="J7" t="str">
        <f t="shared" si="17"/>
        <v>favourite</v>
      </c>
      <c r="K7">
        <f>IF(J7="","",IF(J7="favourite",SUMIFS('All Group Data'!$S6:$S1004,'All Group Data'!$A6:$A1004,$A7,'All Group Data'!$C$2:$C$1000,$C7,'All Group Data'!$B$2:$B$1000,$B7),IF(J7="outsider",SUMIFS('All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Data'!$S$2:$S$1000,'All Group Data'!$A$2:$A$1000,$A7,'All Group Data'!$C$2:$C$1000,$C7,'All Group Data'!$B$2:$B$1000,$B7),IF(M7="outsider",SUMIFS('All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O7" s="55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Data'!$S$2:$S$1000,'All Group Data'!$A$2:$A$1000,$A7,'All Group Data'!$C$2:$C$1000,$C7,'All Group Data'!$B$2:$B$1000,$B7),IF(Q7="outsider",SUMIFS('All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S7" s="55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Data'!$S$2:$S$1000,'All Group Data'!$A$2:$A$1000,$A7,'All Group Data'!$C$2:$C$1000,$C7,'All Group Data'!$B$2:$B$1000,$B7),IF(U7="outsider",SUMIFS('All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W7" s="55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Data'!$S$2:$S$1000,'All Group Data'!$A$2:$A$1000,$A7,'All Group Data'!$C$2:$C$1000,$C7,'All Group Data'!$B$2:$B$1000,$B7),IF(Y7="outsider",SUMIFS('All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A7" s="55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Data'!$S$2:$S$1000,'All Group Data'!$A$2:$A$1000,$A7,'All Group Data'!$C$2:$C$1000,$C7,'All Group Data'!$B$2:$B$1000,$B7),IF(AC7="outsider",SUMIFS('All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E7" s="55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Data'!$S$2:$S$1000,'All Group Data'!$A$2:$A$1000,$A7,'All Group Data'!$C$2:$C$1000,$C7,'All Group Data'!$B$2:$B$1000,$B7),IF(AG7="outsider",SUMIFS('All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I7" s="55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Data'!$S$2:$S$1000,'All Group Data'!$A$2:$A$1000,$A7,'All Group Data'!$C$2:$C$1000,$C7,'All Group Data'!$B$2:$B$1000,$B7),IF(AK7="outsider",SUMIFS('All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M7" s="55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89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Data'!$X$1:$X$1000,MATCH(A8&amp;B8&amp;C8,'All Group Data'!$A$1:$A$1000&amp;'All Group Data'!$B$1:$B$1000&amp;'All Group Data'!$C$1:$C$1000,0))</f>
        <v>Draw</v>
      </c>
      <c r="J8" t="str">
        <f t="shared" si="17"/>
        <v>draw</v>
      </c>
      <c r="K8">
        <f>IF(J8="","",IF(J8="favourite",SUMIFS('All Group Data'!$S7:$S1005,'All Group Data'!$A7:$A1005,$A8,'All Group Data'!$C$2:$C$1000,$C8,'All Group Data'!$B$2:$B$1000,$B8),IF(J8="outsider",SUMIFS('All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Data'!$S$2:$S$1000,'All Group Data'!$A$2:$A$1000,$A8,'All Group Data'!$C$2:$C$1000,$C8,'All Group Data'!$B$2:$B$1000,$B8),IF(M8="outsider",SUMIFS('All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O8" s="55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Data'!$S$2:$S$1000,'All Group Data'!$A$2:$A$1000,$A8,'All Group Data'!$C$2:$C$1000,$C8,'All Group Data'!$B$2:$B$1000,$B8),IF(Q8="outsider",SUMIFS('All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S8" s="55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Data'!$S$2:$S$1000,'All Group Data'!$A$2:$A$1000,$A8,'All Group Data'!$C$2:$C$1000,$C8,'All Group Data'!$B$2:$B$1000,$B8),IF(U8="outsider",SUMIFS('All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W8" s="55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Data'!$S$2:$S$1000,'All Group Data'!$A$2:$A$1000,$A8,'All Group Data'!$C$2:$C$1000,$C8,'All Group Data'!$B$2:$B$1000,$B8),IF(Y8="outsider",SUMIFS('All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A8" s="55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Data'!$S$2:$S$1000,'All Group Data'!$A$2:$A$1000,$A8,'All Group Data'!$C$2:$C$1000,$C8,'All Group Data'!$B$2:$B$1000,$B8),IF(AC8="outsider",SUMIFS('All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E8" s="55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Data'!$S$2:$S$1000,'All Group Data'!$A$2:$A$1000,$A8,'All Group Data'!$C$2:$C$1000,$C8,'All Group Data'!$B$2:$B$1000,$B8),IF(AG8="outsider",SUMIFS('All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I8" s="55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Data'!$S$2:$S$1000,'All Group Data'!$A$2:$A$1000,$A8,'All Group Data'!$C$2:$C$1000,$C8,'All Group Data'!$B$2:$B$1000,$B8),IF(AK8="outsider",SUMIFS('All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M8" s="55" t="str">
        <f t="shared" si="13"/>
        <v>L</v>
      </c>
    </row>
    <row r="9" spans="1:39" x14ac:dyDescent="0.2">
      <c r="A9" s="61">
        <v>2018</v>
      </c>
      <c r="B9" s="61">
        <f t="shared" si="14"/>
        <v>7</v>
      </c>
      <c r="C9" s="61">
        <v>1</v>
      </c>
      <c r="D9" s="61" t="s">
        <v>74</v>
      </c>
      <c r="E9" s="61" t="s">
        <v>88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Data'!$X$1:$X$1000,MATCH(A9&amp;B9&amp;C9,'All Group Data'!$A$1:$A$1000&amp;'All Group Data'!$B$1:$B$1000&amp;'All Group Data'!$C$1:$C$1000,0))</f>
        <v>Denmark</v>
      </c>
      <c r="J9" t="str">
        <f t="shared" si="17"/>
        <v>favourite</v>
      </c>
      <c r="K9">
        <f>IF(J9="","",IF(J9="favourite",SUMIFS('All Group Data'!$S8:$S1006,'All Group Data'!$A8:$A1006,$A9,'All Group Data'!$C$2:$C$1000,$C9,'All Group Data'!$B$2:$B$1000,$B9),IF(J9="outsider",SUMIFS('All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Data'!$S$2:$S$1000,'All Group Data'!$A$2:$A$1000,$A9,'All Group Data'!$C$2:$C$1000,$C9,'All Group Data'!$B$2:$B$1000,$B9),IF(M9="outsider",SUMIFS('All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O9" s="55" t="str">
        <f t="shared" si="1"/>
        <v>W</v>
      </c>
      <c r="P9" s="45" t="s">
        <v>88</v>
      </c>
      <c r="Q9" s="42" t="str">
        <f t="shared" ref="Q9" si="28">IF(P9="","",IF(P9=$D9,"favourite",IF(P9=$E9,"outsider","draw")))</f>
        <v>outsider</v>
      </c>
      <c r="R9" s="42">
        <f>IF(Q9="","",IF(Q9="favourite",SUMIFS('All Group Data'!$S$2:$S$1000,'All Group Data'!$A$2:$A$1000,$A9,'All Group Data'!$C$2:$C$1000,$C9,'All Group Data'!$B$2:$B$1000,$B9),IF(Q9="outsider",SUMIFS('All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S9" s="55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Data'!$S$2:$S$1000,'All Group Data'!$A$2:$A$1000,$A9,'All Group Data'!$C$2:$C$1000,$C9,'All Group Data'!$B$2:$B$1000,$B9),IF(U9="outsider",SUMIFS('All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W9" s="55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Data'!$S$2:$S$1000,'All Group Data'!$A$2:$A$1000,$A9,'All Group Data'!$C$2:$C$1000,$C9,'All Group Data'!$B$2:$B$1000,$B9),IF(Y9="outsider",SUMIFS('All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A9" s="55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Data'!$S$2:$S$1000,'All Group Data'!$A$2:$A$1000,$A9,'All Group Data'!$C$2:$C$1000,$C9,'All Group Data'!$B$2:$B$1000,$B9),IF(AC9="outsider",SUMIFS('All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55" t="str">
        <f t="shared" si="9"/>
        <v>L</v>
      </c>
      <c r="AF9" s="45" t="s">
        <v>88</v>
      </c>
      <c r="AG9" s="42" t="str">
        <f t="shared" si="10"/>
        <v>outsider</v>
      </c>
      <c r="AH9" s="42">
        <f>IF(AG9="","",IF(AG9="favourite",SUMIFS('All Group Data'!$S$2:$S$1000,'All Group Data'!$A$2:$A$1000,$A9,'All Group Data'!$C$2:$C$1000,$C9,'All Group Data'!$B$2:$B$1000,$B9),IF(AG9="outsider",SUMIFS('All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55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Data'!$S$2:$S$1000,'All Group Data'!$A$2:$A$1000,$A9,'All Group Data'!$C$2:$C$1000,$C9,'All Group Data'!$B$2:$B$1000,$B9),IF(AK9="outsider",SUMIFS('All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M9" s="55" t="str">
        <f t="shared" si="13"/>
        <v>W</v>
      </c>
    </row>
    <row r="10" spans="1:39" x14ac:dyDescent="0.2">
      <c r="A10" s="61">
        <v>2018</v>
      </c>
      <c r="B10" s="61">
        <f t="shared" si="14"/>
        <v>8</v>
      </c>
      <c r="C10" s="61">
        <v>1</v>
      </c>
      <c r="D10" s="61" t="s">
        <v>9</v>
      </c>
      <c r="E10" s="61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Data'!$X$1:$X$1000,MATCH(A10&amp;B10&amp;C10,'All Group Data'!$A$1:$A$1000&amp;'All Group Data'!$B$1:$B$1000&amp;'All Group Data'!$C$1:$C$1000,0))</f>
        <v>Croatia</v>
      </c>
      <c r="J10" t="str">
        <f t="shared" si="17"/>
        <v>favourite</v>
      </c>
      <c r="K10">
        <f>IF(J10="","",IF(J10="favourite",SUMIFS('All Group Data'!$S9:$S1007,'All Group Data'!$A9:$A1007,$A10,'All Group Data'!$C$2:$C$1000,$C10,'All Group Data'!$B$2:$B$1000,$B10),IF(J10="outsider",SUMIFS('All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Data'!$S$2:$S$1000,'All Group Data'!$A$2:$A$1000,$A10,'All Group Data'!$C$2:$C$1000,$C10,'All Group Data'!$B$2:$B$1000,$B10),IF(M10="outsider",SUMIFS('All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O10" s="55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Data'!$S$2:$S$1000,'All Group Data'!$A$2:$A$1000,$A10,'All Group Data'!$C$2:$C$1000,$C10,'All Group Data'!$B$2:$B$1000,$B10),IF(Q10="outsider",SUMIFS('All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S10" s="55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Data'!$S$2:$S$1000,'All Group Data'!$A$2:$A$1000,$A10,'All Group Data'!$C$2:$C$1000,$C10,'All Group Data'!$B$2:$B$1000,$B10),IF(U10="outsider",SUMIFS('All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W10" s="55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Data'!$S$2:$S$1000,'All Group Data'!$A$2:$A$1000,$A10,'All Group Data'!$C$2:$C$1000,$C10,'All Group Data'!$B$2:$B$1000,$B10),IF(Y10="outsider",SUMIFS('All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A10" s="55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Data'!$S$2:$S$1000,'All Group Data'!$A$2:$A$1000,$A10,'All Group Data'!$C$2:$C$1000,$C10,'All Group Data'!$B$2:$B$1000,$B10),IF(AC10="outsider",SUMIFS('All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E10" s="55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Data'!$S$2:$S$1000,'All Group Data'!$A$2:$A$1000,$A10,'All Group Data'!$C$2:$C$1000,$C10,'All Group Data'!$B$2:$B$1000,$B10),IF(AG10="outsider",SUMIFS('All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I10" s="55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Data'!$S$2:$S$1000,'All Group Data'!$A$2:$A$1000,$A10,'All Group Data'!$C$2:$C$1000,$C10,'All Group Data'!$B$2:$B$1000,$B10),IF(AK10="outsider",SUMIFS('All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M10" s="55" t="str">
        <f t="shared" si="13"/>
        <v>W</v>
      </c>
    </row>
    <row r="11" spans="1:39" x14ac:dyDescent="0.2">
      <c r="A11" s="61">
        <v>2018</v>
      </c>
      <c r="B11" s="61">
        <f t="shared" si="14"/>
        <v>9</v>
      </c>
      <c r="C11" s="61">
        <v>1</v>
      </c>
      <c r="D11" s="61" t="s">
        <v>73</v>
      </c>
      <c r="E11" s="61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Data'!$X$1:$X$1000,MATCH(A11&amp;B11&amp;C11,'All Group Data'!$A$1:$A$1000&amp;'All Group Data'!$B$1:$B$1000&amp;'All Group Data'!$C$1:$C$1000,0))</f>
        <v>Serbia</v>
      </c>
      <c r="J11" t="str">
        <f t="shared" si="17"/>
        <v>favourite</v>
      </c>
      <c r="K11">
        <f>IF(J11="","",IF(J11="favourite",SUMIFS('All Group Data'!$S10:$S1008,'All Group Data'!$A10:$A1008,$A11,'All Group Data'!$C$2:$C$1000,$C11,'All Group Data'!$B$2:$B$1000,$B11),IF(J11="outsider",SUMIFS('All Group Data'!$U10:$U1008,'All Group Data'!$A10:$A1008,$A11,'All Group Data'!$C$2:$C$1000,$C11,'All Group Data'!$B$2:$B$1000,$B11),SUMIFS('All Group Data'!$I10:$I1008,'All Group Data'!$A10:$A1008,$A11,'All Group Data'!$C$2:$C$1000,$C11,'All Group Data'!$B$2:$B$1000,$B11))))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Data'!$S$2:$S$1000,'All Group Data'!$A$2:$A$1000,$A11,'All Group Data'!$C$2:$C$1000,$C11,'All Group Data'!$B$2:$B$1000,$B11),IF(M11="outsider",SUMIFS('All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O11" s="55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Data'!$S$2:$S$1000,'All Group Data'!$A$2:$A$1000,$A11,'All Group Data'!$C$2:$C$1000,$C11,'All Group Data'!$B$2:$B$1000,$B11),IF(Q11="outsider",SUMIFS('All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S11" s="55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Data'!$S$2:$S$1000,'All Group Data'!$A$2:$A$1000,$A11,'All Group Data'!$C$2:$C$1000,$C11,'All Group Data'!$B$2:$B$1000,$B11),IF(U11="outsider",SUMIFS('All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W11" s="55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Data'!$S$2:$S$1000,'All Group Data'!$A$2:$A$1000,$A11,'All Group Data'!$C$2:$C$1000,$C11,'All Group Data'!$B$2:$B$1000,$B11),IF(Y11="outsider",SUMIFS('All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A11" s="55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Data'!$S$2:$S$1000,'All Group Data'!$A$2:$A$1000,$A11,'All Group Data'!$C$2:$C$1000,$C11,'All Group Data'!$B$2:$B$1000,$B11),IF(AC11="outsider",SUMIFS('All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E11" s="55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Data'!$S$2:$S$1000,'All Group Data'!$A$2:$A$1000,$A11,'All Group Data'!$C$2:$C$1000,$C11,'All Group Data'!$B$2:$B$1000,$B11),IF(AG11="outsider",SUMIFS('All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I11" s="55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Data'!$S$2:$S$1000,'All Group Data'!$A$2:$A$1000,$A11,'All Group Data'!$C$2:$C$1000,$C11,'All Group Data'!$B$2:$B$1000,$B11),IF(AK11="outsider",SUMIFS('All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AM11" s="55" t="str">
        <f t="shared" si="13"/>
        <v>W</v>
      </c>
    </row>
    <row r="12" spans="1:39" x14ac:dyDescent="0.2">
      <c r="A12" s="61">
        <v>2018</v>
      </c>
      <c r="B12" s="61">
        <f t="shared" si="14"/>
        <v>10</v>
      </c>
      <c r="C12" s="61">
        <v>1</v>
      </c>
      <c r="D12" s="61" t="s">
        <v>30</v>
      </c>
      <c r="E12" s="61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Data'!$X$1:$X$1000,MATCH(A12&amp;B12&amp;C12,'All Group Data'!$A$1:$A$1000&amp;'All Group Data'!$B$1:$B$1000&amp;'All Group Data'!$C$1:$C$1000,0))</f>
        <v>Mexico</v>
      </c>
      <c r="J12" t="str">
        <f t="shared" si="17"/>
        <v>outsider</v>
      </c>
      <c r="K12">
        <f>IF(J12="","",IF(J12="favourite",SUMIFS('All Group Data'!$S11:$S1009,'All Group Data'!$A11:$A1009,$A12,'All Group Data'!$C$2:$C$1000,$C12,'All Group Data'!$B$2:$B$1000,$B12),IF(J12="outsider",SUMIFS('All Group Data'!$U11:$U1009,'All Group Data'!$A11:$A1009,$A12,'All Group Data'!$C$2:$C$1000,$C12,'All Group Data'!$B$2:$B$1000,$B12),SUMIFS('All Group Data'!$I11:$I1009,'All Group Data'!$A11:$A1009,$A12,'All Group Data'!$C$2:$C$1000,$C12,'All Group Data'!$B$2:$B$1000,$B12))))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Data'!$S$2:$S$1000,'All Group Data'!$A$2:$A$1000,$A12,'All Group Data'!$C$2:$C$1000,$C12,'All Group Data'!$B$2:$B$1000,$B12),IF(M12="outsider",SUMIFS('All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O12" s="55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Data'!$S$2:$S$1000,'All Group Data'!$A$2:$A$1000,$A12,'All Group Data'!$C$2:$C$1000,$C12,'All Group Data'!$B$2:$B$1000,$B12),IF(Q12="outsider",SUMIFS('All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S12" s="55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Data'!$S$2:$S$1000,'All Group Data'!$A$2:$A$1000,$A12,'All Group Data'!$C$2:$C$1000,$C12,'All Group Data'!$B$2:$B$1000,$B12),IF(U12="outsider",SUMIFS('All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W12" s="55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Data'!$S$2:$S$1000,'All Group Data'!$A$2:$A$1000,$A12,'All Group Data'!$C$2:$C$1000,$C12,'All Group Data'!$B$2:$B$1000,$B12),IF(Y12="outsider",SUMIFS('All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A12" s="55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Data'!$S$2:$S$1000,'All Group Data'!$A$2:$A$1000,$A12,'All Group Data'!$C$2:$C$1000,$C12,'All Group Data'!$B$2:$B$1000,$B12),IF(AC12="outsider",SUMIFS('All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E12" s="55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Data'!$S$2:$S$1000,'All Group Data'!$A$2:$A$1000,$A12,'All Group Data'!$C$2:$C$1000,$C12,'All Group Data'!$B$2:$B$1000,$B12),IF(AG12="outsider",SUMIFS('All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7.5</v>
      </c>
      <c r="AI12" s="55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Data'!$S$2:$S$1000,'All Group Data'!$A$2:$A$1000,$A12,'All Group Data'!$C$2:$C$1000,$C12,'All Group Data'!$B$2:$B$1000,$B12),IF(AK12="outsider",SUMIFS('All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4.2</v>
      </c>
      <c r="AM12" s="55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Data'!$X$1:$X$1000,MATCH(A13&amp;B13&amp;C13,'All Group Data'!$A$1:$A$1000&amp;'All Group Data'!$B$1:$B$1000&amp;'All Group Data'!$C$1:$C$1000,0))</f>
        <v>Draw</v>
      </c>
      <c r="J13" t="str">
        <f t="shared" si="17"/>
        <v>draw</v>
      </c>
      <c r="K13">
        <f>IF(J13="","",IF(J13="favourite",SUMIFS('All Group Data'!$S12:$S1010,'All Group Data'!$A12:$A1010,$A13,'All Group Data'!$C$2:$C$1000,$C13,'All Group Data'!$B$2:$B$1000,$B13),IF(J13="outsider",SUMIFS('All Group Data'!$U12:$U1010,'All Group Data'!$A12:$A1010,$A13,'All Group Data'!$C$2:$C$1000,$C13,'All Group Data'!$B$2:$B$1000,$B13),SUMIFS('All Group Data'!$I12:$I1010,'All Group Data'!$A12:$A1010,$A13,'All Group Data'!$C$2:$C$1000,$C13,'All Group Data'!$B$2:$B$1000,$B13))))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Data'!$S$2:$S$1000,'All Group Data'!$A$2:$A$1000,$A13,'All Group Data'!$C$2:$C$1000,$C13,'All Group Data'!$B$2:$B$1000,$B13),IF(M13="outsider",SUMIFS('All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O13" s="55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Data'!$S$2:$S$1000,'All Group Data'!$A$2:$A$1000,$A13,'All Group Data'!$C$2:$C$1000,$C13,'All Group Data'!$B$2:$B$1000,$B13),IF(Q13="outsider",SUMIFS('All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S13" s="55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Data'!$S$2:$S$1000,'All Group Data'!$A$2:$A$1000,$A13,'All Group Data'!$C$2:$C$1000,$C13,'All Group Data'!$B$2:$B$1000,$B13),IF(U13="outsider",SUMIFS('All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W13" s="55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Data'!$S$2:$S$1000,'All Group Data'!$A$2:$A$1000,$A13,'All Group Data'!$C$2:$C$1000,$C13,'All Group Data'!$B$2:$B$1000,$B13),IF(Y13="outsider",SUMIFS('All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A13" s="55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Data'!$S$2:$S$1000,'All Group Data'!$A$2:$A$1000,$A13,'All Group Data'!$C$2:$C$1000,$C13,'All Group Data'!$B$2:$B$1000,$B13),IF(AC13="outsider",SUMIFS('All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E13" s="55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Data'!$S$2:$S$1000,'All Group Data'!$A$2:$A$1000,$A13,'All Group Data'!$C$2:$C$1000,$C13,'All Group Data'!$B$2:$B$1000,$B13),IF(AG13="outsider",SUMIFS('All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I13" s="55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Data'!$S$2:$S$1000,'All Group Data'!$A$2:$A$1000,$A13,'All Group Data'!$C$2:$C$1000,$C13,'All Group Data'!$B$2:$B$1000,$B13),IF(AK13="outsider",SUMIFS('All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M13" s="55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90</v>
      </c>
      <c r="E14" t="s">
        <v>97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Data'!$X$1:$X$1000,MATCH(A14&amp;B14&amp;C14,'All Group Data'!$A$1:$A$1000&amp;'All Group Data'!$B$1:$B$1000&amp;'All Group Data'!$C$1:$C$1000,0))</f>
        <v>Sweden</v>
      </c>
      <c r="J14" t="str">
        <f t="shared" si="17"/>
        <v>favourite</v>
      </c>
      <c r="K14">
        <f>IF(J14="","",IF(J14="favourite",SUMIFS('All Group Data'!$S13:$S1011,'All Group Data'!$A13:$A1011,$A14,'All Group Data'!$C$2:$C$1000,$C14,'All Group Data'!$B$2:$B$1000,$B14),IF(J14="outsider",SUMIFS('All Group Data'!$U13:$U1011,'All Group Data'!$A13:$A1011,$A14,'All Group Data'!$C$2:$C$1000,$C14,'All Group Data'!$B$2:$B$1000,$B14),SUMIFS('All Group Data'!$I13:$I1011,'All Group Data'!$A13:$A1011,$A14,'All Group Data'!$C$2:$C$1000,$C14,'All Group Data'!$B$2:$B$1000,$B14))))</f>
        <v>2</v>
      </c>
      <c r="L14" s="45" t="s">
        <v>90</v>
      </c>
      <c r="M14" s="42" t="str">
        <f t="shared" si="0"/>
        <v>favourite</v>
      </c>
      <c r="N14" s="42">
        <f>IF(M14="","",IF(M14="favourite",SUMIFS('All Group Data'!$S$2:$S$1000,'All Group Data'!$A$2:$A$1000,$A14,'All Group Data'!$C$2:$C$1000,$C14,'All Group Data'!$B$2:$B$1000,$B14),IF(M14="outsider",SUMIFS('All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O14" s="55" t="str">
        <f t="shared" si="1"/>
        <v>W</v>
      </c>
      <c r="P14" s="45" t="s">
        <v>90</v>
      </c>
      <c r="Q14" s="42" t="str">
        <f t="shared" si="32"/>
        <v>favourite</v>
      </c>
      <c r="R14" s="42">
        <f>IF(Q14="","",IF(Q14="favourite",SUMIFS('All Group Data'!$S$2:$S$1000,'All Group Data'!$A$2:$A$1000,$A14,'All Group Data'!$C$2:$C$1000,$C14,'All Group Data'!$B$2:$B$1000,$B14),IF(Q14="outsider",SUMIFS('All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S14" s="55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Data'!$S$2:$S$1000,'All Group Data'!$A$2:$A$1000,$A14,'All Group Data'!$C$2:$C$1000,$C14,'All Group Data'!$B$2:$B$1000,$B14),IF(U14="outsider",SUMIFS('All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W14" s="55" t="str">
        <f t="shared" si="5"/>
        <v>L</v>
      </c>
      <c r="X14" s="45" t="s">
        <v>90</v>
      </c>
      <c r="Y14" s="42" t="str">
        <f t="shared" si="6"/>
        <v>favourite</v>
      </c>
      <c r="Z14" s="42">
        <f>IF(Y14="","",IF(Y14="favourite",SUMIFS('All Group Data'!$S$2:$S$1000,'All Group Data'!$A$2:$A$1000,$A14,'All Group Data'!$C$2:$C$1000,$C14,'All Group Data'!$B$2:$B$1000,$B14),IF(Y14="outsider",SUMIFS('All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A14" s="55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Data'!$S$2:$S$1000,'All Group Data'!$A$2:$A$1000,$A14,'All Group Data'!$C$2:$C$1000,$C14,'All Group Data'!$B$2:$B$1000,$B14),IF(AC14="outsider",SUMIFS('All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E14" s="55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Data'!$S$2:$S$1000,'All Group Data'!$A$2:$A$1000,$A14,'All Group Data'!$C$2:$C$1000,$C14,'All Group Data'!$B$2:$B$1000,$B14),IF(AG14="outsider",SUMIFS('All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I14" s="55" t="str">
        <f t="shared" si="11"/>
        <v>L</v>
      </c>
      <c r="AJ14" s="45" t="s">
        <v>90</v>
      </c>
      <c r="AK14" s="42" t="str">
        <f t="shared" si="12"/>
        <v>favourite</v>
      </c>
      <c r="AL14" s="42">
        <f>IF(AK14="","",IF(AK14="favourite",SUMIFS('All Group Data'!$S$2:$S$1000,'All Group Data'!$A$2:$A$1000,$A14,'All Group Data'!$C$2:$C$1000,$C14,'All Group Data'!$B$2:$B$1000,$B14),IF(AK14="outsider",SUMIFS('All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M14" s="55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91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Data'!$X$1:$X$1000,MATCH(A15&amp;B15&amp;C15,'All Group Data'!$A$1:$A$1000&amp;'All Group Data'!$B$1:$B$1000&amp;'All Group Data'!$C$1:$C$1000,0))</f>
        <v>Belgium</v>
      </c>
      <c r="J15" t="str">
        <f t="shared" si="17"/>
        <v>favourite</v>
      </c>
      <c r="K15">
        <f>IF(J15="","",IF(J15="favourite",SUMIFS('All Group Data'!$S14:$S1012,'All Group Data'!$A14:$A1012,$A15,'All Group Data'!$C$2:$C$1000,$C15,'All Group Data'!$B$2:$B$1000,$B15),IF(J15="outsider",SUMIFS('All Group Data'!$U14:$U1012,'All Group Data'!$A14:$A1012,$A15,'All Group Data'!$C$2:$C$1000,$C15,'All Group Data'!$B$2:$B$1000,$B15),SUMIFS('All Group Data'!$I14:$I1012,'All Group Data'!$A14:$A1012,$A15,'All Group Data'!$C$2:$C$1000,$C15,'All Group Data'!$B$2:$B$1000,$B15))))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Data'!$S$2:$S$1000,'All Group Data'!$A$2:$A$1000,$A15,'All Group Data'!$C$2:$C$1000,$C15,'All Group Data'!$B$2:$B$1000,$B15),IF(M15="outsider",SUMIFS('All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O15" s="55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Data'!$S$2:$S$1000,'All Group Data'!$A$2:$A$1000,$A15,'All Group Data'!$C$2:$C$1000,$C15,'All Group Data'!$B$2:$B$1000,$B15),IF(Q15="outsider",SUMIFS('All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S15" s="55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Data'!$S$2:$S$1000,'All Group Data'!$A$2:$A$1000,$A15,'All Group Data'!$C$2:$C$1000,$C15,'All Group Data'!$B$2:$B$1000,$B15),IF(U15="outsider",SUMIFS('All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W15" s="55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Data'!$S$2:$S$1000,'All Group Data'!$A$2:$A$1000,$A15,'All Group Data'!$C$2:$C$1000,$C15,'All Group Data'!$B$2:$B$1000,$B15),IF(Y15="outsider",SUMIFS('All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A15" s="55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Data'!$S$2:$S$1000,'All Group Data'!$A$2:$A$1000,$A15,'All Group Data'!$C$2:$C$1000,$C15,'All Group Data'!$B$2:$B$1000,$B15),IF(AC15="outsider",SUMIFS('All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E15" s="55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Data'!$S$2:$S$1000,'All Group Data'!$A$2:$A$1000,$A15,'All Group Data'!$C$2:$C$1000,$C15,'All Group Data'!$B$2:$B$1000,$B15),IF(AG15="outsider",SUMIFS('All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I15" s="55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Data'!$S$2:$S$1000,'All Group Data'!$A$2:$A$1000,$A15,'All Group Data'!$C$2:$C$1000,$C15,'All Group Data'!$B$2:$B$1000,$B15),IF(AK15="outsider",SUMIFS('All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M15" s="55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92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Data'!$X$1:$X$1000,MATCH(A16&amp;B16&amp;C16,'All Group Data'!$A$1:$A$1000&amp;'All Group Data'!$B$1:$B$1000&amp;'All Group Data'!$C$1:$C$1000,0))</f>
        <v>England</v>
      </c>
      <c r="J16" t="str">
        <f t="shared" si="17"/>
        <v>favourite</v>
      </c>
      <c r="K16">
        <f>IF(J16="","",IF(J16="favourite",SUMIFS('All Group Data'!$S15:$S1013,'All Group Data'!$A15:$A1013,$A16,'All Group Data'!$C$2:$C$1000,$C16,'All Group Data'!$B$2:$B$1000,$B16),IF(J16="outsider",SUMIFS('All Group Data'!$U15:$U1013,'All Group Data'!$A15:$A1013,$A16,'All Group Data'!$C$2:$C$1000,$C16,'All Group Data'!$B$2:$B$1000,$B16),SUMIFS('All Group Data'!$I15:$I1013,'All Group Data'!$A15:$A1013,$A16,'All Group Data'!$C$2:$C$1000,$C16,'All Group Data'!$B$2:$B$1000,$B16))))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Data'!$S$2:$S$1000,'All Group Data'!$A$2:$A$1000,$A16,'All Group Data'!$C$2:$C$1000,$C16,'All Group Data'!$B$2:$B$1000,$B16),IF(M16="outsider",SUMIFS('All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O16" s="55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Data'!$S$2:$S$1000,'All Group Data'!$A$2:$A$1000,$A16,'All Group Data'!$C$2:$C$1000,$C16,'All Group Data'!$B$2:$B$1000,$B16),IF(Q16="outsider",SUMIFS('All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S16" s="55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Data'!$S$2:$S$1000,'All Group Data'!$A$2:$A$1000,$A16,'All Group Data'!$C$2:$C$1000,$C16,'All Group Data'!$B$2:$B$1000,$B16),IF(U16="outsider",SUMIFS('All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W16" s="55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Data'!$S$2:$S$1000,'All Group Data'!$A$2:$A$1000,$A16,'All Group Data'!$C$2:$C$1000,$C16,'All Group Data'!$B$2:$B$1000,$B16),IF(Y16="outsider",SUMIFS('All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A16" s="55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Data'!$S$2:$S$1000,'All Group Data'!$A$2:$A$1000,$A16,'All Group Data'!$C$2:$C$1000,$C16,'All Group Data'!$B$2:$B$1000,$B16),IF(AC16="outsider",SUMIFS('All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E16" s="55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Data'!$S$2:$S$1000,'All Group Data'!$A$2:$A$1000,$A16,'All Group Data'!$C$2:$C$1000,$C16,'All Group Data'!$B$2:$B$1000,$B16),IF(AG16="outsider",SUMIFS('All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I16" s="55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Data'!$S$2:$S$1000,'All Group Data'!$A$2:$A$1000,$A16,'All Group Data'!$C$2:$C$1000,$C16,'All Group Data'!$B$2:$B$1000,$B16),IF(AK16="outsider",SUMIFS('All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M16" s="55" t="str">
        <f t="shared" si="13"/>
        <v>W</v>
      </c>
    </row>
    <row r="17" spans="1:39" x14ac:dyDescent="0.2">
      <c r="A17" s="61">
        <v>2018</v>
      </c>
      <c r="B17" s="61">
        <f t="shared" si="14"/>
        <v>15</v>
      </c>
      <c r="C17" s="61">
        <v>1</v>
      </c>
      <c r="D17" s="61" t="s">
        <v>16</v>
      </c>
      <c r="E17" s="61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Data'!$X$1:$X$1000,MATCH(A17&amp;B17&amp;C17,'All Group Data'!$A$1:$A$1000&amp;'All Group Data'!$B$1:$B$1000&amp;'All Group Data'!$C$1:$C$1000,0))</f>
        <v>Japan</v>
      </c>
      <c r="J17" t="str">
        <f t="shared" si="17"/>
        <v>outsider</v>
      </c>
      <c r="K17">
        <f>IF(J17="","",IF(J17="favourite",SUMIFS('All Group Data'!$S16:$S1014,'All Group Data'!$A16:$A1014,$A17,'All Group Data'!$C$2:$C$1000,$C17,'All Group Data'!$B$2:$B$1000,$B17),IF(J17="outsider",SUMIFS('All Group Data'!$U16:$U1014,'All Group Data'!$A16:$A1014,$A17,'All Group Data'!$C$2:$C$1000,$C17,'All Group Data'!$B$2:$B$1000,$B17),SUMIFS('All Group Data'!$I16:$I1014,'All Group Data'!$A16:$A1014,$A17,'All Group Data'!$C$2:$C$1000,$C17,'All Group Data'!$B$2:$B$1000,$B17))))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Data'!$S$2:$S$1000,'All Group Data'!$A$2:$A$1000,$A17,'All Group Data'!$C$2:$C$1000,$C17,'All Group Data'!$B$2:$B$1000,$B17),IF(M17="outsider",SUMIFS('All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O17" s="55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Data'!$S$2:$S$1000,'All Group Data'!$A$2:$A$1000,$A17,'All Group Data'!$C$2:$C$1000,$C17,'All Group Data'!$B$2:$B$1000,$B17),IF(Q17="outsider",SUMIFS('All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S17" s="55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Data'!$S$2:$S$1000,'All Group Data'!$A$2:$A$1000,$A17,'All Group Data'!$C$2:$C$1000,$C17,'All Group Data'!$B$2:$B$1000,$B17),IF(U17="outsider",SUMIFS('All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W17" s="55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Data'!$S$2:$S$1000,'All Group Data'!$A$2:$A$1000,$A17,'All Group Data'!$C$2:$C$1000,$C17,'All Group Data'!$B$2:$B$1000,$B17),IF(Y17="outsider",SUMIFS('All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A17" s="55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Data'!$S$2:$S$1000,'All Group Data'!$A$2:$A$1000,$A17,'All Group Data'!$C$2:$C$1000,$C17,'All Group Data'!$B$2:$B$1000,$B17),IF(AC17="outsider",SUMIFS('All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E17" s="55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Data'!$S$2:$S$1000,'All Group Data'!$A$2:$A$1000,$A17,'All Group Data'!$C$2:$C$1000,$C17,'All Group Data'!$B$2:$B$1000,$B17),IF(AG17="outsider",SUMIFS('All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I17" s="55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Data'!$S$2:$S$1000,'All Group Data'!$A$2:$A$1000,$A17,'All Group Data'!$C$2:$C$1000,$C17,'All Group Data'!$B$2:$B$1000,$B17),IF(AK17="outsider",SUMIFS('All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M17" s="55" t="str">
        <f t="shared" si="13"/>
        <v>L</v>
      </c>
    </row>
    <row r="18" spans="1:39" x14ac:dyDescent="0.2">
      <c r="A18" s="61">
        <v>2018</v>
      </c>
      <c r="B18" s="61">
        <f t="shared" si="14"/>
        <v>16</v>
      </c>
      <c r="C18" s="61">
        <v>1</v>
      </c>
      <c r="D18" s="61" t="s">
        <v>93</v>
      </c>
      <c r="E18" s="61" t="s">
        <v>94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Data'!$X$1:$X$1000,MATCH(A18&amp;B18&amp;C18,'All Group Data'!$A$1:$A$1000&amp;'All Group Data'!$B$1:$B$1000&amp;'All Group Data'!$C$1:$C$1000,0))</f>
        <v>Senegal</v>
      </c>
      <c r="J18" t="str">
        <f t="shared" si="17"/>
        <v>outsider</v>
      </c>
      <c r="K18">
        <f>IF(J18="","",IF(J18="favourite",SUMIFS('All Group Data'!$S17:$S1015,'All Group Data'!$A17:$A1015,$A18,'All Group Data'!$C$2:$C$1000,$C18,'All Group Data'!$B$2:$B$1000,$B18),IF(J18="outsider",SUMIFS('All Group Data'!$U17:$U1015,'All Group Data'!$A17:$A1015,$A18,'All Group Data'!$C$2:$C$1000,$C18,'All Group Data'!$B$2:$B$1000,$B18),SUMIFS('All Group Data'!$I17:$I1015,'All Group Data'!$A17:$A1015,$A18,'All Group Data'!$C$2:$C$1000,$C18,'All Group Data'!$B$2:$B$1000,$B18))))</f>
        <v>3.5</v>
      </c>
      <c r="L18" s="45" t="s">
        <v>93</v>
      </c>
      <c r="M18" s="42" t="str">
        <f t="shared" si="0"/>
        <v>favourite</v>
      </c>
      <c r="N18" s="42">
        <f>IF(M18="","",IF(M18="favourite",SUMIFS('All Group Data'!$S$2:$S$1000,'All Group Data'!$A$2:$A$1000,$A18,'All Group Data'!$C$2:$C$1000,$C18,'All Group Data'!$B$2:$B$1000,$B18),IF(M18="outsider",SUMIFS('All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O18" s="55" t="str">
        <f t="shared" si="1"/>
        <v>L</v>
      </c>
      <c r="P18" s="45" t="s">
        <v>42</v>
      </c>
      <c r="Q18" s="42" t="str">
        <f t="shared" si="32"/>
        <v>draw</v>
      </c>
      <c r="R18" s="42">
        <f>IF(Q18="","",IF(Q18="favourite",SUMIFS('All Group Data'!$S$2:$S$1000,'All Group Data'!$A$2:$A$1000,$A18,'All Group Data'!$C$2:$C$1000,$C18,'All Group Data'!$B$2:$B$1000,$B18),IF(Q18="outsider",SUMIFS('All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S18" s="55" t="str">
        <f t="shared" si="33"/>
        <v>L</v>
      </c>
      <c r="T18" s="45" t="s">
        <v>42</v>
      </c>
      <c r="U18" s="42" t="str">
        <f t="shared" si="4"/>
        <v>draw</v>
      </c>
      <c r="V18" s="42">
        <f>IF(U18="","",IF(U18="favourite",SUMIFS('All Group Data'!$S$2:$S$1000,'All Group Data'!$A$2:$A$1000,$A18,'All Group Data'!$C$2:$C$1000,$C18,'All Group Data'!$B$2:$B$1000,$B18),IF(U18="outsider",SUMIFS('All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W18" s="55" t="str">
        <f t="shared" si="5"/>
        <v>L</v>
      </c>
      <c r="X18" s="45" t="s">
        <v>93</v>
      </c>
      <c r="Y18" s="42" t="str">
        <f t="shared" si="6"/>
        <v>favourite</v>
      </c>
      <c r="Z18" s="42">
        <f>IF(Y18="","",IF(Y18="favourite",SUMIFS('All Group Data'!$S$2:$S$1000,'All Group Data'!$A$2:$A$1000,$A18,'All Group Data'!$C$2:$C$1000,$C18,'All Group Data'!$B$2:$B$1000,$B18),IF(Y18="outsider",SUMIFS('All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A18" s="55" t="str">
        <f t="shared" si="7"/>
        <v>L</v>
      </c>
      <c r="AB18" s="45" t="s">
        <v>42</v>
      </c>
      <c r="AC18" s="42" t="str">
        <f t="shared" si="8"/>
        <v>draw</v>
      </c>
      <c r="AD18" s="42">
        <f>IF(AC18="","",IF(AC18="favourite",SUMIFS('All Group Data'!$S$2:$S$1000,'All Group Data'!$A$2:$A$1000,$A18,'All Group Data'!$C$2:$C$1000,$C18,'All Group Data'!$B$2:$B$1000,$B18),IF(AC18="outsider",SUMIFS('All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AE18" s="55" t="str">
        <f t="shared" si="9"/>
        <v>L</v>
      </c>
      <c r="AF18" s="45" t="s">
        <v>94</v>
      </c>
      <c r="AG18" s="42" t="str">
        <f t="shared" si="10"/>
        <v>outsider</v>
      </c>
      <c r="AH18" s="42">
        <f>IF(AG18="","",IF(AG18="favourite",SUMIFS('All Group Data'!$S$2:$S$1000,'All Group Data'!$A$2:$A$1000,$A18,'All Group Data'!$C$2:$C$1000,$C18,'All Group Data'!$B$2:$B$1000,$B18),IF(AG18="outsider",SUMIFS('All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I18" s="55" t="str">
        <f t="shared" si="11"/>
        <v>W</v>
      </c>
      <c r="AJ18" s="45" t="s">
        <v>94</v>
      </c>
      <c r="AK18" s="42" t="str">
        <f t="shared" si="12"/>
        <v>outsider</v>
      </c>
      <c r="AL18" s="42">
        <f>IF(AK18="","",IF(AK18="favourite",SUMIFS('All Group Data'!$S$2:$S$1000,'All Group Data'!$A$2:$A$1000,$A18,'All Group Data'!$C$2:$C$1000,$C18,'All Group Data'!$B$2:$B$1000,$B18),IF(AK18="outsider",SUMIFS('All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M18" s="55" t="str">
        <f t="shared" si="13"/>
        <v>W</v>
      </c>
    </row>
    <row r="19" spans="1:39" x14ac:dyDescent="0.2">
      <c r="E19" s="106" t="s">
        <v>149</v>
      </c>
      <c r="F19" s="106"/>
      <c r="G19" s="106"/>
      <c r="L19" s="38"/>
      <c r="M19" s="39"/>
      <c r="N19" s="39"/>
      <c r="O19" s="58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38">
        <f>COUNTIF(M$3:M$18,"favourite")</f>
        <v>16</v>
      </c>
      <c r="M20" s="39">
        <f>L20/$B$18</f>
        <v>1</v>
      </c>
      <c r="N20" s="39"/>
      <c r="O20" s="58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126</v>
      </c>
      <c r="B21" s="34">
        <f>COUNTA(L1:ZZ1)/2</f>
        <v>7</v>
      </c>
      <c r="E21" t="s">
        <v>46</v>
      </c>
      <c r="F21" s="33">
        <f>COUNTIF(J3:J18,"outsider")</f>
        <v>4</v>
      </c>
      <c r="G21" s="46">
        <f>F21/$F$23</f>
        <v>0.25</v>
      </c>
      <c r="L21" s="38">
        <f>COUNTIF(M$3:M$18,"outsider")</f>
        <v>0</v>
      </c>
      <c r="M21" s="39">
        <f>L21/$B$18</f>
        <v>0</v>
      </c>
      <c r="N21" s="39"/>
      <c r="O21" s="58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0.1875</v>
      </c>
      <c r="L22" s="38">
        <f>COUNTIF(M$3:M$18,"draw")</f>
        <v>0</v>
      </c>
      <c r="M22" s="39">
        <f>L22/$B$18</f>
        <v>0</v>
      </c>
      <c r="N22" s="39"/>
      <c r="O22" s="58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128</v>
      </c>
      <c r="B23" s="36">
        <f>B21/B22</f>
        <v>1.6261401187793143E-7</v>
      </c>
      <c r="E23" t="s">
        <v>137</v>
      </c>
      <c r="F23">
        <f>SUMPRODUCT(--(LEN(I3:I18)&gt;0))</f>
        <v>16</v>
      </c>
      <c r="L23" s="134">
        <v>2917</v>
      </c>
      <c r="M23" s="135"/>
      <c r="N23" s="59"/>
      <c r="O23" s="58"/>
      <c r="P23" s="134">
        <v>15792</v>
      </c>
      <c r="Q23" s="135"/>
      <c r="R23" s="59"/>
      <c r="S23" s="40"/>
      <c r="T23" s="134">
        <v>29616</v>
      </c>
      <c r="U23" s="135"/>
      <c r="V23" s="59"/>
      <c r="W23" s="40"/>
      <c r="X23" s="134">
        <v>230033</v>
      </c>
      <c r="Y23" s="135"/>
      <c r="Z23" s="59"/>
      <c r="AA23" s="40"/>
      <c r="AB23" s="134">
        <v>37020</v>
      </c>
      <c r="AC23" s="135"/>
      <c r="AD23" s="59"/>
      <c r="AE23" s="40"/>
      <c r="AF23" s="134">
        <v>554044</v>
      </c>
      <c r="AG23" s="135"/>
      <c r="AH23" s="59"/>
      <c r="AI23" s="40"/>
      <c r="AJ23" s="134">
        <v>12148</v>
      </c>
      <c r="AK23" s="135"/>
      <c r="AL23" s="59"/>
      <c r="AM23" s="40"/>
    </row>
    <row r="24" spans="1:39" x14ac:dyDescent="0.2">
      <c r="A24" t="s">
        <v>130</v>
      </c>
      <c r="B24" s="34">
        <f>COUNTIF(L25:ZZ25,"BET LOST")</f>
        <v>7</v>
      </c>
      <c r="C24">
        <f>B24/B$21</f>
        <v>1</v>
      </c>
      <c r="E24" t="s">
        <v>105</v>
      </c>
      <c r="F24" s="66">
        <f>PRODUCT(K3:K18)</f>
        <v>65866942.678571932</v>
      </c>
      <c r="L24" s="38"/>
      <c r="M24" s="67"/>
      <c r="N24" s="67"/>
      <c r="O24" s="58"/>
      <c r="P24" s="38"/>
      <c r="Q24" s="67"/>
      <c r="R24" s="67"/>
      <c r="S24" s="40"/>
      <c r="T24" s="38"/>
      <c r="U24" s="67"/>
      <c r="V24" s="67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131</v>
      </c>
      <c r="B25" s="35">
        <f>B21-B24-B26</f>
        <v>0</v>
      </c>
      <c r="C25">
        <f>B25/B$21</f>
        <v>0</v>
      </c>
      <c r="G25" s="37"/>
      <c r="L25" s="131" t="str">
        <f>IF(COUNTIF(O3:O18,"L") &gt; 0,"BET LOST",IF(COUNTIF(O3:O18,"W")=16,"FUCK OFF…..YOU WON",""))</f>
        <v>BET LOST</v>
      </c>
      <c r="M25" s="132"/>
      <c r="N25" s="132"/>
      <c r="O25" s="133"/>
      <c r="P25" s="131" t="str">
        <f>IF(COUNTIF(S3:S18,"L") &gt; 0,"BET LOST",IF(COUNTIF(S3:S18,"W")=16,"FUCK OFF…..YOU WON",""))</f>
        <v>BET LOST</v>
      </c>
      <c r="Q25" s="132"/>
      <c r="R25" s="132"/>
      <c r="S25" s="133"/>
      <c r="T25" s="131" t="str">
        <f>IF(COUNTIF(W3:W18,"L") &gt; 0,"BET LOST",IF(COUNTIF(W3:W18,"W")=16,"FUCK OFF…..YOU WON",""))</f>
        <v>BET LOST</v>
      </c>
      <c r="U25" s="132"/>
      <c r="V25" s="132"/>
      <c r="W25" s="133"/>
      <c r="X25" s="131" t="str">
        <f>IF(COUNTIF(AA3:AA18,"L") &gt; 0,"BET LOST",IF(COUNTIF(AA3:AA18,"W")=16,"FUCK OFF…..YOU WON",""))</f>
        <v>BET LOST</v>
      </c>
      <c r="Y25" s="132"/>
      <c r="Z25" s="132"/>
      <c r="AA25" s="133"/>
      <c r="AB25" s="131" t="str">
        <f>IF(COUNTIF(AE3:AE18,"L") &gt; 0,"BET LOST",IF(COUNTIF(AE3:AE18,"W")=16,"FUCK OFF…..YOU WON",""))</f>
        <v>BET LOST</v>
      </c>
      <c r="AC25" s="132"/>
      <c r="AD25" s="132"/>
      <c r="AE25" s="133"/>
      <c r="AF25" s="131" t="str">
        <f>IF(COUNTIF(AI3:AI18,"L") &gt; 0,"BET LOST",IF(COUNTIF(AI3:AI18,"W")=16,"FUCK OFF…..YOU WON",""))</f>
        <v>BET LOST</v>
      </c>
      <c r="AG25" s="132"/>
      <c r="AH25" s="132"/>
      <c r="AI25" s="133"/>
      <c r="AJ25" s="131" t="str">
        <f>IF(COUNTIF(AM3:AM18,"L") &gt; 0,"BET LOST",IF(COUNTIF(AM3:AM18,"W")=16,"FUCK OFF…..YOU WON",""))</f>
        <v>BET LOST</v>
      </c>
      <c r="AK25" s="132"/>
      <c r="AL25" s="132"/>
      <c r="AM25" s="133"/>
    </row>
    <row r="26" spans="1:39" x14ac:dyDescent="0.2">
      <c r="A26" t="s">
        <v>132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8"/>
      <c r="P26" s="38"/>
      <c r="Q26" s="39"/>
      <c r="R26" s="39"/>
      <c r="S26" s="58"/>
      <c r="T26" s="38"/>
      <c r="U26" s="39"/>
      <c r="V26" s="39"/>
      <c r="W26" s="58"/>
      <c r="X26" s="38"/>
      <c r="Y26" s="39"/>
      <c r="Z26" s="39"/>
      <c r="AA26" s="58"/>
      <c r="AB26" s="38"/>
      <c r="AC26" s="39"/>
      <c r="AD26" s="39"/>
      <c r="AE26" s="58"/>
      <c r="AF26" s="38"/>
      <c r="AG26" s="39"/>
      <c r="AH26" s="39"/>
      <c r="AI26" s="58"/>
      <c r="AJ26" s="38"/>
      <c r="AK26" s="39"/>
      <c r="AL26" s="39"/>
      <c r="AM26" s="58"/>
    </row>
    <row r="27" spans="1:39" x14ac:dyDescent="0.2">
      <c r="L27" s="131" t="s">
        <v>133</v>
      </c>
      <c r="M27" s="132"/>
      <c r="N27" s="132"/>
      <c r="O27" s="133"/>
      <c r="P27" s="131" t="s">
        <v>133</v>
      </c>
      <c r="Q27" s="132"/>
      <c r="R27" s="132"/>
      <c r="S27" s="133"/>
      <c r="T27" s="131" t="s">
        <v>133</v>
      </c>
      <c r="U27" s="132"/>
      <c r="V27" s="132"/>
      <c r="W27" s="133"/>
      <c r="X27" s="131" t="s">
        <v>133</v>
      </c>
      <c r="Y27" s="132"/>
      <c r="Z27" s="132"/>
      <c r="AA27" s="133"/>
      <c r="AB27" s="131" t="s">
        <v>133</v>
      </c>
      <c r="AC27" s="132"/>
      <c r="AD27" s="132"/>
      <c r="AE27" s="133"/>
      <c r="AF27" s="131" t="s">
        <v>133</v>
      </c>
      <c r="AG27" s="132"/>
      <c r="AH27" s="132"/>
      <c r="AI27" s="133"/>
      <c r="AJ27" s="131" t="s">
        <v>133</v>
      </c>
      <c r="AK27" s="132"/>
      <c r="AL27" s="132"/>
      <c r="AM27" s="133"/>
    </row>
    <row r="28" spans="1:39" x14ac:dyDescent="0.2">
      <c r="L28" s="56" t="s">
        <v>51</v>
      </c>
      <c r="M28" s="57">
        <f>COUNTIF(O3:O18,"W")</f>
        <v>9</v>
      </c>
      <c r="N28" s="57"/>
      <c r="O28" s="58">
        <f>M28/$B$20</f>
        <v>0.5625</v>
      </c>
      <c r="P28" s="56" t="s">
        <v>51</v>
      </c>
      <c r="Q28" s="57">
        <f>COUNTIF(S3:S18,"W")</f>
        <v>8</v>
      </c>
      <c r="R28" s="57"/>
      <c r="S28" s="58">
        <f>Q28/$B$20</f>
        <v>0.5</v>
      </c>
      <c r="T28" s="56" t="s">
        <v>51</v>
      </c>
      <c r="U28" s="57">
        <f>COUNTIF(W3:W18,"W")</f>
        <v>7</v>
      </c>
      <c r="V28" s="57"/>
      <c r="W28" s="58">
        <f>U28/$B$20</f>
        <v>0.4375</v>
      </c>
      <c r="X28" s="56" t="s">
        <v>51</v>
      </c>
      <c r="Y28" s="57">
        <f>COUNTIF(AA3:AA18,"W")</f>
        <v>6</v>
      </c>
      <c r="Z28" s="57"/>
      <c r="AA28" s="58">
        <f>Y28/$B$20</f>
        <v>0.375</v>
      </c>
      <c r="AB28" s="56" t="s">
        <v>51</v>
      </c>
      <c r="AC28" s="57">
        <f>COUNTIF(AE3:AE18,"W")</f>
        <v>6</v>
      </c>
      <c r="AD28" s="57"/>
      <c r="AE28" s="58">
        <f>AC28/$B$20</f>
        <v>0.375</v>
      </c>
      <c r="AF28" s="56" t="s">
        <v>51</v>
      </c>
      <c r="AG28" s="57">
        <f>COUNTIF(AI3:AI18,"W")</f>
        <v>7</v>
      </c>
      <c r="AH28" s="57"/>
      <c r="AI28" s="58">
        <f>AG28/$B$20</f>
        <v>0.4375</v>
      </c>
      <c r="AJ28" s="56" t="s">
        <v>51</v>
      </c>
      <c r="AK28" s="57">
        <f>COUNTIF(AM3:AM18,"W")</f>
        <v>10</v>
      </c>
      <c r="AL28" s="57"/>
      <c r="AM28" s="58">
        <f>AK28/$B$20</f>
        <v>0.625</v>
      </c>
    </row>
    <row r="29" spans="1:39" x14ac:dyDescent="0.2">
      <c r="A29" s="1">
        <v>1998</v>
      </c>
      <c r="B29" s="53" t="s">
        <v>143</v>
      </c>
      <c r="C29" s="1">
        <v>1</v>
      </c>
      <c r="E29" s="1">
        <v>2002</v>
      </c>
      <c r="F29" s="68" t="s">
        <v>143</v>
      </c>
      <c r="G29" s="1">
        <v>1</v>
      </c>
      <c r="L29" s="56" t="s">
        <v>53</v>
      </c>
      <c r="M29" s="57">
        <f>COUNTIF(O3:O18,"L")</f>
        <v>7</v>
      </c>
      <c r="N29" s="57"/>
      <c r="O29" s="58">
        <f>M29/$B$20</f>
        <v>0.4375</v>
      </c>
      <c r="P29" s="56" t="s">
        <v>53</v>
      </c>
      <c r="Q29" s="57">
        <f>COUNTIF(S3:S18,"L")</f>
        <v>8</v>
      </c>
      <c r="R29" s="57"/>
      <c r="S29" s="58">
        <f>Q29/$B$20</f>
        <v>0.5</v>
      </c>
      <c r="T29" s="56" t="s">
        <v>53</v>
      </c>
      <c r="U29" s="57">
        <f>COUNTIF(W3:W18,"L")</f>
        <v>9</v>
      </c>
      <c r="V29" s="57"/>
      <c r="W29" s="58">
        <f>U29/$B$20</f>
        <v>0.5625</v>
      </c>
      <c r="X29" s="56" t="s">
        <v>53</v>
      </c>
      <c r="Y29" s="57">
        <f>COUNTIF(AA3:AA18,"L")</f>
        <v>10</v>
      </c>
      <c r="Z29" s="57"/>
      <c r="AA29" s="58">
        <f>Y29/$B$20</f>
        <v>0.625</v>
      </c>
      <c r="AB29" s="56" t="s">
        <v>53</v>
      </c>
      <c r="AC29" s="57">
        <f>COUNTIF(AE3:AE18,"L")</f>
        <v>10</v>
      </c>
      <c r="AD29" s="57"/>
      <c r="AE29" s="58">
        <f>AC29/$B$20</f>
        <v>0.625</v>
      </c>
      <c r="AF29" s="56" t="s">
        <v>53</v>
      </c>
      <c r="AG29" s="57">
        <f>COUNTIF(AI3:AI18,"L")</f>
        <v>9</v>
      </c>
      <c r="AH29" s="57"/>
      <c r="AI29" s="58">
        <f>AG29/$B$20</f>
        <v>0.5625</v>
      </c>
      <c r="AJ29" s="56" t="s">
        <v>53</v>
      </c>
      <c r="AK29" s="57">
        <f>COUNTIF(AM3:AM18,"L")</f>
        <v>6</v>
      </c>
      <c r="AL29" s="57"/>
      <c r="AM29" s="58">
        <f>AK29/$B$20</f>
        <v>0.375</v>
      </c>
    </row>
    <row r="30" spans="1:39" x14ac:dyDescent="0.2">
      <c r="A30" t="s">
        <v>45</v>
      </c>
      <c r="B30">
        <f t="array" ref="B30">COUNTIFS('All Group Data'!$A$2:$A$1048,A29,'All Group Data'!$W$2:$W$1048,"favourite",'All Group Data'!$C$2:$C$1048,C29)</f>
        <v>10</v>
      </c>
      <c r="C30">
        <f>B30/B33</f>
        <v>0.625</v>
      </c>
      <c r="E30" t="s">
        <v>45</v>
      </c>
      <c r="F30">
        <f t="array" ref="F30">COUNTIFS('All Group Data'!$A$2:$A$1048,E29,'All Group Data'!$W$2:$W$1048,"favourite",'All Group Data'!$C$2:$C$1048,G29)</f>
        <v>7</v>
      </c>
      <c r="G30">
        <f>F30/F33</f>
        <v>0.4375</v>
      </c>
      <c r="L30" s="56" t="s">
        <v>135</v>
      </c>
      <c r="M30" s="57">
        <f>COUNTIF(O3:O18,"")</f>
        <v>0</v>
      </c>
      <c r="N30" s="57"/>
      <c r="O30" s="58">
        <f>M30/$B$20</f>
        <v>0</v>
      </c>
      <c r="P30" s="56" t="s">
        <v>135</v>
      </c>
      <c r="Q30" s="57">
        <f>COUNTIF(S3:S18,"")</f>
        <v>0</v>
      </c>
      <c r="R30" s="57"/>
      <c r="S30" s="58">
        <f>Q30/$B$20</f>
        <v>0</v>
      </c>
      <c r="T30" s="56" t="s">
        <v>135</v>
      </c>
      <c r="U30" s="57">
        <f>COUNTIF(W3:W18,"")</f>
        <v>0</v>
      </c>
      <c r="V30" s="57"/>
      <c r="W30" s="58">
        <f>U30/$B$20</f>
        <v>0</v>
      </c>
      <c r="X30" s="56" t="s">
        <v>135</v>
      </c>
      <c r="Y30" s="57">
        <f>COUNTIF(AA3:AA18,"")</f>
        <v>0</v>
      </c>
      <c r="Z30" s="57"/>
      <c r="AA30" s="58">
        <f>Y30/$B$20</f>
        <v>0</v>
      </c>
      <c r="AB30" s="56" t="s">
        <v>135</v>
      </c>
      <c r="AC30" s="57">
        <f>COUNTIF(AE3:AE18,"")</f>
        <v>0</v>
      </c>
      <c r="AD30" s="57"/>
      <c r="AE30" s="58">
        <f>AC30/$B$20</f>
        <v>0</v>
      </c>
      <c r="AF30" s="56" t="s">
        <v>135</v>
      </c>
      <c r="AG30" s="57">
        <f>COUNTIF(AI3:AI18,"")</f>
        <v>0</v>
      </c>
      <c r="AH30" s="57"/>
      <c r="AI30" s="58">
        <f>AG30/$B$20</f>
        <v>0</v>
      </c>
      <c r="AJ30" s="56" t="s">
        <v>135</v>
      </c>
      <c r="AK30" s="57">
        <f>COUNTIF(AM3:AM18,"")</f>
        <v>0</v>
      </c>
      <c r="AL30" s="57"/>
      <c r="AM30" s="58">
        <f>AK30/$B$20</f>
        <v>0</v>
      </c>
    </row>
    <row r="31" spans="1:39" x14ac:dyDescent="0.2">
      <c r="A31" t="s">
        <v>46</v>
      </c>
      <c r="B31">
        <f t="array" ref="B31">COUNTIFS('All Group Data'!$A$2:$A$1048,A29,'All Group Data'!$W$2:$W$1048,"outsider",'All Group Data'!$C$2:$C$1048,C29)</f>
        <v>1</v>
      </c>
      <c r="C31">
        <f>B31/B33</f>
        <v>6.25E-2</v>
      </c>
      <c r="E31" t="s">
        <v>46</v>
      </c>
      <c r="F31">
        <f t="array" ref="F31">COUNTIFS('All Group Data'!$A$2:$A$1048,E29,'All Group Data'!$W$2:$W$1048,"outsider",'All Group Data'!$C$2:$C$1048,G29)</f>
        <v>4</v>
      </c>
      <c r="G31">
        <f>F31/F33</f>
        <v>0.25</v>
      </c>
      <c r="L31" s="38"/>
      <c r="M31" s="72"/>
      <c r="N31" s="39"/>
      <c r="O31" s="40"/>
      <c r="P31" s="38"/>
      <c r="Q31" s="72"/>
      <c r="R31" s="39"/>
      <c r="S31" s="40"/>
      <c r="T31" s="38"/>
      <c r="U31" s="72"/>
      <c r="V31" s="39"/>
      <c r="W31" s="40"/>
      <c r="X31" s="38"/>
      <c r="Y31" s="72"/>
      <c r="Z31" s="39"/>
      <c r="AA31" s="40"/>
      <c r="AB31" s="38"/>
      <c r="AC31" s="72"/>
      <c r="AD31" s="39"/>
      <c r="AE31" s="40"/>
      <c r="AF31" s="38"/>
      <c r="AG31" s="72"/>
      <c r="AH31" s="39"/>
      <c r="AI31" s="40"/>
      <c r="AJ31" s="38"/>
      <c r="AK31" s="72"/>
      <c r="AL31" s="39"/>
      <c r="AM31" s="40"/>
    </row>
    <row r="32" spans="1:39" x14ac:dyDescent="0.2">
      <c r="A32" t="s">
        <v>42</v>
      </c>
      <c r="B32">
        <f t="array" ref="B32">COUNTIFS('All Group Data'!$A$2:$A$1048,A29,'All Group Data'!$W$2:$W$1048,"draw",'All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Data'!$W$2:$W$1048,"draw",'All Group Data'!$C$2:$C$1048,G29)</f>
        <v>5</v>
      </c>
      <c r="G32">
        <f>F32/F33</f>
        <v>0.3125</v>
      </c>
      <c r="L32" s="131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32"/>
      <c r="N32" s="132"/>
      <c r="O32" s="133"/>
      <c r="P32" s="131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32"/>
      <c r="R32" s="132"/>
      <c r="S32" s="133"/>
      <c r="T32" s="131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32"/>
      <c r="V32" s="132"/>
      <c r="W32" s="133"/>
      <c r="X32" s="131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32"/>
      <c r="Z32" s="132"/>
      <c r="AA32" s="133"/>
      <c r="AB32" s="131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32"/>
      <c r="AD32" s="132"/>
      <c r="AE32" s="133"/>
      <c r="AF32" s="131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32"/>
      <c r="AH32" s="132"/>
      <c r="AI32" s="133"/>
      <c r="AJ32" s="131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32"/>
      <c r="AL32" s="132"/>
      <c r="AM32" s="133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25">
        <f t="array" ref="B34">PRODUCT(IF(('All Group Data'!$A$2:$A$1000=A29)*('All Group Data'!$C$2:$C$1000=C29),'All Group Data'!$S$2:$S$1000))</f>
        <v>644.41366619105577</v>
      </c>
      <c r="C34" s="125"/>
      <c r="E34" t="s">
        <v>140</v>
      </c>
      <c r="F34" s="125">
        <f t="array" ref="F34">PRODUCT(IF(('All Group Data'!$A$2:$A$1000=E29)*('All Group Data'!$C$2:$C$1000=G29),'All Group Data'!$S$2:$S$1000))</f>
        <v>15004.059693533092</v>
      </c>
      <c r="G34" s="125"/>
    </row>
    <row r="35" spans="1:7" x14ac:dyDescent="0.2">
      <c r="A35" t="s">
        <v>141</v>
      </c>
      <c r="B35" s="125">
        <f t="array" ref="B35">PRODUCT(IF(('All Group Data'!$A$2:$A$1000=A29)*('All Group Data'!$C$2:$C$1000=C29),'All Group Data'!$U$2:$U$1000))</f>
        <v>907336018051.19629</v>
      </c>
      <c r="C35" s="125"/>
      <c r="E35" t="s">
        <v>141</v>
      </c>
      <c r="F35" s="125">
        <f t="array" ref="F35">PRODUCT(IF(('All Group Data'!$A$2:$A$1000=E29)*('All Group Data'!$C$2:$C$1000=G29),'All Group Data'!$U$2:$U$1000))</f>
        <v>165375651311.87216</v>
      </c>
      <c r="G35" s="125"/>
    </row>
    <row r="36" spans="1:7" x14ac:dyDescent="0.2">
      <c r="A36" t="s">
        <v>142</v>
      </c>
      <c r="B36" s="125">
        <f t="array" ref="B36">PRODUCT(IF(('All Group Data'!$A$2:$A$1000=A29)*('All Group Data'!$C$2:$C$1000=C29),'All Group Data'!$Y$2:$Y$1000))</f>
        <v>56873.279673704288</v>
      </c>
      <c r="C36" s="125"/>
      <c r="E36" t="s">
        <v>142</v>
      </c>
      <c r="F36" s="125">
        <f t="array" ref="F36">PRODUCT(IF(('All Group Data'!$A$2:$A$1000=E29)*('All Group Data'!$C$2:$C$1000=G29),'All Group Data'!$Y$2:$Y$1000))</f>
        <v>7689538.1632051896</v>
      </c>
      <c r="G36" s="125"/>
    </row>
    <row r="39" spans="1:7" x14ac:dyDescent="0.2">
      <c r="A39" s="1">
        <v>2006</v>
      </c>
      <c r="B39" s="53" t="s">
        <v>143</v>
      </c>
      <c r="C39" s="1">
        <v>1</v>
      </c>
      <c r="E39" s="1">
        <v>2010</v>
      </c>
      <c r="F39" s="53" t="s">
        <v>143</v>
      </c>
      <c r="G39" s="1">
        <v>1</v>
      </c>
    </row>
    <row r="40" spans="1:7" x14ac:dyDescent="0.2">
      <c r="A40" t="s">
        <v>45</v>
      </c>
      <c r="B40">
        <f t="array" ref="B40">COUNTIFS('All Group Data'!$A$2:$A$1048,A39,'All Group Data'!$W$2:$W$1048,"favourite",'All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Data'!$W$2:$W$1048,"favourite",'All Group Data'!$C$2:$C$1048,G39)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Data'!$A$2:$A$1048,A39,'All Group Data'!$W$2:$W$1048,"outsider",'All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Data'!$W$2:$W$1048,"outsider",'All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Data'!$W$2:$W$1048,"draw",'All Group Data'!$C$2:$C$1048,C39)</f>
        <v>3</v>
      </c>
      <c r="C42">
        <f>B42/B43</f>
        <v>0.1875</v>
      </c>
      <c r="E42" t="s">
        <v>42</v>
      </c>
      <c r="F42">
        <f t="array" ref="F42">COUNTIFS('All Group Data'!$A$2:$A$1048,E39,'All Group Data'!$W$2:$W$1048,"draw",'All Group Data'!$C$2:$C$1048,G39)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25">
        <f t="array" ref="B44">PRODUCT(IF(('All Group Data'!$A$2:$A$1000=A39)*('All Group Data'!$C$2:$C$1000=C39),'All Group Data'!$S$2:$S$1000))</f>
        <v>967.40393289725273</v>
      </c>
      <c r="C44" s="125"/>
      <c r="E44" t="s">
        <v>140</v>
      </c>
      <c r="F44" s="125">
        <f t="array" ref="F44">PRODUCT(IF(('All Group Data'!$A$2:$A$1000=E39)*('All Group Data'!$C$2:$C$1000=G39),'All Group Data'!$S$2:$S$1000))</f>
        <v>11215.556562958271</v>
      </c>
      <c r="G44" s="125"/>
    </row>
    <row r="45" spans="1:7" x14ac:dyDescent="0.2">
      <c r="A45" t="s">
        <v>141</v>
      </c>
      <c r="B45" s="125">
        <f t="array" ref="B45">PRODUCT(IF(('All Group Data'!$A$2:$A$1000=A39)*('All Group Data'!$C$2:$C$1000=C39),'All Group Data'!$U$2:$U$1000))</f>
        <v>105637923104.09114</v>
      </c>
      <c r="C45" s="125"/>
      <c r="E45" t="s">
        <v>141</v>
      </c>
      <c r="F45" s="125">
        <f t="array" ref="F45">PRODUCT(IF(('All Group Data'!$A$2:$A$1000=E39)*('All Group Data'!$C$2:$C$1000=G39),'All Group Data'!$U$2:$U$1000))</f>
        <v>1781309519708.1025</v>
      </c>
      <c r="G45" s="125"/>
    </row>
    <row r="46" spans="1:7" x14ac:dyDescent="0.2">
      <c r="A46" t="s">
        <v>142</v>
      </c>
      <c r="B46" s="125">
        <f t="array" ref="B46">PRODUCT(IF(('All Group Data'!$A$2:$A$1000=A39)*('All Group Data'!$C$2:$C$1000=C39),'All Group Data'!$Y$2:$Y$1000))</f>
        <v>18256.779578111389</v>
      </c>
      <c r="C46" s="125"/>
      <c r="E46" t="s">
        <v>142</v>
      </c>
      <c r="F46" s="125">
        <f t="array" ref="F46">PRODUCT(IF(('All Group Data'!$A$2:$A$1000=E39)*('All Group Data'!$C$2:$C$1000=G39),'All Group Data'!$Y$2:$Y$1000))</f>
        <v>11533205.306673054</v>
      </c>
      <c r="G46" s="125"/>
    </row>
    <row r="49" spans="1:7" x14ac:dyDescent="0.2">
      <c r="A49" s="1">
        <v>2014</v>
      </c>
      <c r="B49" s="53" t="s">
        <v>143</v>
      </c>
      <c r="C49" s="1">
        <v>1</v>
      </c>
      <c r="E49" s="1">
        <v>2018</v>
      </c>
      <c r="F49" s="53" t="s">
        <v>143</v>
      </c>
      <c r="G49" s="1">
        <v>1</v>
      </c>
    </row>
    <row r="50" spans="1:7" x14ac:dyDescent="0.2">
      <c r="A50" t="s">
        <v>45</v>
      </c>
      <c r="B50">
        <f t="array" ref="B50">COUNTIFS('All Group Data'!$A$2:$A$1048,A49,'All Group Data'!$W$2:$W$1048,"favourite",'All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Data'!$W$2:$W$1048,"favourite",'All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Data'!$W$2:$W$1048,"outsider",'All Group Data'!$C$2:$C$1048,C49)</f>
        <v>4</v>
      </c>
      <c r="C51">
        <f>B51/B53</f>
        <v>0.25</v>
      </c>
      <c r="E51" t="s">
        <v>46</v>
      </c>
      <c r="F51">
        <f t="array" ref="F51">COUNTIFS('All Group Data'!$A$2:$A$1048,E49,'All Group Data'!$W$2:$W$1048,"outsider",'All Group Data'!$C$2:$C$1048,G49)</f>
        <v>4</v>
      </c>
      <c r="G51">
        <f>F51/F53</f>
        <v>0.25</v>
      </c>
    </row>
    <row r="52" spans="1:7" x14ac:dyDescent="0.2">
      <c r="A52" t="s">
        <v>42</v>
      </c>
      <c r="B52">
        <f t="array" ref="B52">COUNTIFS('All Group Data'!$A$2:$A$1048,A49,'All Group Data'!$W$2:$W$1048,"draw",'All Group Data'!$C$2:$C$1048,C49)</f>
        <v>2</v>
      </c>
      <c r="C52">
        <f>B52/B53</f>
        <v>0.125</v>
      </c>
      <c r="E52" t="s">
        <v>42</v>
      </c>
      <c r="F52">
        <f t="array" ref="F52">COUNTIFS('All Group Data'!$A$2:$A$1048,E49,'All Group Data'!$W$2:$W$1048,"draw",'All Group Data'!$C$2:$C$1048,G49)</f>
        <v>3</v>
      </c>
      <c r="G52">
        <f>F52/F53</f>
        <v>0.1875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25">
        <f t="array" ref="B54">PRODUCT(IF(('All Group Data'!$A$2:$A$1000=A49)*('All Group Data'!$C$2:$C$1000=C49),'All Group Data'!$S$2:$S$1000))</f>
        <v>12446.990153750548</v>
      </c>
      <c r="C54" s="125"/>
      <c r="E54" t="s">
        <v>140</v>
      </c>
      <c r="F54" s="125">
        <f t="array" ref="F54">PRODUCT(IF(('All Group Data'!$A$2:$A$1000=E49)*('All Group Data'!$C$2:$C$1000=G49),'All Group Data'!$S$2:$S$1000))</f>
        <v>2433.1711713688624</v>
      </c>
      <c r="G54" s="125"/>
    </row>
    <row r="55" spans="1:7" x14ac:dyDescent="0.2">
      <c r="A55" t="s">
        <v>141</v>
      </c>
      <c r="B55" s="125">
        <f t="array" ref="B55">PRODUCT(IF(('All Group Data'!$A$2:$A$1000=A49)*('All Group Data'!$C$2:$C$1000=C49),'All Group Data'!$U$2:$U$1000))</f>
        <v>991753312486.05042</v>
      </c>
      <c r="C55" s="125"/>
      <c r="E55" t="s">
        <v>141</v>
      </c>
      <c r="F55" s="125">
        <f t="array" ref="F55">PRODUCT(IF(('All Group Data'!$A$2:$A$1000=E49)*('All Group Data'!$C$2:$C$1000=G49),'All Group Data'!$U$2:$U$1000))</f>
        <v>15205918009902.936</v>
      </c>
      <c r="G55" s="125"/>
    </row>
    <row r="56" spans="1:7" x14ac:dyDescent="0.2">
      <c r="A56" t="s">
        <v>142</v>
      </c>
      <c r="B56" s="125">
        <f t="array" ref="B56">PRODUCT(IF(('All Group Data'!$A$2:$A$1000=A49)*('All Group Data'!$C$2:$C$1000=C49),'All Group Data'!$Y$2:$Y$1000))</f>
        <v>1367570.8062395437</v>
      </c>
      <c r="C56" s="125"/>
      <c r="E56" t="s">
        <v>142</v>
      </c>
      <c r="F56" s="125">
        <f t="array" ref="F56">PRODUCT(IF(('All Group Data'!$A$2:$A$1000=E49)*('All Group Data'!$C$2:$C$1000=G49),'All Group Data'!$Y$2:$Y$1000))</f>
        <v>2077104.8649672482</v>
      </c>
      <c r="G56" s="125"/>
    </row>
  </sheetData>
  <mergeCells count="72"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H1:H2"/>
    <mergeCell ref="L23:M23"/>
    <mergeCell ref="F34:G34"/>
    <mergeCell ref="F35:G35"/>
    <mergeCell ref="F36:G36"/>
    <mergeCell ref="L1:M1"/>
    <mergeCell ref="I1:I2"/>
    <mergeCell ref="J1:J2"/>
    <mergeCell ref="F44:G44"/>
    <mergeCell ref="E1:E2"/>
    <mergeCell ref="A1:A2"/>
    <mergeCell ref="B1:B2"/>
    <mergeCell ref="C1:C2"/>
    <mergeCell ref="D1:D2"/>
    <mergeCell ref="F1:F2"/>
    <mergeCell ref="G1:G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>
      <selection activeCell="C34" sqref="C34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Data'!$D$50:$D$1048,$B4,'All Group Data'!$F$50:$F$1048,"&gt;-1")+COUNTIFS('All Group Data'!$A$50:$A$1048,$A$1,'All Group Data'!$E$50:$E$1048,$B4,'All Group Data'!$F$50:$F$1048,"&gt;-1")</f>
        <v>4</v>
      </c>
      <c r="D4" s="6">
        <f>COUNTIFS('All Group Data'!$A$50:$A$1048,$A$1,'All Group Data'!$X$50:$X$1048,$B4,'All Group Data'!$D$50:$D$1048,$B4)+COUNTIFS('All Group Data'!$A$50:$A$1048,$A$1,'All Group Data'!$X$50:$X$1048,$B4,'All Group Data'!$E$50:$E$1048,$B4)</f>
        <v>4</v>
      </c>
      <c r="E4" s="6">
        <f>COUNTIFS('All Group Data'!$A$50:$A$1048,$A$1,'All Group Data'!$X$50:$X$1048,"Draw",'All Group Data'!$D$50:$D$1048,$B4)+COUNTIFS('All Group Data'!$A$50:$A$1048,$A$1,'All Group Data'!$X$50:$X$1048,"Draw",'All Group Data'!$E$50:$E$1048,$B4)</f>
        <v>0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7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1</v>
      </c>
      <c r="I4" s="9">
        <f>G4-H4</f>
        <v>6</v>
      </c>
      <c r="J4" s="6">
        <f>(D4*3)+(E4*1)</f>
        <v>12</v>
      </c>
      <c r="K4">
        <f>COUNTIFS('All Group Data'!$A$50:$A$1048,$A$1,'All Group Data'!$R$50:$R$1048,$B4)</f>
        <v>4</v>
      </c>
      <c r="L4">
        <f>COUNTIFS('All Group Data'!$A$50:$A$1048,$A$1,'All Group Data'!$R$50:$R$1048,$B4,'All Group Data'!$X$50:$X$1048,$B4)</f>
        <v>4</v>
      </c>
      <c r="M4" s="2">
        <f>IF(K4=0,0,L4/K4)</f>
        <v>1</v>
      </c>
      <c r="N4">
        <f>COUNTIFS('All Group Data'!$A$50:$A$1048,$A$1,'All Group Data'!$T$50:$T$1048,$B4)</f>
        <v>0</v>
      </c>
      <c r="O4">
        <f>COUNTIFS('All Group Data'!$A$50:$A$1048,$A$1,'All Group Data'!$T$50:$T$1048,$B4,'All Group Data'!$X$50:$X$1048,$B4)</f>
        <v>0</v>
      </c>
      <c r="P4" s="2">
        <f>IF(N4=0,0,O4/N4)</f>
        <v>0</v>
      </c>
    </row>
    <row r="5" spans="1:16" x14ac:dyDescent="0.2">
      <c r="A5" s="6">
        <v>2</v>
      </c>
      <c r="B5" s="4" t="s">
        <v>38</v>
      </c>
      <c r="C5" s="6">
        <f>COUNTIFS('All Group Data'!$A$50:$A$1048,$A$1,'All Group Data'!$D$50:$D$1048,$B5,'All Group Data'!$F$50:$F$1048,"&gt;-1")+COUNTIFS('All Group Data'!$A$50:$A$1048,$A$1,'All Group Data'!$E$50:$E$1048,$B5,'All Group Data'!$F$50:$F$1048,"&gt;-1")</f>
        <v>4</v>
      </c>
      <c r="D5" s="6">
        <f>COUNTIFS('All Group Data'!$A$50:$A$1048,$A$1,'All Group Data'!$X$50:$X$1048,$B5,'All Group Data'!$D$50:$D$1048,$B5)+COUNTIFS('All Group Data'!$A$50:$A$1048,$A$1,'All Group Data'!$X$50:$X$1048,$B5,'All Group Data'!$E$50:$E$1048,$B5)</f>
        <v>2</v>
      </c>
      <c r="E5" s="6">
        <f>COUNTIFS('All Group Data'!$A$50:$A$1048,$A$1,'All Group Data'!$X$50:$X$1048,"Draw",'All Group Data'!$D$50:$D$1048,$B5)+COUNTIFS('All Group Data'!$A$50:$A$1048,$A$1,'All Group Data'!$X$50:$X$1048,"Draw",'All Group Data'!$E$50:$E$1048,$B5)</f>
        <v>1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9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5</v>
      </c>
      <c r="I5" s="9">
        <f>G5-H5</f>
        <v>4</v>
      </c>
      <c r="J5" s="6">
        <f>(D5*3)+(E5*1)</f>
        <v>7</v>
      </c>
      <c r="K5">
        <f>COUNTIFS('All Group Data'!$A$50:$A$1048,$A$1,'All Group Data'!$R$50:$R$1048,$B5)</f>
        <v>2</v>
      </c>
      <c r="L5">
        <f>COUNTIFS('All Group Data'!$A$50:$A$1048,$A$1,'All Group Data'!$R$50:$R$1048,$B5,'All Group Data'!$X$50:$X$1048,$B5)</f>
        <v>2</v>
      </c>
      <c r="M5" s="2">
        <f>IF(K5=0,0,L5/K5)</f>
        <v>1</v>
      </c>
      <c r="N5">
        <f>COUNTIFS('All Group Data'!$A$50:$A$1048,$A$1,'All Group Data'!$T$50:$T$1048,$B5)</f>
        <v>2</v>
      </c>
      <c r="O5">
        <f>COUNTIFS('All Group Data'!$A$50:$A$1048,$A$1,'All Group Data'!$T$50:$T$1048,$B5,'All Group Data'!$X$50:$X$1048,$B5)</f>
        <v>0</v>
      </c>
      <c r="P5" s="2">
        <f>IF(N5=0,0,O5/N5)</f>
        <v>0</v>
      </c>
    </row>
    <row r="6" spans="1:16" x14ac:dyDescent="0.2">
      <c r="A6" s="6">
        <v>3</v>
      </c>
      <c r="B6" s="4" t="s">
        <v>85</v>
      </c>
      <c r="C6" s="6">
        <f>COUNTIFS('All Group Data'!$A$50:$A$1048,$A$1,'All Group Data'!$D$50:$D$1048,$B6,'All Group Data'!$F$50:$F$1048,"&gt;-1")+COUNTIFS('All Group Data'!$A$50:$A$1048,$A$1,'All Group Data'!$E$50:$E$1048,$B6,'All Group Data'!$F$50:$F$1048,"&gt;-1")</f>
        <v>3</v>
      </c>
      <c r="D6" s="6">
        <f>COUNTIFS('All Group Data'!$A$50:$A$1048,$A$1,'All Group Data'!$X$50:$X$1048,$B6,'All Group Data'!$D$50:$D$1048,$B6)+COUNTIFS('All Group Data'!$A$50:$A$1048,$A$1,'All Group Data'!$X$50:$X$1048,$B6,'All Group Data'!$E$50:$E$1048,$B6)</f>
        <v>1</v>
      </c>
      <c r="E6" s="6">
        <f>COUNTIFS('All Group Data'!$A$50:$A$1048,$A$1,'All Group Data'!$X$50:$X$1048,"Draw",'All Group Data'!$D$50:$D$1048,$B6)+COUNTIFS('All Group Data'!$A$50:$A$1048,$A$1,'All Group Data'!$X$50:$X$1048,"Draw",'All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2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7</v>
      </c>
      <c r="I6" s="9">
        <f>G6-H6</f>
        <v>-5</v>
      </c>
      <c r="J6" s="6">
        <f>(D6*3)+(E6*1)</f>
        <v>3</v>
      </c>
      <c r="K6">
        <f>COUNTIFS('All Group Data'!$A$50:$A$1048,$A$1,'All Group Data'!$R$50:$R$1048,$B6)</f>
        <v>0</v>
      </c>
      <c r="L6">
        <f>COUNTIFS('All Group Data'!$A$50:$A$1048,$A$1,'All Group Data'!$R$50:$R$1048,$B6,'All Group Data'!$X$50:$X$1048,$B6)</f>
        <v>0</v>
      </c>
      <c r="M6" s="2">
        <f>IF(K6=0,0,L6/K6)</f>
        <v>0</v>
      </c>
      <c r="N6">
        <f>COUNTIFS('All Group Data'!$A$50:$A$1048,$A$1,'All Group Data'!$T$50:$T$1048,$B6)</f>
        <v>3</v>
      </c>
      <c r="O6">
        <f>COUNTIFS('All Group Data'!$A$50:$A$1048,$A$1,'All Group Data'!$T$50:$T$1048,$B6,'All Group Data'!$X$50:$X$1048,$B6)</f>
        <v>1</v>
      </c>
      <c r="P6" s="2">
        <f>IF(N6=0,0,O6/N6)</f>
        <v>0.33333333333333331</v>
      </c>
    </row>
    <row r="7" spans="1:16" x14ac:dyDescent="0.2">
      <c r="A7" s="6">
        <v>4</v>
      </c>
      <c r="B7" s="4" t="s">
        <v>86</v>
      </c>
      <c r="C7" s="6">
        <f>COUNTIFS('All Group Data'!$A$50:$A$1048,$A$1,'All Group Data'!$D$50:$D$1048,$B7,'All Group Data'!$F$50:$F$1048,"&gt;-1")+COUNTIFS('All Group Data'!$A$50:$A$1048,$A$1,'All Group Data'!$E$50:$E$1048,$B7,'All Group Data'!$F$50:$F$1048,"&gt;-1")</f>
        <v>3</v>
      </c>
      <c r="D7" s="6">
        <f>COUNTIFS('All Group Data'!$A$50:$A$1048,$A$1,'All Group Data'!$X$50:$X$1048,$B7,'All Group Data'!$D$50:$D$1048,$B7)+COUNTIFS('All Group Data'!$A$50:$A$1048,$A$1,'All Group Data'!$X$50:$X$1048,$B7,'All Group Data'!$E$50:$E$1048,$B7)</f>
        <v>0</v>
      </c>
      <c r="E7" s="6">
        <f>COUNTIFS('All Group Data'!$A$50:$A$1048,$A$1,'All Group Data'!$X$50:$X$1048,"Draw",'All Group Data'!$D$50:$D$1048,$B7)+COUNTIFS('All Group Data'!$A$50:$A$1048,$A$1,'All Group Data'!$X$50:$X$1048,"Draw",'All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2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6</v>
      </c>
      <c r="I7" s="9">
        <f>G7-H7</f>
        <v>-4</v>
      </c>
      <c r="J7" s="6">
        <f>(D7*3)+(E7*1)</f>
        <v>0</v>
      </c>
      <c r="K7">
        <f>COUNTIFS('All Group Data'!$A$50:$A$1048,$A$1,'All Group Data'!$R$50:$R$1048,$B7)</f>
        <v>1</v>
      </c>
      <c r="L7">
        <f>COUNTIFS('All Group Data'!$A$50:$A$1048,$A$1,'All Group Data'!$R$50:$R$1048,$B7,'All Group Data'!$X$50:$X$1048,$B7)</f>
        <v>0</v>
      </c>
      <c r="M7" s="2">
        <f>IF(K7=0,0,L7/K7)</f>
        <v>0</v>
      </c>
      <c r="N7">
        <f>COUNTIFS('All Group Data'!$A$50:$A$1048,$A$1,'All Group Data'!$T$50:$T$1048,$B7)</f>
        <v>2</v>
      </c>
      <c r="O7">
        <f>COUNTIFS('All Group Data'!$A$50:$A$1048,$A$1,'All Group Data'!$T$50:$T$1048,$B7,'All Group Data'!$X$50:$X$1048,$B7)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Data'!$A$50:$A$1048,$A$1,'All Group Data'!$D$50:$D$1048,$B10,'All Group Data'!$F$50:$F$1048,"&gt;-1")+COUNTIFS('All Group Data'!$A$50:$A$1048,$A$1,'All Group Data'!$E$50:$E$1048,$B10,'All Group Data'!$F$50:$F$1048,"&gt;-1")</f>
        <v>4</v>
      </c>
      <c r="D10" s="6">
        <f>COUNTIFS('All Group Data'!$A$50:$A$1048,$A$1,'All Group Data'!$X$50:$X$1048,$B10,'All Group Data'!$D$50:$D$1048,$B10)+COUNTIFS('All Group Data'!$A$50:$A$1048,$A$1,'All Group Data'!$X$50:$X$1048,$B10,'All Group Data'!$E$50:$E$1048,$B10)</f>
        <v>1</v>
      </c>
      <c r="E10" s="6">
        <f>COUNTIFS('All Group Data'!$A$50:$A$1048,$A$1,'All Group Data'!$X$50:$X$1048,"Draw",'All Group Data'!$D$50:$D$1048,$B10)+COUNTIFS('All Group Data'!$A$50:$A$1048,$A$1,'All Group Data'!$X$50:$X$1048,"Draw",'All Group Data'!$E$50:$E$1048,$B10)</f>
        <v>3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7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6</v>
      </c>
      <c r="I10" s="9">
        <f>G10-H10</f>
        <v>1</v>
      </c>
      <c r="J10" s="6">
        <f>(D10*3)+(E10*1)</f>
        <v>6</v>
      </c>
      <c r="K10">
        <f>COUNTIFS('All Group Data'!$A$50:$A$1048,$A$1,'All Group Data'!$R$50:$R$1048,$B10)</f>
        <v>4</v>
      </c>
      <c r="L10">
        <f>COUNTIFS('All Group Data'!$A$50:$A$1048,$A$1,'All Group Data'!$R$50:$R$1048,$B10,'All Group Data'!$X$50:$X$1048,$B10)</f>
        <v>1</v>
      </c>
      <c r="M10" s="2">
        <f>IF(K10=0,0,L10/K10)</f>
        <v>0.25</v>
      </c>
      <c r="N10">
        <f>COUNTIFS('All Group Data'!$A$50:$A$1048,$A$1,'All Group Data'!$T$50:$T$1048,$B10)</f>
        <v>0</v>
      </c>
      <c r="O10">
        <f>COUNTIFS('All Group Data'!$A$50:$A$1048,$A$1,'All Group Data'!$T$50:$T$1048,$B10,'All Group Data'!$X$50:$X$1048,$B10)</f>
        <v>0</v>
      </c>
      <c r="P10" s="2">
        <f>IF(N10=0,0,O10/N10)</f>
        <v>0</v>
      </c>
    </row>
    <row r="11" spans="1:16" x14ac:dyDescent="0.2">
      <c r="A11" s="6">
        <v>2</v>
      </c>
      <c r="B11" s="4" t="s">
        <v>31</v>
      </c>
      <c r="C11" s="6">
        <f>COUNTIFS('All Group Data'!$A$50:$A$1048,$A$1,'All Group Data'!$D$50:$D$1048,$B11,'All Group Data'!$F$50:$F$1048,"&gt;-1")+COUNTIFS('All Group Data'!$A$50:$A$1048,$A$1,'All Group Data'!$E$50:$E$1048,$B11,'All Group Data'!$F$50:$F$1048,"&gt;-1")</f>
        <v>4</v>
      </c>
      <c r="D11" s="6">
        <f>COUNTIFS('All Group Data'!$A$50:$A$1048,$A$1,'All Group Data'!$X$50:$X$1048,$B11,'All Group Data'!$D$50:$D$1048,$B11)+COUNTIFS('All Group Data'!$A$50:$A$1048,$A$1,'All Group Data'!$X$50:$X$1048,$B11,'All Group Data'!$E$50:$E$1048,$B11)</f>
        <v>1</v>
      </c>
      <c r="E11" s="6">
        <f>COUNTIFS('All Group Data'!$A$50:$A$1048,$A$1,'All Group Data'!$X$50:$X$1048,"Draw",'All Group Data'!$D$50:$D$1048,$B11)+COUNTIFS('All Group Data'!$A$50:$A$1048,$A$1,'All Group Data'!$X$50:$X$1048,"Draw",'All Group Data'!$E$50:$E$1048,$B11)</f>
        <v>2</v>
      </c>
      <c r="F11" s="6">
        <f>C11-D11-E11</f>
        <v>1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6</v>
      </c>
      <c r="I11" s="9">
        <f>G11-H11</f>
        <v>0</v>
      </c>
      <c r="J11" s="6">
        <f>(D11*3)+(E11*1)</f>
        <v>5</v>
      </c>
      <c r="K11">
        <f>COUNTIFS('All Group Data'!$A$50:$A$1048,$A$1,'All Group Data'!$R$50:$R$1048,$B11)</f>
        <v>2</v>
      </c>
      <c r="L11">
        <f>COUNTIFS('All Group Data'!$A$50:$A$1048,$A$1,'All Group Data'!$R$50:$R$1048,$B11,'All Group Data'!$X$50:$X$1048,$B11)</f>
        <v>1</v>
      </c>
      <c r="M11" s="2">
        <f>IF(K11=0,0,L11/K11)</f>
        <v>0.5</v>
      </c>
      <c r="N11">
        <f>COUNTIFS('All Group Data'!$A$50:$A$1048,$A$1,'All Group Data'!$T$50:$T$1048,$B11)</f>
        <v>2</v>
      </c>
      <c r="O11">
        <f>COUNTIFS('All Group Data'!$A$50:$A$1048,$A$1,'All Group Data'!$T$50:$T$1048,$B11,'All Group Data'!$X$50:$X$1048,$B11)</f>
        <v>0</v>
      </c>
      <c r="P11" s="2">
        <f>IF(N11=0,0,O11/N11)</f>
        <v>0</v>
      </c>
    </row>
    <row r="12" spans="1:16" x14ac:dyDescent="0.2">
      <c r="A12" s="6">
        <v>3</v>
      </c>
      <c r="B12" s="4" t="s">
        <v>32</v>
      </c>
      <c r="C12" s="6">
        <f>COUNTIFS('All Group Data'!$A$50:$A$1048,$A$1,'All Group Data'!$D$50:$D$1048,$B12,'All Group Data'!$F$50:$F$1048,"&gt;-1")+COUNTIFS('All Group Data'!$A$50:$A$1048,$A$1,'All Group Data'!$E$50:$E$1048,$B12,'All Group Data'!$F$50:$F$1048,"&gt;-1")</f>
        <v>3</v>
      </c>
      <c r="D12" s="6">
        <f>COUNTIFS('All Group Data'!$A$50:$A$1048,$A$1,'All Group Data'!$X$50:$X$1048,$B12,'All Group Data'!$D$50:$D$1048,$B12)+COUNTIFS('All Group Data'!$A$50:$A$1048,$A$1,'All Group Data'!$X$50:$X$1048,$B12,'All Group Data'!$E$50:$E$1048,$B12)</f>
        <v>1</v>
      </c>
      <c r="E12" s="6">
        <f>COUNTIFS('All Group Data'!$A$50:$A$1048,$A$1,'All Group Data'!$X$50:$X$1048,"Draw",'All Group Data'!$D$50:$D$1048,$B12)+COUNTIFS('All Group Data'!$A$50:$A$1048,$A$1,'All Group Data'!$X$50:$X$1048,"Draw",'All Group Data'!$E$50:$E$1048,$B12)</f>
        <v>1</v>
      </c>
      <c r="F12" s="6">
        <f>C12-D12-E12</f>
        <v>1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2</v>
      </c>
      <c r="I12" s="9">
        <f>G12-H12</f>
        <v>0</v>
      </c>
      <c r="J12" s="6">
        <f>(D12*3)+(E12*1)</f>
        <v>4</v>
      </c>
      <c r="K12">
        <f>COUNTIFS('All Group Data'!$A$50:$A$1048,$A$1,'All Group Data'!$R$50:$R$1048,$B12)</f>
        <v>0</v>
      </c>
      <c r="L12">
        <f>COUNTIFS('All Group Data'!$A$50:$A$1048,$A$1,'All Group Data'!$R$50:$R$1048,$B12,'All Group Data'!$X$50:$X$1048,$B12)</f>
        <v>0</v>
      </c>
      <c r="M12" s="2">
        <f>IF(K12=0,0,L12/K12)</f>
        <v>0</v>
      </c>
      <c r="N12">
        <f>COUNTIFS('All Group Data'!$A$50:$A$1048,$A$1,'All Group Data'!$T$50:$T$1048,$B12)</f>
        <v>3</v>
      </c>
      <c r="O12">
        <f>COUNTIFS('All Group Data'!$A$50:$A$1048,$A$1,'All Group Data'!$T$50:$T$1048,$B12,'All Group Data'!$X$50:$X$1048,$B12)</f>
        <v>1</v>
      </c>
      <c r="P12" s="2">
        <f>IF(N12=0,0,O12/N12)</f>
        <v>0.33333333333333331</v>
      </c>
    </row>
    <row r="13" spans="1:16" x14ac:dyDescent="0.2">
      <c r="A13" s="6">
        <v>4</v>
      </c>
      <c r="B13" s="4" t="s">
        <v>87</v>
      </c>
      <c r="C13" s="6">
        <f>COUNTIFS('All Group Data'!$A$50:$A$1048,$A$1,'All Group Data'!$D$50:$D$1048,$B13,'All Group Data'!$F$50:$F$1048,"&gt;-1")+COUNTIFS('All Group Data'!$A$50:$A$1048,$A$1,'All Group Data'!$E$50:$E$1048,$B13,'All Group Data'!$F$50:$F$1048,"&gt;-1")</f>
        <v>3</v>
      </c>
      <c r="D13" s="6">
        <f>COUNTIFS('All Group Data'!$A$50:$A$1048,$A$1,'All Group Data'!$X$50:$X$1048,$B13,'All Group Data'!$D$50:$D$1048,$B13)+COUNTIFS('All Group Data'!$A$50:$A$1048,$A$1,'All Group Data'!$X$50:$X$1048,$B13,'All Group Data'!$E$50:$E$1048,$B13)</f>
        <v>0</v>
      </c>
      <c r="E13" s="6">
        <f>COUNTIFS('All Group Data'!$A$50:$A$1048,$A$1,'All Group Data'!$X$50:$X$1048,"Draw",'All Group Data'!$D$50:$D$1048,$B13)+COUNTIFS('All Group Data'!$A$50:$A$1048,$A$1,'All Group Data'!$X$50:$X$1048,"Draw",'All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2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4</v>
      </c>
      <c r="I13" s="9">
        <f>G13-H13</f>
        <v>-2</v>
      </c>
      <c r="J13" s="6">
        <f>(D13*3)+(E13*1)</f>
        <v>1</v>
      </c>
      <c r="K13">
        <f>COUNTIFS('All Group Data'!$A$50:$A$1048,$A$1,'All Group Data'!$R$50:$R$1048,$B13)</f>
        <v>1</v>
      </c>
      <c r="L13">
        <f>COUNTIFS('All Group Data'!$A$50:$A$1048,$A$1,'All Group Data'!$R$50:$R$1048,$B13,'All Group Data'!$X$50:$X$1048,$B13)</f>
        <v>0</v>
      </c>
      <c r="M13" s="2">
        <f>IF(K13=0,0,L13/K13)</f>
        <v>0</v>
      </c>
      <c r="N13">
        <f>COUNTIFS('All Group Data'!$A$50:$A$1048,$A$1,'All Group Data'!$T$50:$T$1048,$B13)</f>
        <v>2</v>
      </c>
      <c r="O13">
        <f>COUNTIFS('All Group Data'!$A$50:$A$1048,$A$1,'All Group Data'!$T$50:$T$1048,$B13,'All Group Data'!$X$50:$X$1048,$B13)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Data'!$A$50:$A$1048,$A$1,'All Group Data'!$D$50:$D$1048,$B16,'All Group Data'!$F$50:$F$1048,"&gt;-1")+COUNTIFS('All Group Data'!$A$50:$A$1048,$A$1,'All Group Data'!$E$50:$E$1048,$B16,'All Group Data'!$F$50:$F$1048,"&gt;-1")</f>
        <v>4</v>
      </c>
      <c r="D16" s="6">
        <f>COUNTIFS('All Group Data'!$A$50:$A$1048,$A$1,'All Group Data'!$X$50:$X$1048,$B16,'All Group Data'!$D$50:$D$1048,$B16)+COUNTIFS('All Group Data'!$A$50:$A$1048,$A$1,'All Group Data'!$X$50:$X$1048,$B16,'All Group Data'!$E$50:$E$1048,$B16)</f>
        <v>3</v>
      </c>
      <c r="E16" s="6">
        <f>COUNTIFS('All Group Data'!$A$50:$A$1048,$A$1,'All Group Data'!$X$50:$X$1048,"Draw",'All Group Data'!$D$50:$D$1048,$B16)+COUNTIFS('All Group Data'!$A$50:$A$1048,$A$1,'All Group Data'!$X$50:$X$1048,"Draw",'All Group Data'!$E$50:$E$1048,$B16)</f>
        <v>1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7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4</v>
      </c>
      <c r="I16" s="9">
        <f>G16-H16</f>
        <v>3</v>
      </c>
      <c r="J16" s="6">
        <f>(D16*3)+(E16*1)</f>
        <v>10</v>
      </c>
      <c r="K16">
        <f>COUNTIFS('All Group Data'!$A$50:$A$1048,$A$1,'All Group Data'!$R$50:$R$1048,$B16)</f>
        <v>4</v>
      </c>
      <c r="L16">
        <f>COUNTIFS('All Group Data'!$A$50:$A$1048,$A$1,'All Group Data'!$R$50:$R$1048,$B16,'All Group Data'!$X$50:$X$1048,$B16)</f>
        <v>3</v>
      </c>
      <c r="M16" s="2">
        <f>IF(K16=0,0,L16/K16)</f>
        <v>0.75</v>
      </c>
      <c r="N16">
        <f>COUNTIFS('All Group Data'!$A$50:$A$1048,$A$1,'All Group Data'!$T$50:$T$1048,$B16)</f>
        <v>0</v>
      </c>
      <c r="O16">
        <f>COUNTIFS('All Group Data'!$A$50:$A$1048,$A$1,'All Group Data'!$T$50:$T$1048,$B16,'All Group Data'!$X$50:$X$1048,$B16)</f>
        <v>0</v>
      </c>
      <c r="P16" s="2">
        <f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Data'!$A$50:$A$1048,$A$1,'All Group Data'!$D$50:$D$1048,$B17,'All Group Data'!$F$50:$F$1048,"&gt;-1")+COUNTIFS('All Group Data'!$A$50:$A$1048,$A$1,'All Group Data'!$E$50:$E$1048,$B17,'All Group Data'!$F$50:$F$1048,"&gt;-1")</f>
        <v>4</v>
      </c>
      <c r="D17" s="6">
        <f>COUNTIFS('All Group Data'!$A$50:$A$1048,$A$1,'All Group Data'!$X$50:$X$1048,$B17,'All Group Data'!$D$50:$D$1048,$B17)+COUNTIFS('All Group Data'!$A$50:$A$1048,$A$1,'All Group Data'!$X$50:$X$1048,$B17,'All Group Data'!$E$50:$E$1048,$B17)</f>
        <v>1</v>
      </c>
      <c r="E17" s="6">
        <f>COUNTIFS('All Group Data'!$A$50:$A$1048,$A$1,'All Group Data'!$X$50:$X$1048,"Draw",'All Group Data'!$D$50:$D$1048,$B17)+COUNTIFS('All Group Data'!$A$50:$A$1048,$A$1,'All Group Data'!$X$50:$X$1048,"Draw",'All Group Data'!$E$50:$E$1048,$B17)</f>
        <v>3</v>
      </c>
      <c r="F17" s="6">
        <f>C17-D17-E17</f>
        <v>0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2</v>
      </c>
      <c r="I17" s="9">
        <f>G17-H17</f>
        <v>1</v>
      </c>
      <c r="J17" s="6">
        <f>(D17*3)+(E17*1)</f>
        <v>6</v>
      </c>
      <c r="K17">
        <f>COUNTIFS('All Group Data'!$A$50:$A$1048,$A$1,'All Group Data'!$R$50:$R$1048,$B17)</f>
        <v>2</v>
      </c>
      <c r="L17">
        <f>COUNTIFS('All Group Data'!$A$50:$A$1048,$A$1,'All Group Data'!$R$50:$R$1048,$B17,'All Group Data'!$X$50:$X$1048,$B17)</f>
        <v>1</v>
      </c>
      <c r="M17" s="2">
        <f>IF(K17=0,0,L17/K17)</f>
        <v>0.5</v>
      </c>
      <c r="N17">
        <f>COUNTIFS('All Group Data'!$A$50:$A$1048,$A$1,'All Group Data'!$T$50:$T$1048,$B17)</f>
        <v>2</v>
      </c>
      <c r="O17">
        <f>COUNTIFS('All Group Data'!$A$50:$A$1048,$A$1,'All Group Data'!$T$50:$T$1048,$B17,'All Group Data'!$X$50:$X$1048,$B17)</f>
        <v>0</v>
      </c>
      <c r="P17" s="2">
        <f>IF(N17=0,0,O17/N17)</f>
        <v>0</v>
      </c>
    </row>
    <row r="18" spans="1:16" x14ac:dyDescent="0.2">
      <c r="A18" s="6">
        <v>3</v>
      </c>
      <c r="B18" s="4" t="s">
        <v>88</v>
      </c>
      <c r="C18" s="6">
        <f>COUNTIFS('All Group Data'!$A$50:$A$1048,$A$1,'All Group Data'!$D$50:$D$1048,$B18,'All Group Data'!$F$50:$F$1048,"&gt;-1")+COUNTIFS('All Group Data'!$A$50:$A$1048,$A$1,'All Group Data'!$E$50:$E$1048,$B18,'All Group Data'!$F$50:$F$1048,"&gt;-1")</f>
        <v>3</v>
      </c>
      <c r="D18" s="6">
        <f>COUNTIFS('All Group Data'!$A$50:$A$1048,$A$1,'All Group Data'!$X$50:$X$1048,$B18,'All Group Data'!$D$50:$D$1048,$B18)+COUNTIFS('All Group Data'!$A$50:$A$1048,$A$1,'All Group Data'!$X$50:$X$1048,$B18,'All Group Data'!$E$50:$E$1048,$B18)</f>
        <v>1</v>
      </c>
      <c r="E18" s="6">
        <f>COUNTIFS('All Group Data'!$A$50:$A$1048,$A$1,'All Group Data'!$X$50:$X$1048,"Draw",'All Group Data'!$D$50:$D$1048,$B18)+COUNTIFS('All Group Data'!$A$50:$A$1048,$A$1,'All Group Data'!$X$50:$X$1048,"Draw",'All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2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2</v>
      </c>
      <c r="I18" s="9">
        <f>G18-H18</f>
        <v>0</v>
      </c>
      <c r="J18" s="6">
        <f>(D18*3)+(E18*1)</f>
        <v>3</v>
      </c>
      <c r="K18">
        <f>COUNTIFS('All Group Data'!$A$50:$A$1048,$A$1,'All Group Data'!$R$50:$R$1048,$B18)</f>
        <v>1</v>
      </c>
      <c r="L18">
        <f>COUNTIFS('All Group Data'!$A$50:$A$1048,$A$1,'All Group Data'!$R$50:$R$1048,$B18,'All Group Data'!$X$50:$X$1048,$B18)</f>
        <v>1</v>
      </c>
      <c r="M18" s="2">
        <f>IF(K18=0,0,L18/K18)</f>
        <v>1</v>
      </c>
      <c r="N18">
        <f>COUNTIFS('All Group Data'!$A$50:$A$1048,$A$1,'All Group Data'!$T$50:$T$1048,$B18)</f>
        <v>2</v>
      </c>
      <c r="O18">
        <f>COUNTIFS('All Group Data'!$A$50:$A$1048,$A$1,'All Group Data'!$T$50:$T$1048,$B18,'All Group Data'!$X$50:$X$1048,$B18)</f>
        <v>0</v>
      </c>
      <c r="P18" s="2">
        <f>IF(N18=0,0,O18/N18)</f>
        <v>0</v>
      </c>
    </row>
    <row r="19" spans="1:16" x14ac:dyDescent="0.2">
      <c r="A19" s="6">
        <v>4</v>
      </c>
      <c r="B19" s="4" t="s">
        <v>15</v>
      </c>
      <c r="C19" s="6">
        <f>COUNTIFS('All Group Data'!$A$50:$A$1048,$A$1,'All Group Data'!$D$50:$D$1048,$B19,'All Group Data'!$F$50:$F$1048,"&gt;-1")+COUNTIFS('All Group Data'!$A$50:$A$1048,$A$1,'All Group Data'!$E$50:$E$1048,$B19,'All Group Data'!$F$50:$F$1048,"&gt;-1")</f>
        <v>3</v>
      </c>
      <c r="D19" s="6">
        <f>COUNTIFS('All Group Data'!$A$50:$A$1048,$A$1,'All Group Data'!$X$50:$X$1048,$B19,'All Group Data'!$D$50:$D$1048,$B19)+COUNTIFS('All Group Data'!$A$50:$A$1048,$A$1,'All Group Data'!$X$50:$X$1048,$B19,'All Group Data'!$E$50:$E$1048,$B19)</f>
        <v>0</v>
      </c>
      <c r="E19" s="6">
        <f>COUNTIFS('All Group Data'!$A$50:$A$1048,$A$1,'All Group Data'!$X$50:$X$1048,"Draw",'All Group Data'!$D$50:$D$1048,$B19)+COUNTIFS('All Group Data'!$A$50:$A$1048,$A$1,'All Group Data'!$X$50:$X$1048,"Draw",'All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5</v>
      </c>
      <c r="I19" s="9">
        <f>G19-H19</f>
        <v>-3</v>
      </c>
      <c r="J19" s="6">
        <f>(D19*3)+(E19*1)</f>
        <v>1</v>
      </c>
      <c r="K19">
        <f>COUNTIFS('All Group Data'!$A$50:$A$1048,$A$1,'All Group Data'!$R$50:$R$1048,$B19)</f>
        <v>0</v>
      </c>
      <c r="L19">
        <f>COUNTIFS('All Group Data'!$A$50:$A$1048,$A$1,'All Group Data'!$R$50:$R$1048,$B19,'All Group Data'!$X$50:$X$1048,$B19)</f>
        <v>0</v>
      </c>
      <c r="M19" s="2">
        <f>IF(K19=0,0,L19/K19)</f>
        <v>0</v>
      </c>
      <c r="N19">
        <f>COUNTIFS('All Group Data'!$A$50:$A$1048,$A$1,'All Group Data'!$T$50:$T$1048,$B19)</f>
        <v>3</v>
      </c>
      <c r="O19">
        <f>COUNTIFS('All Group Data'!$A$50:$A$1048,$A$1,'All Group Data'!$T$50:$T$1048,$B19,'All Group Data'!$X$50:$X$1048,$B19)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9</v>
      </c>
      <c r="C22" s="6">
        <f>COUNTIFS('All Group Data'!$A$50:$A$1048,$A$1,'All Group Data'!$D$50:$D$1048,$B22,'All Group Data'!$F$50:$F$1048,"&gt;-1")+COUNTIFS('All Group Data'!$A$50:$A$1048,$A$1,'All Group Data'!$E$50:$E$1048,$B22,'All Group Data'!$F$50:$F$1048,"&gt;-1")</f>
        <v>4</v>
      </c>
      <c r="D22" s="6">
        <f>COUNTIFS('All Group Data'!$A$50:$A$1048,$A$1,'All Group Data'!$X$50:$X$1048,$B22,'All Group Data'!$D$50:$D$1048,$B22)+COUNTIFS('All Group Data'!$A$50:$A$1048,$A$1,'All Group Data'!$X$50:$X$1048,$B22,'All Group Data'!$E$50:$E$1048,$B22)</f>
        <v>3</v>
      </c>
      <c r="E22" s="6">
        <f>COUNTIFS('All Group Data'!$A$50:$A$1048,$A$1,'All Group Data'!$X$50:$X$1048,"Draw",'All Group Data'!$D$50:$D$1048,$B22)+COUNTIFS('All Group Data'!$A$50:$A$1048,$A$1,'All Group Data'!$X$50:$X$1048,"Draw",'All Group Data'!$E$50:$E$1048,$B22)</f>
        <v>1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8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2</v>
      </c>
      <c r="I22" s="9">
        <f>G22-H22</f>
        <v>6</v>
      </c>
      <c r="J22" s="6">
        <f>(D22*3)+(E22*1)</f>
        <v>10</v>
      </c>
      <c r="K22">
        <f>COUNTIFS('All Group Data'!$A$50:$A$1048,$A$1,'All Group Data'!$R$50:$R$1048,$B22)</f>
        <v>3</v>
      </c>
      <c r="L22">
        <f>COUNTIFS('All Group Data'!$A$50:$A$1048,$A$1,'All Group Data'!$R$50:$R$1048,$B22,'All Group Data'!$X$50:$X$1048,$B22)</f>
        <v>2</v>
      </c>
      <c r="M22" s="2">
        <f>IF(K22=0,0,L22/K22)</f>
        <v>0.66666666666666663</v>
      </c>
      <c r="N22">
        <f>COUNTIFS('All Group Data'!$A$50:$A$1048,$A$1,'All Group Data'!$T$50:$T$1048,$B22)</f>
        <v>1</v>
      </c>
      <c r="O22">
        <f>COUNTIFS('All Group Data'!$A$50:$A$1048,$A$1,'All Group Data'!$T$50:$T$1048,$B22,'All Group Data'!$X$50:$X$1048,$B22)</f>
        <v>1</v>
      </c>
      <c r="P22" s="2">
        <f>IF(N22=0,0,O22/N22)</f>
        <v>1</v>
      </c>
    </row>
    <row r="23" spans="1:16" x14ac:dyDescent="0.2">
      <c r="A23" s="6">
        <v>2</v>
      </c>
      <c r="B23" s="4" t="s">
        <v>28</v>
      </c>
      <c r="C23" s="6">
        <f>COUNTIFS('All Group Data'!$A$50:$A$1048,$A$1,'All Group Data'!$D$50:$D$1048,$B23,'All Group Data'!$F$50:$F$1048,"&gt;-1")+COUNTIFS('All Group Data'!$A$50:$A$1048,$A$1,'All Group Data'!$E$50:$E$1048,$B23,'All Group Data'!$F$50:$F$1048,"&gt;-1")</f>
        <v>4</v>
      </c>
      <c r="D23" s="6">
        <f>COUNTIFS('All Group Data'!$A$50:$A$1048,$A$1,'All Group Data'!$X$50:$X$1048,$B23,'All Group Data'!$D$50:$D$1048,$B23)+COUNTIFS('All Group Data'!$A$50:$A$1048,$A$1,'All Group Data'!$X$50:$X$1048,$B23,'All Group Data'!$E$50:$E$1048,$B23)</f>
        <v>1</v>
      </c>
      <c r="E23" s="6">
        <f>COUNTIFS('All Group Data'!$A$50:$A$1048,$A$1,'All Group Data'!$X$50:$X$1048,"Draw",'All Group Data'!$D$50:$D$1048,$B23)+COUNTIFS('All Group Data'!$A$50:$A$1048,$A$1,'All Group Data'!$X$50:$X$1048,"Draw",'All Group Data'!$E$50:$E$1048,$B23)</f>
        <v>1</v>
      </c>
      <c r="F23" s="6">
        <f>C23-D23-E23</f>
        <v>2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6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9</v>
      </c>
      <c r="I23" s="9">
        <f>G23-H23</f>
        <v>-3</v>
      </c>
      <c r="J23" s="6">
        <f>(D23*3)+(E23*1)</f>
        <v>4</v>
      </c>
      <c r="K23">
        <f>COUNTIFS('All Group Data'!$A$50:$A$1048,$A$1,'All Group Data'!$R$50:$R$1048,$B23)</f>
        <v>3</v>
      </c>
      <c r="L23">
        <f>COUNTIFS('All Group Data'!$A$50:$A$1048,$A$1,'All Group Data'!$R$50:$R$1048,$B23,'All Group Data'!$X$50:$X$1048,$B23)</f>
        <v>1</v>
      </c>
      <c r="M23" s="2">
        <f>IF(K23=0,0,L23/K23)</f>
        <v>0.33333333333333331</v>
      </c>
      <c r="N23">
        <f>COUNTIFS('All Group Data'!$A$50:$A$1048,$A$1,'All Group Data'!$T$50:$T$1048,$B23)</f>
        <v>1</v>
      </c>
      <c r="O23">
        <f>COUNTIFS('All Group Data'!$A$50:$A$1048,$A$1,'All Group Data'!$T$50:$T$1048,$B23,'All Group Data'!$X$50:$X$1048,$B23)</f>
        <v>0</v>
      </c>
      <c r="P23" s="2">
        <f>IF(N23=0,0,O23/N23)</f>
        <v>0</v>
      </c>
    </row>
    <row r="24" spans="1:16" x14ac:dyDescent="0.2">
      <c r="A24" s="6">
        <v>3</v>
      </c>
      <c r="B24" s="4" t="s">
        <v>33</v>
      </c>
      <c r="C24" s="6">
        <f>COUNTIFS('All Group Data'!$A$50:$A$1048,$A$1,'All Group Data'!$D$50:$D$1048,$B24,'All Group Data'!$F$50:$F$1048,"&gt;-1")+COUNTIFS('All Group Data'!$A$50:$A$1048,$A$1,'All Group Data'!$E$50:$E$1048,$B24,'All Group Data'!$F$50:$F$1048,"&gt;-1")</f>
        <v>3</v>
      </c>
      <c r="D24" s="6">
        <f>COUNTIFS('All Group Data'!$A$50:$A$1048,$A$1,'All Group Data'!$X$50:$X$1048,$B24,'All Group Data'!$D$50:$D$1048,$B24)+COUNTIFS('All Group Data'!$A$50:$A$1048,$A$1,'All Group Data'!$X$50:$X$1048,$B24,'All Group Data'!$E$50:$E$1048,$B24)</f>
        <v>1</v>
      </c>
      <c r="E24" s="6">
        <f>COUNTIFS('All Group Data'!$A$50:$A$1048,$A$1,'All Group Data'!$X$50:$X$1048,"Draw",'All Group Data'!$D$50:$D$1048,$B24)+COUNTIFS('All Group Data'!$A$50:$A$1048,$A$1,'All Group Data'!$X$50:$X$1048,"Draw",'All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4</v>
      </c>
      <c r="I24" s="9">
        <f>G24-H24</f>
        <v>-1</v>
      </c>
      <c r="J24" s="6">
        <f>(D24*3)+(E24*1)</f>
        <v>3</v>
      </c>
      <c r="K24">
        <f>COUNTIFS('All Group Data'!$A$50:$A$1048,$A$1,'All Group Data'!$R$50:$R$1048,$B24)</f>
        <v>0</v>
      </c>
      <c r="L24">
        <f>COUNTIFS('All Group Data'!$A$50:$A$1048,$A$1,'All Group Data'!$R$50:$R$1048,$B24,'All Group Data'!$X$50:$X$1048,$B24)</f>
        <v>0</v>
      </c>
      <c r="M24" s="2">
        <f>IF(K24=0,0,L24/K24)</f>
        <v>0</v>
      </c>
      <c r="N24">
        <f>COUNTIFS('All Group Data'!$A$50:$A$1048,$A$1,'All Group Data'!$T$50:$T$1048,$B24)</f>
        <v>3</v>
      </c>
      <c r="O24">
        <f>COUNTIFS('All Group Data'!$A$50:$A$1048,$A$1,'All Group Data'!$T$50:$T$1048,$B24,'All Group Data'!$X$50:$X$1048,$B24)</f>
        <v>1</v>
      </c>
      <c r="P24" s="2">
        <f>IF(N24=0,0,O24/N24)</f>
        <v>0.33333333333333331</v>
      </c>
    </row>
    <row r="25" spans="1:16" x14ac:dyDescent="0.2">
      <c r="A25" s="6">
        <v>4</v>
      </c>
      <c r="B25" s="4" t="s">
        <v>89</v>
      </c>
      <c r="C25" s="6">
        <f>COUNTIFS('All Group Data'!$A$50:$A$1048,$A$1,'All Group Data'!$D$50:$D$1048,$B25,'All Group Data'!$F$50:$F$1048,"&gt;-1")+COUNTIFS('All Group Data'!$A$50:$A$1048,$A$1,'All Group Data'!$E$50:$E$1048,$B25,'All Group Data'!$F$50:$F$1048,"&gt;-1")</f>
        <v>3</v>
      </c>
      <c r="D25" s="6">
        <f>COUNTIFS('All Group Data'!$A$50:$A$1048,$A$1,'All Group Data'!$X$50:$X$1048,$B25,'All Group Data'!$D$50:$D$1048,$B25)+COUNTIFS('All Group Data'!$A$50:$A$1048,$A$1,'All Group Data'!$X$50:$X$1048,$B25,'All Group Data'!$E$50:$E$1048,$B25)</f>
        <v>0</v>
      </c>
      <c r="E25" s="6">
        <f>COUNTIFS('All Group Data'!$A$50:$A$1048,$A$1,'All Group Data'!$X$50:$X$1048,"Draw",'All Group Data'!$D$50:$D$1048,$B25)+COUNTIFS('All Group Data'!$A$50:$A$1048,$A$1,'All Group Data'!$X$50:$X$1048,"Draw",'All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5</v>
      </c>
      <c r="I25" s="9">
        <f>G25-H25</f>
        <v>-3</v>
      </c>
      <c r="J25" s="6">
        <f>(D25*3)+(E25*1)</f>
        <v>1</v>
      </c>
      <c r="K25">
        <f>COUNTIFS('All Group Data'!$A$50:$A$1048,$A$1,'All Group Data'!$R$50:$R$1048,$B25)</f>
        <v>1</v>
      </c>
      <c r="L25">
        <f>COUNTIFS('All Group Data'!$A$50:$A$1048,$A$1,'All Group Data'!$R$50:$R$1048,$B25,'All Group Data'!$X$50:$X$1048,$B25)</f>
        <v>0</v>
      </c>
      <c r="M25" s="2">
        <f>IF(K25=0,0,L25/K25)</f>
        <v>0</v>
      </c>
      <c r="N25">
        <f>COUNTIFS('All Group Data'!$A$50:$A$1048,$A$1,'All Group Data'!$T$50:$T$1048,$B25)</f>
        <v>2</v>
      </c>
      <c r="O25">
        <f>COUNTIFS('All Group Data'!$A$50:$A$1048,$A$1,'All Group Data'!$T$50:$T$1048,$B25,'All Group Data'!$X$50:$X$1048,$B25)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8</v>
      </c>
      <c r="C28" s="6">
        <f>COUNTIFS('All Group Data'!$A$50:$A$1048,$A$1,'All Group Data'!$D$50:$D$1048,$B28,'All Group Data'!$F$50:$F$1048,"&gt;-1")+COUNTIFS('All Group Data'!$A$50:$A$1048,$A$1,'All Group Data'!$E$50:$E$1048,$B28,'All Group Data'!$F$50:$F$1048,"&gt;-1")</f>
        <v>4</v>
      </c>
      <c r="D28" s="6">
        <f>COUNTIFS('All Group Data'!$A$50:$A$1048,$A$1,'All Group Data'!$X$50:$X$1048,$B28,'All Group Data'!$D$50:$D$1048,$B28)+COUNTIFS('All Group Data'!$A$50:$A$1048,$A$1,'All Group Data'!$X$50:$X$1048,$B28,'All Group Data'!$E$50:$E$1048,$B28)</f>
        <v>3</v>
      </c>
      <c r="E28" s="6">
        <f>COUNTIFS('All Group Data'!$A$50:$A$1048,$A$1,'All Group Data'!$X$50:$X$1048,"Draw",'All Group Data'!$D$50:$D$1048,$B28)+COUNTIFS('All Group Data'!$A$50:$A$1048,$A$1,'All Group Data'!$X$50:$X$1048,"Draw",'All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7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1</v>
      </c>
      <c r="I28" s="9">
        <f>G28-H28</f>
        <v>6</v>
      </c>
      <c r="J28" s="6">
        <f>(D28*3)+(E28*1)</f>
        <v>10</v>
      </c>
      <c r="K28">
        <f>COUNTIFS('All Group Data'!$A$50:$A$1048,$A$1,'All Group Data'!$R$50:$R$1048,$B28)</f>
        <v>4</v>
      </c>
      <c r="L28">
        <f>COUNTIFS('All Group Data'!$A$50:$A$1048,$A$1,'All Group Data'!$R$50:$R$1048,$B28,'All Group Data'!$X$50:$X$1048,$B28)</f>
        <v>3</v>
      </c>
      <c r="M28" s="2">
        <f>IF(K28=0,0,L28/K28)</f>
        <v>0.75</v>
      </c>
      <c r="N28">
        <f>COUNTIFS('All Group Data'!$A$50:$A$1048,$A$1,'All Group Data'!$T$50:$T$1048,$B28)</f>
        <v>0</v>
      </c>
      <c r="O28">
        <f>COUNTIFS('All Group Data'!$A$50:$A$1048,$A$1,'All Group Data'!$T$50:$T$1048,$B28,'All Group Data'!$X$50:$X$1048,$B28)</f>
        <v>0</v>
      </c>
      <c r="P28" s="2">
        <f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Data'!$D$50:$D$1048,$B29,'All Group Data'!$F$50:$F$1048,"&gt;-1")+COUNTIFS('All Group Data'!$A$50:$A$1048,$A$1,'All Group Data'!$E$50:$E$1048,$B29,'All Group Data'!$F$50:$F$1048,"&gt;-1")</f>
        <v>4</v>
      </c>
      <c r="D29" s="6">
        <f>COUNTIFS('All Group Data'!$A$50:$A$1048,$A$1,'All Group Data'!$X$50:$X$1048,$B29,'All Group Data'!$D$50:$D$1048,$B29)+COUNTIFS('All Group Data'!$A$50:$A$1048,$A$1,'All Group Data'!$X$50:$X$1048,$B29,'All Group Data'!$E$50:$E$1048,$B29)</f>
        <v>1</v>
      </c>
      <c r="E29" s="6">
        <f>COUNTIFS('All Group Data'!$A$50:$A$1048,$A$1,'All Group Data'!$X$50:$X$1048,"Draw",'All Group Data'!$D$50:$D$1048,$B29)+COUNTIFS('All Group Data'!$A$50:$A$1048,$A$1,'All Group Data'!$X$50:$X$1048,"Draw",'All Group Data'!$E$50:$E$1048,$B29)</f>
        <v>2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5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5</v>
      </c>
      <c r="I29" s="9">
        <f>G29-H29</f>
        <v>0</v>
      </c>
      <c r="J29" s="6">
        <f>(D29*3)+(E29*1)</f>
        <v>5</v>
      </c>
      <c r="K29">
        <f>COUNTIFS('All Group Data'!$A$50:$A$1048,$A$1,'All Group Data'!$R$50:$R$1048,$B29)</f>
        <v>3</v>
      </c>
      <c r="L29">
        <f>COUNTIFS('All Group Data'!$A$50:$A$1048,$A$1,'All Group Data'!$R$50:$R$1048,$B29,'All Group Data'!$X$50:$X$1048,$B29)</f>
        <v>1</v>
      </c>
      <c r="M29" s="2">
        <f>IF(K29=0,0,L29/K29)</f>
        <v>0.33333333333333331</v>
      </c>
      <c r="N29">
        <f>COUNTIFS('All Group Data'!$A$50:$A$1048,$A$1,'All Group Data'!$T$50:$T$1048,$B29)</f>
        <v>1</v>
      </c>
      <c r="O29">
        <f>COUNTIFS('All Group Data'!$A$50:$A$1048,$A$1,'All Group Data'!$T$50:$T$1048,$B29,'All Group Data'!$X$50:$X$1048,$B29)</f>
        <v>0</v>
      </c>
      <c r="P29" s="2">
        <f>IF(N29=0,0,O29/N29)</f>
        <v>0</v>
      </c>
    </row>
    <row r="30" spans="1:16" x14ac:dyDescent="0.2">
      <c r="A30" s="6">
        <v>3</v>
      </c>
      <c r="B30" s="4" t="s">
        <v>73</v>
      </c>
      <c r="C30" s="6">
        <f>COUNTIFS('All Group Data'!$A$50:$A$1048,$A$1,'All Group Data'!$D$50:$D$1048,$B30,'All Group Data'!$F$50:$F$1048,"&gt;-1")+COUNTIFS('All Group Data'!$A$50:$A$1048,$A$1,'All Group Data'!$E$50:$E$1048,$B30,'All Group Data'!$F$50:$F$1048,"&gt;-1")</f>
        <v>3</v>
      </c>
      <c r="D30" s="6">
        <f>COUNTIFS('All Group Data'!$A$50:$A$1048,$A$1,'All Group Data'!$X$50:$X$1048,$B30,'All Group Data'!$D$50:$D$1048,$B30)+COUNTIFS('All Group Data'!$A$50:$A$1048,$A$1,'All Group Data'!$X$50:$X$1048,$B30,'All Group Data'!$E$50:$E$1048,$B30)</f>
        <v>1</v>
      </c>
      <c r="E30" s="6">
        <f>COUNTIFS('All Group Data'!$A$50:$A$1048,$A$1,'All Group Data'!$X$50:$X$1048,"Draw",'All Group Data'!$D$50:$D$1048,$B30)+COUNTIFS('All Group Data'!$A$50:$A$1048,$A$1,'All Group Data'!$X$50:$X$1048,"Draw",'All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2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4</v>
      </c>
      <c r="I30" s="9">
        <f>G30-H30</f>
        <v>-2</v>
      </c>
      <c r="J30" s="6">
        <f>(D30*3)+(E30*1)</f>
        <v>3</v>
      </c>
      <c r="K30">
        <f>COUNTIFS('All Group Data'!$A$50:$A$1048,$A$1,'All Group Data'!$R$50:$R$1048,$B30)</f>
        <v>1</v>
      </c>
      <c r="L30">
        <f>COUNTIFS('All Group Data'!$A$50:$A$1048,$A$1,'All Group Data'!$R$50:$R$1048,$B30,'All Group Data'!$X$50:$X$1048,$B30)</f>
        <v>1</v>
      </c>
      <c r="M30" s="2">
        <f>IF(K30=0,0,L30/K30)</f>
        <v>1</v>
      </c>
      <c r="N30">
        <f>COUNTIFS('All Group Data'!$A$50:$A$1048,$A$1,'All Group Data'!$T$50:$T$1048,$B30)</f>
        <v>2</v>
      </c>
      <c r="O30">
        <f>COUNTIFS('All Group Data'!$A$50:$A$1048,$A$1,'All Group Data'!$T$50:$T$1048,$B30,'All Group Data'!$X$50:$X$1048,$B30)</f>
        <v>0</v>
      </c>
      <c r="P30" s="2">
        <f>IF(N30=0,0,O30/N30)</f>
        <v>0</v>
      </c>
    </row>
    <row r="31" spans="1:16" x14ac:dyDescent="0.2">
      <c r="A31" s="6">
        <v>4</v>
      </c>
      <c r="B31" s="4" t="s">
        <v>19</v>
      </c>
      <c r="C31" s="6">
        <f>COUNTIFS('All Group Data'!$A$50:$A$1048,$A$1,'All Group Data'!$D$50:$D$1048,$B31,'All Group Data'!$F$50:$F$1048,"&gt;-1")+COUNTIFS('All Group Data'!$A$50:$A$1048,$A$1,'All Group Data'!$E$50:$E$1048,$B31,'All Group Data'!$F$50:$F$1048,"&gt;-1")</f>
        <v>3</v>
      </c>
      <c r="D31" s="6">
        <f>COUNTIFS('All Group Data'!$A$50:$A$1048,$A$1,'All Group Data'!$X$50:$X$1048,$B31,'All Group Data'!$D$50:$D$1048,$B31)+COUNTIFS('All Group Data'!$A$50:$A$1048,$A$1,'All Group Data'!$X$50:$X$1048,$B31,'All Group Data'!$E$50:$E$1048,$B31)</f>
        <v>0</v>
      </c>
      <c r="E31" s="6">
        <f>COUNTIFS('All Group Data'!$A$50:$A$1048,$A$1,'All Group Data'!$X$50:$X$1048,"Draw",'All Group Data'!$D$50:$D$1048,$B31)+COUNTIFS('All Group Data'!$A$50:$A$1048,$A$1,'All Group Data'!$X$50:$X$1048,"Draw",'All Group Data'!$E$50:$E$1048,$B31)</f>
        <v>1</v>
      </c>
      <c r="F31" s="6">
        <f>C31-D31-E31</f>
        <v>2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1</v>
      </c>
      <c r="K31">
        <f>COUNTIFS('All Group Data'!$A$50:$A$1048,$A$1,'All Group Data'!$R$50:$R$1048,$B31)</f>
        <v>0</v>
      </c>
      <c r="L31">
        <f>COUNTIFS('All Group Data'!$A$50:$A$1048,$A$1,'All Group Data'!$R$50:$R$1048,$B31,'All Group Data'!$X$50:$X$1048,$B31)</f>
        <v>0</v>
      </c>
      <c r="M31" s="2">
        <f>IF(K31=0,0,L31/K31)</f>
        <v>0</v>
      </c>
      <c r="N31">
        <f>COUNTIFS('All Group Data'!$A$50:$A$1048,$A$1,'All Group Data'!$T$50:$T$1048,$B31)</f>
        <v>3</v>
      </c>
      <c r="O31">
        <f>COUNTIFS('All Group Data'!$A$50:$A$1048,$A$1,'All Group Data'!$T$50:$T$1048,$B31,'All Group Data'!$X$50:$X$1048,$B31)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Data'!$A$50:$A$1048,$A$1,'All Group Data'!$D$50:$D$1048,$B34,'All Group Data'!$F$50:$F$1048,"&gt;-1")+COUNTIFS('All Group Data'!$A$50:$A$1048,$A$1,'All Group Data'!$E$50:$E$1048,$B34,'All Group Data'!$F$50:$F$1048,"&gt;-1")</f>
        <v>4</v>
      </c>
      <c r="D34" s="6">
        <f>COUNTIFS('All Group Data'!$A$50:$A$1048,$A$1,'All Group Data'!$X$50:$X$1048,$B34,'All Group Data'!$D$50:$D$1048,$B34)+COUNTIFS('All Group Data'!$A$50:$A$1048,$A$1,'All Group Data'!$X$50:$X$1048,$B34,'All Group Data'!$E$50:$E$1048,$B34)</f>
        <v>3</v>
      </c>
      <c r="E34" s="6">
        <f>COUNTIFS('All Group Data'!$A$50:$A$1048,$A$1,'All Group Data'!$X$50:$X$1048,"Draw",'All Group Data'!$D$50:$D$1048,$B34)+COUNTIFS('All Group Data'!$A$50:$A$1048,$A$1,'All Group Data'!$X$50:$X$1048,"Draw",'All Group Data'!$E$50:$E$1048,$B34)</f>
        <v>0</v>
      </c>
      <c r="F34" s="6">
        <f>C34-D34-E34</f>
        <v>1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6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2</v>
      </c>
      <c r="I34" s="9">
        <f>G34-H34</f>
        <v>4</v>
      </c>
      <c r="J34" s="6">
        <f>(D34*3)+(E34*1)</f>
        <v>9</v>
      </c>
      <c r="K34">
        <f>COUNTIFS('All Group Data'!$A$50:$A$1048,$A$1,'All Group Data'!$R$50:$R$1048,$B34)</f>
        <v>1</v>
      </c>
      <c r="L34">
        <f>COUNTIFS('All Group Data'!$A$50:$A$1048,$A$1,'All Group Data'!$R$50:$R$1048,$B34,'All Group Data'!$X$50:$X$1048,$B34)</f>
        <v>1</v>
      </c>
      <c r="M34" s="2">
        <f>IF(K34=0,0,L34/K34)</f>
        <v>1</v>
      </c>
      <c r="N34">
        <f>COUNTIFS('All Group Data'!$A$50:$A$1048,$A$1,'All Group Data'!$T$50:$T$1048,$B34)</f>
        <v>3</v>
      </c>
      <c r="O34">
        <f>COUNTIFS('All Group Data'!$A$50:$A$1048,$A$1,'All Group Data'!$T$50:$T$1048,$B34,'All Group Data'!$X$50:$X$1048,$B34)</f>
        <v>2</v>
      </c>
      <c r="P34" s="2">
        <f>IF(N34=0,0,O34/N34)</f>
        <v>0.66666666666666663</v>
      </c>
    </row>
    <row r="35" spans="1:16" x14ac:dyDescent="0.2">
      <c r="A35" s="6">
        <v>2</v>
      </c>
      <c r="B35" s="4" t="s">
        <v>10</v>
      </c>
      <c r="C35" s="6">
        <f>COUNTIFS('All Group Data'!$A$50:$A$1048,$A$1,'All Group Data'!$D$50:$D$1048,$B35,'All Group Data'!$F$50:$F$1048,"&gt;-1")+COUNTIFS('All Group Data'!$A$50:$A$1048,$A$1,'All Group Data'!$E$50:$E$1048,$B35,'All Group Data'!$F$50:$F$1048,"&gt;-1")</f>
        <v>4</v>
      </c>
      <c r="D35" s="6">
        <f>COUNTIFS('All Group Data'!$A$50:$A$1048,$A$1,'All Group Data'!$X$50:$X$1048,$B35,'All Group Data'!$D$50:$D$1048,$B35)+COUNTIFS('All Group Data'!$A$50:$A$1048,$A$1,'All Group Data'!$X$50:$X$1048,$B35,'All Group Data'!$E$50:$E$1048,$B35)</f>
        <v>2</v>
      </c>
      <c r="E35" s="6">
        <f>COUNTIFS('All Group Data'!$A$50:$A$1048,$A$1,'All Group Data'!$X$50:$X$1048,"Draw",'All Group Data'!$D$50:$D$1048,$B35)+COUNTIFS('All Group Data'!$A$50:$A$1048,$A$1,'All Group Data'!$X$50:$X$1048,"Draw",'All Group Data'!$E$50:$E$1048,$B35)</f>
        <v>0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6</v>
      </c>
      <c r="I35" s="9">
        <f>G35-H35</f>
        <v>-3</v>
      </c>
      <c r="J35" s="6">
        <f>(D35*3)+(E35*1)</f>
        <v>6</v>
      </c>
      <c r="K35">
        <f>COUNTIFS('All Group Data'!$A$50:$A$1048,$A$1,'All Group Data'!$R$50:$R$1048,$B35)</f>
        <v>2</v>
      </c>
      <c r="L35">
        <f>COUNTIFS('All Group Data'!$A$50:$A$1048,$A$1,'All Group Data'!$R$50:$R$1048,$B35,'All Group Data'!$X$50:$X$1048,$B35)</f>
        <v>1</v>
      </c>
      <c r="M35" s="2">
        <f>IF(K35=0,0,L35/K35)</f>
        <v>0.5</v>
      </c>
      <c r="N35">
        <f>COUNTIFS('All Group Data'!$A$50:$A$1048,$A$1,'All Group Data'!$T$50:$T$1048,$B35)</f>
        <v>2</v>
      </c>
      <c r="O35">
        <f>COUNTIFS('All Group Data'!$A$50:$A$1048,$A$1,'All Group Data'!$T$50:$T$1048,$B35,'All Group Data'!$X$50:$X$1048,$B35)</f>
        <v>1</v>
      </c>
      <c r="P35" s="2">
        <f>IF(N35=0,0,O35/N35)</f>
        <v>0.5</v>
      </c>
    </row>
    <row r="36" spans="1:16" x14ac:dyDescent="0.2">
      <c r="A36" s="6">
        <v>3</v>
      </c>
      <c r="B36" s="4" t="s">
        <v>97</v>
      </c>
      <c r="C36" s="6">
        <f>COUNTIFS('All Group Data'!$A$50:$A$1048,$A$1,'All Group Data'!$D$50:$D$1048,$B36,'All Group Data'!$F$50:$F$1048,"&gt;-1")+COUNTIFS('All Group Data'!$A$50:$A$1048,$A$1,'All Group Data'!$E$50:$E$1048,$B36,'All Group Data'!$F$50:$F$1048,"&gt;-1")</f>
        <v>3</v>
      </c>
      <c r="D36" s="6">
        <f>COUNTIFS('All Group Data'!$A$50:$A$1048,$A$1,'All Group Data'!$X$50:$X$1048,$B36,'All Group Data'!$D$50:$D$1048,$B36)+COUNTIFS('All Group Data'!$A$50:$A$1048,$A$1,'All Group Data'!$X$50:$X$1048,$B36,'All Group Data'!$E$50:$E$1048,$B36)</f>
        <v>1</v>
      </c>
      <c r="E36" s="6">
        <f>COUNTIFS('All Group Data'!$A$50:$A$1048,$A$1,'All Group Data'!$X$50:$X$1048,"Draw",'All Group Data'!$D$50:$D$1048,$B36)+COUNTIFS('All Group Data'!$A$50:$A$1048,$A$1,'All Group Data'!$X$50:$X$1048,"Draw",'All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3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3</v>
      </c>
      <c r="I36" s="9">
        <f>G36-H36</f>
        <v>0</v>
      </c>
      <c r="J36" s="6">
        <f>(D36*3)+(E36*1)</f>
        <v>3</v>
      </c>
      <c r="K36">
        <f>COUNTIFS('All Group Data'!$A$50:$A$1048,$A$1,'All Group Data'!$R$50:$R$1048,$B36)</f>
        <v>0</v>
      </c>
      <c r="L36">
        <f>COUNTIFS('All Group Data'!$A$50:$A$1048,$A$1,'All Group Data'!$R$50:$R$1048,$B36,'All Group Data'!$X$50:$X$1048,$B36)</f>
        <v>0</v>
      </c>
      <c r="M36" s="2">
        <f>IF(K36=0,0,L36/K36)</f>
        <v>0</v>
      </c>
      <c r="N36">
        <f>COUNTIFS('All Group Data'!$A$50:$A$1048,$A$1,'All Group Data'!$T$50:$T$1048,$B36)</f>
        <v>3</v>
      </c>
      <c r="O36">
        <f>COUNTIFS('All Group Data'!$A$50:$A$1048,$A$1,'All Group Data'!$T$50:$T$1048,$B36,'All Group Data'!$X$50:$X$1048,$B36)</f>
        <v>1</v>
      </c>
      <c r="P36" s="2">
        <f>IF(N36=0,0,O36/N36)</f>
        <v>0.33333333333333331</v>
      </c>
    </row>
    <row r="37" spans="1:16" x14ac:dyDescent="0.2">
      <c r="A37" s="6">
        <v>4</v>
      </c>
      <c r="B37" s="4" t="s">
        <v>30</v>
      </c>
      <c r="C37" s="6">
        <f>COUNTIFS('All Group Data'!$A$50:$A$1048,$A$1,'All Group Data'!$D$50:$D$1048,$B37,'All Group Data'!$F$50:$F$1048,"&gt;-1")+COUNTIFS('All Group Data'!$A$50:$A$1048,$A$1,'All Group Data'!$E$50:$E$1048,$B37,'All Group Data'!$F$50:$F$1048,"&gt;-1")</f>
        <v>3</v>
      </c>
      <c r="D37" s="6">
        <f>COUNTIFS('All Group Data'!$A$50:$A$1048,$A$1,'All Group Data'!$X$50:$X$1048,$B37,'All Group Data'!$D$50:$D$1048,$B37)+COUNTIFS('All Group Data'!$A$50:$A$1048,$A$1,'All Group Data'!$X$50:$X$1048,$B37,'All Group Data'!$E$50:$E$1048,$B37)</f>
        <v>1</v>
      </c>
      <c r="E37" s="6">
        <f>COUNTIFS('All Group Data'!$A$50:$A$1048,$A$1,'All Group Data'!$X$50:$X$1048,"Draw",'All Group Data'!$D$50:$D$1048,$B37)+COUNTIFS('All Group Data'!$A$50:$A$1048,$A$1,'All Group Data'!$X$50:$X$1048,"Draw",'All Group Data'!$E$50:$E$1048,$B37)</f>
        <v>0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2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-2</v>
      </c>
      <c r="J37" s="6">
        <f>(D37*3)+(E37*1)</f>
        <v>3</v>
      </c>
      <c r="K37">
        <f>COUNTIFS('All Group Data'!$A$50:$A$1048,$A$1,'All Group Data'!$R$50:$R$1048,$B37)</f>
        <v>3</v>
      </c>
      <c r="L37">
        <f>COUNTIFS('All Group Data'!$A$50:$A$1048,$A$1,'All Group Data'!$R$50:$R$1048,$B37,'All Group Data'!$X$50:$X$1048,$B37)</f>
        <v>1</v>
      </c>
      <c r="M37" s="2">
        <f>IF(K37=0,0,L37/K37)</f>
        <v>0.33333333333333331</v>
      </c>
      <c r="N37">
        <f>COUNTIFS('All Group Data'!$A$50:$A$1048,$A$1,'All Group Data'!$T$50:$T$1048,$B37)</f>
        <v>0</v>
      </c>
      <c r="O37">
        <f>COUNTIFS('All Group Data'!$A$50:$A$1048,$A$1,'All Group Data'!$T$50:$T$1048,$B37,'All Group Data'!$X$50:$X$1048,$B37)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36</v>
      </c>
      <c r="C40" s="6">
        <f>COUNTIFS('All Group Data'!$A$50:$A$1048,$A$1,'All Group Data'!$D$50:$D$1048,$B40,'All Group Data'!$F$50:$F$1048,"&gt;-1")+COUNTIFS('All Group Data'!$A$50:$A$1048,$A$1,'All Group Data'!$E$50:$E$1048,$B40,'All Group Data'!$F$50:$F$1048,"&gt;-1")</f>
        <v>4</v>
      </c>
      <c r="D40" s="6">
        <f>COUNTIFS('All Group Data'!$A$50:$A$1048,$A$1,'All Group Data'!$X$50:$X$1048,$B40,'All Group Data'!$D$50:$D$1048,$B40)+COUNTIFS('All Group Data'!$A$50:$A$1048,$A$1,'All Group Data'!$X$50:$X$1048,$B40,'All Group Data'!$E$50:$E$1048,$B40)</f>
        <v>4</v>
      </c>
      <c r="E40" s="6">
        <f>COUNTIFS('All Group Data'!$A$50:$A$1048,$A$1,'All Group Data'!$X$50:$X$1048,"Draw",'All Group Data'!$D$50:$D$1048,$B40)+COUNTIFS('All Group Data'!$A$50:$A$1048,$A$1,'All Group Data'!$X$50:$X$1048,"Draw",'All Group Data'!$E$50:$E$1048,$B40)</f>
        <v>0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12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4</v>
      </c>
      <c r="I40" s="9">
        <f>G40-H40</f>
        <v>8</v>
      </c>
      <c r="J40" s="6">
        <f>(D40*3)+(E40*1)</f>
        <v>12</v>
      </c>
      <c r="K40">
        <f>COUNTIFS('All Group Data'!$A$50:$A$1048,$A$1,'All Group Data'!$R$50:$R$1048,$B40)</f>
        <v>4</v>
      </c>
      <c r="L40">
        <f>COUNTIFS('All Group Data'!$A$50:$A$1048,$A$1,'All Group Data'!$R$50:$R$1048,$B40,'All Group Data'!$X$50:$X$1048,$B40)</f>
        <v>4</v>
      </c>
      <c r="M40" s="2">
        <f>IF(K40=0,0,L40/K40)</f>
        <v>1</v>
      </c>
      <c r="N40">
        <f>COUNTIFS('All Group Data'!$A$50:$A$1048,$A$1,'All Group Data'!$T$50:$T$1048,$B40)</f>
        <v>0</v>
      </c>
      <c r="O40">
        <f>COUNTIFS('All Group Data'!$A$50:$A$1048,$A$1,'All Group Data'!$T$50:$T$1048,$B40,'All Group Data'!$X$50:$X$1048,$B40)</f>
        <v>0</v>
      </c>
      <c r="P40" s="2">
        <f>IF(N40=0,0,O40/N40)</f>
        <v>0</v>
      </c>
    </row>
    <row r="41" spans="1:16" x14ac:dyDescent="0.2">
      <c r="A41" s="6">
        <v>2</v>
      </c>
      <c r="B41" s="4" t="s">
        <v>20</v>
      </c>
      <c r="C41" s="6">
        <f>COUNTIFS('All Group Data'!$A$50:$A$1048,$A$1,'All Group Data'!$D$50:$D$1048,$B41,'All Group Data'!$F$50:$F$1048,"&gt;-1")+COUNTIFS('All Group Data'!$A$50:$A$1048,$A$1,'All Group Data'!$E$50:$E$1048,$B41,'All Group Data'!$F$50:$F$1048,"&gt;-1")</f>
        <v>4</v>
      </c>
      <c r="D41" s="6">
        <f>COUNTIFS('All Group Data'!$A$50:$A$1048,$A$1,'All Group Data'!$X$50:$X$1048,$B41,'All Group Data'!$D$50:$D$1048,$B41)+COUNTIFS('All Group Data'!$A$50:$A$1048,$A$1,'All Group Data'!$X$50:$X$1048,$B41,'All Group Data'!$E$50:$E$1048,$B41)</f>
        <v>2</v>
      </c>
      <c r="E41" s="6">
        <f>COUNTIFS('All Group Data'!$A$50:$A$1048,$A$1,'All Group Data'!$X$50:$X$1048,"Draw",'All Group Data'!$D$50:$D$1048,$B41)+COUNTIFS('All Group Data'!$A$50:$A$1048,$A$1,'All Group Data'!$X$50:$X$1048,"Draw",'All Group Data'!$E$50:$E$1048,$B41)</f>
        <v>1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9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4</v>
      </c>
      <c r="I41" s="9">
        <f>G41-H41</f>
        <v>5</v>
      </c>
      <c r="J41" s="6">
        <f>(D41*3)+(E41*1)</f>
        <v>7</v>
      </c>
      <c r="K41">
        <f>COUNTIFS('All Group Data'!$A$50:$A$1048,$A$1,'All Group Data'!$R$50:$R$1048,$B41)</f>
        <v>3</v>
      </c>
      <c r="L41">
        <f>COUNTIFS('All Group Data'!$A$50:$A$1048,$A$1,'All Group Data'!$R$50:$R$1048,$B41,'All Group Data'!$X$50:$X$1048,$B41)</f>
        <v>2</v>
      </c>
      <c r="M41" s="2">
        <f>IF(K41=0,0,L41/K41)</f>
        <v>0.66666666666666663</v>
      </c>
      <c r="N41">
        <f>COUNTIFS('All Group Data'!$A$50:$A$1048,$A$1,'All Group Data'!$T$50:$T$1048,$B41)</f>
        <v>1</v>
      </c>
      <c r="O41">
        <f>COUNTIFS('All Group Data'!$A$50:$A$1048,$A$1,'All Group Data'!$T$50:$T$1048,$B41,'All Group Data'!$X$50:$X$1048,$B41)</f>
        <v>0</v>
      </c>
      <c r="P41" s="2">
        <f>IF(N41=0,0,O41/N41)</f>
        <v>0</v>
      </c>
    </row>
    <row r="42" spans="1:16" x14ac:dyDescent="0.2">
      <c r="A42" s="6">
        <v>3</v>
      </c>
      <c r="B42" s="4" t="s">
        <v>92</v>
      </c>
      <c r="C42" s="6">
        <f>COUNTIFS('All Group Data'!$A$50:$A$1048,$A$1,'All Group Data'!$D$50:$D$1048,$B42,'All Group Data'!$F$50:$F$1048,"&gt;-1")+COUNTIFS('All Group Data'!$A$50:$A$1048,$A$1,'All Group Data'!$E$50:$E$1048,$B42,'All Group Data'!$F$50:$F$1048,"&gt;-1")</f>
        <v>3</v>
      </c>
      <c r="D42" s="6">
        <f>COUNTIFS('All Group Data'!$A$50:$A$1048,$A$1,'All Group Data'!$X$50:$X$1048,$B42,'All Group Data'!$D$50:$D$1048,$B42)+COUNTIFS('All Group Data'!$A$50:$A$1048,$A$1,'All Group Data'!$X$50:$X$1048,$B42,'All Group Data'!$E$50:$E$1048,$B42)</f>
        <v>1</v>
      </c>
      <c r="E42" s="6">
        <f>COUNTIFS('All Group Data'!$A$50:$A$1048,$A$1,'All Group Data'!$X$50:$X$1048,"Draw",'All Group Data'!$D$50:$D$1048,$B42)+COUNTIFS('All Group Data'!$A$50:$A$1048,$A$1,'All Group Data'!$X$50:$X$1048,"Draw",'All Group Data'!$E$50:$E$1048,$B42)</f>
        <v>0</v>
      </c>
      <c r="F42" s="6">
        <f>C42-D42-E42</f>
        <v>2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3</v>
      </c>
      <c r="K42">
        <f>COUNTIFS('All Group Data'!$A$50:$A$1048,$A$1,'All Group Data'!$R$50:$R$1048,$B42)</f>
        <v>1</v>
      </c>
      <c r="L42">
        <f>COUNTIFS('All Group Data'!$A$50:$A$1048,$A$1,'All Group Data'!$R$50:$R$1048,$B42,'All Group Data'!$X$50:$X$1048,$B42)</f>
        <v>1</v>
      </c>
      <c r="M42" s="2">
        <f>IF(K42=0,0,L42/K42)</f>
        <v>1</v>
      </c>
      <c r="N42">
        <f>COUNTIFS('All Group Data'!$A$50:$A$1048,$A$1,'All Group Data'!$T$50:$T$1048,$B42)</f>
        <v>2</v>
      </c>
      <c r="O42">
        <f>COUNTIFS('All Group Data'!$A$50:$A$1048,$A$1,'All Group Data'!$T$50:$T$1048,$B42,'All Group Data'!$X$50:$X$1048,$B42)</f>
        <v>0</v>
      </c>
      <c r="P42" s="2">
        <f>IF(N42=0,0,O42/N42)</f>
        <v>0</v>
      </c>
    </row>
    <row r="43" spans="1:16" x14ac:dyDescent="0.2">
      <c r="A43" s="6">
        <v>4</v>
      </c>
      <c r="B43" s="4" t="s">
        <v>91</v>
      </c>
      <c r="C43" s="6">
        <f>COUNTIFS('All Group Data'!$A$50:$A$1048,$A$1,'All Group Data'!$D$50:$D$1048,$B43,'All Group Data'!$F$50:$F$1048,"&gt;-1")+COUNTIFS('All Group Data'!$A$50:$A$1048,$A$1,'All Group Data'!$E$50:$E$1048,$B43,'All Group Data'!$F$50:$F$1048,"&gt;-1")</f>
        <v>3</v>
      </c>
      <c r="D43" s="6">
        <f>COUNTIFS('All Group Data'!$A$50:$A$1048,$A$1,'All Group Data'!$X$50:$X$1048,$B43,'All Group Data'!$D$50:$D$1048,$B43)+COUNTIFS('All Group Data'!$A$50:$A$1048,$A$1,'All Group Data'!$X$50:$X$1048,$B43,'All Group Data'!$E$50:$E$1048,$B43)</f>
        <v>0</v>
      </c>
      <c r="E43" s="6">
        <f>COUNTIFS('All Group Data'!$A$50:$A$1048,$A$1,'All Group Data'!$X$50:$X$1048,"Draw",'All Group Data'!$D$50:$D$1048,$B43)+COUNTIFS('All Group Data'!$A$50:$A$1048,$A$1,'All Group Data'!$X$50:$X$1048,"Draw",'All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10</v>
      </c>
      <c r="I43" s="9">
        <f>G43-H43</f>
        <v>-9</v>
      </c>
      <c r="J43" s="6">
        <f>(D43*3)+(E43*1)</f>
        <v>0</v>
      </c>
      <c r="K43">
        <f>COUNTIFS('All Group Data'!$A$50:$A$1048,$A$1,'All Group Data'!$R$50:$R$1048,$B43)</f>
        <v>0</v>
      </c>
      <c r="L43">
        <f>COUNTIFS('All Group Data'!$A$50:$A$1048,$A$1,'All Group Data'!$R$50:$R$1048,$B43,'All Group Data'!$X$50:$X$1048,$B43)</f>
        <v>0</v>
      </c>
      <c r="M43" s="2">
        <f>IF(K43=0,0,L43/K43)</f>
        <v>0</v>
      </c>
      <c r="N43">
        <f>COUNTIFS('All Group Data'!$A$50:$A$1048,$A$1,'All Group Data'!$T$50:$T$1048,$B43)</f>
        <v>3</v>
      </c>
      <c r="O43">
        <f>COUNTIFS('All Group Data'!$A$50:$A$1048,$A$1,'All Group Data'!$T$50:$T$1048,$B43,'All Group Data'!$X$50:$X$1048,$B43)</f>
        <v>0</v>
      </c>
      <c r="P43" s="2">
        <f>IF(N43=0,0,O43/N43)</f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94</v>
      </c>
      <c r="C46" s="6">
        <f>COUNTIFS('All Group Data'!$A$50:$A$1048,$A$1,'All Group Data'!$D$50:$D$1048,$B46,'All Group Data'!$F$50:$F$1048,"&gt;-1")+COUNTIFS('All Group Data'!$A$50:$A$1048,$A$1,'All Group Data'!$E$50:$E$1048,$B46,'All Group Data'!$F$50:$F$1048,"&gt;-1")</f>
        <v>3</v>
      </c>
      <c r="D46" s="6">
        <f>COUNTIFS('All Group Data'!$A$50:$A$1048,$A$1,'All Group Data'!$X$50:$X$1048,$B46,'All Group Data'!$D$50:$D$1048,$B46)+COUNTIFS('All Group Data'!$A$50:$A$1048,$A$1,'All Group Data'!$X$50:$X$1048,$B46,'All Group Data'!$E$50:$E$1048,$B46)</f>
        <v>1</v>
      </c>
      <c r="E46" s="6">
        <f>COUNTIFS('All Group Data'!$A$50:$A$1048,$A$1,'All Group Data'!$X$50:$X$1048,"Draw",'All Group Data'!$D$50:$D$1048,$B46)+COUNTIFS('All Group Data'!$A$50:$A$1048,$A$1,'All Group Data'!$X$50:$X$1048,"Draw",'All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4</v>
      </c>
      <c r="I46" s="9">
        <f>G46-H46</f>
        <v>0</v>
      </c>
      <c r="J46" s="6">
        <f>(D46*3)+(E46*1)</f>
        <v>4</v>
      </c>
      <c r="K46">
        <f>COUNTIFS('All Group Data'!$A$50:$A$1048,$A$1,'All Group Data'!$R$50:$R$1048,$B46)</f>
        <v>1</v>
      </c>
      <c r="L46">
        <f>COUNTIFS('All Group Data'!$A$50:$A$1048,$A$1,'All Group Data'!$R$50:$R$1048,$B46,'All Group Data'!$X$50:$X$1048,$B46)</f>
        <v>0</v>
      </c>
      <c r="M46" s="2">
        <f>IF(K46=0,0,L46/K46)</f>
        <v>0</v>
      </c>
      <c r="N46">
        <f>COUNTIFS('All Group Data'!$A$50:$A$1048,$A$1,'All Group Data'!$T$50:$T$1048,$B46)</f>
        <v>2</v>
      </c>
      <c r="O46">
        <f>COUNTIFS('All Group Data'!$A$50:$A$1048,$A$1,'All Group Data'!$T$50:$T$1048,$B46,'All Group Data'!$X$50:$X$1048,$B46)</f>
        <v>1</v>
      </c>
      <c r="P46" s="2">
        <f>IF(N46=0,0,O46/N46)</f>
        <v>0.5</v>
      </c>
    </row>
    <row r="47" spans="1:16" x14ac:dyDescent="0.2">
      <c r="A47" s="6">
        <v>2</v>
      </c>
      <c r="B47" s="4" t="s">
        <v>23</v>
      </c>
      <c r="C47" s="6">
        <f>COUNTIFS('All Group Data'!$A$50:$A$1048,$A$1,'All Group Data'!$D$50:$D$1048,$B47,'All Group Data'!$F$50:$F$1048,"&gt;-1")+COUNTIFS('All Group Data'!$A$50:$A$1048,$A$1,'All Group Data'!$E$50:$E$1048,$B47,'All Group Data'!$F$50:$F$1048,"&gt;-1")</f>
        <v>4</v>
      </c>
      <c r="D47" s="6">
        <f>COUNTIFS('All Group Data'!$A$50:$A$1048,$A$1,'All Group Data'!$X$50:$X$1048,$B47,'All Group Data'!$D$50:$D$1048,$B47)+COUNTIFS('All Group Data'!$A$50:$A$1048,$A$1,'All Group Data'!$X$50:$X$1048,$B47,'All Group Data'!$E$50:$E$1048,$B47)</f>
        <v>1</v>
      </c>
      <c r="E47" s="6">
        <f>COUNTIFS('All Group Data'!$A$50:$A$1048,$A$1,'All Group Data'!$X$50:$X$1048,"Draw",'All Group Data'!$D$50:$D$1048,$B47)+COUNTIFS('All Group Data'!$A$50:$A$1048,$A$1,'All Group Data'!$X$50:$X$1048,"Draw",'All Group Data'!$E$50:$E$1048,$B47)</f>
        <v>1</v>
      </c>
      <c r="F47" s="6">
        <f>C47-D47-E47</f>
        <v>2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6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7</v>
      </c>
      <c r="I47" s="9">
        <f>G47-H47</f>
        <v>-1</v>
      </c>
      <c r="J47" s="6">
        <f>(D47*3)+(E47*1)</f>
        <v>4</v>
      </c>
      <c r="K47">
        <f>COUNTIFS('All Group Data'!$A$50:$A$1048,$A$1,'All Group Data'!$R$50:$R$1048,$B47)</f>
        <v>0</v>
      </c>
      <c r="L47">
        <f>COUNTIFS('All Group Data'!$A$50:$A$1048,$A$1,'All Group Data'!$R$50:$R$1048,$B47,'All Group Data'!$X$50:$X$1048,$B47)</f>
        <v>0</v>
      </c>
      <c r="M47" s="2">
        <f>IF(K47=0,0,L47/K47)</f>
        <v>0</v>
      </c>
      <c r="N47">
        <f>COUNTIFS('All Group Data'!$A$50:$A$1048,$A$1,'All Group Data'!$T$50:$T$1048,$B47)</f>
        <v>4</v>
      </c>
      <c r="O47">
        <f>COUNTIFS('All Group Data'!$A$50:$A$1048,$A$1,'All Group Data'!$T$50:$T$1048,$B47,'All Group Data'!$X$50:$X$1048,$B47)</f>
        <v>1</v>
      </c>
      <c r="P47" s="2">
        <f>IF(N47=0,0,O47/N47)</f>
        <v>0.25</v>
      </c>
    </row>
    <row r="48" spans="1:16" x14ac:dyDescent="0.2">
      <c r="A48" s="6">
        <v>3</v>
      </c>
      <c r="B48" s="4" t="s">
        <v>16</v>
      </c>
      <c r="C48" s="6">
        <f>COUNTIFS('All Group Data'!$A$50:$A$1048,$A$1,'All Group Data'!$D$50:$D$1048,$B48,'All Group Data'!$F$50:$F$1048,"&gt;-1")+COUNTIFS('All Group Data'!$A$50:$A$1048,$A$1,'All Group Data'!$E$50:$E$1048,$B48,'All Group Data'!$F$50:$F$1048,"&gt;-1")</f>
        <v>4</v>
      </c>
      <c r="D48" s="6">
        <f>COUNTIFS('All Group Data'!$A$50:$A$1048,$A$1,'All Group Data'!$X$50:$X$1048,$B48,'All Group Data'!$D$50:$D$1048,$B48)+COUNTIFS('All Group Data'!$A$50:$A$1048,$A$1,'All Group Data'!$X$50:$X$1048,$B48,'All Group Data'!$E$50:$E$1048,$B48)</f>
        <v>2</v>
      </c>
      <c r="E48" s="6">
        <f>COUNTIFS('All Group Data'!$A$50:$A$1048,$A$1,'All Group Data'!$X$50:$X$1048,"Draw",'All Group Data'!$D$50:$D$1048,$B48)+COUNTIFS('All Group Data'!$A$50:$A$1048,$A$1,'All Group Data'!$X$50:$X$1048,"Draw",'All Group Data'!$E$50:$E$1048,$B48)</f>
        <v>1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6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3</v>
      </c>
      <c r="I48" s="9">
        <f>G48-H48</f>
        <v>3</v>
      </c>
      <c r="J48" s="6">
        <f>(D48*3)+(E48*1)</f>
        <v>7</v>
      </c>
      <c r="K48">
        <f>COUNTIFS('All Group Data'!$A$50:$A$1048,$A$1,'All Group Data'!$R$50:$R$1048,$B48)</f>
        <v>3</v>
      </c>
      <c r="L48">
        <f>COUNTIFS('All Group Data'!$A$50:$A$1048,$A$1,'All Group Data'!$R$50:$R$1048,$B48,'All Group Data'!$X$50:$X$1048,$B48)</f>
        <v>2</v>
      </c>
      <c r="M48" s="2">
        <f>IF(K48=0,0,L48/K48)</f>
        <v>0.66666666666666663</v>
      </c>
      <c r="N48">
        <f>COUNTIFS('All Group Data'!$A$50:$A$1048,$A$1,'All Group Data'!$T$50:$T$1048,$B48)</f>
        <v>1</v>
      </c>
      <c r="O48">
        <f>COUNTIFS('All Group Data'!$A$50:$A$1048,$A$1,'All Group Data'!$T$50:$T$1048,$B48,'All Group Data'!$X$50:$X$1048,$B48)</f>
        <v>0</v>
      </c>
      <c r="P48" s="2">
        <f>IF(N48=0,0,O48/N48)</f>
        <v>0</v>
      </c>
    </row>
    <row r="49" spans="1:16" x14ac:dyDescent="0.2">
      <c r="A49" s="6">
        <v>4</v>
      </c>
      <c r="B49" s="4" t="s">
        <v>93</v>
      </c>
      <c r="C49" s="6">
        <f>COUNTIFS('All Group Data'!$A$50:$A$1048,$A$1,'All Group Data'!$D$50:$D$1048,$B49,'All Group Data'!$F$50:$F$1048,"&gt;-1")+COUNTIFS('All Group Data'!$A$50:$A$1048,$A$1,'All Group Data'!$E$50:$E$1048,$B49,'All Group Data'!$F$50:$F$1048,"&gt;-1")</f>
        <v>3</v>
      </c>
      <c r="D49" s="6">
        <f>COUNTIFS('All Group Data'!$A$50:$A$1048,$A$1,'All Group Data'!$X$50:$X$1048,$B49,'All Group Data'!$D$50:$D$1048,$B49)+COUNTIFS('All Group Data'!$A$50:$A$1048,$A$1,'All Group Data'!$X$50:$X$1048,$B49,'All Group Data'!$E$50:$E$1048,$B49)</f>
        <v>1</v>
      </c>
      <c r="E49" s="6">
        <f>COUNTIFS('All Group Data'!$A$50:$A$1048,$A$1,'All Group Data'!$X$50:$X$1048,"Draw",'All Group Data'!$D$50:$D$1048,$B49)+COUNTIFS('All Group Data'!$A$50:$A$1048,$A$1,'All Group Data'!$X$50:$X$1048,"Draw",'All Group Data'!$E$50:$E$1048,$B49)</f>
        <v>0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2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5</v>
      </c>
      <c r="I49" s="9">
        <f>G49-H49</f>
        <v>-3</v>
      </c>
      <c r="J49" s="6">
        <f>(D49*3)+(E49*1)</f>
        <v>3</v>
      </c>
      <c r="K49">
        <f>COUNTIFS('All Group Data'!$A$50:$A$1048,$A$1,'All Group Data'!$R$50:$R$1048,$B49)</f>
        <v>2</v>
      </c>
      <c r="L49">
        <f>COUNTIFS('All Group Data'!$A$50:$A$1048,$A$1,'All Group Data'!$R$50:$R$1048,$B49,'All Group Data'!$X$50:$X$1048,$B49)</f>
        <v>1</v>
      </c>
      <c r="M49" s="2">
        <f>IF(K49=0,0,L49/K49)</f>
        <v>0.5</v>
      </c>
      <c r="N49">
        <f>COUNTIFS('All Group Data'!$A$50:$A$1048,$A$1,'All Group Data'!$T$50:$T$1048,$B49)</f>
        <v>1</v>
      </c>
      <c r="O49">
        <f>COUNTIFS('All Group Data'!$A$50:$A$1048,$A$1,'All Group Data'!$T$50:$T$1048,$B49,'All Group Data'!$X$50:$X$1048,$B49)</f>
        <v>0</v>
      </c>
      <c r="P49" s="2">
        <f>IF(N49=0,0,O49/N49)</f>
        <v>0</v>
      </c>
    </row>
  </sheetData>
  <sortState ref="B46:P49">
    <sortCondition descending="1" ref="J46:J49"/>
    <sortCondition descending="1" ref="I46:I49"/>
    <sortCondition descending="1" ref="G46:G4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Data'!$X$50:$X$1048,$B4,'All Group Data'!$D$50:$D$1048,$B4)+COUNTIFS('All Group Data'!$A$50:$A$1048,$A$1,'All Group Data'!$X$50:$X$1048,$B4,'All Group Data'!$E$50:$E$1048,$B4)</f>
        <v>2</v>
      </c>
      <c r="E4" s="6">
        <f>COUNTIFS('All Group Data'!$A$50:$A$1048,$A$1,'All Group Data'!$X$50:$X$1048,"Draw",'All Group Data'!$D$50:$D$1048,$B4)+COUNTIFS('All Group Data'!$A$50:$A$1048,$A$1,'All Group Data'!$X$50:$X$1048,"Draw",'All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7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2</v>
      </c>
      <c r="I4" s="9">
        <f>G4-H4</f>
        <v>5</v>
      </c>
      <c r="J4" s="6">
        <f>(D4*3)+(E4*1)</f>
        <v>7</v>
      </c>
      <c r="K4">
        <f>COUNTIFS('All Group Data'!$A$50:$A$1048,$A$1,'All Group Data'!$R$50:$R$1048,$B4)</f>
        <v>3</v>
      </c>
      <c r="L4">
        <f>COUNTIFS('All Group Data'!$A$50:$A$1048,$A$1,'All Group Data'!$R$50:$R$1048,$B4,'All Group Data'!$X$50:$X$1048,$B4)</f>
        <v>2</v>
      </c>
      <c r="M4" s="2">
        <f t="shared" ref="M4:M7" si="0">IF(K4=0,0,L4/K4)</f>
        <v>0.66666666666666663</v>
      </c>
      <c r="N4">
        <f>COUNTIFS('All Group Data'!$A$50:$A$1048,$A$1,'All Group Data'!$T$50:$T$1048,$B4)</f>
        <v>0</v>
      </c>
      <c r="O4">
        <f>COUNTIFS('All Group Data'!$A$50:$A$1048,$A$1,'All Group Data'!$T$50:$T$1048,$B4,'All Group Data'!$X$50:$X$1048,$B4)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Data'!$X$50:$X$1048,$B5,'All Group Data'!$D$50:$D$1048,$B5)+COUNTIFS('All Group Data'!$A$50:$A$1048,$A$1,'All Group Data'!$X$50:$X$1048,$B5,'All Group Data'!$E$50:$E$1048,$B5)</f>
        <v>2</v>
      </c>
      <c r="E5" s="6">
        <f>COUNTIFS('All Group Data'!$A$50:$A$1048,$A$1,'All Group Data'!$X$50:$X$1048,"Draw",'All Group Data'!$D$50:$D$1048,$B5)+COUNTIFS('All Group Data'!$A$50:$A$1048,$A$1,'All Group Data'!$X$50:$X$1048,"Draw",'All Group Data'!$E$50:$E$1048,$B5)</f>
        <v>1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5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3</v>
      </c>
      <c r="I5" s="9">
        <f>G5-H5</f>
        <v>2</v>
      </c>
      <c r="J5" s="6">
        <f>(D5*3)+(E5*1)</f>
        <v>7</v>
      </c>
      <c r="K5">
        <f>COUNTIFS('All Group Data'!$A$50:$A$1048,$A$1,'All Group Data'!$R$50:$R$1048,$B5)</f>
        <v>2</v>
      </c>
      <c r="L5">
        <f>COUNTIFS('All Group Data'!$A$50:$A$1048,$A$1,'All Group Data'!$R$50:$R$1048,$B5,'All Group Data'!$X$50:$X$1048,$B5)</f>
        <v>2</v>
      </c>
      <c r="M5" s="2">
        <f t="shared" si="0"/>
        <v>1</v>
      </c>
      <c r="N5">
        <f>COUNTIFS('All Group Data'!$A$50:$A$1048,$A$1,'All Group Data'!$T$50:$T$1048,$B5)</f>
        <v>2</v>
      </c>
      <c r="O5">
        <f>COUNTIFS('All Group Data'!$A$50:$A$1048,$A$1,'All Group Data'!$T$50:$T$1048,$B5,'All Group Data'!$X$50:$X$1048,$B5)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Data'!$X$50:$X$1048,$B6,'All Group Data'!$D$50:$D$1048,$B6)+COUNTIFS('All Group Data'!$A$50:$A$1048,$A$1,'All Group Data'!$X$50:$X$1048,$B6,'All Group Data'!$E$50:$E$1048,$B6)</f>
        <v>1</v>
      </c>
      <c r="E6" s="6">
        <f>COUNTIFS('All Group Data'!$A$50:$A$1048,$A$1,'All Group Data'!$X$50:$X$1048,"Draw",'All Group Data'!$D$50:$D$1048,$B6)+COUNTIFS('All Group Data'!$A$50:$A$1048,$A$1,'All Group Data'!$X$50:$X$1048,"Draw",'All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6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6</v>
      </c>
      <c r="I6" s="9">
        <f>G6-H6</f>
        <v>0</v>
      </c>
      <c r="J6" s="6">
        <f>(D6*3)+(E6*1)</f>
        <v>3</v>
      </c>
      <c r="K6">
        <f>COUNTIFS('All Group Data'!$A$50:$A$1048,$A$1,'All Group Data'!$R$50:$R$1048,$B6)</f>
        <v>1</v>
      </c>
      <c r="L6">
        <f>COUNTIFS('All Group Data'!$A$50:$A$1048,$A$1,'All Group Data'!$R$50:$R$1048,$B6,'All Group Data'!$X$50:$X$1048,$B6)</f>
        <v>1</v>
      </c>
      <c r="M6" s="2">
        <f t="shared" si="0"/>
        <v>1</v>
      </c>
      <c r="N6">
        <f>COUNTIFS('All Group Data'!$A$50:$A$1048,$A$1,'All Group Data'!$T$50:$T$1048,$B6)</f>
        <v>2</v>
      </c>
      <c r="O6">
        <f>COUNTIFS('All Group Data'!$A$50:$A$1048,$A$1,'All Group Data'!$T$50:$T$1048,$B6,'All Group Data'!$X$50:$X$1048,$B6)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Data'!$X$50:$X$1048,$B7,'All Group Data'!$D$50:$D$1048,$B7)+COUNTIFS('All Group Data'!$A$50:$A$1048,$A$1,'All Group Data'!$X$50:$X$1048,$B7,'All Group Data'!$E$50:$E$1048,$B7)</f>
        <v>0</v>
      </c>
      <c r="E7" s="6">
        <f>COUNTIFS('All Group Data'!$A$50:$A$1048,$A$1,'All Group Data'!$X$50:$X$1048,"Draw",'All Group Data'!$D$50:$D$1048,$B7)+COUNTIFS('All Group Data'!$A$50:$A$1048,$A$1,'All Group Data'!$X$50:$X$1048,"Draw",'All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9</v>
      </c>
      <c r="I7" s="9">
        <f>G7-H7</f>
        <v>-8</v>
      </c>
      <c r="J7" s="6">
        <f>(D7*3)+(E7*1)</f>
        <v>0</v>
      </c>
      <c r="K7">
        <f>COUNTIFS('All Group Data'!$A$50:$A$1048,$A$1,'All Group Data'!$R$50:$R$1048,$B7)</f>
        <v>0</v>
      </c>
      <c r="L7">
        <f>COUNTIFS('All Group Data'!$A$50:$A$1048,$A$1,'All Group Data'!$R$50:$R$1048,$B7,'All Group Data'!$X$50:$X$1048,$B7)</f>
        <v>0</v>
      </c>
      <c r="M7" s="2">
        <f t="shared" si="0"/>
        <v>0</v>
      </c>
      <c r="N7">
        <f>COUNTIFS('All Group Data'!$A$50:$A$1048,$A$1,'All Group Data'!$T$50:$T$1048,$B7)</f>
        <v>3</v>
      </c>
      <c r="O7">
        <f>COUNTIFS('All Group Data'!$A$50:$A$1048,$A$1,'All Group Data'!$T$50:$T$1048,$B7,'All Group Data'!$X$50:$X$1048,$B7)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Data'!$A$50:$A$1048,$A$1,'All Group Data'!$D$50:$D$1048,$B10)+COUNTIFS('All Group Data'!$A$50:$A$1048,$A$1,'All Group Data'!$E$50:$E$1048,$B10)</f>
        <v>4</v>
      </c>
      <c r="D10" s="6">
        <f>COUNTIFS('All Group Data'!$A$50:$A$1048,$A$1,'All Group Data'!$X$50:$X$1048,$B10,'All Group Data'!$D$50:$D$1048,$B10)+COUNTIFS('All Group Data'!$A$50:$A$1048,$A$1,'All Group Data'!$X$50:$X$1048,$B10,'All Group Data'!$E$50:$E$1048,$B10)</f>
        <v>4</v>
      </c>
      <c r="E10" s="6">
        <f>COUNTIFS('All Group Data'!$A$50:$A$1048,$A$1,'All Group Data'!$X$50:$X$1048,"Draw",'All Group Data'!$D$50:$D$1048,$B10)+COUNTIFS('All Group Data'!$A$50:$A$1048,$A$1,'All Group Data'!$X$50:$X$1048,"Draw",'All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13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3</v>
      </c>
      <c r="I10" s="9">
        <f>G10-H10</f>
        <v>10</v>
      </c>
      <c r="J10" s="6">
        <f>(D10*3)+(E10*1)</f>
        <v>12</v>
      </c>
      <c r="K10">
        <f>COUNTIFS('All Group Data'!$A$50:$A$1048,$A$1,'All Group Data'!$R$50:$R$1048,$B10)</f>
        <v>1</v>
      </c>
      <c r="L10">
        <f>COUNTIFS('All Group Data'!$A$50:$A$1048,$A$1,'All Group Data'!$R$50:$R$1048,$B10,'All Group Data'!$X$50:$X$1048,$B10)</f>
        <v>1</v>
      </c>
      <c r="M10" s="2">
        <f t="shared" ref="M10:M13" si="2">IF(K10=0,0,L10/K10)</f>
        <v>1</v>
      </c>
      <c r="N10">
        <f>COUNTIFS('All Group Data'!$A$50:$A$1048,$A$1,'All Group Data'!$T$50:$T$1048,$B10)</f>
        <v>3</v>
      </c>
      <c r="O10">
        <f>COUNTIFS('All Group Data'!$A$50:$A$1048,$A$1,'All Group Data'!$T$50:$T$1048,$B10,'All Group Data'!$X$50:$X$1048,$B10)</f>
        <v>3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Data'!$X$50:$X$1048,$B11,'All Group Data'!$D$50:$D$1048,$B11)+COUNTIFS('All Group Data'!$A$50:$A$1048,$A$1,'All Group Data'!$X$50:$X$1048,$B11,'All Group Data'!$E$50:$E$1048,$B11)</f>
        <v>2</v>
      </c>
      <c r="E11" s="6">
        <f>COUNTIFS('All Group Data'!$A$50:$A$1048,$A$1,'All Group Data'!$X$50:$X$1048,"Draw",'All Group Data'!$D$50:$D$1048,$B11)+COUNTIFS('All Group Data'!$A$50:$A$1048,$A$1,'All Group Data'!$X$50:$X$1048,"Draw",'All Group Data'!$E$50:$E$1048,$B11)</f>
        <v>1</v>
      </c>
      <c r="F11" s="6">
        <f>C11-D11-E11</f>
        <v>1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4</v>
      </c>
      <c r="I11" s="9">
        <f>G11-H11</f>
        <v>2</v>
      </c>
      <c r="J11" s="6">
        <f>(D11*3)+(E11*1)</f>
        <v>7</v>
      </c>
      <c r="K11">
        <f>COUNTIFS('All Group Data'!$A$50:$A$1048,$A$1,'All Group Data'!$R$50:$R$1048,$B11)</f>
        <v>2</v>
      </c>
      <c r="L11">
        <f>COUNTIFS('All Group Data'!$A$50:$A$1048,$A$1,'All Group Data'!$R$50:$R$1048,$B11,'All Group Data'!$X$50:$X$1048,$B11)</f>
        <v>1</v>
      </c>
      <c r="M11" s="2">
        <f t="shared" si="2"/>
        <v>0.5</v>
      </c>
      <c r="N11">
        <f>COUNTIFS('All Group Data'!$A$50:$A$1048,$A$1,'All Group Data'!$T$50:$T$1048,$B11)</f>
        <v>2</v>
      </c>
      <c r="O11">
        <f>COUNTIFS('All Group Data'!$A$50:$A$1048,$A$1,'All Group Data'!$T$50:$T$1048,$B11,'All Group Data'!$X$50:$X$1048,$B11)</f>
        <v>1</v>
      </c>
      <c r="P11" s="2">
        <f t="shared" si="3"/>
        <v>0.5</v>
      </c>
    </row>
    <row r="12" spans="1:16" x14ac:dyDescent="0.2">
      <c r="A12" s="6">
        <v>3</v>
      </c>
      <c r="B12" s="4" t="s">
        <v>12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Data'!$X$50:$X$1048,$B12,'All Group Data'!$D$50:$D$1048,$B12)+COUNTIFS('All Group Data'!$A$50:$A$1048,$A$1,'All Group Data'!$X$50:$X$1048,$B12,'All Group Data'!$E$50:$E$1048,$B12)</f>
        <v>1</v>
      </c>
      <c r="E12" s="6">
        <f>COUNTIFS('All Group Data'!$A$50:$A$1048,$A$1,'All Group Data'!$X$50:$X$1048,"Draw",'All Group Data'!$D$50:$D$1048,$B12)+COUNTIFS('All Group Data'!$A$50:$A$1048,$A$1,'All Group Data'!$X$50:$X$1048,"Draw",'All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4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7</v>
      </c>
      <c r="I12" s="9">
        <f>G12-H12</f>
        <v>-3</v>
      </c>
      <c r="J12" s="6">
        <f>(D12*3)+(E12*1)</f>
        <v>3</v>
      </c>
      <c r="K12">
        <f>COUNTIFS('All Group Data'!$A$50:$A$1048,$A$1,'All Group Data'!$R$50:$R$1048,$B12)</f>
        <v>3</v>
      </c>
      <c r="L12">
        <f>COUNTIFS('All Group Data'!$A$50:$A$1048,$A$1,'All Group Data'!$R$50:$R$1048,$B12,'All Group Data'!$X$50:$X$1048,$B12)</f>
        <v>1</v>
      </c>
      <c r="M12" s="2">
        <f t="shared" si="2"/>
        <v>0.33333333333333331</v>
      </c>
      <c r="N12">
        <f>COUNTIFS('All Group Data'!$A$50:$A$1048,$A$1,'All Group Data'!$T$50:$T$1048,$B12)</f>
        <v>0</v>
      </c>
      <c r="O12">
        <f>COUNTIFS('All Group Data'!$A$50:$A$1048,$A$1,'All Group Data'!$T$50:$T$1048,$B12,'All Group Data'!$X$50:$X$1048,$B12)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Data'!$X$50:$X$1048,$B13,'All Group Data'!$D$50:$D$1048,$B13)+COUNTIFS('All Group Data'!$A$50:$A$1048,$A$1,'All Group Data'!$X$50:$X$1048,$B13,'All Group Data'!$E$50:$E$1048,$B13)</f>
        <v>0</v>
      </c>
      <c r="E13" s="6">
        <f>COUNTIFS('All Group Data'!$A$50:$A$1048,$A$1,'All Group Data'!$X$50:$X$1048,"Draw",'All Group Data'!$D$50:$D$1048,$B13)+COUNTIFS('All Group Data'!$A$50:$A$1048,$A$1,'All Group Data'!$X$50:$X$1048,"Draw",'All Group Data'!$E$50:$E$1048,$B13)</f>
        <v>0</v>
      </c>
      <c r="F13" s="6">
        <f>C13-D13-E13</f>
        <v>3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9</v>
      </c>
      <c r="I13" s="9">
        <f>G13-H13</f>
        <v>-6</v>
      </c>
      <c r="J13" s="6">
        <f>(D13*3)+(E13*1)</f>
        <v>0</v>
      </c>
      <c r="K13">
        <f>COUNTIFS('All Group Data'!$A$50:$A$1048,$A$1,'All Group Data'!$R$50:$R$1048,$B13)</f>
        <v>0</v>
      </c>
      <c r="L13">
        <f>COUNTIFS('All Group Data'!$A$50:$A$1048,$A$1,'All Group Data'!$R$50:$R$1048,$B13,'All Group Data'!$X$50:$X$1048,$B13)</f>
        <v>0</v>
      </c>
      <c r="M13" s="2">
        <f t="shared" si="2"/>
        <v>0</v>
      </c>
      <c r="N13">
        <f>COUNTIFS('All Group Data'!$A$50:$A$1048,$A$1,'All Group Data'!$T$50:$T$1048,$B13)</f>
        <v>3</v>
      </c>
      <c r="O13">
        <f>COUNTIFS('All Group Data'!$A$50:$A$1048,$A$1,'All Group Data'!$T$50:$T$1048,$B13,'All Group Data'!$X$50:$X$1048,$B13)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Data'!$A$50:$A$1048,$A$1,'All Group Data'!$D$50:$D$1048,$B16)+COUNTIFS('All Group Data'!$A$50:$A$1048,$A$1,'All Group Data'!$E$50:$E$1048,$B16)</f>
        <v>4</v>
      </c>
      <c r="D16" s="6">
        <f>COUNTIFS('All Group Data'!$A$50:$A$1048,$A$1,'All Group Data'!$X$50:$X$1048,$B16,'All Group Data'!$D$50:$D$1048,$B16)+COUNTIFS('All Group Data'!$A$50:$A$1048,$A$1,'All Group Data'!$X$50:$X$1048,$B16,'All Group Data'!$E$50:$E$1048,$B16)</f>
        <v>3</v>
      </c>
      <c r="E16" s="6">
        <f>COUNTIFS('All Group Data'!$A$50:$A$1048,$A$1,'All Group Data'!$X$50:$X$1048,"Draw",'All Group Data'!$D$50:$D$1048,$B16)+COUNTIFS('All Group Data'!$A$50:$A$1048,$A$1,'All Group Data'!$X$50:$X$1048,"Draw",'All Group Data'!$E$50:$E$1048,$B16)</f>
        <v>0</v>
      </c>
      <c r="F16" s="6">
        <f>C16-D16-E16</f>
        <v>1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10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4</v>
      </c>
      <c r="I16" s="9">
        <f>G16-H16</f>
        <v>6</v>
      </c>
      <c r="J16" s="6">
        <f>(D16*3)+(E16*1)</f>
        <v>9</v>
      </c>
      <c r="K16">
        <f>COUNTIFS('All Group Data'!$A$50:$A$1048,$A$1,'All Group Data'!$R$50:$R$1048,$B16)</f>
        <v>3</v>
      </c>
      <c r="L16">
        <f>COUNTIFS('All Group Data'!$A$50:$A$1048,$A$1,'All Group Data'!$R$50:$R$1048,$B16,'All Group Data'!$X$50:$X$1048,$B16)</f>
        <v>3</v>
      </c>
      <c r="M16" s="2">
        <f t="shared" ref="M16:M19" si="4">IF(K16=0,0,L16/K16)</f>
        <v>1</v>
      </c>
      <c r="N16">
        <f>COUNTIFS('All Group Data'!$A$50:$A$1048,$A$1,'All Group Data'!$T$50:$T$1048,$B16)</f>
        <v>1</v>
      </c>
      <c r="O16">
        <f>COUNTIFS('All Group Data'!$A$50:$A$1048,$A$1,'All Group Data'!$T$50:$T$1048,$B16,'All Group Data'!$X$50:$X$1048,$B16)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Data'!$X$50:$X$1048,$B17,'All Group Data'!$D$50:$D$1048,$B17)+COUNTIFS('All Group Data'!$A$50:$A$1048,$A$1,'All Group Data'!$X$50:$X$1048,$B17,'All Group Data'!$E$50:$E$1048,$B17)</f>
        <v>1</v>
      </c>
      <c r="E17" s="6">
        <f>COUNTIFS('All Group Data'!$A$50:$A$1048,$A$1,'All Group Data'!$X$50:$X$1048,"Draw",'All Group Data'!$D$50:$D$1048,$B17)+COUNTIFS('All Group Data'!$A$50:$A$1048,$A$1,'All Group Data'!$X$50:$X$1048,"Draw",'All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Data'!$R$50:$R$1048,$B17)</f>
        <v>0</v>
      </c>
      <c r="L17">
        <f>COUNTIFS('All Group Data'!$A$50:$A$1048,$A$1,'All Group Data'!$R$50:$R$1048,$B17,'All Group Data'!$X$50:$X$1048,$B17)</f>
        <v>0</v>
      </c>
      <c r="M17" s="2">
        <f t="shared" si="4"/>
        <v>0</v>
      </c>
      <c r="N17">
        <f>COUNTIFS('All Group Data'!$A$50:$A$1048,$A$1,'All Group Data'!$T$50:$T$1048,$B17)</f>
        <v>4</v>
      </c>
      <c r="O17">
        <f>COUNTIFS('All Group Data'!$A$50:$A$1048,$A$1,'All Group Data'!$T$50:$T$1048,$B17,'All Group Data'!$X$50:$X$1048,$B17)</f>
        <v>1</v>
      </c>
      <c r="P17" s="2">
        <f t="shared" si="5"/>
        <v>0.25</v>
      </c>
    </row>
    <row r="18" spans="1:16" x14ac:dyDescent="0.2">
      <c r="A18" s="6">
        <v>3</v>
      </c>
      <c r="B18" s="4" t="s">
        <v>22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Data'!$X$50:$X$1048,$B18,'All Group Data'!$D$50:$D$1048,$B18)+COUNTIFS('All Group Data'!$A$50:$A$1048,$A$1,'All Group Data'!$X$50:$X$1048,$B18,'All Group Data'!$E$50:$E$1048,$B18)</f>
        <v>1</v>
      </c>
      <c r="E18" s="6">
        <f>COUNTIFS('All Group Data'!$A$50:$A$1048,$A$1,'All Group Data'!$X$50:$X$1048,"Draw",'All Group Data'!$D$50:$D$1048,$B18)+COUNTIFS('All Group Data'!$A$50:$A$1048,$A$1,'All Group Data'!$X$50:$X$1048,"Draw",'All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4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5</v>
      </c>
      <c r="I18" s="9">
        <f>G18-H18</f>
        <v>-1</v>
      </c>
      <c r="J18" s="6">
        <f>(D18*3)+(E18*1)</f>
        <v>3</v>
      </c>
      <c r="K18">
        <f>COUNTIFS('All Group Data'!$A$50:$A$1048,$A$1,'All Group Data'!$R$50:$R$1048,$B18)</f>
        <v>2</v>
      </c>
      <c r="L18">
        <f>COUNTIFS('All Group Data'!$A$50:$A$1048,$A$1,'All Group Data'!$R$50:$R$1048,$B18,'All Group Data'!$X$50:$X$1048,$B18)</f>
        <v>1</v>
      </c>
      <c r="M18" s="2">
        <f t="shared" si="4"/>
        <v>0.5</v>
      </c>
      <c r="N18">
        <f>COUNTIFS('All Group Data'!$A$50:$A$1048,$A$1,'All Group Data'!$T$50:$T$1048,$B18)</f>
        <v>1</v>
      </c>
      <c r="O18">
        <f>COUNTIFS('All Group Data'!$A$50:$A$1048,$A$1,'All Group Data'!$T$50:$T$1048,$B18,'All Group Data'!$X$50:$X$1048,$B18)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Data'!$X$50:$X$1048,$B19,'All Group Data'!$D$50:$D$1048,$B19)+COUNTIFS('All Group Data'!$A$50:$A$1048,$A$1,'All Group Data'!$X$50:$X$1048,$B19,'All Group Data'!$E$50:$E$1048,$B19)</f>
        <v>0</v>
      </c>
      <c r="E19" s="6">
        <f>COUNTIFS('All Group Data'!$A$50:$A$1048,$A$1,'All Group Data'!$X$50:$X$1048,"Draw",'All Group Data'!$D$50:$D$1048,$B19)+COUNTIFS('All Group Data'!$A$50:$A$1048,$A$1,'All Group Data'!$X$50:$X$1048,"Draw",'All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6</v>
      </c>
      <c r="I19" s="9">
        <f>G19-H19</f>
        <v>-4</v>
      </c>
      <c r="J19" s="6">
        <f>(D19*3)+(E19*1)</f>
        <v>1</v>
      </c>
      <c r="K19">
        <f>COUNTIFS('All Group Data'!$A$50:$A$1048,$A$1,'All Group Data'!$R$50:$R$1048,$B19)</f>
        <v>1</v>
      </c>
      <c r="L19">
        <f>COUNTIFS('All Group Data'!$A$50:$A$1048,$A$1,'All Group Data'!$R$50:$R$1048,$B19,'All Group Data'!$X$50:$X$1048,$B19)</f>
        <v>0</v>
      </c>
      <c r="M19" s="2">
        <f t="shared" si="4"/>
        <v>0</v>
      </c>
      <c r="N19">
        <f>COUNTIFS('All Group Data'!$A$50:$A$1048,$A$1,'All Group Data'!$T$50:$T$1048,$B19)</f>
        <v>2</v>
      </c>
      <c r="O19">
        <f>COUNTIFS('All Group Data'!$A$50:$A$1048,$A$1,'All Group Data'!$T$50:$T$1048,$B19,'All Group Data'!$X$50:$X$1048,$B19)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Data'!$A$50:$A$1048,$A$1,'All Group Data'!$D$50:$D$1048,$B22)+COUNTIFS('All Group Data'!$A$50:$A$1048,$A$1,'All Group Data'!$E$50:$E$1048,$B22)</f>
        <v>4</v>
      </c>
      <c r="D22" s="6">
        <f>COUNTIFS('All Group Data'!$A$50:$A$1048,$A$1,'All Group Data'!$X$50:$X$1048,$B22,'All Group Data'!$D$50:$D$1048,$B22)+COUNTIFS('All Group Data'!$A$50:$A$1048,$A$1,'All Group Data'!$X$50:$X$1048,$B22,'All Group Data'!$E$50:$E$1048,$B22)</f>
        <v>2</v>
      </c>
      <c r="E22" s="6">
        <f>COUNTIFS('All Group Data'!$A$50:$A$1048,$A$1,'All Group Data'!$X$50:$X$1048,"Draw",'All Group Data'!$D$50:$D$1048,$B22)+COUNTIFS('All Group Data'!$A$50:$A$1048,$A$1,'All Group Data'!$X$50:$X$1048,"Draw",'All Group Data'!$E$50:$E$1048,$B22)</f>
        <v>2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4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1</v>
      </c>
      <c r="I22" s="9">
        <f>G22-H22</f>
        <v>3</v>
      </c>
      <c r="J22" s="6">
        <f>(D22*3)+(E22*1)</f>
        <v>8</v>
      </c>
      <c r="K22">
        <f>COUNTIFS('All Group Data'!$A$50:$A$1048,$A$1,'All Group Data'!$R$50:$R$1048,$B22)</f>
        <v>0</v>
      </c>
      <c r="L22">
        <f>COUNTIFS('All Group Data'!$A$50:$A$1048,$A$1,'All Group Data'!$R$50:$R$1048,$B22,'All Group Data'!$X$50:$X$1048,$B22)</f>
        <v>0</v>
      </c>
      <c r="M22" s="2">
        <f t="shared" ref="M22:M25" si="6">IF(K22=0,0,L22/K22)</f>
        <v>0</v>
      </c>
      <c r="N22">
        <f>COUNTIFS('All Group Data'!$A$50:$A$1048,$A$1,'All Group Data'!$T$50:$T$1048,$B22)</f>
        <v>4</v>
      </c>
      <c r="O22">
        <f>COUNTIFS('All Group Data'!$A$50:$A$1048,$A$1,'All Group Data'!$T$50:$T$1048,$B22,'All Group Data'!$X$50:$X$1048,$B22)</f>
        <v>2</v>
      </c>
      <c r="P22" s="2">
        <f t="shared" ref="P22:P25" si="7">IF(N22=0,0,O22/N22)</f>
        <v>0.5</v>
      </c>
    </row>
    <row r="23" spans="1:16" x14ac:dyDescent="0.2">
      <c r="A23" s="6">
        <v>2</v>
      </c>
      <c r="B23" s="4" t="s">
        <v>18</v>
      </c>
      <c r="C23" s="6">
        <f>COUNTIFS('All Group Data'!$A$50:$A$1048,$A$1,'All Group Data'!$D$50:$D$1048,$B23)+COUNTIFS('All Group Data'!$A$50:$A$1048,$A$1,'All Group Data'!$E$50:$E$1048,$B23)</f>
        <v>4</v>
      </c>
      <c r="D23" s="6">
        <f>COUNTIFS('All Group Data'!$A$50:$A$1048,$A$1,'All Group Data'!$X$50:$X$1048,$B23,'All Group Data'!$D$50:$D$1048,$B23)+COUNTIFS('All Group Data'!$A$50:$A$1048,$A$1,'All Group Data'!$X$50:$X$1048,$B23,'All Group Data'!$E$50:$E$1048,$B23)</f>
        <v>2</v>
      </c>
      <c r="E23" s="6">
        <f>COUNTIFS('All Group Data'!$A$50:$A$1048,$A$1,'All Group Data'!$X$50:$X$1048,"Draw",'All Group Data'!$D$50:$D$1048,$B23)+COUNTIFS('All Group Data'!$A$50:$A$1048,$A$1,'All Group Data'!$X$50:$X$1048,"Draw",'All Group Data'!$E$50:$E$1048,$B23)</f>
        <v>0</v>
      </c>
      <c r="F23" s="6">
        <f>C23-D23-E23</f>
        <v>2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6</v>
      </c>
      <c r="I23" s="9">
        <f>G23-H23</f>
        <v>-2</v>
      </c>
      <c r="J23" s="6">
        <f>(D23*3)+(E23*1)</f>
        <v>6</v>
      </c>
      <c r="K23">
        <f>COUNTIFS('All Group Data'!$A$50:$A$1048,$A$1,'All Group Data'!$R$50:$R$1048,$B23)</f>
        <v>1</v>
      </c>
      <c r="L23">
        <f>COUNTIFS('All Group Data'!$A$50:$A$1048,$A$1,'All Group Data'!$R$50:$R$1048,$B23,'All Group Data'!$X$50:$X$1048,$B23)</f>
        <v>0</v>
      </c>
      <c r="M23" s="2">
        <f t="shared" si="6"/>
        <v>0</v>
      </c>
      <c r="N23">
        <f>COUNTIFS('All Group Data'!$A$50:$A$1048,$A$1,'All Group Data'!$T$50:$T$1048,$B23)</f>
        <v>3</v>
      </c>
      <c r="O23">
        <f>COUNTIFS('All Group Data'!$A$50:$A$1048,$A$1,'All Group Data'!$T$50:$T$1048,$B23,'All Group Data'!$X$50:$X$1048,$B23)</f>
        <v>2</v>
      </c>
      <c r="P23" s="2">
        <f t="shared" si="7"/>
        <v>0.66666666666666663</v>
      </c>
    </row>
    <row r="24" spans="1:16" x14ac:dyDescent="0.2">
      <c r="A24" s="6">
        <v>3</v>
      </c>
      <c r="B24" s="4" t="s">
        <v>21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Data'!$X$50:$X$1048,$B24,'All Group Data'!$D$50:$D$1048,$B24)+COUNTIFS('All Group Data'!$A$50:$A$1048,$A$1,'All Group Data'!$X$50:$X$1048,$B24,'All Group Data'!$E$50:$E$1048,$B24)</f>
        <v>1</v>
      </c>
      <c r="E24" s="6">
        <f>COUNTIFS('All Group Data'!$A$50:$A$1048,$A$1,'All Group Data'!$X$50:$X$1048,"Draw",'All Group Data'!$D$50:$D$1048,$B24)+COUNTIFS('All Group Data'!$A$50:$A$1048,$A$1,'All Group Data'!$X$50:$X$1048,"Draw",'All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2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3</v>
      </c>
      <c r="I24" s="9">
        <f>G24-H24</f>
        <v>-1</v>
      </c>
      <c r="J24" s="6">
        <f>(D24*3)+(E24*1)</f>
        <v>3</v>
      </c>
      <c r="K24">
        <f>COUNTIFS('All Group Data'!$A$50:$A$1048,$A$1,'All Group Data'!$R$50:$R$1048,$B24)</f>
        <v>2</v>
      </c>
      <c r="L24">
        <f>COUNTIFS('All Group Data'!$A$50:$A$1048,$A$1,'All Group Data'!$R$50:$R$1048,$B24,'All Group Data'!$X$50:$X$1048,$B24)</f>
        <v>0</v>
      </c>
      <c r="M24" s="2">
        <f t="shared" si="6"/>
        <v>0</v>
      </c>
      <c r="N24">
        <f>COUNTIFS('All Group Data'!$A$50:$A$1048,$A$1,'All Group Data'!$T$50:$T$1048,$B24)</f>
        <v>1</v>
      </c>
      <c r="O24">
        <f>COUNTIFS('All Group Data'!$A$50:$A$1048,$A$1,'All Group Data'!$T$50:$T$1048,$B24,'All Group Data'!$X$50:$X$1048,$B24)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Data'!$X$50:$X$1048,$B25,'All Group Data'!$D$50:$D$1048,$B25)+COUNTIFS('All Group Data'!$A$50:$A$1048,$A$1,'All Group Data'!$X$50:$X$1048,$B25,'All Group Data'!$E$50:$E$1048,$B25)</f>
        <v>0</v>
      </c>
      <c r="E25" s="6">
        <f>COUNTIFS('All Group Data'!$A$50:$A$1048,$A$1,'All Group Data'!$X$50:$X$1048,"Draw",'All Group Data'!$D$50:$D$1048,$B25)+COUNTIFS('All Group Data'!$A$50:$A$1048,$A$1,'All Group Data'!$X$50:$X$1048,"Draw",'All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4</v>
      </c>
      <c r="I25" s="9">
        <f>G25-H25</f>
        <v>-2</v>
      </c>
      <c r="J25" s="6">
        <f>(D25*3)+(E25*1)</f>
        <v>1</v>
      </c>
      <c r="K25">
        <f>COUNTIFS('All Group Data'!$A$50:$A$1048,$A$1,'All Group Data'!$R$50:$R$1048,$B25)</f>
        <v>3</v>
      </c>
      <c r="L25">
        <f>COUNTIFS('All Group Data'!$A$50:$A$1048,$A$1,'All Group Data'!$R$50:$R$1048,$B25,'All Group Data'!$X$50:$X$1048,$B25)</f>
        <v>0</v>
      </c>
      <c r="M25" s="2">
        <f t="shared" si="6"/>
        <v>0</v>
      </c>
      <c r="N25">
        <f>COUNTIFS('All Group Data'!$A$50:$A$1048,$A$1,'All Group Data'!$T$50:$T$1048,$B25)</f>
        <v>0</v>
      </c>
      <c r="O25">
        <f>COUNTIFS('All Group Data'!$A$50:$A$1048,$A$1,'All Group Data'!$T$50:$T$1048,$B25,'All Group Data'!$X$50:$X$1048,$B25)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Data'!$A$50:$A$1048,$A$1,'All Group Data'!$D$50:$D$1048,$B28)+COUNTIFS('All Group Data'!$A$50:$A$1048,$A$1,'All Group Data'!$E$50:$E$1048,$B28)</f>
        <v>3</v>
      </c>
      <c r="D28" s="6">
        <f>COUNTIFS('All Group Data'!$A$50:$A$1048,$A$1,'All Group Data'!$X$50:$X$1048,$B28,'All Group Data'!$D$50:$D$1048,$B28)+COUNTIFS('All Group Data'!$A$50:$A$1048,$A$1,'All Group Data'!$X$50:$X$1048,$B28,'All Group Data'!$E$50:$E$1048,$B28)</f>
        <v>2</v>
      </c>
      <c r="E28" s="6">
        <f>COUNTIFS('All Group Data'!$A$50:$A$1048,$A$1,'All Group Data'!$X$50:$X$1048,"Draw",'All Group Data'!$D$50:$D$1048,$B28)+COUNTIFS('All Group Data'!$A$50:$A$1048,$A$1,'All Group Data'!$X$50:$X$1048,"Draw",'All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2</v>
      </c>
      <c r="I28" s="9">
        <f>G28-H28</f>
        <v>6</v>
      </c>
      <c r="J28" s="6">
        <f>(D28*3)+(E28*1)</f>
        <v>7</v>
      </c>
      <c r="K28">
        <f>COUNTIFS('All Group Data'!$A$50:$A$1048,$A$1,'All Group Data'!$R$50:$R$1048,$B28)</f>
        <v>3</v>
      </c>
      <c r="L28">
        <f>COUNTIFS('All Group Data'!$A$50:$A$1048,$A$1,'All Group Data'!$R$50:$R$1048,$B28,'All Group Data'!$X$50:$X$1048,$B28)</f>
        <v>2</v>
      </c>
      <c r="M28" s="2">
        <f t="shared" ref="M28:M31" si="8">IF(K28=0,0,L28/K28)</f>
        <v>0.66666666666666663</v>
      </c>
      <c r="N28">
        <f>COUNTIFS('All Group Data'!$A$50:$A$1048,$A$1,'All Group Data'!$T$50:$T$1048,$B28)</f>
        <v>0</v>
      </c>
      <c r="O28">
        <f>COUNTIFS('All Group Data'!$A$50:$A$1048,$A$1,'All Group Data'!$T$50:$T$1048,$B28,'All Group Data'!$X$50:$X$1048,$B28)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Data'!$X$50:$X$1048,$B29,'All Group Data'!$D$50:$D$1048,$B29)+COUNTIFS('All Group Data'!$A$50:$A$1048,$A$1,'All Group Data'!$X$50:$X$1048,$B29,'All Group Data'!$E$50:$E$1048,$B29)</f>
        <v>2</v>
      </c>
      <c r="E29" s="6">
        <f>COUNTIFS('All Group Data'!$A$50:$A$1048,$A$1,'All Group Data'!$X$50:$X$1048,"Draw",'All Group Data'!$D$50:$D$1048,$B29)+COUNTIFS('All Group Data'!$A$50:$A$1048,$A$1,'All Group Data'!$X$50:$X$1048,"Draw",'All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7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6</v>
      </c>
      <c r="I29" s="9">
        <f>G29-H29</f>
        <v>1</v>
      </c>
      <c r="J29" s="6">
        <f>(D29*3)+(E29*1)</f>
        <v>7</v>
      </c>
      <c r="K29">
        <f>COUNTIFS('All Group Data'!$A$50:$A$1048,$A$1,'All Group Data'!$R$50:$R$1048,$B29)</f>
        <v>2</v>
      </c>
      <c r="L29">
        <f>COUNTIFS('All Group Data'!$A$50:$A$1048,$A$1,'All Group Data'!$R$50:$R$1048,$B29,'All Group Data'!$X$50:$X$1048,$B29)</f>
        <v>2</v>
      </c>
      <c r="M29" s="2">
        <f t="shared" si="8"/>
        <v>1</v>
      </c>
      <c r="N29">
        <f>COUNTIFS('All Group Data'!$A$50:$A$1048,$A$1,'All Group Data'!$T$50:$T$1048,$B29)</f>
        <v>2</v>
      </c>
      <c r="O29">
        <f>COUNTIFS('All Group Data'!$A$50:$A$1048,$A$1,'All Group Data'!$T$50:$T$1048,$B29,'All Group Data'!$X$50:$X$1048,$B29)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Data'!$X$50:$X$1048,$B30,'All Group Data'!$D$50:$D$1048,$B30)+COUNTIFS('All Group Data'!$A$50:$A$1048,$A$1,'All Group Data'!$X$50:$X$1048,$B30,'All Group Data'!$E$50:$E$1048,$B30)</f>
        <v>1</v>
      </c>
      <c r="E30" s="6">
        <f>COUNTIFS('All Group Data'!$A$50:$A$1048,$A$1,'All Group Data'!$X$50:$X$1048,"Draw",'All Group Data'!$D$50:$D$1048,$B30)+COUNTIFS('All Group Data'!$A$50:$A$1048,$A$1,'All Group Data'!$X$50:$X$1048,"Draw",'All Group Data'!$E$50:$E$1048,$B30)</f>
        <v>1</v>
      </c>
      <c r="F30" s="6">
        <f>C30-D30-E30</f>
        <v>1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3</v>
      </c>
      <c r="I30" s="9">
        <f>G30-H30</f>
        <v>0</v>
      </c>
      <c r="J30" s="6">
        <f>(D30*3)+(E30*1)</f>
        <v>4</v>
      </c>
      <c r="K30">
        <f>COUNTIFS('All Group Data'!$A$50:$A$1048,$A$1,'All Group Data'!$R$50:$R$1048,$B30)</f>
        <v>1</v>
      </c>
      <c r="L30">
        <f>COUNTIFS('All Group Data'!$A$50:$A$1048,$A$1,'All Group Data'!$R$50:$R$1048,$B30,'All Group Data'!$X$50:$X$1048,$B30)</f>
        <v>1</v>
      </c>
      <c r="M30" s="2">
        <f t="shared" si="8"/>
        <v>1</v>
      </c>
      <c r="N30">
        <f>COUNTIFS('All Group Data'!$A$50:$A$1048,$A$1,'All Group Data'!$T$50:$T$1048,$B30)</f>
        <v>2</v>
      </c>
      <c r="O30">
        <f>COUNTIFS('All Group Data'!$A$50:$A$1048,$A$1,'All Group Data'!$T$50:$T$1048,$B30,'All Group Data'!$X$50:$X$1048,$B30)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Data'!$X$50:$X$1048,$B31,'All Group Data'!$D$50:$D$1048,$B31)+COUNTIFS('All Group Data'!$A$50:$A$1048,$A$1,'All Group Data'!$X$50:$X$1048,$B31,'All Group Data'!$E$50:$E$1048,$B31)</f>
        <v>0</v>
      </c>
      <c r="E31" s="6">
        <f>COUNTIFS('All Group Data'!$A$50:$A$1048,$A$1,'All Group Data'!$X$50:$X$1048,"Draw",'All Group Data'!$D$50:$D$1048,$B31)+COUNTIFS('All Group Data'!$A$50:$A$1048,$A$1,'All Group Data'!$X$50:$X$1048,"Draw",'All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1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8</v>
      </c>
      <c r="I31" s="9">
        <f>G31-H31</f>
        <v>-7</v>
      </c>
      <c r="J31" s="6">
        <f>(D31*3)+(E31*1)</f>
        <v>0</v>
      </c>
      <c r="K31">
        <f>COUNTIFS('All Group Data'!$A$50:$A$1048,$A$1,'All Group Data'!$R$50:$R$1048,$B31)</f>
        <v>0</v>
      </c>
      <c r="L31">
        <f>COUNTIFS('All Group Data'!$A$50:$A$1048,$A$1,'All Group Data'!$R$50:$R$1048,$B31,'All Group Data'!$X$50:$X$1048,$B31)</f>
        <v>0</v>
      </c>
      <c r="M31" s="2">
        <f t="shared" si="8"/>
        <v>0</v>
      </c>
      <c r="N31">
        <f>COUNTIFS('All Group Data'!$A$50:$A$1048,$A$1,'All Group Data'!$T$50:$T$1048,$B31)</f>
        <v>3</v>
      </c>
      <c r="O31">
        <f>COUNTIFS('All Group Data'!$A$50:$A$1048,$A$1,'All Group Data'!$T$50:$T$1048,$B31,'All Group Data'!$X$50:$X$1048,$B31)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Data'!$A$50:$A$1048,$A$1,'All Group Data'!$D$50:$D$1048,$B34)+COUNTIFS('All Group Data'!$A$50:$A$1048,$A$1,'All Group Data'!$E$50:$E$1048,$B34)</f>
        <v>5</v>
      </c>
      <c r="D34" s="6">
        <f>COUNTIFS('All Group Data'!$A$50:$A$1048,$A$1,'All Group Data'!$X$50:$X$1048,$B34,'All Group Data'!$D$50:$D$1048,$B34)+COUNTIFS('All Group Data'!$A$50:$A$1048,$A$1,'All Group Data'!$X$50:$X$1048,$B34,'All Group Data'!$E$50:$E$1048,$B34)</f>
        <v>3</v>
      </c>
      <c r="E34" s="6">
        <f>COUNTIFS('All Group Data'!$A$50:$A$1048,$A$1,'All Group Data'!$X$50:$X$1048,"Draw",'All Group Data'!$D$50:$D$1048,$B34)+COUNTIFS('All Group Data'!$A$50:$A$1048,$A$1,'All Group Data'!$X$50:$X$1048,"Draw",'All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6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3</v>
      </c>
      <c r="I34" s="9">
        <f>G34-H34</f>
        <v>3</v>
      </c>
      <c r="J34" s="6">
        <f>(D34*3)+(E34*1)</f>
        <v>11</v>
      </c>
      <c r="K34">
        <f>COUNTIFS('All Group Data'!$A$50:$A$1048,$A$1,'All Group Data'!$R$50:$R$1048,$B34)</f>
        <v>4</v>
      </c>
      <c r="L34">
        <f>COUNTIFS('All Group Data'!$A$50:$A$1048,$A$1,'All Group Data'!$R$50:$R$1048,$B34,'All Group Data'!$X$50:$X$1048,$B34)</f>
        <v>3</v>
      </c>
      <c r="M34" s="2">
        <f t="shared" ref="M34:M37" si="10">IF(K34=0,0,L34/K34)</f>
        <v>0.75</v>
      </c>
      <c r="N34">
        <f>COUNTIFS('All Group Data'!$A$50:$A$1048,$A$1,'All Group Data'!$T$50:$T$1048,$B34)</f>
        <v>1</v>
      </c>
      <c r="O34">
        <f>COUNTIFS('All Group Data'!$A$50:$A$1048,$A$1,'All Group Data'!$T$50:$T$1048,$B34,'All Group Data'!$X$50:$X$1048,$B34)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Data'!$X$50:$X$1048,$B35,'All Group Data'!$D$50:$D$1048,$B35)+COUNTIFS('All Group Data'!$A$50:$A$1048,$A$1,'All Group Data'!$X$50:$X$1048,$B35,'All Group Data'!$E$50:$E$1048,$B35)</f>
        <v>1</v>
      </c>
      <c r="E35" s="6">
        <f>COUNTIFS('All Group Data'!$A$50:$A$1048,$A$1,'All Group Data'!$X$50:$X$1048,"Draw",'All Group Data'!$D$50:$D$1048,$B35)+COUNTIFS('All Group Data'!$A$50:$A$1048,$A$1,'All Group Data'!$X$50:$X$1048,"Draw",'All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5</v>
      </c>
      <c r="I35" s="9">
        <f>G35-H35</f>
        <v>-2</v>
      </c>
      <c r="J35" s="6">
        <f>(D35*3)+(E35*1)</f>
        <v>4</v>
      </c>
      <c r="K35">
        <f>COUNTIFS('All Group Data'!$A$50:$A$1048,$A$1,'All Group Data'!$R$50:$R$1048,$B35)</f>
        <v>1</v>
      </c>
      <c r="L35">
        <f>COUNTIFS('All Group Data'!$A$50:$A$1048,$A$1,'All Group Data'!$R$50:$R$1048,$B35,'All Group Data'!$X$50:$X$1048,$B35)</f>
        <v>0</v>
      </c>
      <c r="M35" s="2">
        <f t="shared" si="10"/>
        <v>0</v>
      </c>
      <c r="N35">
        <f>COUNTIFS('All Group Data'!$A$50:$A$1048,$A$1,'All Group Data'!$T$50:$T$1048,$B35)</f>
        <v>3</v>
      </c>
      <c r="O35">
        <f>COUNTIFS('All Group Data'!$A$50:$A$1048,$A$1,'All Group Data'!$T$50:$T$1048,$B35,'All Group Data'!$X$50:$X$1048,$B35)</f>
        <v>1</v>
      </c>
      <c r="P35" s="2">
        <f t="shared" si="11"/>
        <v>0.33333333333333331</v>
      </c>
    </row>
    <row r="36" spans="1:16" x14ac:dyDescent="0.2">
      <c r="A36" s="6">
        <v>3</v>
      </c>
      <c r="B36" s="4" t="s">
        <v>29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Data'!$X$50:$X$1048,$B36,'All Group Data'!$D$50:$D$1048,$B36)+COUNTIFS('All Group Data'!$A$50:$A$1048,$A$1,'All Group Data'!$X$50:$X$1048,$B36,'All Group Data'!$E$50:$E$1048,$B36)</f>
        <v>1</v>
      </c>
      <c r="E36" s="6">
        <f>COUNTIFS('All Group Data'!$A$50:$A$1048,$A$1,'All Group Data'!$X$50:$X$1048,"Draw",'All Group Data'!$D$50:$D$1048,$B36)+COUNTIFS('All Group Data'!$A$50:$A$1048,$A$1,'All Group Data'!$X$50:$X$1048,"Draw",'All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4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4</v>
      </c>
      <c r="I36" s="9">
        <f>G36-H36</f>
        <v>0</v>
      </c>
      <c r="J36" s="6">
        <f>(D36*3)+(E36*1)</f>
        <v>3</v>
      </c>
      <c r="K36">
        <f>COUNTIFS('All Group Data'!$A$50:$A$1048,$A$1,'All Group Data'!$R$50:$R$1048,$B36)</f>
        <v>2</v>
      </c>
      <c r="L36">
        <f>COUNTIFS('All Group Data'!$A$50:$A$1048,$A$1,'All Group Data'!$R$50:$R$1048,$B36,'All Group Data'!$X$50:$X$1048,$B36)</f>
        <v>1</v>
      </c>
      <c r="M36" s="2">
        <f t="shared" si="10"/>
        <v>0.5</v>
      </c>
      <c r="N36">
        <f>COUNTIFS('All Group Data'!$A$50:$A$1048,$A$1,'All Group Data'!$T$50:$T$1048,$B36)</f>
        <v>1</v>
      </c>
      <c r="O36">
        <f>COUNTIFS('All Group Data'!$A$50:$A$1048,$A$1,'All Group Data'!$T$50:$T$1048,$B36,'All Group Data'!$X$50:$X$1048,$B36)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Data'!$X$50:$X$1048,$B37,'All Group Data'!$D$50:$D$1048,$B37)+COUNTIFS('All Group Data'!$A$50:$A$1048,$A$1,'All Group Data'!$X$50:$X$1048,$B37,'All Group Data'!$E$50:$E$1048,$B37)</f>
        <v>0</v>
      </c>
      <c r="E37" s="6">
        <f>COUNTIFS('All Group Data'!$A$50:$A$1048,$A$1,'All Group Data'!$X$50:$X$1048,"Draw",'All Group Data'!$D$50:$D$1048,$B37)+COUNTIFS('All Group Data'!$A$50:$A$1048,$A$1,'All Group Data'!$X$50:$X$1048,"Draw",'All Group Data'!$E$50:$E$1048,$B37)</f>
        <v>1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1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-3</v>
      </c>
      <c r="J37" s="6">
        <f>(D37*3)+(E37*1)</f>
        <v>1</v>
      </c>
      <c r="K37">
        <f>COUNTIFS('All Group Data'!$A$50:$A$1048,$A$1,'All Group Data'!$R$50:$R$1048,$B37)</f>
        <v>0</v>
      </c>
      <c r="L37">
        <f>COUNTIFS('All Group Data'!$A$50:$A$1048,$A$1,'All Group Data'!$R$50:$R$1048,$B37,'All Group Data'!$X$50:$X$1048,$B37)</f>
        <v>0</v>
      </c>
      <c r="M37" s="2">
        <f t="shared" si="10"/>
        <v>0</v>
      </c>
      <c r="N37">
        <f>COUNTIFS('All Group Data'!$A$50:$A$1048,$A$1,'All Group Data'!$T$50:$T$1048,$B37)</f>
        <v>3</v>
      </c>
      <c r="O37">
        <f>COUNTIFS('All Group Data'!$A$50:$A$1048,$A$1,'All Group Data'!$T$50:$T$1048,$B37,'All Group Data'!$X$50:$X$1048,$B37)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Data'!$A$50:$A$1048,$A$1,'All Group Data'!$D$50:$D$1048,$B40)+COUNTIFS('All Group Data'!$A$50:$A$1048,$A$1,'All Group Data'!$E$50:$E$1048,$B40)</f>
        <v>5</v>
      </c>
      <c r="D40" s="6">
        <f>COUNTIFS('All Group Data'!$A$50:$A$1048,$A$1,'All Group Data'!$X$50:$X$1048,$B40,'All Group Data'!$D$50:$D$1048,$B40)+COUNTIFS('All Group Data'!$A$50:$A$1048,$A$1,'All Group Data'!$X$50:$X$1048,$B40,'All Group Data'!$E$50:$E$1048,$B40)</f>
        <v>4</v>
      </c>
      <c r="E40" s="6">
        <f>COUNTIFS('All Group Data'!$A$50:$A$1048,$A$1,'All Group Data'!$X$50:$X$1048,"Draw",'All Group Data'!$D$50:$D$1048,$B40)+COUNTIFS('All Group Data'!$A$50:$A$1048,$A$1,'All Group Data'!$X$50:$X$1048,"Draw",'All Group Data'!$E$50:$E$1048,$B40)</f>
        <v>1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15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3</v>
      </c>
      <c r="I40" s="9">
        <f>G40-H40</f>
        <v>12</v>
      </c>
      <c r="J40" s="6">
        <f>(D40*3)+(E40*1)</f>
        <v>13</v>
      </c>
      <c r="K40">
        <f>COUNTIFS('All Group Data'!$A$50:$A$1048,$A$1,'All Group Data'!$R$50:$R$1048,$B40)</f>
        <v>4</v>
      </c>
      <c r="L40">
        <f>COUNTIFS('All Group Data'!$A$50:$A$1048,$A$1,'All Group Data'!$R$50:$R$1048,$B40,'All Group Data'!$X$50:$X$1048,$B40)</f>
        <v>3</v>
      </c>
      <c r="M40" s="2">
        <f t="shared" ref="M40:M43" si="12">IF(K40=0,0,L40/K40)</f>
        <v>0.75</v>
      </c>
      <c r="N40">
        <f>COUNTIFS('All Group Data'!$A$50:$A$1048,$A$1,'All Group Data'!$T$50:$T$1048,$B40)</f>
        <v>1</v>
      </c>
      <c r="O40">
        <f>COUNTIFS('All Group Data'!$A$50:$A$1048,$A$1,'All Group Data'!$T$50:$T$1048,$B40,'All Group Data'!$X$50:$X$1048,$B40)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35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Data'!$X$50:$X$1048,$B41,'All Group Data'!$D$50:$D$1048,$B41)+COUNTIFS('All Group Data'!$A$50:$A$1048,$A$1,'All Group Data'!$X$50:$X$1048,$B41,'All Group Data'!$E$50:$E$1048,$B41)</f>
        <v>1</v>
      </c>
      <c r="E41" s="6">
        <f>COUNTIFS('All Group Data'!$A$50:$A$1048,$A$1,'All Group Data'!$X$50:$X$1048,"Draw",'All Group Data'!$D$50:$D$1048,$B41)+COUNTIFS('All Group Data'!$A$50:$A$1048,$A$1,'All Group Data'!$X$50:$X$1048,"Draw",'All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5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5</v>
      </c>
      <c r="I41" s="9">
        <f>G41-H41</f>
        <v>0</v>
      </c>
      <c r="J41" s="6">
        <f>(D41*3)+(E41*1)</f>
        <v>5</v>
      </c>
      <c r="K41">
        <f>COUNTIFS('All Group Data'!$A$50:$A$1048,$A$1,'All Group Data'!$R$50:$R$1048,$B41)</f>
        <v>0</v>
      </c>
      <c r="L41">
        <f>COUNTIFS('All Group Data'!$A$50:$A$1048,$A$1,'All Group Data'!$R$50:$R$1048,$B41,'All Group Data'!$X$50:$X$1048,$B41)</f>
        <v>0</v>
      </c>
      <c r="M41" s="2">
        <f t="shared" si="12"/>
        <v>0</v>
      </c>
      <c r="N41">
        <f>COUNTIFS('All Group Data'!$A$50:$A$1048,$A$1,'All Group Data'!$T$50:$T$1048,$B41)</f>
        <v>4</v>
      </c>
      <c r="O41">
        <f>COUNTIFS('All Group Data'!$A$50:$A$1048,$A$1,'All Group Data'!$T$50:$T$1048,$B41,'All Group Data'!$X$50:$X$1048,$B41)</f>
        <v>1</v>
      </c>
      <c r="P41" s="2">
        <f t="shared" si="13"/>
        <v>0.25</v>
      </c>
    </row>
    <row r="42" spans="1:16" x14ac:dyDescent="0.2">
      <c r="A42" s="6">
        <v>3</v>
      </c>
      <c r="B42" s="4" t="s">
        <v>31</v>
      </c>
      <c r="C42" s="6">
        <f>COUNTIFS('All Group Data'!$A$50:$A$1048,$A$1,'All Group Data'!$D$50:$D$1048,$B42)+COUNTIFS('All Group Data'!$A$50:$A$1048,$A$1,'All Group Data'!$E$50:$E$1048,$B42)</f>
        <v>3</v>
      </c>
      <c r="D42" s="6">
        <f>COUNTIFS('All Group Data'!$A$50:$A$1048,$A$1,'All Group Data'!$X$50:$X$1048,$B42,'All Group Data'!$D$50:$D$1048,$B42)+COUNTIFS('All Group Data'!$A$50:$A$1048,$A$1,'All Group Data'!$X$50:$X$1048,$B42,'All Group Data'!$E$50:$E$1048,$B42)</f>
        <v>1</v>
      </c>
      <c r="E42" s="6">
        <f>COUNTIFS('All Group Data'!$A$50:$A$1048,$A$1,'All Group Data'!$X$50:$X$1048,"Draw",'All Group Data'!$D$50:$D$1048,$B42)+COUNTIFS('All Group Data'!$A$50:$A$1048,$A$1,'All Group Data'!$X$50:$X$1048,"Draw",'All Group Data'!$E$50:$E$1048,$B42)</f>
        <v>1</v>
      </c>
      <c r="F42" s="6">
        <f>C42-D42-E42</f>
        <v>1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4</v>
      </c>
      <c r="K42">
        <f>COUNTIFS('All Group Data'!$A$50:$A$1048,$A$1,'All Group Data'!$R$50:$R$1048,$B42)</f>
        <v>2</v>
      </c>
      <c r="L42">
        <f>COUNTIFS('All Group Data'!$A$50:$A$1048,$A$1,'All Group Data'!$R$50:$R$1048,$B42,'All Group Data'!$X$50:$X$1048,$B42)</f>
        <v>1</v>
      </c>
      <c r="M42" s="2">
        <f t="shared" si="12"/>
        <v>0.5</v>
      </c>
      <c r="N42">
        <f>COUNTIFS('All Group Data'!$A$50:$A$1048,$A$1,'All Group Data'!$T$50:$T$1048,$B42)</f>
        <v>1</v>
      </c>
      <c r="O42">
        <f>COUNTIFS('All Group Data'!$A$50:$A$1048,$A$1,'All Group Data'!$T$50:$T$1048,$B42,'All Group Data'!$X$50:$X$1048,$B42)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Data'!$X$50:$X$1048,$B43,'All Group Data'!$D$50:$D$1048,$B43)+COUNTIFS('All Group Data'!$A$50:$A$1048,$A$1,'All Group Data'!$X$50:$X$1048,$B43,'All Group Data'!$E$50:$E$1048,$B43)</f>
        <v>0</v>
      </c>
      <c r="E43" s="6">
        <f>COUNTIFS('All Group Data'!$A$50:$A$1048,$A$1,'All Group Data'!$X$50:$X$1048,"Draw",'All Group Data'!$D$50:$D$1048,$B43)+COUNTIFS('All Group Data'!$A$50:$A$1048,$A$1,'All Group Data'!$X$50:$X$1048,"Draw",'All Group Data'!$E$50:$E$1048,$B43)</f>
        <v>1</v>
      </c>
      <c r="F43" s="6">
        <f>C43-D43-E43</f>
        <v>2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4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6</v>
      </c>
      <c r="I43" s="9">
        <f>G43-H43</f>
        <v>-2</v>
      </c>
      <c r="J43" s="6">
        <f>(D43*3)+(E43*1)</f>
        <v>1</v>
      </c>
      <c r="K43">
        <f>COUNTIFS('All Group Data'!$A$50:$A$1048,$A$1,'All Group Data'!$R$50:$R$1048,$B43)</f>
        <v>1</v>
      </c>
      <c r="L43">
        <f>COUNTIFS('All Group Data'!$A$50:$A$1048,$A$1,'All Group Data'!$R$50:$R$1048,$B43,'All Group Data'!$X$50:$X$1048,$B43)</f>
        <v>0</v>
      </c>
      <c r="M43" s="2">
        <f t="shared" si="12"/>
        <v>0</v>
      </c>
      <c r="N43">
        <f>COUNTIFS('All Group Data'!$A$50:$A$1048,$A$1,'All Group Data'!$T$50:$T$1048,$B43)</f>
        <v>2</v>
      </c>
      <c r="O43">
        <f>COUNTIFS('All Group Data'!$A$50:$A$1048,$A$1,'All Group Data'!$T$50:$T$1048,$B43,'All Group Data'!$X$50:$X$1048,$B43)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Data'!$A$50:$A$1048,$A$1,'All Group Data'!$D$50:$D$1048,$B46)+COUNTIFS('All Group Data'!$A$50:$A$1048,$A$1,'All Group Data'!$E$50:$E$1048,$B46)</f>
        <v>4</v>
      </c>
      <c r="D46" s="6">
        <f>COUNTIFS('All Group Data'!$A$50:$A$1048,$A$1,'All Group Data'!$X$50:$X$1048,$B46,'All Group Data'!$D$50:$D$1048,$B46)+COUNTIFS('All Group Data'!$A$50:$A$1048,$A$1,'All Group Data'!$X$50:$X$1048,$B46,'All Group Data'!$E$50:$E$1048,$B46)</f>
        <v>3</v>
      </c>
      <c r="E46" s="6">
        <f>COUNTIFS('All Group Data'!$A$50:$A$1048,$A$1,'All Group Data'!$X$50:$X$1048,"Draw",'All Group Data'!$D$50:$D$1048,$B46)+COUNTIFS('All Group Data'!$A$50:$A$1048,$A$1,'All Group Data'!$X$50:$X$1048,"Draw",'All Group Data'!$E$50:$E$1048,$B46)</f>
        <v>0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2</v>
      </c>
      <c r="J46" s="6">
        <f>(D46*3)+(E46*1)</f>
        <v>9</v>
      </c>
      <c r="K46">
        <f>COUNTIFS('All Group Data'!$A$50:$A$1048,$A$1,'All Group Data'!$R$50:$R$1048,$B46)</f>
        <v>3</v>
      </c>
      <c r="L46">
        <f>COUNTIFS('All Group Data'!$A$50:$A$1048,$A$1,'All Group Data'!$R$50:$R$1048,$B46,'All Group Data'!$X$50:$X$1048,$B46)</f>
        <v>3</v>
      </c>
      <c r="M46" s="2">
        <f t="shared" ref="M46:M49" si="14">IF(K46=0,0,L46/K46)</f>
        <v>1</v>
      </c>
      <c r="N46">
        <f>COUNTIFS('All Group Data'!$A$50:$A$1048,$A$1,'All Group Data'!$T$50:$T$1048,$B46)</f>
        <v>1</v>
      </c>
      <c r="O46">
        <f>COUNTIFS('All Group Data'!$A$50:$A$1048,$A$1,'All Group Data'!$T$50:$T$1048,$B46,'All Group Data'!$X$50:$X$1048,$B46)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Data'!$X$50:$X$1048,$B47,'All Group Data'!$D$50:$D$1048,$B47)+COUNTIFS('All Group Data'!$A$50:$A$1048,$A$1,'All Group Data'!$X$50:$X$1048,$B47,'All Group Data'!$E$50:$E$1048,$B47)</f>
        <v>1</v>
      </c>
      <c r="E47" s="6">
        <f>COUNTIFS('All Group Data'!$A$50:$A$1048,$A$1,'All Group Data'!$X$50:$X$1048,"Draw",'All Group Data'!$D$50:$D$1048,$B47)+COUNTIFS('All Group Data'!$A$50:$A$1048,$A$1,'All Group Data'!$X$50:$X$1048,"Draw",'All Group Data'!$E$50:$E$1048,$B47)</f>
        <v>2</v>
      </c>
      <c r="F47" s="6">
        <f>C47-D47-E47</f>
        <v>1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7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6</v>
      </c>
      <c r="I47" s="9">
        <f>G47-H47</f>
        <v>1</v>
      </c>
      <c r="J47" s="6">
        <f>(D47*3)+(E47*1)</f>
        <v>5</v>
      </c>
      <c r="K47">
        <f>COUNTIFS('All Group Data'!$A$50:$A$1048,$A$1,'All Group Data'!$R$50:$R$1048,$B47)</f>
        <v>0</v>
      </c>
      <c r="L47">
        <f>COUNTIFS('All Group Data'!$A$50:$A$1048,$A$1,'All Group Data'!$R$50:$R$1048,$B47,'All Group Data'!$X$50:$X$1048,$B47)</f>
        <v>0</v>
      </c>
      <c r="M47" s="2">
        <f t="shared" si="14"/>
        <v>0</v>
      </c>
      <c r="N47">
        <f>COUNTIFS('All Group Data'!$A$50:$A$1048,$A$1,'All Group Data'!$T$50:$T$1048,$B47)</f>
        <v>4</v>
      </c>
      <c r="O47">
        <f>COUNTIFS('All Group Data'!$A$50:$A$1048,$A$1,'All Group Data'!$T$50:$T$1048,$B47,'All Group Data'!$X$50:$X$1048,$B47)</f>
        <v>1</v>
      </c>
      <c r="P47" s="2">
        <f t="shared" si="15"/>
        <v>0.25</v>
      </c>
    </row>
    <row r="48" spans="1:16" x14ac:dyDescent="0.2">
      <c r="A48" s="6">
        <v>3</v>
      </c>
      <c r="B48" s="4" t="s">
        <v>38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Data'!$X$50:$X$1048,$B48,'All Group Data'!$D$50:$D$1048,$B48)+COUNTIFS('All Group Data'!$A$50:$A$1048,$A$1,'All Group Data'!$X$50:$X$1048,$B48,'All Group Data'!$E$50:$E$1048,$B48)</f>
        <v>0</v>
      </c>
      <c r="E48" s="6">
        <f>COUNTIFS('All Group Data'!$A$50:$A$1048,$A$1,'All Group Data'!$X$50:$X$1048,"Draw",'All Group Data'!$D$50:$D$1048,$B48)+COUNTIFS('All Group Data'!$A$50:$A$1048,$A$1,'All Group Data'!$X$50:$X$1048,"Draw",'All Group Data'!$E$50:$E$1048,$B48)</f>
        <v>2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2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3</v>
      </c>
      <c r="I48" s="9">
        <f>G48-H48</f>
        <v>-1</v>
      </c>
      <c r="J48" s="6">
        <f>(D48*3)+(E48*1)</f>
        <v>2</v>
      </c>
      <c r="K48">
        <f>COUNTIFS('All Group Data'!$A$50:$A$1048,$A$1,'All Group Data'!$R$50:$R$1048,$B48)</f>
        <v>2</v>
      </c>
      <c r="L48">
        <f>COUNTIFS('All Group Data'!$A$50:$A$1048,$A$1,'All Group Data'!$R$50:$R$1048,$B48,'All Group Data'!$X$50:$X$1048,$B48)</f>
        <v>0</v>
      </c>
      <c r="M48" s="2">
        <f t="shared" si="14"/>
        <v>0</v>
      </c>
      <c r="N48">
        <f>COUNTIFS('All Group Data'!$A$50:$A$1048,$A$1,'All Group Data'!$T$50:$T$1048,$B48)</f>
        <v>1</v>
      </c>
      <c r="O48">
        <f>COUNTIFS('All Group Data'!$A$50:$A$1048,$A$1,'All Group Data'!$T$50:$T$1048,$B48,'All Group Data'!$X$50:$X$1048,$B48)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Data'!$X$50:$X$1048,$B49,'All Group Data'!$D$50:$D$1048,$B49)+COUNTIFS('All Group Data'!$A$50:$A$1048,$A$1,'All Group Data'!$X$50:$X$1048,$B49,'All Group Data'!$E$50:$E$1048,$B49)</f>
        <v>0</v>
      </c>
      <c r="E49" s="6">
        <f>COUNTIFS('All Group Data'!$A$50:$A$1048,$A$1,'All Group Data'!$X$50:$X$1048,"Draw",'All Group Data'!$D$50:$D$1048,$B49)+COUNTIFS('All Group Data'!$A$50:$A$1048,$A$1,'All Group Data'!$X$50:$X$1048,"Draw",'All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3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6</v>
      </c>
      <c r="I49" s="9">
        <f>G49-H49</f>
        <v>-3</v>
      </c>
      <c r="J49" s="6">
        <f>(D49*3)+(E49*1)</f>
        <v>1</v>
      </c>
      <c r="K49">
        <f>COUNTIFS('All Group Data'!$A$50:$A$1048,$A$1,'All Group Data'!$R$50:$R$1048,$B49)</f>
        <v>1</v>
      </c>
      <c r="L49">
        <f>COUNTIFS('All Group Data'!$A$50:$A$1048,$A$1,'All Group Data'!$R$50:$R$1048,$B49,'All Group Data'!$X$50:$X$1048,$B49)</f>
        <v>0</v>
      </c>
      <c r="M49" s="2">
        <f t="shared" si="14"/>
        <v>0</v>
      </c>
      <c r="N49">
        <f>COUNTIFS('All Group Data'!$A$50:$A$1048,$A$1,'All Group Data'!$T$50:$T$1048,$B49)</f>
        <v>2</v>
      </c>
      <c r="O49">
        <f>COUNTIFS('All Group Data'!$A$50:$A$1048,$A$1,'All Group Data'!$T$50:$T$1048,$B49,'All Group Data'!$X$50:$X$1048,$B49)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Data'!$X$50:$X$1048,$B4,'All Group Data'!$D$50:$D$1048,$B4)+COUNTIFS('All Group Data'!$A$50:$A$1048,$A$1,'All Group Data'!$X$50:$X$1048,$B4,'All Group Data'!$E$50:$E$1048,$B4)</f>
        <v>2</v>
      </c>
      <c r="E4" s="6">
        <f>COUNTIFS('All Group Data'!$A$50:$A$1048,$A$1,'All Group Data'!$X$50:$X$1048,"Draw",'All Group Data'!$D$50:$D$1048,$B4)+COUNTIFS('All Group Data'!$A$50:$A$1048,$A$1,'All Group Data'!$X$50:$X$1048,"Draw",'All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4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0</v>
      </c>
      <c r="I4" s="9">
        <f>G4-H4</f>
        <v>4</v>
      </c>
      <c r="J4" s="6">
        <f>(D4*3)+(E4*1)</f>
        <v>7</v>
      </c>
      <c r="K4">
        <f>COUNTIFS('All Group Data'!$A$50:$A$1048,$A$1,'All Group Data'!$R$50:$R$1048,$B4)</f>
        <v>2</v>
      </c>
      <c r="L4">
        <f>COUNTIFS('All Group Data'!$A$50:$A$1048,$A$1,'All Group Data'!$R$50:$R$1048,$B4,'All Group Data'!$X$50:$X$1048,$B4)</f>
        <v>2</v>
      </c>
      <c r="M4" s="2">
        <f t="shared" ref="M4" si="0">IF(K4=0,0,L4/K4)</f>
        <v>1</v>
      </c>
      <c r="N4">
        <f>COUNTIFS('All Group Data'!$A$50:$A$1048,$A$1,'All Group Data'!$T$50:$T$1048,$B4)</f>
        <v>1</v>
      </c>
      <c r="O4">
        <f>COUNTIFS('All Group Data'!$A$50:$A$1048,$A$1,'All Group Data'!$T$50:$T$1048,$B4,'All Group Data'!$X$50:$X$1048,$B4)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Data'!$X$50:$X$1048,$B5,'All Group Data'!$D$50:$D$1048,$B5)+COUNTIFS('All Group Data'!$A$50:$A$1048,$A$1,'All Group Data'!$X$50:$X$1048,$B5,'All Group Data'!$E$50:$E$1048,$B5)</f>
        <v>1</v>
      </c>
      <c r="E5" s="6">
        <f>COUNTIFS('All Group Data'!$A$50:$A$1048,$A$1,'All Group Data'!$X$50:$X$1048,"Draw",'All Group Data'!$D$50:$D$1048,$B5)+COUNTIFS('All Group Data'!$A$50:$A$1048,$A$1,'All Group Data'!$X$50:$X$1048,"Draw",'All Group Data'!$E$50:$E$1048,$B5)</f>
        <v>1</v>
      </c>
      <c r="F5" s="6">
        <f>C5-D5-E5</f>
        <v>2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4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5</v>
      </c>
      <c r="I5" s="9">
        <f>G5-H5</f>
        <v>-1</v>
      </c>
      <c r="J5" s="6">
        <f>(D5*3)+(E5*1)</f>
        <v>4</v>
      </c>
      <c r="K5">
        <f>COUNTIFS('All Group Data'!$A$50:$A$1048,$A$1,'All Group Data'!$R$50:$R$1048,$B5)</f>
        <v>1</v>
      </c>
      <c r="L5">
        <f>COUNTIFS('All Group Data'!$A$50:$A$1048,$A$1,'All Group Data'!$R$50:$R$1048,$B5,'All Group Data'!$X$50:$X$1048,$B5)</f>
        <v>0</v>
      </c>
      <c r="M5" s="2">
        <f t="shared" ref="M5:M7" si="2">IF(K5=0,0,L5/K5)</f>
        <v>0</v>
      </c>
      <c r="N5">
        <f>COUNTIFS('All Group Data'!$A$50:$A$1048,$A$1,'All Group Data'!$T$50:$T$1048,$B5)</f>
        <v>3</v>
      </c>
      <c r="O5">
        <f>COUNTIFS('All Group Data'!$A$50:$A$1048,$A$1,'All Group Data'!$T$50:$T$1048,$B5,'All Group Data'!$X$50:$X$1048,$B5)</f>
        <v>1</v>
      </c>
      <c r="P5" s="2">
        <f t="shared" ref="P5:P7" si="3">IF(N5=0,0,O5/N5)</f>
        <v>0.33333333333333331</v>
      </c>
    </row>
    <row r="6" spans="1:16" x14ac:dyDescent="0.2">
      <c r="A6" s="6">
        <v>3</v>
      </c>
      <c r="B6" s="4" t="s">
        <v>71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Data'!$X$50:$X$1048,$B6,'All Group Data'!$D$50:$D$1048,$B6)+COUNTIFS('All Group Data'!$A$50:$A$1048,$A$1,'All Group Data'!$X$50:$X$1048,$B6,'All Group Data'!$E$50:$E$1048,$B6)</f>
        <v>1</v>
      </c>
      <c r="E6" s="6">
        <f>COUNTIFS('All Group Data'!$A$50:$A$1048,$A$1,'All Group Data'!$X$50:$X$1048,"Draw",'All Group Data'!$D$50:$D$1048,$B6)+COUNTIFS('All Group Data'!$A$50:$A$1048,$A$1,'All Group Data'!$X$50:$X$1048,"Draw",'All Group Data'!$E$50:$E$1048,$B6)</f>
        <v>1</v>
      </c>
      <c r="F6" s="6">
        <f>C6-D6-E6</f>
        <v>1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3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5</v>
      </c>
      <c r="I6" s="9">
        <f>G6-H6</f>
        <v>-2</v>
      </c>
      <c r="J6" s="6">
        <f>(D6*3)+(E6*1)</f>
        <v>4</v>
      </c>
      <c r="K6">
        <f>COUNTIFS('All Group Data'!$A$50:$A$1048,$A$1,'All Group Data'!$R$50:$R$1048,$B6)</f>
        <v>0</v>
      </c>
      <c r="L6">
        <f>COUNTIFS('All Group Data'!$A$50:$A$1048,$A$1,'All Group Data'!$R$50:$R$1048,$B6,'All Group Data'!$X$50:$X$1048,$B6)</f>
        <v>0</v>
      </c>
      <c r="M6" s="2">
        <f t="shared" si="2"/>
        <v>0</v>
      </c>
      <c r="N6">
        <f>COUNTIFS('All Group Data'!$A$50:$A$1048,$A$1,'All Group Data'!$T$50:$T$1048,$B6)</f>
        <v>3</v>
      </c>
      <c r="O6">
        <f>COUNTIFS('All Group Data'!$A$50:$A$1048,$A$1,'All Group Data'!$T$50:$T$1048,$B6,'All Group Data'!$X$50:$X$1048,$B6)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Data'!$X$50:$X$1048,$B7,'All Group Data'!$D$50:$D$1048,$B7)+COUNTIFS('All Group Data'!$A$50:$A$1048,$A$1,'All Group Data'!$X$50:$X$1048,$B7,'All Group Data'!$E$50:$E$1048,$B7)</f>
        <v>0</v>
      </c>
      <c r="E7" s="6">
        <f>COUNTIFS('All Group Data'!$A$50:$A$1048,$A$1,'All Group Data'!$X$50:$X$1048,"Draw",'All Group Data'!$D$50:$D$1048,$B7)+COUNTIFS('All Group Data'!$A$50:$A$1048,$A$1,'All Group Data'!$X$50:$X$1048,"Draw",'All Group Data'!$E$50:$E$1048,$B7)</f>
        <v>1</v>
      </c>
      <c r="F7" s="6">
        <f>C7-D7-E7</f>
        <v>2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4</v>
      </c>
      <c r="I7" s="9">
        <f>G7-H7</f>
        <v>-3</v>
      </c>
      <c r="J7" s="6">
        <f>(D7*3)+(E7*1)</f>
        <v>1</v>
      </c>
      <c r="K7">
        <f>COUNTIFS('All Group Data'!$A$50:$A$1048,$A$1,'All Group Data'!$R$50:$R$1048,$B7)</f>
        <v>3</v>
      </c>
      <c r="L7">
        <f>COUNTIFS('All Group Data'!$A$50:$A$1048,$A$1,'All Group Data'!$R$50:$R$1048,$B7,'All Group Data'!$X$50:$X$1048,$B7)</f>
        <v>0</v>
      </c>
      <c r="M7" s="2">
        <f t="shared" si="2"/>
        <v>0</v>
      </c>
      <c r="N7">
        <f>COUNTIFS('All Group Data'!$A$50:$A$1048,$A$1,'All Group Data'!$T$50:$T$1048,$B7)</f>
        <v>0</v>
      </c>
      <c r="O7">
        <f>COUNTIFS('All Group Data'!$A$50:$A$1048,$A$1,'All Group Data'!$T$50:$T$1048,$B7,'All Group Data'!$X$50:$X$1048,$B7)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Data'!$A$50:$A$1048,$A$1,'All Group Data'!$D$50:$D$1048,$B10)+COUNTIFS('All Group Data'!$A$50:$A$1048,$A$1,'All Group Data'!$E$50:$E$1048,$B10)</f>
        <v>3</v>
      </c>
      <c r="D10" s="6">
        <f>COUNTIFS('All Group Data'!$A$50:$A$1048,$A$1,'All Group Data'!$X$50:$X$1048,$B10,'All Group Data'!$D$50:$D$1048,$B10)+COUNTIFS('All Group Data'!$A$50:$A$1048,$A$1,'All Group Data'!$X$50:$X$1048,$B10,'All Group Data'!$E$50:$E$1048,$B10)</f>
        <v>3</v>
      </c>
      <c r="E10" s="6">
        <f>COUNTIFS('All Group Data'!$A$50:$A$1048,$A$1,'All Group Data'!$X$50:$X$1048,"Draw",'All Group Data'!$D$50:$D$1048,$B10)+COUNTIFS('All Group Data'!$A$50:$A$1048,$A$1,'All Group Data'!$X$50:$X$1048,"Draw",'All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7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1</v>
      </c>
      <c r="I10" s="9">
        <f>G10-H10</f>
        <v>6</v>
      </c>
      <c r="J10" s="6">
        <f>(D10*3)+(E10*1)</f>
        <v>9</v>
      </c>
      <c r="K10">
        <f>COUNTIFS('All Group Data'!$A$50:$A$1048,$A$1,'All Group Data'!$R$50:$R$1048,$B10)</f>
        <v>3</v>
      </c>
      <c r="L10">
        <f>COUNTIFS('All Group Data'!$A$50:$A$1048,$A$1,'All Group Data'!$R$50:$R$1048,$B10,'All Group Data'!$X$50:$X$1048,$B10)</f>
        <v>3</v>
      </c>
      <c r="M10" s="2">
        <f t="shared" ref="M10:M13" si="4">IF(K10=0,0,L10/K10)</f>
        <v>1</v>
      </c>
      <c r="N10">
        <f>COUNTIFS('All Group Data'!$A$50:$A$1048,$A$1,'All Group Data'!$T$50:$T$1048,$B10)</f>
        <v>0</v>
      </c>
      <c r="O10">
        <f>COUNTIFS('All Group Data'!$A$50:$A$1048,$A$1,'All Group Data'!$T$50:$T$1048,$B10,'All Group Data'!$X$50:$X$1048,$B10)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Data'!$X$50:$X$1048,$B11,'All Group Data'!$D$50:$D$1048,$B11)+COUNTIFS('All Group Data'!$A$50:$A$1048,$A$1,'All Group Data'!$X$50:$X$1048,$B11,'All Group Data'!$E$50:$E$1048,$B11)</f>
        <v>1</v>
      </c>
      <c r="E11" s="6">
        <f>COUNTIFS('All Group Data'!$A$50:$A$1048,$A$1,'All Group Data'!$X$50:$X$1048,"Draw",'All Group Data'!$D$50:$D$1048,$B11)+COUNTIFS('All Group Data'!$A$50:$A$1048,$A$1,'All Group Data'!$X$50:$X$1048,"Draw",'All Group Data'!$E$50:$E$1048,$B11)</f>
        <v>1</v>
      </c>
      <c r="F11" s="6">
        <f>C11-D11-E11</f>
        <v>2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8</v>
      </c>
      <c r="I11" s="9">
        <f>G11-H11</f>
        <v>-2</v>
      </c>
      <c r="J11" s="6">
        <f>(D11*3)+(E11*1)</f>
        <v>4</v>
      </c>
      <c r="K11">
        <f>COUNTIFS('All Group Data'!$A$50:$A$1048,$A$1,'All Group Data'!$R$50:$R$1048,$B11)</f>
        <v>2</v>
      </c>
      <c r="L11">
        <f>COUNTIFS('All Group Data'!$A$50:$A$1048,$A$1,'All Group Data'!$R$50:$R$1048,$B11,'All Group Data'!$X$50:$X$1048,$B11)</f>
        <v>1</v>
      </c>
      <c r="M11" s="2">
        <f t="shared" si="4"/>
        <v>0.5</v>
      </c>
      <c r="N11">
        <f>COUNTIFS('All Group Data'!$A$50:$A$1048,$A$1,'All Group Data'!$T$50:$T$1048,$B11)</f>
        <v>2</v>
      </c>
      <c r="O11">
        <f>COUNTIFS('All Group Data'!$A$50:$A$1048,$A$1,'All Group Data'!$T$50:$T$1048,$B11,'All Group Data'!$X$50:$X$1048,$B11)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Data'!$X$50:$X$1048,$B12,'All Group Data'!$D$50:$D$1048,$B12)+COUNTIFS('All Group Data'!$A$50:$A$1048,$A$1,'All Group Data'!$X$50:$X$1048,$B12,'All Group Data'!$E$50:$E$1048,$B12)</f>
        <v>1</v>
      </c>
      <c r="E12" s="6">
        <f>COUNTIFS('All Group Data'!$A$50:$A$1048,$A$1,'All Group Data'!$X$50:$X$1048,"Draw",'All Group Data'!$D$50:$D$1048,$B12)+COUNTIFS('All Group Data'!$A$50:$A$1048,$A$1,'All Group Data'!$X$50:$X$1048,"Draw",'All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5</v>
      </c>
      <c r="I12" s="9">
        <f>G12-H12</f>
        <v>-3</v>
      </c>
      <c r="J12" s="6">
        <f>(D12*3)+(E12*1)</f>
        <v>3</v>
      </c>
      <c r="K12">
        <f>COUNTIFS('All Group Data'!$A$50:$A$1048,$A$1,'All Group Data'!$R$50:$R$1048,$B12)</f>
        <v>0</v>
      </c>
      <c r="L12">
        <f>COUNTIFS('All Group Data'!$A$50:$A$1048,$A$1,'All Group Data'!$R$50:$R$1048,$B12,'All Group Data'!$X$50:$X$1048,$B12)</f>
        <v>0</v>
      </c>
      <c r="M12" s="2">
        <f t="shared" si="4"/>
        <v>0</v>
      </c>
      <c r="N12">
        <f>COUNTIFS('All Group Data'!$A$50:$A$1048,$A$1,'All Group Data'!$T$50:$T$1048,$B12)</f>
        <v>3</v>
      </c>
      <c r="O12">
        <f>COUNTIFS('All Group Data'!$A$50:$A$1048,$A$1,'All Group Data'!$T$50:$T$1048,$B12,'All Group Data'!$X$50:$X$1048,$B12)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Data'!$X$50:$X$1048,$B13,'All Group Data'!$D$50:$D$1048,$B13)+COUNTIFS('All Group Data'!$A$50:$A$1048,$A$1,'All Group Data'!$X$50:$X$1048,$B13,'All Group Data'!$E$50:$E$1048,$B13)</f>
        <v>0</v>
      </c>
      <c r="E13" s="6">
        <f>COUNTIFS('All Group Data'!$A$50:$A$1048,$A$1,'All Group Data'!$X$50:$X$1048,"Draw",'All Group Data'!$D$50:$D$1048,$B13)+COUNTIFS('All Group Data'!$A$50:$A$1048,$A$1,'All Group Data'!$X$50:$X$1048,"Draw",'All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5</v>
      </c>
      <c r="I13" s="9">
        <f>G13-H13</f>
        <v>-2</v>
      </c>
      <c r="J13" s="6">
        <f>(D13*3)+(E13*1)</f>
        <v>1</v>
      </c>
      <c r="K13">
        <f>COUNTIFS('All Group Data'!$A$50:$A$1048,$A$1,'All Group Data'!$R$50:$R$1048,$B13)</f>
        <v>1</v>
      </c>
      <c r="L13">
        <f>COUNTIFS('All Group Data'!$A$50:$A$1048,$A$1,'All Group Data'!$R$50:$R$1048,$B13,'All Group Data'!$X$50:$X$1048,$B13)</f>
        <v>0</v>
      </c>
      <c r="M13" s="2">
        <f t="shared" si="4"/>
        <v>0</v>
      </c>
      <c r="N13">
        <f>COUNTIFS('All Group Data'!$A$50:$A$1048,$A$1,'All Group Data'!$T$50:$T$1048,$B13)</f>
        <v>2</v>
      </c>
      <c r="O13">
        <f>COUNTIFS('All Group Data'!$A$50:$A$1048,$A$1,'All Group Data'!$T$50:$T$1048,$B13,'All Group Data'!$X$50:$X$1048,$B13)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Data'!$A$50:$A$1048,$A$1,'All Group Data'!$D$50:$D$1048,$B16)+COUNTIFS('All Group Data'!$A$50:$A$1048,$A$1,'All Group Data'!$E$50:$E$1048,$B16)</f>
        <v>3</v>
      </c>
      <c r="D16" s="6">
        <f>COUNTIFS('All Group Data'!$A$50:$A$1048,$A$1,'All Group Data'!$X$50:$X$1048,$B16,'All Group Data'!$D$50:$D$1048,$B16)+COUNTIFS('All Group Data'!$A$50:$A$1048,$A$1,'All Group Data'!$X$50:$X$1048,$B16,'All Group Data'!$E$50:$E$1048,$B16)</f>
        <v>1</v>
      </c>
      <c r="E16" s="6">
        <f>COUNTIFS('All Group Data'!$A$50:$A$1048,$A$1,'All Group Data'!$X$50:$X$1048,"Draw",'All Group Data'!$D$50:$D$1048,$B16)+COUNTIFS('All Group Data'!$A$50:$A$1048,$A$1,'All Group Data'!$X$50:$X$1048,"Draw",'All Group Data'!$E$50:$E$1048,$B16)</f>
        <v>2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4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3</v>
      </c>
      <c r="I16" s="9">
        <f>G16-H16</f>
        <v>1</v>
      </c>
      <c r="J16" s="6">
        <f>(D16*3)+(E16*1)</f>
        <v>5</v>
      </c>
      <c r="K16">
        <f>COUNTIFS('All Group Data'!$A$50:$A$1048,$A$1,'All Group Data'!$R$50:$R$1048,$B16)</f>
        <v>2</v>
      </c>
      <c r="L16">
        <f>COUNTIFS('All Group Data'!$A$50:$A$1048,$A$1,'All Group Data'!$R$50:$R$1048,$B16,'All Group Data'!$X$50:$X$1048,$B16)</f>
        <v>1</v>
      </c>
      <c r="M16" s="2">
        <f t="shared" ref="M16:M19" si="6">IF(K16=0,0,L16/K16)</f>
        <v>0.5</v>
      </c>
      <c r="N16">
        <f>COUNTIFS('All Group Data'!$A$50:$A$1048,$A$1,'All Group Data'!$T$50:$T$1048,$B16)</f>
        <v>1</v>
      </c>
      <c r="O16">
        <f>COUNTIFS('All Group Data'!$A$50:$A$1048,$A$1,'All Group Data'!$T$50:$T$1048,$B16,'All Group Data'!$X$50:$X$1048,$B16)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Data'!$X$50:$X$1048,$B17,'All Group Data'!$D$50:$D$1048,$B17)+COUNTIFS('All Group Data'!$A$50:$A$1048,$A$1,'All Group Data'!$X$50:$X$1048,$B17,'All Group Data'!$E$50:$E$1048,$B17)</f>
        <v>1</v>
      </c>
      <c r="E17" s="6">
        <f>COUNTIFS('All Group Data'!$A$50:$A$1048,$A$1,'All Group Data'!$X$50:$X$1048,"Draw",'All Group Data'!$D$50:$D$1048,$B17)+COUNTIFS('All Group Data'!$A$50:$A$1048,$A$1,'All Group Data'!$X$50:$X$1048,"Draw",'All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Data'!$R$50:$R$1048,$B17)</f>
        <v>4</v>
      </c>
      <c r="L17">
        <f>COUNTIFS('All Group Data'!$A$50:$A$1048,$A$1,'All Group Data'!$R$50:$R$1048,$B17,'All Group Data'!$X$50:$X$1048,$B17)</f>
        <v>1</v>
      </c>
      <c r="M17" s="2">
        <f t="shared" si="6"/>
        <v>0.25</v>
      </c>
      <c r="N17">
        <f>COUNTIFS('All Group Data'!$A$50:$A$1048,$A$1,'All Group Data'!$T$50:$T$1048,$B17)</f>
        <v>0</v>
      </c>
      <c r="O17">
        <f>COUNTIFS('All Group Data'!$A$50:$A$1048,$A$1,'All Group Data'!$T$50:$T$1048,$B17,'All Group Data'!$X$50:$X$1048,$B17)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Data'!$X$50:$X$1048,$B18,'All Group Data'!$D$50:$D$1048,$B18)+COUNTIFS('All Group Data'!$A$50:$A$1048,$A$1,'All Group Data'!$X$50:$X$1048,$B18,'All Group Data'!$E$50:$E$1048,$B18)</f>
        <v>1</v>
      </c>
      <c r="E18" s="6">
        <f>COUNTIFS('All Group Data'!$A$50:$A$1048,$A$1,'All Group Data'!$X$50:$X$1048,"Draw",'All Group Data'!$D$50:$D$1048,$B18)+COUNTIFS('All Group Data'!$A$50:$A$1048,$A$1,'All Group Data'!$X$50:$X$1048,"Draw",'All Group Data'!$E$50:$E$1048,$B18)</f>
        <v>1</v>
      </c>
      <c r="F18" s="6">
        <f>C18-D18-E18</f>
        <v>1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3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3</v>
      </c>
      <c r="I18" s="9">
        <f>G18-H18</f>
        <v>0</v>
      </c>
      <c r="J18" s="6">
        <f>(D18*3)+(E18*1)</f>
        <v>4</v>
      </c>
      <c r="K18">
        <f>COUNTIFS('All Group Data'!$A$50:$A$1048,$A$1,'All Group Data'!$R$50:$R$1048,$B18)</f>
        <v>1</v>
      </c>
      <c r="L18">
        <f>COUNTIFS('All Group Data'!$A$50:$A$1048,$A$1,'All Group Data'!$R$50:$R$1048,$B18,'All Group Data'!$X$50:$X$1048,$B18)</f>
        <v>1</v>
      </c>
      <c r="M18" s="2">
        <f t="shared" si="6"/>
        <v>1</v>
      </c>
      <c r="N18">
        <f>COUNTIFS('All Group Data'!$A$50:$A$1048,$A$1,'All Group Data'!$T$50:$T$1048,$B18)</f>
        <v>2</v>
      </c>
      <c r="O18">
        <f>COUNTIFS('All Group Data'!$A$50:$A$1048,$A$1,'All Group Data'!$T$50:$T$1048,$B18,'All Group Data'!$X$50:$X$1048,$B18)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Data'!$X$50:$X$1048,$B19,'All Group Data'!$D$50:$D$1048,$B19)+COUNTIFS('All Group Data'!$A$50:$A$1048,$A$1,'All Group Data'!$X$50:$X$1048,$B19,'All Group Data'!$E$50:$E$1048,$B19)</f>
        <v>0</v>
      </c>
      <c r="E19" s="6">
        <f>COUNTIFS('All Group Data'!$A$50:$A$1048,$A$1,'All Group Data'!$X$50:$X$1048,"Draw",'All Group Data'!$D$50:$D$1048,$B19)+COUNTIFS('All Group Data'!$A$50:$A$1048,$A$1,'All Group Data'!$X$50:$X$1048,"Draw",'All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0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2</v>
      </c>
      <c r="I19" s="9">
        <f>G19-H19</f>
        <v>-2</v>
      </c>
      <c r="J19" s="6">
        <f>(D19*3)+(E19*1)</f>
        <v>1</v>
      </c>
      <c r="K19">
        <f>COUNTIFS('All Group Data'!$A$50:$A$1048,$A$1,'All Group Data'!$R$50:$R$1048,$B19)</f>
        <v>0</v>
      </c>
      <c r="L19">
        <f>COUNTIFS('All Group Data'!$A$50:$A$1048,$A$1,'All Group Data'!$R$50:$R$1048,$B19,'All Group Data'!$X$50:$X$1048,$B19)</f>
        <v>0</v>
      </c>
      <c r="M19" s="2">
        <f t="shared" si="6"/>
        <v>0</v>
      </c>
      <c r="N19">
        <f>COUNTIFS('All Group Data'!$A$50:$A$1048,$A$1,'All Group Data'!$T$50:$T$1048,$B19)</f>
        <v>3</v>
      </c>
      <c r="O19">
        <f>COUNTIFS('All Group Data'!$A$50:$A$1048,$A$1,'All Group Data'!$T$50:$T$1048,$B19,'All Group Data'!$X$50:$X$1048,$B19)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Data'!$A$50:$A$1048,$A$1,'All Group Data'!$D$50:$D$1048,$B22)+COUNTIFS('All Group Data'!$A$50:$A$1048,$A$1,'All Group Data'!$E$50:$E$1048,$B22)</f>
        <v>5</v>
      </c>
      <c r="D22" s="6">
        <f>COUNTIFS('All Group Data'!$A$50:$A$1048,$A$1,'All Group Data'!$X$50:$X$1048,$B22,'All Group Data'!$D$50:$D$1048,$B22)+COUNTIFS('All Group Data'!$A$50:$A$1048,$A$1,'All Group Data'!$X$50:$X$1048,$B22,'All Group Data'!$E$50:$E$1048,$B22)</f>
        <v>4</v>
      </c>
      <c r="E22" s="6">
        <f>COUNTIFS('All Group Data'!$A$50:$A$1048,$A$1,'All Group Data'!$X$50:$X$1048,"Draw",'All Group Data'!$D$50:$D$1048,$B22)+COUNTIFS('All Group Data'!$A$50:$A$1048,$A$1,'All Group Data'!$X$50:$X$1048,"Draw",'All Group Data'!$E$50:$E$1048,$B22)</f>
        <v>0</v>
      </c>
      <c r="F22" s="6">
        <f>C22-D22-E22</f>
        <v>1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12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3</v>
      </c>
      <c r="I22" s="9">
        <f>G22-H22</f>
        <v>9</v>
      </c>
      <c r="J22" s="6">
        <f>(D22*3)+(E22*1)</f>
        <v>12</v>
      </c>
      <c r="K22">
        <f>COUNTIFS('All Group Data'!$A$50:$A$1048,$A$1,'All Group Data'!$R$50:$R$1048,$B22)</f>
        <v>4</v>
      </c>
      <c r="L22">
        <f>COUNTIFS('All Group Data'!$A$50:$A$1048,$A$1,'All Group Data'!$R$50:$R$1048,$B22,'All Group Data'!$X$50:$X$1048,$B22)</f>
        <v>3</v>
      </c>
      <c r="M22" s="2">
        <f t="shared" ref="M22:M25" si="8">IF(K22=0,0,L22/K22)</f>
        <v>0.75</v>
      </c>
      <c r="N22">
        <f>COUNTIFS('All Group Data'!$A$50:$A$1048,$A$1,'All Group Data'!$T$50:$T$1048,$B22)</f>
        <v>1</v>
      </c>
      <c r="O22">
        <f>COUNTIFS('All Group Data'!$A$50:$A$1048,$A$1,'All Group Data'!$T$50:$T$1048,$B22,'All Group Data'!$X$50:$X$1048,$B22)</f>
        <v>1</v>
      </c>
      <c r="P22" s="2">
        <f t="shared" ref="P22:P25" si="9">IF(N22=0,0,O22/N22)</f>
        <v>1</v>
      </c>
    </row>
    <row r="23" spans="1:16" x14ac:dyDescent="0.2">
      <c r="A23" s="6">
        <v>2</v>
      </c>
      <c r="B23" s="4" t="s">
        <v>34</v>
      </c>
      <c r="C23" s="6">
        <f>COUNTIFS('All Group Data'!$A$50:$A$1048,$A$1,'All Group Data'!$D$50:$D$1048,$B23)+COUNTIFS('All Group Data'!$A$50:$A$1048,$A$1,'All Group Data'!$E$50:$E$1048,$B23)</f>
        <v>5</v>
      </c>
      <c r="D23" s="6">
        <f>COUNTIFS('All Group Data'!$A$50:$A$1048,$A$1,'All Group Data'!$X$50:$X$1048,$B23,'All Group Data'!$D$50:$D$1048,$B23)+COUNTIFS('All Group Data'!$A$50:$A$1048,$A$1,'All Group Data'!$X$50:$X$1048,$B23,'All Group Data'!$E$50:$E$1048,$B23)</f>
        <v>1</v>
      </c>
      <c r="E23" s="6">
        <f>COUNTIFS('All Group Data'!$A$50:$A$1048,$A$1,'All Group Data'!$X$50:$X$1048,"Draw",'All Group Data'!$D$50:$D$1048,$B23)+COUNTIFS('All Group Data'!$A$50:$A$1048,$A$1,'All Group Data'!$X$50:$X$1048,"Draw",'All Group Data'!$E$50:$E$1048,$B23)</f>
        <v>3</v>
      </c>
      <c r="F23" s="6">
        <f>C23-D23-E23</f>
        <v>1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4</v>
      </c>
      <c r="I23" s="9">
        <f>G23-H23</f>
        <v>0</v>
      </c>
      <c r="J23" s="6">
        <f>(D23*3)+(E23*1)</f>
        <v>6</v>
      </c>
      <c r="K23">
        <f>COUNTIFS('All Group Data'!$A$50:$A$1048,$A$1,'All Group Data'!$R$50:$R$1048,$B23)</f>
        <v>1</v>
      </c>
      <c r="L23">
        <f>COUNTIFS('All Group Data'!$A$50:$A$1048,$A$1,'All Group Data'!$R$50:$R$1048,$B23,'All Group Data'!$X$50:$X$1048,$B23)</f>
        <v>0</v>
      </c>
      <c r="M23" s="2">
        <f t="shared" si="8"/>
        <v>0</v>
      </c>
      <c r="N23">
        <f>COUNTIFS('All Group Data'!$A$50:$A$1048,$A$1,'All Group Data'!$T$50:$T$1048,$B23)</f>
        <v>4</v>
      </c>
      <c r="O23">
        <f>COUNTIFS('All Group Data'!$A$50:$A$1048,$A$1,'All Group Data'!$T$50:$T$1048,$B23,'All Group Data'!$X$50:$X$1048,$B23)</f>
        <v>1</v>
      </c>
      <c r="P23" s="2">
        <f t="shared" si="9"/>
        <v>0.25</v>
      </c>
    </row>
    <row r="24" spans="1:16" x14ac:dyDescent="0.2">
      <c r="A24" s="6">
        <v>3</v>
      </c>
      <c r="B24" s="4" t="s">
        <v>15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Data'!$X$50:$X$1048,$B24,'All Group Data'!$D$50:$D$1048,$B24)+COUNTIFS('All Group Data'!$A$50:$A$1048,$A$1,'All Group Data'!$X$50:$X$1048,$B24,'All Group Data'!$E$50:$E$1048,$B24)</f>
        <v>1</v>
      </c>
      <c r="E24" s="6">
        <f>COUNTIFS('All Group Data'!$A$50:$A$1048,$A$1,'All Group Data'!$X$50:$X$1048,"Draw",'All Group Data'!$D$50:$D$1048,$B24)+COUNTIFS('All Group Data'!$A$50:$A$1048,$A$1,'All Group Data'!$X$50:$X$1048,"Draw",'All Group Data'!$E$50:$E$1048,$B24)</f>
        <v>1</v>
      </c>
      <c r="F24" s="6">
        <f>C24-D24-E24</f>
        <v>1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6</v>
      </c>
      <c r="I24" s="9">
        <f>G24-H24</f>
        <v>-3</v>
      </c>
      <c r="J24" s="6">
        <f>(D24*3)+(E24*1)</f>
        <v>4</v>
      </c>
      <c r="K24">
        <f>COUNTIFS('All Group Data'!$A$50:$A$1048,$A$1,'All Group Data'!$R$50:$R$1048,$B24)</f>
        <v>0</v>
      </c>
      <c r="L24">
        <f>COUNTIFS('All Group Data'!$A$50:$A$1048,$A$1,'All Group Data'!$R$50:$R$1048,$B24,'All Group Data'!$X$50:$X$1048,$B24)</f>
        <v>0</v>
      </c>
      <c r="M24" s="2">
        <f t="shared" si="8"/>
        <v>0</v>
      </c>
      <c r="N24">
        <f>COUNTIFS('All Group Data'!$A$50:$A$1048,$A$1,'All Group Data'!$T$50:$T$1048,$B24)</f>
        <v>3</v>
      </c>
      <c r="O24">
        <f>COUNTIFS('All Group Data'!$A$50:$A$1048,$A$1,'All Group Data'!$T$50:$T$1048,$B24,'All Group Data'!$X$50:$X$1048,$B24)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Data'!$X$50:$X$1048,$B25,'All Group Data'!$D$50:$D$1048,$B25)+COUNTIFS('All Group Data'!$A$50:$A$1048,$A$1,'All Group Data'!$X$50:$X$1048,$B25,'All Group Data'!$E$50:$E$1048,$B25)</f>
        <v>1</v>
      </c>
      <c r="E25" s="6">
        <f>COUNTIFS('All Group Data'!$A$50:$A$1048,$A$1,'All Group Data'!$X$50:$X$1048,"Draw",'All Group Data'!$D$50:$D$1048,$B25)+COUNTIFS('All Group Data'!$A$50:$A$1048,$A$1,'All Group Data'!$X$50:$X$1048,"Draw",'All Group Data'!$E$50:$E$1048,$B25)</f>
        <v>0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3</v>
      </c>
      <c r="I25" s="9">
        <f>G25-H25</f>
        <v>-1</v>
      </c>
      <c r="J25" s="6">
        <f>(D25*3)+(E25*1)</f>
        <v>3</v>
      </c>
      <c r="K25">
        <f>COUNTIFS('All Group Data'!$A$50:$A$1048,$A$1,'All Group Data'!$R$50:$R$1048,$B25)</f>
        <v>2</v>
      </c>
      <c r="L25">
        <f>COUNTIFS('All Group Data'!$A$50:$A$1048,$A$1,'All Group Data'!$R$50:$R$1048,$B25,'All Group Data'!$X$50:$X$1048,$B25)</f>
        <v>0</v>
      </c>
      <c r="M25" s="2">
        <f t="shared" si="8"/>
        <v>0</v>
      </c>
      <c r="N25">
        <f>COUNTIFS('All Group Data'!$A$50:$A$1048,$A$1,'All Group Data'!$T$50:$T$1048,$B25)</f>
        <v>1</v>
      </c>
      <c r="O25">
        <f>COUNTIFS('All Group Data'!$A$50:$A$1048,$A$1,'All Group Data'!$T$50:$T$1048,$B25,'All Group Data'!$X$50:$X$1048,$B25)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Data'!$A$50:$A$1048,$A$1,'All Group Data'!$D$50:$D$1048,$B28)+COUNTIFS('All Group Data'!$A$50:$A$1048,$A$1,'All Group Data'!$E$50:$E$1048,$B28)</f>
        <v>4</v>
      </c>
      <c r="D28" s="6">
        <f>COUNTIFS('All Group Data'!$A$50:$A$1048,$A$1,'All Group Data'!$X$50:$X$1048,$B28,'All Group Data'!$D$50:$D$1048,$B28)+COUNTIFS('All Group Data'!$A$50:$A$1048,$A$1,'All Group Data'!$X$50:$X$1048,$B28,'All Group Data'!$E$50:$E$1048,$B28)</f>
        <v>4</v>
      </c>
      <c r="E28" s="6">
        <f>COUNTIFS('All Group Data'!$A$50:$A$1048,$A$1,'All Group Data'!$X$50:$X$1048,"Draw",'All Group Data'!$D$50:$D$1048,$B28)+COUNTIFS('All Group Data'!$A$50:$A$1048,$A$1,'All Group Data'!$X$50:$X$1048,"Draw",'All Group Data'!$E$50:$E$1048,$B28)</f>
        <v>0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3</v>
      </c>
      <c r="I28" s="9">
        <f>G28-H28</f>
        <v>5</v>
      </c>
      <c r="J28" s="6">
        <f>(D28*3)+(E28*1)</f>
        <v>12</v>
      </c>
      <c r="K28">
        <f>COUNTIFS('All Group Data'!$A$50:$A$1048,$A$1,'All Group Data'!$R$50:$R$1048,$B28)</f>
        <v>4</v>
      </c>
      <c r="L28">
        <f>COUNTIFS('All Group Data'!$A$50:$A$1048,$A$1,'All Group Data'!$R$50:$R$1048,$B28,'All Group Data'!$X$50:$X$1048,$B28)</f>
        <v>4</v>
      </c>
      <c r="M28" s="2">
        <f t="shared" ref="M28:M31" si="10">IF(K28=0,0,L28/K28)</f>
        <v>1</v>
      </c>
      <c r="N28">
        <f>COUNTIFS('All Group Data'!$A$50:$A$1048,$A$1,'All Group Data'!$T$50:$T$1048,$B28)</f>
        <v>0</v>
      </c>
      <c r="O28">
        <f>COUNTIFS('All Group Data'!$A$50:$A$1048,$A$1,'All Group Data'!$T$50:$T$1048,$B28,'All Group Data'!$X$50:$X$1048,$B28)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Data'!$X$50:$X$1048,$B29,'All Group Data'!$D$50:$D$1048,$B29)+COUNTIFS('All Group Data'!$A$50:$A$1048,$A$1,'All Group Data'!$X$50:$X$1048,$B29,'All Group Data'!$E$50:$E$1048,$B29)</f>
        <v>2</v>
      </c>
      <c r="E29" s="6">
        <f>COUNTIFS('All Group Data'!$A$50:$A$1048,$A$1,'All Group Data'!$X$50:$X$1048,"Draw",'All Group Data'!$D$50:$D$1048,$B29)+COUNTIFS('All Group Data'!$A$50:$A$1048,$A$1,'All Group Data'!$X$50:$X$1048,"Draw",'All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4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2</v>
      </c>
      <c r="I29" s="9">
        <f>G29-H29</f>
        <v>2</v>
      </c>
      <c r="J29" s="6">
        <f>(D29*3)+(E29*1)</f>
        <v>7</v>
      </c>
      <c r="K29">
        <f>COUNTIFS('All Group Data'!$A$50:$A$1048,$A$1,'All Group Data'!$R$50:$R$1048,$B29)</f>
        <v>0</v>
      </c>
      <c r="L29">
        <f>COUNTIFS('All Group Data'!$A$50:$A$1048,$A$1,'All Group Data'!$R$50:$R$1048,$B29,'All Group Data'!$X$50:$X$1048,$B29)</f>
        <v>0</v>
      </c>
      <c r="M29" s="2">
        <f t="shared" si="10"/>
        <v>0</v>
      </c>
      <c r="N29">
        <f>COUNTIFS('All Group Data'!$A$50:$A$1048,$A$1,'All Group Data'!$T$50:$T$1048,$B29)</f>
        <v>4</v>
      </c>
      <c r="O29">
        <f>COUNTIFS('All Group Data'!$A$50:$A$1048,$A$1,'All Group Data'!$T$50:$T$1048,$B29,'All Group Data'!$X$50:$X$1048,$B29)</f>
        <v>2</v>
      </c>
      <c r="P29" s="2">
        <f t="shared" si="11"/>
        <v>0.5</v>
      </c>
    </row>
    <row r="30" spans="1:16" x14ac:dyDescent="0.2">
      <c r="A30" s="6">
        <v>3</v>
      </c>
      <c r="B30" s="4" t="s">
        <v>74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Data'!$X$50:$X$1048,$B30,'All Group Data'!$D$50:$D$1048,$B30)+COUNTIFS('All Group Data'!$A$50:$A$1048,$A$1,'All Group Data'!$X$50:$X$1048,$B30,'All Group Data'!$E$50:$E$1048,$B30)</f>
        <v>1</v>
      </c>
      <c r="E30" s="6">
        <f>COUNTIFS('All Group Data'!$A$50:$A$1048,$A$1,'All Group Data'!$X$50:$X$1048,"Draw",'All Group Data'!$D$50:$D$1048,$B30)+COUNTIFS('All Group Data'!$A$50:$A$1048,$A$1,'All Group Data'!$X$50:$X$1048,"Draw",'All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6</v>
      </c>
      <c r="I30" s="9">
        <f>G30-H30</f>
        <v>-3</v>
      </c>
      <c r="J30" s="6">
        <f>(D30*3)+(E30*1)</f>
        <v>3</v>
      </c>
      <c r="K30">
        <f>COUNTIFS('All Group Data'!$A$50:$A$1048,$A$1,'All Group Data'!$R$50:$R$1048,$B30)</f>
        <v>2</v>
      </c>
      <c r="L30">
        <f>COUNTIFS('All Group Data'!$A$50:$A$1048,$A$1,'All Group Data'!$R$50:$R$1048,$B30,'All Group Data'!$X$50:$X$1048,$B30)</f>
        <v>1</v>
      </c>
      <c r="M30" s="2">
        <f t="shared" si="10"/>
        <v>0.5</v>
      </c>
      <c r="N30">
        <f>COUNTIFS('All Group Data'!$A$50:$A$1048,$A$1,'All Group Data'!$T$50:$T$1048,$B30)</f>
        <v>1</v>
      </c>
      <c r="O30">
        <f>COUNTIFS('All Group Data'!$A$50:$A$1048,$A$1,'All Group Data'!$T$50:$T$1048,$B30,'All Group Data'!$X$50:$X$1048,$B30)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Data'!$X$50:$X$1048,$B31,'All Group Data'!$D$50:$D$1048,$B31)+COUNTIFS('All Group Data'!$A$50:$A$1048,$A$1,'All Group Data'!$X$50:$X$1048,$B31,'All Group Data'!$E$50:$E$1048,$B31)</f>
        <v>0</v>
      </c>
      <c r="E31" s="6">
        <f>COUNTIFS('All Group Data'!$A$50:$A$1048,$A$1,'All Group Data'!$X$50:$X$1048,"Draw",'All Group Data'!$D$50:$D$1048,$B31)+COUNTIFS('All Group Data'!$A$50:$A$1048,$A$1,'All Group Data'!$X$50:$X$1048,"Draw",'All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0</v>
      </c>
      <c r="K31">
        <f>COUNTIFS('All Group Data'!$A$50:$A$1048,$A$1,'All Group Data'!$R$50:$R$1048,$B31)</f>
        <v>1</v>
      </c>
      <c r="L31">
        <f>COUNTIFS('All Group Data'!$A$50:$A$1048,$A$1,'All Group Data'!$R$50:$R$1048,$B31,'All Group Data'!$X$50:$X$1048,$B31)</f>
        <v>0</v>
      </c>
      <c r="M31" s="2">
        <f t="shared" si="10"/>
        <v>0</v>
      </c>
      <c r="N31">
        <f>COUNTIFS('All Group Data'!$A$50:$A$1048,$A$1,'All Group Data'!$T$50:$T$1048,$B31)</f>
        <v>2</v>
      </c>
      <c r="O31">
        <f>COUNTIFS('All Group Data'!$A$50:$A$1048,$A$1,'All Group Data'!$T$50:$T$1048,$B31,'All Group Data'!$X$50:$X$1048,$B31)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Data'!$A$50:$A$1048,$A$1,'All Group Data'!$D$50:$D$1048,$B34)+COUNTIFS('All Group Data'!$A$50:$A$1048,$A$1,'All Group Data'!$E$50:$E$1048,$B34)</f>
        <v>3</v>
      </c>
      <c r="D34" s="6">
        <f>COUNTIFS('All Group Data'!$A$50:$A$1048,$A$1,'All Group Data'!$X$50:$X$1048,$B34,'All Group Data'!$D$50:$D$1048,$B34)+COUNTIFS('All Group Data'!$A$50:$A$1048,$A$1,'All Group Data'!$X$50:$X$1048,$B34,'All Group Data'!$E$50:$E$1048,$B34)</f>
        <v>1</v>
      </c>
      <c r="E34" s="6">
        <f>COUNTIFS('All Group Data'!$A$50:$A$1048,$A$1,'All Group Data'!$X$50:$X$1048,"Draw",'All Group Data'!$D$50:$D$1048,$B34)+COUNTIFS('All Group Data'!$A$50:$A$1048,$A$1,'All Group Data'!$X$50:$X$1048,"Draw",'All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3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1</v>
      </c>
      <c r="I34" s="9">
        <f>G34-H34</f>
        <v>2</v>
      </c>
      <c r="J34" s="6">
        <f>(D34*3)+(E34*1)</f>
        <v>5</v>
      </c>
      <c r="K34">
        <f>COUNTIFS('All Group Data'!$A$50:$A$1048,$A$1,'All Group Data'!$R$50:$R$1048,$B34)</f>
        <v>2</v>
      </c>
      <c r="L34">
        <f>COUNTIFS('All Group Data'!$A$50:$A$1048,$A$1,'All Group Data'!$R$50:$R$1048,$B34,'All Group Data'!$X$50:$X$1048,$B34)</f>
        <v>1</v>
      </c>
      <c r="M34" s="2">
        <f t="shared" ref="M34:M37" si="12">IF(K34=0,0,L34/K34)</f>
        <v>0.5</v>
      </c>
      <c r="N34">
        <f>COUNTIFS('All Group Data'!$A$50:$A$1048,$A$1,'All Group Data'!$T$50:$T$1048,$B34)</f>
        <v>1</v>
      </c>
      <c r="O34">
        <f>COUNTIFS('All Group Data'!$A$50:$A$1048,$A$1,'All Group Data'!$T$50:$T$1048,$B34,'All Group Data'!$X$50:$X$1048,$B34)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Data'!$X$50:$X$1048,$B35,'All Group Data'!$D$50:$D$1048,$B35)+COUNTIFS('All Group Data'!$A$50:$A$1048,$A$1,'All Group Data'!$X$50:$X$1048,$B35,'All Group Data'!$E$50:$E$1048,$B35)</f>
        <v>1</v>
      </c>
      <c r="E35" s="6">
        <f>COUNTIFS('All Group Data'!$A$50:$A$1048,$A$1,'All Group Data'!$X$50:$X$1048,"Draw",'All Group Data'!$D$50:$D$1048,$B35)+COUNTIFS('All Group Data'!$A$50:$A$1048,$A$1,'All Group Data'!$X$50:$X$1048,"Draw",'All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5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7</v>
      </c>
      <c r="I35" s="9">
        <f>G35-H35</f>
        <v>-2</v>
      </c>
      <c r="J35" s="6">
        <f>(D35*3)+(E35*1)</f>
        <v>4</v>
      </c>
      <c r="K35">
        <f>COUNTIFS('All Group Data'!$A$50:$A$1048,$A$1,'All Group Data'!$R$50:$R$1048,$B35)</f>
        <v>1</v>
      </c>
      <c r="L35">
        <f>COUNTIFS('All Group Data'!$A$50:$A$1048,$A$1,'All Group Data'!$R$50:$R$1048,$B35,'All Group Data'!$X$50:$X$1048,$B35)</f>
        <v>0</v>
      </c>
      <c r="M35" s="2">
        <f t="shared" si="12"/>
        <v>0</v>
      </c>
      <c r="N35">
        <f>COUNTIFS('All Group Data'!$A$50:$A$1048,$A$1,'All Group Data'!$T$50:$T$1048,$B35)</f>
        <v>3</v>
      </c>
      <c r="O35">
        <f>COUNTIFS('All Group Data'!$A$50:$A$1048,$A$1,'All Group Data'!$T$50:$T$1048,$B35,'All Group Data'!$X$50:$X$1048,$B35)</f>
        <v>1</v>
      </c>
      <c r="P35" s="2">
        <f t="shared" si="13"/>
        <v>0.33333333333333331</v>
      </c>
    </row>
    <row r="36" spans="1:16" x14ac:dyDescent="0.2">
      <c r="A36" s="6">
        <v>3</v>
      </c>
      <c r="B36" s="4" t="s">
        <v>77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Data'!$X$50:$X$1048,$B36,'All Group Data'!$D$50:$D$1048,$B36)+COUNTIFS('All Group Data'!$A$50:$A$1048,$A$1,'All Group Data'!$X$50:$X$1048,$B36,'All Group Data'!$E$50:$E$1048,$B36)</f>
        <v>0</v>
      </c>
      <c r="E36" s="6">
        <f>COUNTIFS('All Group Data'!$A$50:$A$1048,$A$1,'All Group Data'!$X$50:$X$1048,"Draw",'All Group Data'!$D$50:$D$1048,$B36)+COUNTIFS('All Group Data'!$A$50:$A$1048,$A$1,'All Group Data'!$X$50:$X$1048,"Draw",'All Group Data'!$E$50:$E$1048,$B36)</f>
        <v>3</v>
      </c>
      <c r="F36" s="6">
        <f>C36-D36-E36</f>
        <v>0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2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2</v>
      </c>
      <c r="I36" s="9">
        <f>G36-H36</f>
        <v>0</v>
      </c>
      <c r="J36" s="6">
        <f>(D36*3)+(E36*1)</f>
        <v>3</v>
      </c>
      <c r="K36">
        <f>COUNTIFS('All Group Data'!$A$50:$A$1048,$A$1,'All Group Data'!$R$50:$R$1048,$B36)</f>
        <v>0</v>
      </c>
      <c r="L36">
        <f>COUNTIFS('All Group Data'!$A$50:$A$1048,$A$1,'All Group Data'!$R$50:$R$1048,$B36,'All Group Data'!$X$50:$X$1048,$B36)</f>
        <v>0</v>
      </c>
      <c r="M36" s="2">
        <f t="shared" si="12"/>
        <v>0</v>
      </c>
      <c r="N36">
        <f>COUNTIFS('All Group Data'!$A$50:$A$1048,$A$1,'All Group Data'!$T$50:$T$1048,$B36)</f>
        <v>3</v>
      </c>
      <c r="O36">
        <f>COUNTIFS('All Group Data'!$A$50:$A$1048,$A$1,'All Group Data'!$T$50:$T$1048,$B36,'All Group Data'!$X$50:$X$1048,$B36)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Data'!$X$50:$X$1048,$B37,'All Group Data'!$D$50:$D$1048,$B37)+COUNTIFS('All Group Data'!$A$50:$A$1048,$A$1,'All Group Data'!$X$50:$X$1048,$B37,'All Group Data'!$E$50:$E$1048,$B37)</f>
        <v>0</v>
      </c>
      <c r="E37" s="6">
        <f>COUNTIFS('All Group Data'!$A$50:$A$1048,$A$1,'All Group Data'!$X$50:$X$1048,"Draw",'All Group Data'!$D$50:$D$1048,$B37)+COUNTIFS('All Group Data'!$A$50:$A$1048,$A$1,'All Group Data'!$X$50:$X$1048,"Draw",'All Group Data'!$E$50:$E$1048,$B37)</f>
        <v>2</v>
      </c>
      <c r="F37" s="6">
        <f>C37-D37-E37</f>
        <v>1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4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5</v>
      </c>
      <c r="I37" s="9">
        <f>G37-H37</f>
        <v>-1</v>
      </c>
      <c r="J37" s="6">
        <f>(D37*3)+(E37*1)</f>
        <v>2</v>
      </c>
      <c r="K37">
        <f>COUNTIFS('All Group Data'!$A$50:$A$1048,$A$1,'All Group Data'!$R$50:$R$1048,$B37)</f>
        <v>3</v>
      </c>
      <c r="L37">
        <f>COUNTIFS('All Group Data'!$A$50:$A$1048,$A$1,'All Group Data'!$R$50:$R$1048,$B37,'All Group Data'!$X$50:$X$1048,$B37)</f>
        <v>0</v>
      </c>
      <c r="M37" s="2">
        <f t="shared" si="12"/>
        <v>0</v>
      </c>
      <c r="N37">
        <f>COUNTIFS('All Group Data'!$A$50:$A$1048,$A$1,'All Group Data'!$T$50:$T$1048,$B37)</f>
        <v>0</v>
      </c>
      <c r="O37">
        <f>COUNTIFS('All Group Data'!$A$50:$A$1048,$A$1,'All Group Data'!$T$50:$T$1048,$B37,'All Group Data'!$X$50:$X$1048,$B37)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Data'!$A$50:$A$1048,$A$1,'All Group Data'!$D$50:$D$1048,$B40)+COUNTIFS('All Group Data'!$A$50:$A$1048,$A$1,'All Group Data'!$E$50:$E$1048,$B40)</f>
        <v>4</v>
      </c>
      <c r="D40" s="6">
        <f>COUNTIFS('All Group Data'!$A$50:$A$1048,$A$1,'All Group Data'!$X$50:$X$1048,$B40,'All Group Data'!$D$50:$D$1048,$B40)+COUNTIFS('All Group Data'!$A$50:$A$1048,$A$1,'All Group Data'!$X$50:$X$1048,$B40,'All Group Data'!$E$50:$E$1048,$B40)</f>
        <v>2</v>
      </c>
      <c r="E40" s="6">
        <f>COUNTIFS('All Group Data'!$A$50:$A$1048,$A$1,'All Group Data'!$X$50:$X$1048,"Draw",'All Group Data'!$D$50:$D$1048,$B40)+COUNTIFS('All Group Data'!$A$50:$A$1048,$A$1,'All Group Data'!$X$50:$X$1048,"Draw",'All Group Data'!$E$50:$E$1048,$B40)</f>
        <v>1</v>
      </c>
      <c r="F40" s="6">
        <f>C40-D40-E40</f>
        <v>1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6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4</v>
      </c>
      <c r="I40" s="9">
        <f>G40-H40</f>
        <v>2</v>
      </c>
      <c r="J40" s="6">
        <f>(D40*3)+(E40*1)</f>
        <v>7</v>
      </c>
      <c r="K40">
        <f>COUNTIFS('All Group Data'!$A$50:$A$1048,$A$1,'All Group Data'!$R$50:$R$1048,$B40)</f>
        <v>4</v>
      </c>
      <c r="L40">
        <f>COUNTIFS('All Group Data'!$A$50:$A$1048,$A$1,'All Group Data'!$R$50:$R$1048,$B40,'All Group Data'!$X$50:$X$1048,$B40)</f>
        <v>2</v>
      </c>
      <c r="M40" s="2">
        <f t="shared" ref="M40:M43" si="14">IF(K40=0,0,L40/K40)</f>
        <v>0.5</v>
      </c>
      <c r="N40">
        <f>COUNTIFS('All Group Data'!$A$50:$A$1048,$A$1,'All Group Data'!$T$50:$T$1048,$B40)</f>
        <v>0</v>
      </c>
      <c r="O40">
        <f>COUNTIFS('All Group Data'!$A$50:$A$1048,$A$1,'All Group Data'!$T$50:$T$1048,$B40,'All Group Data'!$X$50:$X$1048,$B40)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Data'!$X$50:$X$1048,$B41,'All Group Data'!$D$50:$D$1048,$B41)+COUNTIFS('All Group Data'!$A$50:$A$1048,$A$1,'All Group Data'!$X$50:$X$1048,$B41,'All Group Data'!$E$50:$E$1048,$B41)</f>
        <v>1</v>
      </c>
      <c r="E41" s="6">
        <f>COUNTIFS('All Group Data'!$A$50:$A$1048,$A$1,'All Group Data'!$X$50:$X$1048,"Draw",'All Group Data'!$D$50:$D$1048,$B41)+COUNTIFS('All Group Data'!$A$50:$A$1048,$A$1,'All Group Data'!$X$50:$X$1048,"Draw",'All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7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1</v>
      </c>
      <c r="I41" s="9">
        <f>G41-H41</f>
        <v>6</v>
      </c>
      <c r="J41" s="6">
        <f>(D41*3)+(E41*1)</f>
        <v>5</v>
      </c>
      <c r="K41">
        <f>COUNTIFS('All Group Data'!$A$50:$A$1048,$A$1,'All Group Data'!$R$50:$R$1048,$B41)</f>
        <v>2</v>
      </c>
      <c r="L41">
        <f>COUNTIFS('All Group Data'!$A$50:$A$1048,$A$1,'All Group Data'!$R$50:$R$1048,$B41,'All Group Data'!$X$50:$X$1048,$B41)</f>
        <v>1</v>
      </c>
      <c r="M41" s="2">
        <f t="shared" si="14"/>
        <v>0.5</v>
      </c>
      <c r="N41">
        <f>COUNTIFS('All Group Data'!$A$50:$A$1048,$A$1,'All Group Data'!$T$50:$T$1048,$B41)</f>
        <v>2</v>
      </c>
      <c r="O41">
        <f>COUNTIFS('All Group Data'!$A$50:$A$1048,$A$1,'All Group Data'!$T$50:$T$1048,$B41,'All Group Data'!$X$50:$X$1048,$B41)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Data'!$A$50:$A$1048,$A$1,'All Group Data'!$D$50:$D$1048,$B42)+COUNTIFS('All Group Data'!$A$50:$A$1048,$A$1,'All Group Data'!$E$50:$E$1048,$B42)</f>
        <v>1</v>
      </c>
      <c r="D42" s="6">
        <f>COUNTIFS('All Group Data'!$A$50:$A$1048,$A$1,'All Group Data'!$X$50:$X$1048,$B42,'All Group Data'!$D$50:$D$1048,$B42)+COUNTIFS('All Group Data'!$A$50:$A$1048,$A$1,'All Group Data'!$X$50:$X$1048,$B42,'All Group Data'!$E$50:$E$1048,$B42)</f>
        <v>0</v>
      </c>
      <c r="E42" s="6">
        <f>COUNTIFS('All Group Data'!$A$50:$A$1048,$A$1,'All Group Data'!$X$50:$X$1048,"Draw",'All Group Data'!$D$50:$D$1048,$B42)+COUNTIFS('All Group Data'!$A$50:$A$1048,$A$1,'All Group Data'!$X$50:$X$1048,"Draw",'All Group Data'!$E$50:$E$1048,$B42)</f>
        <v>1</v>
      </c>
      <c r="F42" s="6">
        <f>C42-D42-E42</f>
        <v>0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0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0</v>
      </c>
      <c r="I42" s="9">
        <f>G42-H42</f>
        <v>0</v>
      </c>
      <c r="J42" s="6">
        <f>(D42*3)+(E42*1)</f>
        <v>1</v>
      </c>
      <c r="K42">
        <f>COUNTIFS('All Group Data'!$A$50:$A$1048,$A$1,'All Group Data'!$R$50:$R$1048,$B42)</f>
        <v>0</v>
      </c>
      <c r="L42">
        <f>COUNTIFS('All Group Data'!$A$50:$A$1048,$A$1,'All Group Data'!$R$50:$R$1048,$B42,'All Group Data'!$X$50:$X$1048,$B42)</f>
        <v>0</v>
      </c>
      <c r="M42" s="2">
        <f t="shared" si="14"/>
        <v>0</v>
      </c>
      <c r="N42">
        <f>COUNTIFS('All Group Data'!$A$50:$A$1048,$A$1,'All Group Data'!$T$50:$T$1048,$B42)</f>
        <v>1</v>
      </c>
      <c r="O42">
        <f>COUNTIFS('All Group Data'!$A$50:$A$1048,$A$1,'All Group Data'!$T$50:$T$1048,$B42,'All Group Data'!$X$50:$X$1048,$B42)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Data'!$X$50:$X$1048,$B43,'All Group Data'!$D$50:$D$1048,$B43)+COUNTIFS('All Group Data'!$A$50:$A$1048,$A$1,'All Group Data'!$X$50:$X$1048,$B43,'All Group Data'!$E$50:$E$1048,$B43)</f>
        <v>0</v>
      </c>
      <c r="E43" s="6">
        <f>COUNTIFS('All Group Data'!$A$50:$A$1048,$A$1,'All Group Data'!$X$50:$X$1048,"Draw",'All Group Data'!$D$50:$D$1048,$B43)+COUNTIFS('All Group Data'!$A$50:$A$1048,$A$1,'All Group Data'!$X$50:$X$1048,"Draw",'All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12</v>
      </c>
      <c r="I43" s="9">
        <f>G43-H43</f>
        <v>-11</v>
      </c>
      <c r="J43" s="6">
        <f>(D43*3)+(E43*1)</f>
        <v>0</v>
      </c>
      <c r="K43">
        <f>COUNTIFS('All Group Data'!$A$50:$A$1048,$A$1,'All Group Data'!$R$50:$R$1048,$B43)</f>
        <v>0</v>
      </c>
      <c r="L43">
        <f>COUNTIFS('All Group Data'!$A$50:$A$1048,$A$1,'All Group Data'!$R$50:$R$1048,$B43,'All Group Data'!$X$50:$X$1048,$B43)</f>
        <v>0</v>
      </c>
      <c r="M43" s="2">
        <f t="shared" si="14"/>
        <v>0</v>
      </c>
      <c r="N43">
        <f>COUNTIFS('All Group Data'!$A$50:$A$1048,$A$1,'All Group Data'!$T$50:$T$1048,$B43)</f>
        <v>3</v>
      </c>
      <c r="O43">
        <f>COUNTIFS('All Group Data'!$A$50:$A$1048,$A$1,'All Group Data'!$T$50:$T$1048,$B43,'All Group Data'!$X$50:$X$1048,$B43)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Data'!$A$50:$A$1048,$A$1,'All Group Data'!$D$50:$D$1048,$B46)+COUNTIFS('All Group Data'!$A$50:$A$1048,$A$1,'All Group Data'!$E$50:$E$1048,$B46)</f>
        <v>6</v>
      </c>
      <c r="D46" s="6">
        <f>COUNTIFS('All Group Data'!$A$50:$A$1048,$A$1,'All Group Data'!$X$50:$X$1048,$B46,'All Group Data'!$D$50:$D$1048,$B46)+COUNTIFS('All Group Data'!$A$50:$A$1048,$A$1,'All Group Data'!$X$50:$X$1048,$B46,'All Group Data'!$E$50:$E$1048,$B46)</f>
        <v>4</v>
      </c>
      <c r="E46" s="6">
        <f>COUNTIFS('All Group Data'!$A$50:$A$1048,$A$1,'All Group Data'!$X$50:$X$1048,"Draw",'All Group Data'!$D$50:$D$1048,$B46)+COUNTIFS('All Group Data'!$A$50:$A$1048,$A$1,'All Group Data'!$X$50:$X$1048,"Draw",'All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6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4</v>
      </c>
      <c r="J46" s="6">
        <f>(D46*3)+(E46*1)</f>
        <v>13</v>
      </c>
      <c r="K46">
        <f>COUNTIFS('All Group Data'!$A$50:$A$1048,$A$1,'All Group Data'!$R$50:$R$1048,$B46)</f>
        <v>6</v>
      </c>
      <c r="L46">
        <f>COUNTIFS('All Group Data'!$A$50:$A$1048,$A$1,'All Group Data'!$R$50:$R$1048,$B46,'All Group Data'!$X$50:$X$1048,$B46)</f>
        <v>4</v>
      </c>
      <c r="M46" s="2">
        <f t="shared" ref="M46:M49" si="16">IF(K46=0,0,L46/K46)</f>
        <v>0.66666666666666663</v>
      </c>
      <c r="N46">
        <f>COUNTIFS('All Group Data'!$A$50:$A$1048,$A$1,'All Group Data'!$T$50:$T$1048,$B46)</f>
        <v>0</v>
      </c>
      <c r="O46">
        <f>COUNTIFS('All Group Data'!$A$50:$A$1048,$A$1,'All Group Data'!$T$50:$T$1048,$B46,'All Group Data'!$X$50:$X$1048,$B46)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Data'!$X$50:$X$1048,$B47,'All Group Data'!$D$50:$D$1048,$B47)+COUNTIFS('All Group Data'!$A$50:$A$1048,$A$1,'All Group Data'!$X$50:$X$1048,$B47,'All Group Data'!$E$50:$E$1048,$B47)</f>
        <v>2</v>
      </c>
      <c r="E47" s="6">
        <f>COUNTIFS('All Group Data'!$A$50:$A$1048,$A$1,'All Group Data'!$X$50:$X$1048,"Draw",'All Group Data'!$D$50:$D$1048,$B47)+COUNTIFS('All Group Data'!$A$50:$A$1048,$A$1,'All Group Data'!$X$50:$X$1048,"Draw",'All Group Data'!$E$50:$E$1048,$B47)</f>
        <v>0</v>
      </c>
      <c r="F47" s="6">
        <f>C47-D47-E47</f>
        <v>2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3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5</v>
      </c>
      <c r="I47" s="9">
        <f>G47-H47</f>
        <v>-2</v>
      </c>
      <c r="J47" s="6">
        <f>(D47*3)+(E47*1)</f>
        <v>6</v>
      </c>
      <c r="K47">
        <f>COUNTIFS('All Group Data'!$A$50:$A$1048,$A$1,'All Group Data'!$R$50:$R$1048,$B47)</f>
        <v>2</v>
      </c>
      <c r="L47">
        <f>COUNTIFS('All Group Data'!$A$50:$A$1048,$A$1,'All Group Data'!$R$50:$R$1048,$B47,'All Group Data'!$X$50:$X$1048,$B47)</f>
        <v>2</v>
      </c>
      <c r="M47" s="2">
        <f t="shared" si="16"/>
        <v>1</v>
      </c>
      <c r="N47">
        <f>COUNTIFS('All Group Data'!$A$50:$A$1048,$A$1,'All Group Data'!$T$50:$T$1048,$B47)</f>
        <v>2</v>
      </c>
      <c r="O47">
        <f>COUNTIFS('All Group Data'!$A$50:$A$1048,$A$1,'All Group Data'!$T$50:$T$1048,$B47,'All Group Data'!$X$50:$X$1048,$B47)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Data'!$X$50:$X$1048,$B48,'All Group Data'!$D$50:$D$1048,$B48)+COUNTIFS('All Group Data'!$A$50:$A$1048,$A$1,'All Group Data'!$X$50:$X$1048,$B48,'All Group Data'!$E$50:$E$1048,$B48)</f>
        <v>1</v>
      </c>
      <c r="E48" s="6">
        <f>COUNTIFS('All Group Data'!$A$50:$A$1048,$A$1,'All Group Data'!$X$50:$X$1048,"Draw",'All Group Data'!$D$50:$D$1048,$B48)+COUNTIFS('All Group Data'!$A$50:$A$1048,$A$1,'All Group Data'!$X$50:$X$1048,"Draw",'All Group Data'!$E$50:$E$1048,$B48)</f>
        <v>1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1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1</v>
      </c>
      <c r="I48" s="9">
        <f>G48-H48</f>
        <v>0</v>
      </c>
      <c r="J48" s="6">
        <f>(D48*3)+(E48*1)</f>
        <v>4</v>
      </c>
      <c r="K48">
        <f>COUNTIFS('All Group Data'!$A$50:$A$1048,$A$1,'All Group Data'!$R$50:$R$1048,$B48)</f>
        <v>1</v>
      </c>
      <c r="L48">
        <f>COUNTIFS('All Group Data'!$A$50:$A$1048,$A$1,'All Group Data'!$R$50:$R$1048,$B48,'All Group Data'!$X$50:$X$1048,$B48)</f>
        <v>0</v>
      </c>
      <c r="M48" s="2">
        <f t="shared" si="16"/>
        <v>0</v>
      </c>
      <c r="N48">
        <f>COUNTIFS('All Group Data'!$A$50:$A$1048,$A$1,'All Group Data'!$T$50:$T$1048,$B48)</f>
        <v>2</v>
      </c>
      <c r="O48">
        <f>COUNTIFS('All Group Data'!$A$50:$A$1048,$A$1,'All Group Data'!$T$50:$T$1048,$B48,'All Group Data'!$X$50:$X$1048,$B48)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Data'!$X$50:$X$1048,$B49,'All Group Data'!$D$50:$D$1048,$B49)+COUNTIFS('All Group Data'!$A$50:$A$1048,$A$1,'All Group Data'!$X$50:$X$1048,$B49,'All Group Data'!$E$50:$E$1048,$B49)</f>
        <v>0</v>
      </c>
      <c r="E49" s="6">
        <f>COUNTIFS('All Group Data'!$A$50:$A$1048,$A$1,'All Group Data'!$X$50:$X$1048,"Draw",'All Group Data'!$D$50:$D$1048,$B49)+COUNTIFS('All Group Data'!$A$50:$A$1048,$A$1,'All Group Data'!$X$50:$X$1048,"Draw",'All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0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3</v>
      </c>
      <c r="I49" s="9">
        <f>G49-H49</f>
        <v>-3</v>
      </c>
      <c r="J49" s="6">
        <f>(D49*3)+(E49*1)</f>
        <v>1</v>
      </c>
      <c r="K49">
        <f>COUNTIFS('All Group Data'!$A$50:$A$1048,$A$1,'All Group Data'!$R$50:$R$1048,$B49)</f>
        <v>0</v>
      </c>
      <c r="L49">
        <f>COUNTIFS('All Group Data'!$A$50:$A$1048,$A$1,'All Group Data'!$R$50:$R$1048,$B49,'All Group Data'!$X$50:$X$1048,$B49)</f>
        <v>0</v>
      </c>
      <c r="M49" s="2">
        <f t="shared" si="16"/>
        <v>0</v>
      </c>
      <c r="N49">
        <f>COUNTIFS('All Group Data'!$A$50:$A$1048,$A$1,'All Group Data'!$T$50:$T$1048,$B49)</f>
        <v>3</v>
      </c>
      <c r="O49">
        <f>COUNTIFS('All Group Data'!$A$50:$A$1048,$A$1,'All Group Data'!$T$50:$T$1048,$B49,'All Group Data'!$X$50:$X$1048,$B49)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Data'!$A$2:$A$1048,$A$1,'All Group Data'!$D$2:$D$1048,$B4)+COUNTIFS('All Group Data'!$A$2:$A$1048,$A$1,'All Group Data'!$E$2:$E$1048,$B4)</f>
        <v>3</v>
      </c>
      <c r="D4" s="6">
        <f>COUNTIFS('All Group Data'!$A$2:$A$1048,$A$1,'All Group Data'!$X$2:$X$1048,$B4,'All Group Data'!$D$2:$D$1048,$B4)+COUNTIFS('All Group Data'!$A$2:$A$1048,$A$1,'All Group Data'!$X$2:$X$1048,$B4,'All Group Data'!$E$2:$E$1048,$B4)</f>
        <v>3</v>
      </c>
      <c r="E4" s="6">
        <f>COUNTIFS('All Group Data'!$A$2:$A$1048,$A$1,'All Group Data'!$X$2:$X$1048,"Draw",'All Group Data'!$D$2:$D$1048,$B4)+COUNTIFS('All Group Data'!$A$2:$A$1048,$A$1,'All Group Data'!$X$2:$X$1048,"Draw",'All Group Data'!$E$2:$E$1048,$B4)</f>
        <v>0</v>
      </c>
      <c r="F4" s="6">
        <f>C4-D4-E4</f>
        <v>0</v>
      </c>
      <c r="G4" s="6">
        <f>SUMIFS('All Group Data'!$F$2:$F$1048,'All Group Data'!$A$2:$A$1048,$A$1,'All Group Data'!$D$2:$D$1048,$B4)+SUMIFS('All Group Data'!$G$2:$G$1048,'All Group Data'!$A$2:$A$1048,$A$1,'All Group Data'!$E$2:$E$1048,$B4)</f>
        <v>8</v>
      </c>
      <c r="H4" s="6">
        <f>SUMIFS('All Group Data'!$G$2:$G$1048,'All Group Data'!$A$2:$A$1048,$A$1,'All Group Data'!$D$2:$D$1048,$B4)+SUMIFS('All Group Data'!$F$2:$F$1048,'All Group Data'!$A$2:$A$1048,$A$1,'All Group Data'!$E$2:$E$1048,$B4)</f>
        <v>2</v>
      </c>
      <c r="I4" s="9">
        <f>G4-H4</f>
        <v>6</v>
      </c>
      <c r="J4" s="6">
        <f>(D4*3)+(E4*1)</f>
        <v>9</v>
      </c>
      <c r="K4">
        <f>COUNTIFS('All Group Data'!$A$2:$A$1048,$A$1,'All Group Data'!$R$2:$R$1048,$B4)</f>
        <v>2</v>
      </c>
      <c r="L4">
        <f>COUNTIFS('All Group Data'!$A$2:$A$1048,$A$1,'All Group Data'!$R$2:$R$1048,$B4,'All Group Data'!$X$2:$X$1048,$B4)</f>
        <v>2</v>
      </c>
      <c r="M4" s="2">
        <f t="shared" ref="M4" si="0">IF(K4=0,0,L4/K4)</f>
        <v>1</v>
      </c>
      <c r="N4">
        <f>COUNTIFS('All Group Data'!$A$2:$A$1048,$A$1,'All Group Data'!$T$2:$T$1048,$B4)</f>
        <v>1</v>
      </c>
      <c r="O4">
        <f>COUNTIFS('All Group Data'!$A$2:$A$1048,$A$1,'All Group Data'!$T$2:$T$1048,$B4,'All Group Data'!$X$2:$X$1048,$B4)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Data'!$X$2:$X$1048,$B5,'All Group Data'!$D$2:$D$1048,$B5)+COUNTIFS('All Group Data'!$A$2:$A$1048,$A$1,'All Group Data'!$X$2:$X$1048,$B5,'All Group Data'!$E$2:$E$1048,$B5)</f>
        <v>2</v>
      </c>
      <c r="E5" s="6">
        <f>COUNTIFS('All Group Data'!$A$2:$A$1048,$A$1,'All Group Data'!$X$2:$X$1048,"Draw",'All Group Data'!$D$2:$D$1048,$B5)+COUNTIFS('All Group Data'!$A$2:$A$1048,$A$1,'All Group Data'!$X$2:$X$1048,"Draw",'All Group Data'!$E$2:$E$1048,$B5)</f>
        <v>0</v>
      </c>
      <c r="F5" s="6">
        <f>C5-D5-E5</f>
        <v>2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4</v>
      </c>
      <c r="I5" s="9">
        <f>G5-H5</f>
        <v>1</v>
      </c>
      <c r="J5" s="6">
        <f>(D5*3)+(E5*1)</f>
        <v>6</v>
      </c>
      <c r="K5">
        <f>COUNTIFS('All Group Data'!$A$2:$A$1048,$A$1,'All Group Data'!$R$2:$R$1048,$B5)</f>
        <v>1</v>
      </c>
      <c r="L5">
        <f>COUNTIFS('All Group Data'!$A$2:$A$1048,$A$1,'All Group Data'!$R$2:$R$1048,$B5,'All Group Data'!$X$2:$X$1048,$B5)</f>
        <v>1</v>
      </c>
      <c r="M5" s="2">
        <f t="shared" ref="M5:M7" si="2">IF(K5=0,0,L5/K5)</f>
        <v>1</v>
      </c>
      <c r="N5">
        <f>COUNTIFS('All Group Data'!$A$2:$A$1048,$A$1,'All Group Data'!$T$2:$T$1048,$B5)</f>
        <v>2</v>
      </c>
      <c r="O5">
        <f>COUNTIFS('All Group Data'!$A$2:$A$1048,$A$1,'All Group Data'!$T$2:$T$1048,$B5,'All Group Data'!$X$2:$X$1048,$B5)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93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Data'!$X$2:$X$1048,$B6,'All Group Data'!$D$2:$D$1048,$B6)+COUNTIFS('All Group Data'!$A$2:$A$1048,$A$1,'All Group Data'!$X$2:$X$1048,$B6,'All Group Data'!$E$2:$E$1048,$B6)</f>
        <v>1</v>
      </c>
      <c r="E6" s="6">
        <f>COUNTIFS('All Group Data'!$A$2:$A$1048,$A$1,'All Group Data'!$X$2:$X$1048,"Draw",'All Group Data'!$D$2:$D$1048,$B6)+COUNTIFS('All Group Data'!$A$2:$A$1048,$A$1,'All Group Data'!$X$2:$X$1048,"Draw",'All Group Data'!$E$2:$E$1048,$B6)</f>
        <v>0</v>
      </c>
      <c r="F6" s="6">
        <f>C6-D6-E6</f>
        <v>2</v>
      </c>
      <c r="G6" s="6">
        <f>SUMIFS('All Group Data'!$F$2:$F$1048,'All Group Data'!$A$2:$A$1048,$A$1,'All Group Data'!$D$2:$D$1048,$B6)+SUMIFS('All Group Data'!$G$2:$G$1048,'All Group Data'!$A$2:$A$1048,$A$1,'All Group Data'!$E$2:$E$1048,$B6)</f>
        <v>2</v>
      </c>
      <c r="H6" s="6">
        <f>SUMIFS('All Group Data'!$G$2:$G$1048,'All Group Data'!$A$2:$A$1048,$A$1,'All Group Data'!$D$2:$D$1048,$B6)+SUMIFS('All Group Data'!$F$2:$F$1048,'All Group Data'!$A$2:$A$1048,$A$1,'All Group Data'!$E$2:$E$1048,$B6)</f>
        <v>4</v>
      </c>
      <c r="I6" s="9">
        <f>G6-H6</f>
        <v>-2</v>
      </c>
      <c r="J6" s="6">
        <f>(D6*3)+(E6*1)</f>
        <v>3</v>
      </c>
      <c r="K6">
        <f>COUNTIFS('All Group Data'!$A$2:$A$1048,$A$1,'All Group Data'!$R$2:$R$1048,$B6)</f>
        <v>3</v>
      </c>
      <c r="L6">
        <f>COUNTIFS('All Group Data'!$A$2:$A$1048,$A$1,'All Group Data'!$R$2:$R$1048,$B6,'All Group Data'!$X$2:$X$1048,$B6)</f>
        <v>1</v>
      </c>
      <c r="M6" s="2">
        <f t="shared" si="2"/>
        <v>0.33333333333333331</v>
      </c>
      <c r="N6">
        <f>COUNTIFS('All Group Data'!$A$2:$A$1048,$A$1,'All Group Data'!$T$2:$T$1048,$B6)</f>
        <v>1</v>
      </c>
      <c r="O6">
        <f>COUNTIFS('All Group Data'!$A$2:$A$1048,$A$1,'All Group Data'!$T$2:$T$1048,$B6,'All Group Data'!$X$2:$X$1048,$B6)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Data'!$X$2:$X$1048,$B7,'All Group Data'!$D$2:$D$1048,$B7)+COUNTIFS('All Group Data'!$A$2:$A$1048,$A$1,'All Group Data'!$X$2:$X$1048,$B7,'All Group Data'!$E$2:$E$1048,$B7)</f>
        <v>0</v>
      </c>
      <c r="E7" s="6">
        <f>COUNTIFS('All Group Data'!$A$2:$A$1048,$A$1,'All Group Data'!$X$2:$X$1048,"Draw",'All Group Data'!$D$2:$D$1048,$B7)+COUNTIFS('All Group Data'!$A$2:$A$1048,$A$1,'All Group Data'!$X$2:$X$1048,"Draw",'All Group Data'!$E$2:$E$1048,$B7)</f>
        <v>0</v>
      </c>
      <c r="F7" s="6">
        <f>C7-D7-E7</f>
        <v>3</v>
      </c>
      <c r="G7" s="6">
        <f>SUMIFS('All Group Data'!$F$2:$F$1048,'All Group Data'!$A$2:$A$1048,$A$1,'All Group Data'!$D$2:$D$1048,$B7)+SUMIFS('All Group Data'!$G$2:$G$1048,'All Group Data'!$A$2:$A$1048,$A$1,'All Group Data'!$E$2:$E$1048,$B7)</f>
        <v>3</v>
      </c>
      <c r="H7" s="6">
        <f>SUMIFS('All Group Data'!$G$2:$G$1048,'All Group Data'!$A$2:$A$1048,$A$1,'All Group Data'!$D$2:$D$1048,$B7)+SUMIFS('All Group Data'!$F$2:$F$1048,'All Group Data'!$A$2:$A$1048,$A$1,'All Group Data'!$E$2:$E$1048,$B7)</f>
        <v>9</v>
      </c>
      <c r="I7" s="9">
        <f>G7-H7</f>
        <v>-6</v>
      </c>
      <c r="J7" s="6">
        <f>(D7*3)+(E7*1)</f>
        <v>0</v>
      </c>
      <c r="K7">
        <f>COUNTIFS('All Group Data'!$A$2:$A$1048,$A$1,'All Group Data'!$R$2:$R$1048,$B7)</f>
        <v>0</v>
      </c>
      <c r="L7">
        <f>COUNTIFS('All Group Data'!$A$2:$A$1048,$A$1,'All Group Data'!$R$2:$R$1048,$B7,'All Group Data'!$X$2:$X$1048,$B7)</f>
        <v>0</v>
      </c>
      <c r="M7" s="2">
        <f t="shared" si="2"/>
        <v>0</v>
      </c>
      <c r="N7">
        <f>COUNTIFS('All Group Data'!$A$2:$A$1048,$A$1,'All Group Data'!$T$2:$T$1048,$B7)</f>
        <v>3</v>
      </c>
      <c r="O7">
        <f>COUNTIFS('All Group Data'!$A$2:$A$1048,$A$1,'All Group Data'!$T$2:$T$1048,$B7,'All Group Data'!$X$2:$X$1048,$B7)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Data'!$A$2:$A$1048,$A$1,'All Group Data'!$D$2:$D$1048,$B10)+COUNTIFS('All Group Data'!$A$2:$A$1048,$A$1,'All Group Data'!$E$2:$E$1048,$B10)</f>
        <v>3</v>
      </c>
      <c r="D10" s="6">
        <f>COUNTIFS('All Group Data'!$A$2:$A$1048,$A$1,'All Group Data'!$X$2:$X$1048,$B10,'All Group Data'!$D$2:$D$1048,$B10)+COUNTIFS('All Group Data'!$A$2:$A$1048,$A$1,'All Group Data'!$X$2:$X$1048,$B10,'All Group Data'!$E$2:$E$1048,$B10)</f>
        <v>2</v>
      </c>
      <c r="E10" s="6">
        <f>COUNTIFS('All Group Data'!$A$2:$A$1048,$A$1,'All Group Data'!$X$2:$X$1048,"Draw",'All Group Data'!$D$2:$D$1048,$B10)+COUNTIFS('All Group Data'!$A$2:$A$1048,$A$1,'All Group Data'!$X$2:$X$1048,"Draw",'All Group Data'!$E$2:$E$1048,$B10)</f>
        <v>1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5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2</v>
      </c>
      <c r="I10" s="9">
        <f>G10-H10</f>
        <v>3</v>
      </c>
      <c r="J10" s="6">
        <f>(D10*3)+(E10*1)</f>
        <v>7</v>
      </c>
      <c r="K10">
        <f>COUNTIFS('All Group Data'!$A$2:$A$1048,$A$1,'All Group Data'!$R$2:$R$1048,$B10)</f>
        <v>3</v>
      </c>
      <c r="L10">
        <f>COUNTIFS('All Group Data'!$A$2:$A$1048,$A$1,'All Group Data'!$R$2:$R$1048,$B10,'All Group Data'!$X$2:$X$1048,$B10)</f>
        <v>2</v>
      </c>
      <c r="M10" s="2">
        <f t="shared" ref="M10:M13" si="4">IF(K10=0,0,L10/K10)</f>
        <v>0.66666666666666663</v>
      </c>
      <c r="N10">
        <f>COUNTIFS('All Group Data'!$A$2:$A$1048,$A$1,'All Group Data'!$T$2:$T$1048,$B10)</f>
        <v>0</v>
      </c>
      <c r="O10">
        <f>COUNTIFS('All Group Data'!$A$2:$A$1048,$A$1,'All Group Data'!$T$2:$T$1048,$B10,'All Group Data'!$X$2:$X$1048,$B10)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90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Data'!$X$2:$X$1048,$B11,'All Group Data'!$D$2:$D$1048,$B11)+COUNTIFS('All Group Data'!$A$2:$A$1048,$A$1,'All Group Data'!$X$2:$X$1048,$B11,'All Group Data'!$E$2:$E$1048,$B11)</f>
        <v>1</v>
      </c>
      <c r="E11" s="6">
        <f>COUNTIFS('All Group Data'!$A$2:$A$1048,$A$1,'All Group Data'!$X$2:$X$1048,"Draw",'All Group Data'!$D$2:$D$1048,$B11)+COUNTIFS('All Group Data'!$A$2:$A$1048,$A$1,'All Group Data'!$X$2:$X$1048,"Draw",'All Group Data'!$E$2:$E$1048,$B11)</f>
        <v>2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3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4</v>
      </c>
      <c r="I11" s="9">
        <f>G11-H11</f>
        <v>-1</v>
      </c>
      <c r="J11" s="6">
        <f>(D11*3)+(E11*1)</f>
        <v>5</v>
      </c>
      <c r="K11">
        <f>COUNTIFS('All Group Data'!$A$2:$A$1048,$A$1,'All Group Data'!$R$2:$R$1048,$B11)</f>
        <v>2</v>
      </c>
      <c r="L11">
        <f>COUNTIFS('All Group Data'!$A$2:$A$1048,$A$1,'All Group Data'!$R$2:$R$1048,$B11,'All Group Data'!$X$2:$X$1048,$B11)</f>
        <v>1</v>
      </c>
      <c r="M11" s="2">
        <f t="shared" si="4"/>
        <v>0.5</v>
      </c>
      <c r="N11">
        <f>COUNTIFS('All Group Data'!$A$2:$A$1048,$A$1,'All Group Data'!$T$2:$T$1048,$B11)</f>
        <v>2</v>
      </c>
      <c r="O11">
        <f>COUNTIFS('All Group Data'!$A$2:$A$1048,$A$1,'All Group Data'!$T$2:$T$1048,$B11,'All Group Data'!$X$2:$X$1048,$B11)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Data'!$X$2:$X$1048,$B12,'All Group Data'!$D$2:$D$1048,$B12)+COUNTIFS('All Group Data'!$A$2:$A$1048,$A$1,'All Group Data'!$X$2:$X$1048,$B12,'All Group Data'!$E$2:$E$1048,$B12)</f>
        <v>1</v>
      </c>
      <c r="E12" s="6">
        <f>COUNTIFS('All Group Data'!$A$2:$A$1048,$A$1,'All Group Data'!$X$2:$X$1048,"Draw",'All Group Data'!$D$2:$D$1048,$B12)+COUNTIFS('All Group Data'!$A$2:$A$1048,$A$1,'All Group Data'!$X$2:$X$1048,"Draw",'All Group Data'!$E$2:$E$1048,$B12)</f>
        <v>0</v>
      </c>
      <c r="F12" s="6">
        <f>C12-D12-E12</f>
        <v>2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2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2</v>
      </c>
      <c r="I12" s="9">
        <f>G12-H12</f>
        <v>0</v>
      </c>
      <c r="J12" s="6">
        <f>(D12*3)+(E12*1)</f>
        <v>3</v>
      </c>
      <c r="K12">
        <f>COUNTIFS('All Group Data'!$A$2:$A$1048,$A$1,'All Group Data'!$R$2:$R$1048,$B12)</f>
        <v>1</v>
      </c>
      <c r="L12">
        <f>COUNTIFS('All Group Data'!$A$2:$A$1048,$A$1,'All Group Data'!$R$2:$R$1048,$B12,'All Group Data'!$X$2:$X$1048,$B12)</f>
        <v>1</v>
      </c>
      <c r="M12" s="2">
        <f t="shared" si="4"/>
        <v>1</v>
      </c>
      <c r="N12">
        <f>COUNTIFS('All Group Data'!$A$2:$A$1048,$A$1,'All Group Data'!$T$2:$T$1048,$B12)</f>
        <v>2</v>
      </c>
      <c r="O12">
        <f>COUNTIFS('All Group Data'!$A$2:$A$1048,$A$1,'All Group Data'!$T$2:$T$1048,$B12,'All Group Data'!$X$2:$X$1048,$B12)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98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Data'!$X$2:$X$1048,$B13,'All Group Data'!$D$2:$D$1048,$B13)+COUNTIFS('All Group Data'!$A$2:$A$1048,$A$1,'All Group Data'!$X$2:$X$1048,$B13,'All Group Data'!$E$2:$E$1048,$B13)</f>
        <v>0</v>
      </c>
      <c r="E13" s="6">
        <f>COUNTIFS('All Group Data'!$A$2:$A$1048,$A$1,'All Group Data'!$X$2:$X$1048,"Draw",'All Group Data'!$D$2:$D$1048,$B13)+COUNTIFS('All Group Data'!$A$2:$A$1048,$A$1,'All Group Data'!$X$2:$X$1048,"Draw",'All Group Data'!$E$2:$E$1048,$B13)</f>
        <v>1</v>
      </c>
      <c r="F13" s="6">
        <f>C13-D13-E13</f>
        <v>2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0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4</v>
      </c>
      <c r="I13" s="9">
        <f>G13-H13</f>
        <v>-4</v>
      </c>
      <c r="J13" s="6">
        <f>(D13*3)+(E13*1)</f>
        <v>1</v>
      </c>
      <c r="K13">
        <f>COUNTIFS('All Group Data'!$A$2:$A$1048,$A$1,'All Group Data'!$R$2:$R$1048,$B13)</f>
        <v>0</v>
      </c>
      <c r="L13">
        <f>COUNTIFS('All Group Data'!$A$2:$A$1048,$A$1,'All Group Data'!$R$2:$R$1048,$B13,'All Group Data'!$X$2:$X$1048,$B13)</f>
        <v>0</v>
      </c>
      <c r="M13" s="2">
        <f t="shared" si="4"/>
        <v>0</v>
      </c>
      <c r="N13">
        <f>COUNTIFS('All Group Data'!$A$2:$A$1048,$A$1,'All Group Data'!$T$2:$T$1048,$B13)</f>
        <v>3</v>
      </c>
      <c r="O13">
        <f>COUNTIFS('All Group Data'!$A$2:$A$1048,$A$1,'All Group Data'!$T$2:$T$1048,$B13,'All Group Data'!$X$2:$X$1048,$B13)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Data'!$A$2:$A$1048,$A$1,'All Group Data'!$D$2:$D$1048,$B16)+COUNTIFS('All Group Data'!$A$2:$A$1048,$A$1,'All Group Data'!$E$2:$E$1048,$B16)</f>
        <v>4</v>
      </c>
      <c r="D16" s="6">
        <f>COUNTIFS('All Group Data'!$A$2:$A$1048,$A$1,'All Group Data'!$X$2:$X$1048,$B16,'All Group Data'!$D$2:$D$1048,$B16)+COUNTIFS('All Group Data'!$A$2:$A$1048,$A$1,'All Group Data'!$X$2:$X$1048,$B16,'All Group Data'!$E$2:$E$1048,$B16)</f>
        <v>2</v>
      </c>
      <c r="E16" s="6">
        <f>COUNTIFS('All Group Data'!$A$2:$A$1048,$A$1,'All Group Data'!$X$2:$X$1048,"Draw",'All Group Data'!$D$2:$D$1048,$B16)+COUNTIFS('All Group Data'!$A$2:$A$1048,$A$1,'All Group Data'!$X$2:$X$1048,"Draw",'All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9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7</v>
      </c>
      <c r="J16" s="6">
        <f>(D16*3)+(E16*1)</f>
        <v>8</v>
      </c>
      <c r="K16">
        <f>COUNTIFS('All Group Data'!$A$2:$A$1048,$A$1,'All Group Data'!$R$2:$R$1048,$B16)</f>
        <v>2</v>
      </c>
      <c r="L16">
        <f>COUNTIFS('All Group Data'!$A$2:$A$1048,$A$1,'All Group Data'!$R$2:$R$1048,$B16,'All Group Data'!$X$2:$X$1048,$B16)</f>
        <v>1</v>
      </c>
      <c r="M16" s="2">
        <f t="shared" ref="M16:M19" si="6">IF(K16=0,0,L16/K16)</f>
        <v>0.5</v>
      </c>
      <c r="N16">
        <f>COUNTIFS('All Group Data'!$A$2:$A$1048,$A$1,'All Group Data'!$T$2:$T$1048,$B16)</f>
        <v>1</v>
      </c>
      <c r="O16">
        <f>COUNTIFS('All Group Data'!$A$2:$A$1048,$A$1,'All Group Data'!$T$2:$T$1048,$B16,'All Group Data'!$X$2:$X$1048,$B16)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Data'!$A$2:$A$1048,$A$1,'All Group Data'!$D$2:$D$1048,$B17)+COUNTIFS('All Group Data'!$A$2:$A$1048,$A$1,'All Group Data'!$E$2:$E$1048,$B17)</f>
        <v>4</v>
      </c>
      <c r="D17" s="6">
        <f>COUNTIFS('All Group Data'!$A$2:$A$1048,$A$1,'All Group Data'!$X$2:$X$1048,$B17,'All Group Data'!$D$2:$D$1048,$B17)+COUNTIFS('All Group Data'!$A$2:$A$1048,$A$1,'All Group Data'!$X$2:$X$1048,$B17,'All Group Data'!$E$2:$E$1048,$B17)</f>
        <v>2</v>
      </c>
      <c r="E17" s="6">
        <f>COUNTIFS('All Group Data'!$A$2:$A$1048,$A$1,'All Group Data'!$X$2:$X$1048,"Draw",'All Group Data'!$D$2:$D$1048,$B17)+COUNTIFS('All Group Data'!$A$2:$A$1048,$A$1,'All Group Data'!$X$2:$X$1048,"Draw",'All Group Data'!$E$2:$E$1048,$B17)</f>
        <v>1</v>
      </c>
      <c r="F17" s="6">
        <f>C17-D17-E17</f>
        <v>1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3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2</v>
      </c>
      <c r="I17" s="9">
        <f>G17-H17</f>
        <v>1</v>
      </c>
      <c r="J17" s="6">
        <f>(D17*3)+(E17*1)</f>
        <v>7</v>
      </c>
      <c r="K17">
        <f>COUNTIFS('All Group Data'!$A$2:$A$1048,$A$1,'All Group Data'!$R$2:$R$1048,$B17)</f>
        <v>3</v>
      </c>
      <c r="L17">
        <f>COUNTIFS('All Group Data'!$A$2:$A$1048,$A$1,'All Group Data'!$R$2:$R$1048,$B17,'All Group Data'!$X$2:$X$1048,$B17)</f>
        <v>2</v>
      </c>
      <c r="M17" s="2">
        <f t="shared" si="6"/>
        <v>0.66666666666666663</v>
      </c>
      <c r="N17">
        <f>COUNTIFS('All Group Data'!$A$2:$A$1048,$A$1,'All Group Data'!$T$2:$T$1048,$B17)</f>
        <v>1</v>
      </c>
      <c r="O17">
        <f>COUNTIFS('All Group Data'!$A$2:$A$1048,$A$1,'All Group Data'!$T$2:$T$1048,$B17,'All Group Data'!$X$2:$X$1048,$B17)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Data'!$X$2:$X$1048,$B18,'All Group Data'!$D$2:$D$1048,$B18)+COUNTIFS('All Group Data'!$A$2:$A$1048,$A$1,'All Group Data'!$X$2:$X$1048,$B18,'All Group Data'!$E$2:$E$1048,$B18)</f>
        <v>1</v>
      </c>
      <c r="E18" s="6">
        <f>COUNTIFS('All Group Data'!$A$2:$A$1048,$A$1,'All Group Data'!$X$2:$X$1048,"Draw",'All Group Data'!$D$2:$D$1048,$B18)+COUNTIFS('All Group Data'!$A$2:$A$1048,$A$1,'All Group Data'!$X$2:$X$1048,"Draw",'All Group Data'!$E$2:$E$1048,$B18)</f>
        <v>0</v>
      </c>
      <c r="F18" s="6">
        <f>C18-D18-E18</f>
        <v>2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3</v>
      </c>
      <c r="K18">
        <f>COUNTIFS('All Group Data'!$A$2:$A$1048,$A$1,'All Group Data'!$R$2:$R$1048,$B18)</f>
        <v>1</v>
      </c>
      <c r="L18">
        <f>COUNTIFS('All Group Data'!$A$2:$A$1048,$A$1,'All Group Data'!$R$2:$R$1048,$B18,'All Group Data'!$X$2:$X$1048,$B18)</f>
        <v>1</v>
      </c>
      <c r="M18" s="2">
        <f t="shared" si="6"/>
        <v>1</v>
      </c>
      <c r="N18">
        <f>COUNTIFS('All Group Data'!$A$2:$A$1048,$A$1,'All Group Data'!$T$2:$T$1048,$B18)</f>
        <v>2</v>
      </c>
      <c r="O18">
        <f>COUNTIFS('All Group Data'!$A$2:$A$1048,$A$1,'All Group Data'!$T$2:$T$1048,$B18,'All Group Data'!$X$2:$X$1048,$B18)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99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Data'!$X$2:$X$1048,$B19,'All Group Data'!$D$2:$D$1048,$B19)+COUNTIFS('All Group Data'!$A$2:$A$1048,$A$1,'All Group Data'!$X$2:$X$1048,$B19,'All Group Data'!$E$2:$E$1048,$B19)</f>
        <v>0</v>
      </c>
      <c r="E19" s="6">
        <f>COUNTIFS('All Group Data'!$A$2:$A$1048,$A$1,'All Group Data'!$X$2:$X$1048,"Draw",'All Group Data'!$D$2:$D$1048,$B19)+COUNTIFS('All Group Data'!$A$2:$A$1048,$A$1,'All Group Data'!$X$2:$X$1048,"Draw",'All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10</v>
      </c>
      <c r="I19" s="9">
        <f>G19-H19</f>
        <v>-8</v>
      </c>
      <c r="J19" s="6">
        <f>(D19*3)+(E19*1)</f>
        <v>0</v>
      </c>
      <c r="K19">
        <f>COUNTIFS('All Group Data'!$A$2:$A$1048,$A$1,'All Group Data'!$R$2:$R$1048,$B19)</f>
        <v>1</v>
      </c>
      <c r="L19">
        <f>COUNTIFS('All Group Data'!$A$2:$A$1048,$A$1,'All Group Data'!$R$2:$R$1048,$B19,'All Group Data'!$X$2:$X$1048,$B19)</f>
        <v>0</v>
      </c>
      <c r="M19" s="2">
        <f t="shared" si="6"/>
        <v>0</v>
      </c>
      <c r="N19">
        <f>COUNTIFS('All Group Data'!$A$2:$A$1048,$A$1,'All Group Data'!$T$2:$T$1048,$B19)</f>
        <v>3</v>
      </c>
      <c r="O19">
        <f>COUNTIFS('All Group Data'!$A$2:$A$1048,$A$1,'All Group Data'!$T$2:$T$1048,$B19,'All Group Data'!$X$2:$X$1048,$B19)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Data'!$A$2:$A$1048,$A$1,'All Group Data'!$D$2:$D$1048,$B22)+COUNTIFS('All Group Data'!$A$2:$A$1048,$A$1,'All Group Data'!$E$2:$E$1048,$B22)</f>
        <v>5</v>
      </c>
      <c r="D22" s="6">
        <f>COUNTIFS('All Group Data'!$A$2:$A$1048,$A$1,'All Group Data'!$X$2:$X$1048,$B22,'All Group Data'!$D$2:$D$1048,$B22)+COUNTIFS('All Group Data'!$A$2:$A$1048,$A$1,'All Group Data'!$X$2:$X$1048,$B22,'All Group Data'!$E$2:$E$1048,$B22)</f>
        <v>3</v>
      </c>
      <c r="E22" s="6">
        <f>COUNTIFS('All Group Data'!$A$2:$A$1048,$A$1,'All Group Data'!$X$2:$X$1048,"Draw",'All Group Data'!$D$2:$D$1048,$B22)+COUNTIFS('All Group Data'!$A$2:$A$1048,$A$1,'All Group Data'!$X$2:$X$1048,"Draw",'All Group Data'!$E$2:$E$1048,$B22)</f>
        <v>1</v>
      </c>
      <c r="F22" s="6">
        <f>C22-D22-E22</f>
        <v>1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4</v>
      </c>
      <c r="I22" s="9">
        <f>G22-H22</f>
        <v>2</v>
      </c>
      <c r="J22" s="6">
        <f>(D22*3)+(E22*1)</f>
        <v>10</v>
      </c>
      <c r="K22">
        <f>COUNTIFS('All Group Data'!$A$2:$A$1048,$A$1,'All Group Data'!$R$2:$R$1048,$B22)</f>
        <v>3</v>
      </c>
      <c r="L22">
        <f>COUNTIFS('All Group Data'!$A$2:$A$1048,$A$1,'All Group Data'!$R$2:$R$1048,$B22,'All Group Data'!$X$2:$X$1048,$B22)</f>
        <v>3</v>
      </c>
      <c r="M22" s="2">
        <f t="shared" ref="M22:M25" si="8">IF(K22=0,0,L22/K22)</f>
        <v>1</v>
      </c>
      <c r="N22">
        <f>COUNTIFS('All Group Data'!$A$2:$A$1048,$A$1,'All Group Data'!$T$2:$T$1048,$B22)</f>
        <v>2</v>
      </c>
      <c r="O22">
        <f>COUNTIFS('All Group Data'!$A$2:$A$1048,$A$1,'All Group Data'!$T$2:$T$1048,$B22,'All Group Data'!$X$2:$X$1048,$B22)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Data'!$X$2:$X$1048,$B23,'All Group Data'!$D$2:$D$1048,$B23)+COUNTIFS('All Group Data'!$A$2:$A$1048,$A$1,'All Group Data'!$X$2:$X$1048,$B23,'All Group Data'!$E$2:$E$1048,$B23)</f>
        <v>1</v>
      </c>
      <c r="E23" s="6">
        <f>COUNTIFS('All Group Data'!$A$2:$A$1048,$A$1,'All Group Data'!$X$2:$X$1048,"Draw",'All Group Data'!$D$2:$D$1048,$B23)+COUNTIFS('All Group Data'!$A$2:$A$1048,$A$1,'All Group Data'!$X$2:$X$1048,"Draw",'All Group Data'!$E$2:$E$1048,$B23)</f>
        <v>2</v>
      </c>
      <c r="F23" s="6">
        <f>C23-D23-E23</f>
        <v>1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5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4</v>
      </c>
      <c r="I23" s="9">
        <f>G23-H23</f>
        <v>1</v>
      </c>
      <c r="J23" s="6">
        <f>(D23*3)+(E23*1)</f>
        <v>5</v>
      </c>
      <c r="K23">
        <f>COUNTIFS('All Group Data'!$A$2:$A$1048,$A$1,'All Group Data'!$R$2:$R$1048,$B23)</f>
        <v>2</v>
      </c>
      <c r="L23">
        <f>COUNTIFS('All Group Data'!$A$2:$A$1048,$A$1,'All Group Data'!$R$2:$R$1048,$B23,'All Group Data'!$X$2:$X$1048,$B23)</f>
        <v>1</v>
      </c>
      <c r="M23" s="2">
        <f t="shared" si="8"/>
        <v>0.5</v>
      </c>
      <c r="N23">
        <f>COUNTIFS('All Group Data'!$A$2:$A$1048,$A$1,'All Group Data'!$T$2:$T$1048,$B23)</f>
        <v>2</v>
      </c>
      <c r="O23">
        <f>COUNTIFS('All Group Data'!$A$2:$A$1048,$A$1,'All Group Data'!$T$2:$T$1048,$B23,'All Group Data'!$X$2:$X$1048,$B23)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100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Data'!$X$2:$X$1048,$B24,'All Group Data'!$D$2:$D$1048,$B24)+COUNTIFS('All Group Data'!$A$2:$A$1048,$A$1,'All Group Data'!$X$2:$X$1048,$B24,'All Group Data'!$E$2:$E$1048,$B24)</f>
        <v>0</v>
      </c>
      <c r="E24" s="6">
        <f>COUNTIFS('All Group Data'!$A$2:$A$1048,$A$1,'All Group Data'!$X$2:$X$1048,"Draw",'All Group Data'!$D$2:$D$1048,$B24)+COUNTIFS('All Group Data'!$A$2:$A$1048,$A$1,'All Group Data'!$X$2:$X$1048,"Draw",'All Group Data'!$E$2:$E$1048,$B24)</f>
        <v>2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1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2</v>
      </c>
      <c r="I24" s="9">
        <f>G24-H24</f>
        <v>-1</v>
      </c>
      <c r="J24" s="6">
        <f>(D24*3)+(E24*1)</f>
        <v>2</v>
      </c>
      <c r="K24">
        <f>COUNTIFS('All Group Data'!$A$2:$A$1048,$A$1,'All Group Data'!$R$2:$R$1048,$B24)</f>
        <v>0</v>
      </c>
      <c r="L24">
        <f>COUNTIFS('All Group Data'!$A$2:$A$1048,$A$1,'All Group Data'!$R$2:$R$1048,$B24,'All Group Data'!$X$2:$X$1048,$B24)</f>
        <v>0</v>
      </c>
      <c r="M24" s="2">
        <f t="shared" si="8"/>
        <v>0</v>
      </c>
      <c r="N24">
        <f>COUNTIFS('All Group Data'!$A$2:$A$1048,$A$1,'All Group Data'!$T$2:$T$1048,$B24)</f>
        <v>3</v>
      </c>
      <c r="O24">
        <f>COUNTIFS('All Group Data'!$A$2:$A$1048,$A$1,'All Group Data'!$T$2:$T$1048,$B24,'All Group Data'!$X$2:$X$1048,$B24)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Data'!$X$2:$X$1048,$B25,'All Group Data'!$D$2:$D$1048,$B25)+COUNTIFS('All Group Data'!$A$2:$A$1048,$A$1,'All Group Data'!$X$2:$X$1048,$B25,'All Group Data'!$E$2:$E$1048,$B25)</f>
        <v>0</v>
      </c>
      <c r="E25" s="6">
        <f>COUNTIFS('All Group Data'!$A$2:$A$1048,$A$1,'All Group Data'!$X$2:$X$1048,"Draw",'All Group Data'!$D$2:$D$1048,$B25)+COUNTIFS('All Group Data'!$A$2:$A$1048,$A$1,'All Group Data'!$X$2:$X$1048,"Draw",'All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2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6</v>
      </c>
      <c r="I25" s="9">
        <f>G25-H25</f>
        <v>-4</v>
      </c>
      <c r="J25" s="6">
        <f>(D25*3)+(E25*1)</f>
        <v>1</v>
      </c>
      <c r="K25">
        <f>COUNTIFS('All Group Data'!$A$2:$A$1048,$A$1,'All Group Data'!$R$2:$R$1048,$B25)</f>
        <v>1</v>
      </c>
      <c r="L25">
        <f>COUNTIFS('All Group Data'!$A$2:$A$1048,$A$1,'All Group Data'!$R$2:$R$1048,$B25,'All Group Data'!$X$2:$X$1048,$B25)</f>
        <v>0</v>
      </c>
      <c r="M25" s="2">
        <f t="shared" si="8"/>
        <v>0</v>
      </c>
      <c r="N25">
        <f>COUNTIFS('All Group Data'!$A$2:$A$1048,$A$1,'All Group Data'!$T$2:$T$1048,$B25)</f>
        <v>2</v>
      </c>
      <c r="O25">
        <f>COUNTIFS('All Group Data'!$A$2:$A$1048,$A$1,'All Group Data'!$T$2:$T$1048,$B25,'All Group Data'!$X$2:$X$1048,$B25)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Data'!$A$2:$A$1048,$A$1,'All Group Data'!$D$2:$D$1048,$B28)+COUNTIFS('All Group Data'!$A$2:$A$1048,$A$1,'All Group Data'!$E$2:$E$1048,$B28)</f>
        <v>4</v>
      </c>
      <c r="D28" s="6">
        <f>COUNTIFS('All Group Data'!$A$2:$A$1048,$A$1,'All Group Data'!$X$2:$X$1048,$B28,'All Group Data'!$D$2:$D$1048,$B28)+COUNTIFS('All Group Data'!$A$2:$A$1048,$A$1,'All Group Data'!$X$2:$X$1048,$B28,'All Group Data'!$E$2:$E$1048,$B28)</f>
        <v>2</v>
      </c>
      <c r="E28" s="6">
        <f>COUNTIFS('All Group Data'!$A$2:$A$1048,$A$1,'All Group Data'!$X$2:$X$1048,"Draw",'All Group Data'!$D$2:$D$1048,$B28)+COUNTIFS('All Group Data'!$A$2:$A$1048,$A$1,'All Group Data'!$X$2:$X$1048,"Draw",'All Group Data'!$E$2:$E$1048,$B28)</f>
        <v>2</v>
      </c>
      <c r="F28" s="6">
        <f>C28-D28-E28</f>
        <v>0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5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1</v>
      </c>
      <c r="I28" s="9">
        <f>G28-H28</f>
        <v>4</v>
      </c>
      <c r="J28" s="6">
        <f>(D28*3)+(E28*1)</f>
        <v>8</v>
      </c>
      <c r="K28">
        <f>COUNTIFS('All Group Data'!$A$2:$A$1048,$A$1,'All Group Data'!$R$2:$R$1048,$B28)</f>
        <v>2</v>
      </c>
      <c r="L28">
        <f>COUNTIFS('All Group Data'!$A$2:$A$1048,$A$1,'All Group Data'!$R$2:$R$1048,$B28,'All Group Data'!$X$2:$X$1048,$B28)</f>
        <v>2</v>
      </c>
      <c r="M28" s="2">
        <f t="shared" ref="M28:M31" si="10">IF(K28=0,0,L28/K28)</f>
        <v>1</v>
      </c>
      <c r="N28">
        <f>COUNTIFS('All Group Data'!$A$2:$A$1048,$A$1,'All Group Data'!$T$2:$T$1048,$B28)</f>
        <v>1</v>
      </c>
      <c r="O28">
        <f>COUNTIFS('All Group Data'!$A$2:$A$1048,$A$1,'All Group Data'!$T$2:$T$1048,$B28,'All Group Data'!$X$2:$X$1048,$B28)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Data'!$X$2:$X$1048,$B29,'All Group Data'!$D$2:$D$1048,$B29)+COUNTIFS('All Group Data'!$A$2:$A$1048,$A$1,'All Group Data'!$X$2:$X$1048,$B29,'All Group Data'!$E$2:$E$1048,$B29)</f>
        <v>2</v>
      </c>
      <c r="E29" s="6">
        <f>COUNTIFS('All Group Data'!$A$2:$A$1048,$A$1,'All Group Data'!$X$2:$X$1048,"Draw",'All Group Data'!$D$2:$D$1048,$B29)+COUNTIFS('All Group Data'!$A$2:$A$1048,$A$1,'All Group Data'!$X$2:$X$1048,"Draw",'All Group Data'!$E$2:$E$1048,$B29)</f>
        <v>0</v>
      </c>
      <c r="F29" s="6">
        <f>C29-D29-E29</f>
        <v>2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4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6</v>
      </c>
      <c r="I29" s="9">
        <f>G29-H29</f>
        <v>-2</v>
      </c>
      <c r="J29" s="6">
        <f>(D29*3)+(E29*1)</f>
        <v>6</v>
      </c>
      <c r="K29">
        <f>COUNTIFS('All Group Data'!$A$2:$A$1048,$A$1,'All Group Data'!$R$2:$R$1048,$B29)</f>
        <v>1</v>
      </c>
      <c r="L29">
        <f>COUNTIFS('All Group Data'!$A$2:$A$1048,$A$1,'All Group Data'!$R$2:$R$1048,$B29,'All Group Data'!$X$2:$X$1048,$B29)</f>
        <v>1</v>
      </c>
      <c r="M29" s="2">
        <f t="shared" si="10"/>
        <v>1</v>
      </c>
      <c r="N29">
        <f>COUNTIFS('All Group Data'!$A$2:$A$1048,$A$1,'All Group Data'!$T$2:$T$1048,$B29)</f>
        <v>3</v>
      </c>
      <c r="O29">
        <f>COUNTIFS('All Group Data'!$A$2:$A$1048,$A$1,'All Group Data'!$T$2:$T$1048,$B29,'All Group Data'!$X$2:$X$1048,$B29)</f>
        <v>1</v>
      </c>
      <c r="P29" s="2">
        <f t="shared" si="11"/>
        <v>0.33333333333333331</v>
      </c>
    </row>
    <row r="30" spans="1:16" x14ac:dyDescent="0.2">
      <c r="A30" s="6">
        <v>3</v>
      </c>
      <c r="B30" s="4" t="s">
        <v>101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Data'!$X$2:$X$1048,$B30,'All Group Data'!$D$2:$D$1048,$B30)+COUNTIFS('All Group Data'!$A$2:$A$1048,$A$1,'All Group Data'!$X$2:$X$1048,$B30,'All Group Data'!$E$2:$E$1048,$B30)</f>
        <v>1</v>
      </c>
      <c r="E30" s="6">
        <f>COUNTIFS('All Group Data'!$A$2:$A$1048,$A$1,'All Group Data'!$X$2:$X$1048,"Draw",'All Group Data'!$D$2:$D$1048,$B30)+COUNTIFS('All Group Data'!$A$2:$A$1048,$A$1,'All Group Data'!$X$2:$X$1048,"Draw",'All Group Data'!$E$2:$E$1048,$B30)</f>
        <v>0</v>
      </c>
      <c r="F30" s="6">
        <f>C30-D30-E30</f>
        <v>2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4</v>
      </c>
      <c r="I30" s="9">
        <f>G30-H30</f>
        <v>-1</v>
      </c>
      <c r="J30" s="6">
        <f>(D30*3)+(E30*1)</f>
        <v>3</v>
      </c>
      <c r="K30">
        <f>COUNTIFS('All Group Data'!$A$2:$A$1048,$A$1,'All Group Data'!$R$2:$R$1048,$B30)</f>
        <v>2</v>
      </c>
      <c r="L30">
        <f>COUNTIFS('All Group Data'!$A$2:$A$1048,$A$1,'All Group Data'!$R$2:$R$1048,$B30,'All Group Data'!$X$2:$X$1048,$B30)</f>
        <v>1</v>
      </c>
      <c r="M30" s="2">
        <f t="shared" si="10"/>
        <v>0.5</v>
      </c>
      <c r="N30">
        <f>COUNTIFS('All Group Data'!$A$2:$A$1048,$A$1,'All Group Data'!$T$2:$T$1048,$B30)</f>
        <v>1</v>
      </c>
      <c r="O30">
        <f>COUNTIFS('All Group Data'!$A$2:$A$1048,$A$1,'All Group Data'!$T$2:$T$1048,$B30,'All Group Data'!$X$2:$X$1048,$B30)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Data'!$X$2:$X$1048,$B31,'All Group Data'!$D$2:$D$1048,$B31)+COUNTIFS('All Group Data'!$A$2:$A$1048,$A$1,'All Group Data'!$X$2:$X$1048,$B31,'All Group Data'!$E$2:$E$1048,$B31)</f>
        <v>0</v>
      </c>
      <c r="E31" s="6">
        <f>COUNTIFS('All Group Data'!$A$2:$A$1048,$A$1,'All Group Data'!$X$2:$X$1048,"Draw",'All Group Data'!$D$2:$D$1048,$B31)+COUNTIFS('All Group Data'!$A$2:$A$1048,$A$1,'All Group Data'!$X$2:$X$1048,"Draw",'All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6</v>
      </c>
      <c r="I31" s="9">
        <f>G31-H31</f>
        <v>-4</v>
      </c>
      <c r="J31" s="6">
        <f>(D31*3)+(E31*1)</f>
        <v>1</v>
      </c>
      <c r="K31">
        <f>COUNTIFS('All Group Data'!$A$2:$A$1048,$A$1,'All Group Data'!$R$2:$R$1048,$B31)</f>
        <v>1</v>
      </c>
      <c r="L31">
        <f>COUNTIFS('All Group Data'!$A$2:$A$1048,$A$1,'All Group Data'!$R$2:$R$1048,$B31,'All Group Data'!$X$2:$X$1048,$B31)</f>
        <v>0</v>
      </c>
      <c r="M31" s="2">
        <f t="shared" si="10"/>
        <v>0</v>
      </c>
      <c r="N31">
        <f>COUNTIFS('All Group Data'!$A$2:$A$1048,$A$1,'All Group Data'!$T$2:$T$1048,$B31)</f>
        <v>3</v>
      </c>
      <c r="O31">
        <f>COUNTIFS('All Group Data'!$A$2:$A$1048,$A$1,'All Group Data'!$T$2:$T$1048,$B31,'All Group Data'!$X$2:$X$1048,$B31)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Data'!$A$2:$A$1048,$A$1,'All Group Data'!$D$2:$D$1048,$B34)+COUNTIFS('All Group Data'!$A$2:$A$1048,$A$1,'All Group Data'!$E$2:$E$1048,$B34)</f>
        <v>3</v>
      </c>
      <c r="D34" s="6">
        <f>COUNTIFS('All Group Data'!$A$2:$A$1048,$A$1,'All Group Data'!$X$2:$X$1048,$B34,'All Group Data'!$D$2:$D$1048,$B34)+COUNTIFS('All Group Data'!$A$2:$A$1048,$A$1,'All Group Data'!$X$2:$X$1048,$B34,'All Group Data'!$E$2:$E$1048,$B34)</f>
        <v>3</v>
      </c>
      <c r="E34" s="6">
        <f>COUNTIFS('All Group Data'!$A$2:$A$1048,$A$1,'All Group Data'!$X$2:$X$1048,"Draw",'All Group Data'!$D$2:$D$1048,$B34)+COUNTIFS('All Group Data'!$A$2:$A$1048,$A$1,'All Group Data'!$X$2:$X$1048,"Draw",'All Group Data'!$E$2:$E$1048,$B34)</f>
        <v>0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7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1</v>
      </c>
      <c r="I34" s="9">
        <f>G34-H34</f>
        <v>6</v>
      </c>
      <c r="J34" s="6">
        <f>(D34*3)+(E34*1)</f>
        <v>9</v>
      </c>
      <c r="K34">
        <f>COUNTIFS('All Group Data'!$A$2:$A$1048,$A$1,'All Group Data'!$R$2:$R$1048,$B34)</f>
        <v>3</v>
      </c>
      <c r="L34">
        <f>COUNTIFS('All Group Data'!$A$2:$A$1048,$A$1,'All Group Data'!$R$2:$R$1048,$B34,'All Group Data'!$X$2:$X$1048,$B34)</f>
        <v>3</v>
      </c>
      <c r="M34" s="2">
        <f t="shared" ref="M34:M37" si="12">IF(K34=0,0,L34/K34)</f>
        <v>1</v>
      </c>
      <c r="N34">
        <f>COUNTIFS('All Group Data'!$A$2:$A$1048,$A$1,'All Group Data'!$T$2:$T$1048,$B34)</f>
        <v>0</v>
      </c>
      <c r="O34">
        <f>COUNTIFS('All Group Data'!$A$2:$A$1048,$A$1,'All Group Data'!$T$2:$T$1048,$B34,'All Group Data'!$X$2:$X$1048,$B34)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Data'!$A$2:$A$1048,$A$1,'All Group Data'!$D$2:$D$1048,$B35)+COUNTIFS('All Group Data'!$A$2:$A$1048,$A$1,'All Group Data'!$E$2:$E$1048,$B35)</f>
        <v>4</v>
      </c>
      <c r="D35" s="6">
        <f>COUNTIFS('All Group Data'!$A$2:$A$1048,$A$1,'All Group Data'!$X$2:$X$1048,$B35,'All Group Data'!$D$2:$D$1048,$B35)+COUNTIFS('All Group Data'!$A$2:$A$1048,$A$1,'All Group Data'!$X$2:$X$1048,$B35,'All Group Data'!$E$2:$E$1048,$B35)</f>
        <v>1</v>
      </c>
      <c r="E35" s="6">
        <f>COUNTIFS('All Group Data'!$A$2:$A$1048,$A$1,'All Group Data'!$X$2:$X$1048,"Draw",'All Group Data'!$D$2:$D$1048,$B35)+COUNTIFS('All Group Data'!$A$2:$A$1048,$A$1,'All Group Data'!$X$2:$X$1048,"Draw",'All Group Data'!$E$2:$E$1048,$B35)</f>
        <v>1</v>
      </c>
      <c r="F35" s="6">
        <f>C35-D35-E35</f>
        <v>2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5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6</v>
      </c>
      <c r="I35" s="9">
        <f>G35-H35</f>
        <v>-1</v>
      </c>
      <c r="J35" s="6">
        <f>(D35*3)+(E35*1)</f>
        <v>4</v>
      </c>
      <c r="K35">
        <f>COUNTIFS('All Group Data'!$A$2:$A$1048,$A$1,'All Group Data'!$R$2:$R$1048,$B35)</f>
        <v>1</v>
      </c>
      <c r="L35">
        <f>COUNTIFS('All Group Data'!$A$2:$A$1048,$A$1,'All Group Data'!$R$2:$R$1048,$B35,'All Group Data'!$X$2:$X$1048,$B35)</f>
        <v>1</v>
      </c>
      <c r="M35" s="2">
        <f t="shared" si="12"/>
        <v>1</v>
      </c>
      <c r="N35">
        <f>COUNTIFS('All Group Data'!$A$2:$A$1048,$A$1,'All Group Data'!$T$2:$T$1048,$B35)</f>
        <v>3</v>
      </c>
      <c r="O35">
        <f>COUNTIFS('All Group Data'!$A$2:$A$1048,$A$1,'All Group Data'!$T$2:$T$1048,$B35,'All Group Data'!$X$2:$X$1048,$B35)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Data'!$X$2:$X$1048,$B36,'All Group Data'!$D$2:$D$1048,$B36)+COUNTIFS('All Group Data'!$A$2:$A$1048,$A$1,'All Group Data'!$X$2:$X$1048,$B36,'All Group Data'!$E$2:$E$1048,$B36)</f>
        <v>0</v>
      </c>
      <c r="E36" s="6">
        <f>COUNTIFS('All Group Data'!$A$2:$A$1048,$A$1,'All Group Data'!$X$2:$X$1048,"Draw",'All Group Data'!$D$2:$D$1048,$B36)+COUNTIFS('All Group Data'!$A$2:$A$1048,$A$1,'All Group Data'!$X$2:$X$1048,"Draw",'All Group Data'!$E$2:$E$1048,$B36)</f>
        <v>2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3</v>
      </c>
      <c r="I36" s="9">
        <f>G36-H36</f>
        <v>-1</v>
      </c>
      <c r="J36" s="6">
        <f>(D36*3)+(E36*1)</f>
        <v>2</v>
      </c>
      <c r="K36">
        <f>COUNTIFS('All Group Data'!$A$2:$A$1048,$A$1,'All Group Data'!$R$2:$R$1048,$B36)</f>
        <v>2</v>
      </c>
      <c r="L36">
        <f>COUNTIFS('All Group Data'!$A$2:$A$1048,$A$1,'All Group Data'!$R$2:$R$1048,$B36,'All Group Data'!$X$2:$X$1048,$B36)</f>
        <v>0</v>
      </c>
      <c r="M36" s="2">
        <f t="shared" si="12"/>
        <v>0</v>
      </c>
      <c r="N36">
        <f>COUNTIFS('All Group Data'!$A$2:$A$1048,$A$1,'All Group Data'!$T$2:$T$1048,$B36)</f>
        <v>1</v>
      </c>
      <c r="O36">
        <f>COUNTIFS('All Group Data'!$A$2:$A$1048,$A$1,'All Group Data'!$T$2:$T$1048,$B36,'All Group Data'!$X$2:$X$1048,$B36)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Data'!$X$2:$X$1048,$B37,'All Group Data'!$D$2:$D$1048,$B37)+COUNTIFS('All Group Data'!$A$2:$A$1048,$A$1,'All Group Data'!$X$2:$X$1048,$B37,'All Group Data'!$E$2:$E$1048,$B37)</f>
        <v>0</v>
      </c>
      <c r="E37" s="6">
        <f>COUNTIFS('All Group Data'!$A$2:$A$1048,$A$1,'All Group Data'!$X$2:$X$1048,"Draw",'All Group Data'!$D$2:$D$1048,$B37)+COUNTIFS('All Group Data'!$A$2:$A$1048,$A$1,'All Group Data'!$X$2:$X$1048,"Draw",'All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2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7</v>
      </c>
      <c r="I37" s="9">
        <f>G37-H37</f>
        <v>-5</v>
      </c>
      <c r="J37" s="6">
        <f>(D37*3)+(E37*1)</f>
        <v>1</v>
      </c>
      <c r="K37">
        <f>COUNTIFS('All Group Data'!$A$2:$A$1048,$A$1,'All Group Data'!$R$2:$R$1048,$B37)</f>
        <v>0</v>
      </c>
      <c r="L37">
        <f>COUNTIFS('All Group Data'!$A$2:$A$1048,$A$1,'All Group Data'!$R$2:$R$1048,$B37,'All Group Data'!$X$2:$X$1048,$B37)</f>
        <v>0</v>
      </c>
      <c r="M37" s="2">
        <f t="shared" si="12"/>
        <v>0</v>
      </c>
      <c r="N37">
        <f>COUNTIFS('All Group Data'!$A$2:$A$1048,$A$1,'All Group Data'!$T$2:$T$1048,$B37)</f>
        <v>3</v>
      </c>
      <c r="O37">
        <f>COUNTIFS('All Group Data'!$A$2:$A$1048,$A$1,'All Group Data'!$T$2:$T$1048,$B37,'All Group Data'!$X$2:$X$1048,$B37)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Data'!$A$2:$A$1048,$A$1,'All Group Data'!$D$2:$D$1048,$B40)+COUNTIFS('All Group Data'!$A$2:$A$1048,$A$1,'All Group Data'!$E$2:$E$1048,$B40)</f>
        <v>3</v>
      </c>
      <c r="D40" s="6">
        <f>COUNTIFS('All Group Data'!$A$2:$A$1048,$A$1,'All Group Data'!$X$2:$X$1048,$B40,'All Group Data'!$D$2:$D$1048,$B40)+COUNTIFS('All Group Data'!$A$2:$A$1048,$A$1,'All Group Data'!$X$2:$X$1048,$B40,'All Group Data'!$E$2:$E$1048,$B40)</f>
        <v>2</v>
      </c>
      <c r="E40" s="6">
        <f>COUNTIFS('All Group Data'!$A$2:$A$1048,$A$1,'All Group Data'!$X$2:$X$1048,"Draw",'All Group Data'!$D$2:$D$1048,$B40)+COUNTIFS('All Group Data'!$A$2:$A$1048,$A$1,'All Group Data'!$X$2:$X$1048,"Draw",'All Group Data'!$E$2:$E$1048,$B40)</f>
        <v>1</v>
      </c>
      <c r="F40" s="6">
        <f>C40-D40-E40</f>
        <v>0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0</v>
      </c>
      <c r="I40" s="9">
        <f>G40-H40</f>
        <v>4</v>
      </c>
      <c r="J40" s="6">
        <f>(D40*3)+(E40*1)</f>
        <v>7</v>
      </c>
      <c r="K40">
        <f>COUNTIFS('All Group Data'!$A$2:$A$1048,$A$1,'All Group Data'!$R$2:$R$1048,$B40)</f>
        <v>2</v>
      </c>
      <c r="L40">
        <f>COUNTIFS('All Group Data'!$A$2:$A$1048,$A$1,'All Group Data'!$R$2:$R$1048,$B40,'All Group Data'!$X$2:$X$1048,$B40)</f>
        <v>2</v>
      </c>
      <c r="M40" s="2">
        <f t="shared" ref="M40:M43" si="14">IF(K40=0,0,L40/K40)</f>
        <v>1</v>
      </c>
      <c r="N40">
        <f>COUNTIFS('All Group Data'!$A$2:$A$1048,$A$1,'All Group Data'!$T$2:$T$1048,$B40)</f>
        <v>1</v>
      </c>
      <c r="O40">
        <f>COUNTIFS('All Group Data'!$A$2:$A$1048,$A$1,'All Group Data'!$T$2:$T$1048,$B40,'All Group Data'!$X$2:$X$1048,$B40)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Data'!$A$2:$A$1048,$A$1,'All Group Data'!$D$2:$D$1048,$B41)+COUNTIFS('All Group Data'!$A$2:$A$1048,$A$1,'All Group Data'!$E$2:$E$1048,$B41)</f>
        <v>7</v>
      </c>
      <c r="D41" s="6">
        <f>COUNTIFS('All Group Data'!$A$2:$A$1048,$A$1,'All Group Data'!$X$2:$X$1048,$B41,'All Group Data'!$D$2:$D$1048,$B41)+COUNTIFS('All Group Data'!$A$2:$A$1048,$A$1,'All Group Data'!$X$2:$X$1048,$B41,'All Group Data'!$E$2:$E$1048,$B41)</f>
        <v>4</v>
      </c>
      <c r="E41" s="6">
        <f>COUNTIFS('All Group Data'!$A$2:$A$1048,$A$1,'All Group Data'!$X$2:$X$1048,"Draw",'All Group Data'!$D$2:$D$1048,$B41)+COUNTIFS('All Group Data'!$A$2:$A$1048,$A$1,'All Group Data'!$X$2:$X$1048,"Draw",'All Group Data'!$E$2:$E$1048,$B41)</f>
        <v>3</v>
      </c>
      <c r="F41" s="6">
        <f>C41-D41-E41</f>
        <v>0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9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3</v>
      </c>
      <c r="I41" s="9">
        <f>G41-H41</f>
        <v>6</v>
      </c>
      <c r="J41" s="6">
        <f>(D41*3)+(E41*1)</f>
        <v>15</v>
      </c>
      <c r="K41">
        <f>COUNTIFS('All Group Data'!$A$2:$A$1048,$A$1,'All Group Data'!$R$2:$R$1048,$B41)</f>
        <v>4</v>
      </c>
      <c r="L41">
        <f>COUNTIFS('All Group Data'!$A$2:$A$1048,$A$1,'All Group Data'!$R$2:$R$1048,$B41,'All Group Data'!$X$2:$X$1048,$B41)</f>
        <v>2</v>
      </c>
      <c r="M41" s="2">
        <f t="shared" si="14"/>
        <v>0.5</v>
      </c>
      <c r="N41">
        <f>COUNTIFS('All Group Data'!$A$2:$A$1048,$A$1,'All Group Data'!$T$2:$T$1048,$B41)</f>
        <v>3</v>
      </c>
      <c r="O41">
        <f>COUNTIFS('All Group Data'!$A$2:$A$1048,$A$1,'All Group Data'!$T$2:$T$1048,$B41,'All Group Data'!$X$2:$X$1048,$B41)</f>
        <v>2</v>
      </c>
      <c r="P41" s="2">
        <f t="shared" si="15"/>
        <v>0.66666666666666663</v>
      </c>
    </row>
    <row r="42" spans="1:16" x14ac:dyDescent="0.2">
      <c r="A42" s="6">
        <v>3</v>
      </c>
      <c r="B42" s="4" t="s">
        <v>39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Data'!$X$2:$X$1048,$B42,'All Group Data'!$D$2:$D$1048,$B42)+COUNTIFS('All Group Data'!$A$2:$A$1048,$A$1,'All Group Data'!$X$2:$X$1048,$B42,'All Group Data'!$E$2:$E$1048,$B42)</f>
        <v>1</v>
      </c>
      <c r="E42" s="6">
        <f>COUNTIFS('All Group Data'!$A$2:$A$1048,$A$1,'All Group Data'!$X$2:$X$1048,"Draw",'All Group Data'!$D$2:$D$1048,$B42)+COUNTIFS('All Group Data'!$A$2:$A$1048,$A$1,'All Group Data'!$X$2:$X$1048,"Draw",'All Group Data'!$E$2:$E$1048,$B42)</f>
        <v>1</v>
      </c>
      <c r="F42" s="6">
        <f>C42-D42-E42</f>
        <v>1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3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4</v>
      </c>
      <c r="I42" s="9">
        <f>G42-H42</f>
        <v>-1</v>
      </c>
      <c r="J42" s="6">
        <f>(D42*3)+(E42*1)</f>
        <v>4</v>
      </c>
      <c r="K42">
        <f>COUNTIFS('All Group Data'!$A$2:$A$1048,$A$1,'All Group Data'!$R$2:$R$1048,$B42)</f>
        <v>1</v>
      </c>
      <c r="L42">
        <f>COUNTIFS('All Group Data'!$A$2:$A$1048,$A$1,'All Group Data'!$R$2:$R$1048,$B42,'All Group Data'!$X$2:$X$1048,$B42)</f>
        <v>1</v>
      </c>
      <c r="M42" s="2">
        <f t="shared" si="14"/>
        <v>1</v>
      </c>
      <c r="N42">
        <f>COUNTIFS('All Group Data'!$A$2:$A$1048,$A$1,'All Group Data'!$T$2:$T$1048,$B42)</f>
        <v>2</v>
      </c>
      <c r="O42">
        <f>COUNTIFS('All Group Data'!$A$2:$A$1048,$A$1,'All Group Data'!$T$2:$T$1048,$B42,'All Group Data'!$X$2:$X$1048,$B42)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Data'!$X$2:$X$1048,$B43,'All Group Data'!$D$2:$D$1048,$B43)+COUNTIFS('All Group Data'!$A$2:$A$1048,$A$1,'All Group Data'!$X$2:$X$1048,$B43,'All Group Data'!$E$2:$E$1048,$B43)</f>
        <v>0</v>
      </c>
      <c r="E43" s="6">
        <f>COUNTIFS('All Group Data'!$A$2:$A$1048,$A$1,'All Group Data'!$X$2:$X$1048,"Draw",'All Group Data'!$D$2:$D$1048,$B43)+COUNTIFS('All Group Data'!$A$2:$A$1048,$A$1,'All Group Data'!$X$2:$X$1048,"Draw",'All Group Data'!$E$2:$E$1048,$B43)</f>
        <v>0</v>
      </c>
      <c r="F43" s="6">
        <f>C43-D43-E43</f>
        <v>3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6</v>
      </c>
      <c r="I43" s="9">
        <f>G43-H43</f>
        <v>-5</v>
      </c>
      <c r="J43" s="6">
        <f>(D43*3)+(E43*1)</f>
        <v>0</v>
      </c>
      <c r="K43">
        <f>COUNTIFS('All Group Data'!$A$2:$A$1048,$A$1,'All Group Data'!$R$2:$R$1048,$B43)</f>
        <v>0</v>
      </c>
      <c r="L43">
        <f>COUNTIFS('All Group Data'!$A$2:$A$1048,$A$1,'All Group Data'!$R$2:$R$1048,$B43,'All Group Data'!$X$2:$X$1048,$B43)</f>
        <v>0</v>
      </c>
      <c r="M43" s="2">
        <f t="shared" si="14"/>
        <v>0</v>
      </c>
      <c r="N43">
        <f>COUNTIFS('All Group Data'!$A$2:$A$1048,$A$1,'All Group Data'!$T$2:$T$1048,$B43)</f>
        <v>3</v>
      </c>
      <c r="O43">
        <f>COUNTIFS('All Group Data'!$A$2:$A$1048,$A$1,'All Group Data'!$T$2:$T$1048,$B43,'All Group Data'!$X$2:$X$1048,$B43)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Data'!$A$2:$A$1048,$A$1,'All Group Data'!$D$2:$D$1048,$B46)+COUNTIFS('All Group Data'!$A$2:$A$1048,$A$1,'All Group Data'!$E$2:$E$1048,$B46)</f>
        <v>3</v>
      </c>
      <c r="D46" s="6">
        <f>COUNTIFS('All Group Data'!$A$2:$A$1048,$A$1,'All Group Data'!$X$2:$X$1048,$B46,'All Group Data'!$D$2:$D$1048,$B46)+COUNTIFS('All Group Data'!$A$2:$A$1048,$A$1,'All Group Data'!$X$2:$X$1048,$B46,'All Group Data'!$E$2:$E$1048,$B46)</f>
        <v>3</v>
      </c>
      <c r="E46" s="6">
        <f>COUNTIFS('All Group Data'!$A$2:$A$1048,$A$1,'All Group Data'!$X$2:$X$1048,"Draw",'All Group Data'!$D$2:$D$1048,$B46)+COUNTIFS('All Group Data'!$A$2:$A$1048,$A$1,'All Group Data'!$X$2:$X$1048,"Draw",'All Group Data'!$E$2:$E$1048,$B46)</f>
        <v>0</v>
      </c>
      <c r="F46" s="6">
        <f>C46-D46-E46</f>
        <v>0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8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1</v>
      </c>
      <c r="I46" s="9">
        <f>G46-H46</f>
        <v>7</v>
      </c>
      <c r="J46" s="6">
        <f>(D46*3)+(E46*1)</f>
        <v>9</v>
      </c>
      <c r="K46">
        <f>COUNTIFS('All Group Data'!$A$2:$A$1048,$A$1,'All Group Data'!$R$2:$R$1048,$B46)</f>
        <v>3</v>
      </c>
      <c r="L46">
        <f>COUNTIFS('All Group Data'!$A$2:$A$1048,$A$1,'All Group Data'!$R$2:$R$1048,$B46,'All Group Data'!$X$2:$X$1048,$B46)</f>
        <v>3</v>
      </c>
      <c r="M46" s="2">
        <f t="shared" ref="M46:M49" si="16">IF(K46=0,0,L46/K46)</f>
        <v>1</v>
      </c>
      <c r="N46">
        <f>COUNTIFS('All Group Data'!$A$2:$A$1048,$A$1,'All Group Data'!$T$2:$T$1048,$B46)</f>
        <v>0</v>
      </c>
      <c r="O46">
        <f>COUNTIFS('All Group Data'!$A$2:$A$1048,$A$1,'All Group Data'!$T$2:$T$1048,$B46,'All Group Data'!$X$2:$X$1048,$B46)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103</v>
      </c>
      <c r="C47" s="6">
        <f>COUNTIFS('All Group Data'!$A$2:$A$1048,$A$1,'All Group Data'!$D$2:$D$1048,$B47)+COUNTIFS('All Group Data'!$A$2:$A$1048,$A$1,'All Group Data'!$E$2:$E$1048,$B47)</f>
        <v>5</v>
      </c>
      <c r="D47" s="6">
        <f>COUNTIFS('All Group Data'!$A$2:$A$1048,$A$1,'All Group Data'!$X$2:$X$1048,$B47,'All Group Data'!$D$2:$D$1048,$B47)+COUNTIFS('All Group Data'!$A$2:$A$1048,$A$1,'All Group Data'!$X$2:$X$1048,$B47,'All Group Data'!$E$2:$E$1048,$B47)</f>
        <v>2</v>
      </c>
      <c r="E47" s="6">
        <f>COUNTIFS('All Group Data'!$A$2:$A$1048,$A$1,'All Group Data'!$X$2:$X$1048,"Draw",'All Group Data'!$D$2:$D$1048,$B47)+COUNTIFS('All Group Data'!$A$2:$A$1048,$A$1,'All Group Data'!$X$2:$X$1048,"Draw",'All Group Data'!$E$2:$E$1048,$B47)</f>
        <v>1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5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-2</v>
      </c>
      <c r="J47" s="6">
        <f>(D47*3)+(E47*1)</f>
        <v>7</v>
      </c>
      <c r="K47">
        <f>COUNTIFS('All Group Data'!$A$2:$A$1048,$A$1,'All Group Data'!$R$2:$R$1048,$B47)</f>
        <v>2</v>
      </c>
      <c r="L47">
        <f>COUNTIFS('All Group Data'!$A$2:$A$1048,$A$1,'All Group Data'!$R$2:$R$1048,$B47,'All Group Data'!$X$2:$X$1048,$B47)</f>
        <v>2</v>
      </c>
      <c r="M47" s="2">
        <f t="shared" si="16"/>
        <v>1</v>
      </c>
      <c r="N47">
        <f>COUNTIFS('All Group Data'!$A$2:$A$1048,$A$1,'All Group Data'!$T$2:$T$1048,$B47)</f>
        <v>3</v>
      </c>
      <c r="O47">
        <f>COUNTIFS('All Group Data'!$A$2:$A$1048,$A$1,'All Group Data'!$T$2:$T$1048,$B47,'All Group Data'!$X$2:$X$1048,$B47)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92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Data'!$X$2:$X$1048,$B48,'All Group Data'!$D$2:$D$1048,$B48)+COUNTIFS('All Group Data'!$A$2:$A$1048,$A$1,'All Group Data'!$X$2:$X$1048,$B48,'All Group Data'!$E$2:$E$1048,$B48)</f>
        <v>0</v>
      </c>
      <c r="E48" s="6">
        <f>COUNTIFS('All Group Data'!$A$2:$A$1048,$A$1,'All Group Data'!$X$2:$X$1048,"Draw",'All Group Data'!$D$2:$D$1048,$B48)+COUNTIFS('All Group Data'!$A$2:$A$1048,$A$1,'All Group Data'!$X$2:$X$1048,"Draw",'All Group Data'!$E$2:$E$1048,$B48)</f>
        <v>1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6</v>
      </c>
      <c r="I48" s="9">
        <f>G48-H48</f>
        <v>-3</v>
      </c>
      <c r="J48" s="6">
        <f>(D48*3)+(E48*1)</f>
        <v>1</v>
      </c>
      <c r="K48">
        <f>COUNTIFS('All Group Data'!$A$2:$A$1048,$A$1,'All Group Data'!$R$2:$R$1048,$B48)</f>
        <v>0</v>
      </c>
      <c r="L48">
        <f>COUNTIFS('All Group Data'!$A$2:$A$1048,$A$1,'All Group Data'!$R$2:$R$1048,$B48,'All Group Data'!$X$2:$X$1048,$B48)</f>
        <v>0</v>
      </c>
      <c r="M48" s="2">
        <f t="shared" si="16"/>
        <v>0</v>
      </c>
      <c r="N48">
        <f>COUNTIFS('All Group Data'!$A$2:$A$1048,$A$1,'All Group Data'!$T$2:$T$1048,$B48)</f>
        <v>2</v>
      </c>
      <c r="O48">
        <f>COUNTIFS('All Group Data'!$A$2:$A$1048,$A$1,'All Group Data'!$T$2:$T$1048,$B48,'All Group Data'!$X$2:$X$1048,$B48)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85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Data'!$X$2:$X$1048,$B49,'All Group Data'!$D$2:$D$1048,$B49)+COUNTIFS('All Group Data'!$A$2:$A$1048,$A$1,'All Group Data'!$X$2:$X$1048,$B49,'All Group Data'!$E$2:$E$1048,$B49)</f>
        <v>0</v>
      </c>
      <c r="E49" s="6">
        <f>COUNTIFS('All Group Data'!$A$2:$A$1048,$A$1,'All Group Data'!$X$2:$X$1048,"Draw",'All Group Data'!$D$2:$D$1048,$B49)+COUNTIFS('All Group Data'!$A$2:$A$1048,$A$1,'All Group Data'!$X$2:$X$1048,"Draw",'All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2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7</v>
      </c>
      <c r="I49" s="9">
        <f>G49-H49</f>
        <v>-5</v>
      </c>
      <c r="J49" s="6">
        <f>(D49*3)+(E49*1)</f>
        <v>1</v>
      </c>
      <c r="K49">
        <f>COUNTIFS('All Group Data'!$A$2:$A$1048,$A$1,'All Group Data'!$R$2:$R$1048,$B49)</f>
        <v>1</v>
      </c>
      <c r="L49">
        <f>COUNTIFS('All Group Data'!$A$2:$A$1048,$A$1,'All Group Data'!$R$2:$R$1048,$B49,'All Group Data'!$X$2:$X$1048,$B49)</f>
        <v>0</v>
      </c>
      <c r="M49" s="2">
        <f t="shared" si="16"/>
        <v>0</v>
      </c>
      <c r="N49">
        <f>COUNTIFS('All Group Data'!$A$2:$A$1048,$A$1,'All Group Data'!$T$2:$T$1048,$B49)</f>
        <v>3</v>
      </c>
      <c r="O49">
        <f>COUNTIFS('All Group Data'!$A$2:$A$1048,$A$1,'All Group Data'!$T$2:$T$1048,$B49,'All Group Data'!$X$2:$X$1048,$B49)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Data'!$A$2:$A$1048,$A$1,'All Group Data'!$D$2:$D$1048,$B4)+COUNTIFS('All Group Data'!$A$2:$A$1048,$A$1,'All Group Data'!$E$2:$E$1048,$B4)</f>
        <v>4</v>
      </c>
      <c r="D4" s="6">
        <f>COUNTIFS('All Group Data'!$A$2:$A$1048,$A$1,'All Group Data'!$X$2:$X$1048,$B4,'All Group Data'!$D$2:$D$1048,$B4)+COUNTIFS('All Group Data'!$A$2:$A$1048,$A$1,'All Group Data'!$X$2:$X$1048,$B4,'All Group Data'!$E$2:$E$1048,$B4)</f>
        <v>2</v>
      </c>
      <c r="E4" s="6">
        <f>COUNTIFS('All Group Data'!$A$2:$A$1048,$A$1,'All Group Data'!$X$2:$X$1048,"Draw",'All Group Data'!$D$2:$D$1048,$B4)+COUNTIFS('All Group Data'!$A$2:$A$1048,$A$1,'All Group Data'!$X$2:$X$1048,"Draw",'All Group Data'!$E$2:$E$1048,$B4)</f>
        <v>1</v>
      </c>
      <c r="F4" s="6">
        <f>C4-D4-E4</f>
        <v>1</v>
      </c>
      <c r="G4" s="6">
        <f>SUMIFS('All Group Data'!$F$2:$F$1048,'All Group Data'!$A$2:$A$1048,$A$1,'All Group Data'!$D$2:$D$1048,$B4)+SUMIFS('All Group Data'!$G$2:$G$1048,'All Group Data'!$A$2:$A$1048,$A$1,'All Group Data'!$E$2:$E$1048,$B4)</f>
        <v>5</v>
      </c>
      <c r="H4" s="6">
        <f>SUMIFS('All Group Data'!$G$2:$G$1048,'All Group Data'!$A$2:$A$1048,$A$1,'All Group Data'!$D$2:$D$1048,$B4)+SUMIFS('All Group Data'!$F$2:$F$1048,'All Group Data'!$A$2:$A$1048,$A$1,'All Group Data'!$E$2:$E$1048,$B4)</f>
        <v>5</v>
      </c>
      <c r="I4" s="9">
        <f>G4-H4</f>
        <v>0</v>
      </c>
      <c r="J4" s="6">
        <f>(D4*3)+(E4*1)</f>
        <v>7</v>
      </c>
      <c r="K4">
        <f>COUNTIFS('All Group Data'!$A$2:$A$1048,$A$1,'All Group Data'!$R$2:$R$1048,$B4)</f>
        <v>1</v>
      </c>
      <c r="L4">
        <f>COUNTIFS('All Group Data'!$A$2:$A$1048,$A$1,'All Group Data'!$R$2:$R$1048,$B4,'All Group Data'!$X$2:$X$1048,$B4)</f>
        <v>0</v>
      </c>
      <c r="M4" s="2">
        <f t="shared" ref="M4:M7" si="0">IF(K4=0,0,L4/K4)</f>
        <v>0</v>
      </c>
      <c r="N4">
        <f>COUNTIFS('All Group Data'!$A$2:$A$1048,$A$1,'All Group Data'!$T$2:$T$1048,$B4)</f>
        <v>3</v>
      </c>
      <c r="O4">
        <f>COUNTIFS('All Group Data'!$A$2:$A$1048,$A$1,'All Group Data'!$T$2:$T$1048,$B4,'All Group Data'!$X$2:$X$1048,$B4)</f>
        <v>2</v>
      </c>
      <c r="P4" s="2">
        <f t="shared" ref="P4:P7" si="1">IF(N4=0,0,O4/N4)</f>
        <v>0.66666666666666663</v>
      </c>
    </row>
    <row r="5" spans="1:16" x14ac:dyDescent="0.2">
      <c r="A5" s="6">
        <v>2</v>
      </c>
      <c r="B5" s="4" t="s">
        <v>94</v>
      </c>
      <c r="C5" s="6">
        <f>COUNTIFS('All Group Data'!$A$2:$A$1048,$A$1,'All Group Data'!$D$2:$D$1048,$B5)+COUNTIFS('All Group Data'!$A$2:$A$1048,$A$1,'All Group Data'!$E$2:$E$1048,$B5)</f>
        <v>5</v>
      </c>
      <c r="D5" s="6">
        <f>COUNTIFS('All Group Data'!$A$2:$A$1048,$A$1,'All Group Data'!$X$2:$X$1048,$B5,'All Group Data'!$D$2:$D$1048,$B5)+COUNTIFS('All Group Data'!$A$2:$A$1048,$A$1,'All Group Data'!$X$2:$X$1048,$B5,'All Group Data'!$E$2:$E$1048,$B5)</f>
        <v>1</v>
      </c>
      <c r="E5" s="6">
        <f>COUNTIFS('All Group Data'!$A$2:$A$1048,$A$1,'All Group Data'!$X$2:$X$1048,"Draw",'All Group Data'!$D$2:$D$1048,$B5)+COUNTIFS('All Group Data'!$A$2:$A$1048,$A$1,'All Group Data'!$X$2:$X$1048,"Draw",'All Group Data'!$E$2:$E$1048,$B5)</f>
        <v>4</v>
      </c>
      <c r="F5" s="6">
        <f>C5-D5-E5</f>
        <v>0</v>
      </c>
      <c r="G5" s="6">
        <f>SUMIFS('All Group Data'!$F$2:$F$1048,'All Group Data'!$A$2:$A$1048,$A$1,'All Group Data'!$D$2:$D$1048,$B5)+SUMIFS('All Group Data'!$G$2:$G$1048,'All Group Data'!$A$2:$A$1048,$A$1,'All Group Data'!$E$2:$E$1048,$B5)</f>
        <v>6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1</v>
      </c>
      <c r="J5" s="6">
        <f>(D5*3)+(E5*1)</f>
        <v>7</v>
      </c>
      <c r="K5">
        <f>COUNTIFS('All Group Data'!$A$2:$A$1048,$A$1,'All Group Data'!$R$2:$R$1048,$B5)</f>
        <v>1</v>
      </c>
      <c r="L5">
        <f>COUNTIFS('All Group Data'!$A$2:$A$1048,$A$1,'All Group Data'!$R$2:$R$1048,$B5,'All Group Data'!$X$2:$X$1048,$B5)</f>
        <v>0</v>
      </c>
      <c r="M5" s="2">
        <f t="shared" si="0"/>
        <v>0</v>
      </c>
      <c r="N5">
        <f>COUNTIFS('All Group Data'!$A$2:$A$1048,$A$1,'All Group Data'!$T$2:$T$1048,$B5)</f>
        <v>4</v>
      </c>
      <c r="O5">
        <f>COUNTIFS('All Group Data'!$A$2:$A$1048,$A$1,'All Group Data'!$T$2:$T$1048,$B5,'All Group Data'!$X$2:$X$1048,$B5)</f>
        <v>1</v>
      </c>
      <c r="P5" s="2">
        <f t="shared" si="1"/>
        <v>0.25</v>
      </c>
    </row>
    <row r="6" spans="1:16" x14ac:dyDescent="0.2">
      <c r="A6" s="6">
        <v>3</v>
      </c>
      <c r="B6" s="4" t="s">
        <v>18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Data'!$X$2:$X$1048,$B6,'All Group Data'!$D$2:$D$1048,$B6)+COUNTIFS('All Group Data'!$A$2:$A$1048,$A$1,'All Group Data'!$X$2:$X$1048,$B6,'All Group Data'!$E$2:$E$1048,$B6)</f>
        <v>0</v>
      </c>
      <c r="E6" s="6">
        <f>COUNTIFS('All Group Data'!$A$2:$A$1048,$A$1,'All Group Data'!$X$2:$X$1048,"Draw",'All Group Data'!$D$2:$D$1048,$B6)+COUNTIFS('All Group Data'!$A$2:$A$1048,$A$1,'All Group Data'!$X$2:$X$1048,"Draw",'All Group Data'!$E$2:$E$1048,$B6)</f>
        <v>2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4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-1</v>
      </c>
      <c r="J6" s="6">
        <f>(D6*3)+(E6*1)</f>
        <v>2</v>
      </c>
      <c r="K6">
        <f>COUNTIFS('All Group Data'!$A$2:$A$1048,$A$1,'All Group Data'!$R$2:$R$1048,$B6)</f>
        <v>2</v>
      </c>
      <c r="L6">
        <f>COUNTIFS('All Group Data'!$A$2:$A$1048,$A$1,'All Group Data'!$R$2:$R$1048,$B6,'All Group Data'!$X$2:$X$1048,$B6)</f>
        <v>0</v>
      </c>
      <c r="M6" s="2">
        <f t="shared" si="0"/>
        <v>0</v>
      </c>
      <c r="N6">
        <f>COUNTIFS('All Group Data'!$A$2:$A$1048,$A$1,'All Group Data'!$T$2:$T$1048,$B6)</f>
        <v>1</v>
      </c>
      <c r="O6">
        <f>COUNTIFS('All Group Data'!$A$2:$A$1048,$A$1,'All Group Data'!$T$2:$T$1048,$B6,'All Group Data'!$X$2:$X$1048,$B6)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Data'!$X$2:$X$1048,$B7,'All Group Data'!$D$2:$D$1048,$B7)+COUNTIFS('All Group Data'!$A$2:$A$1048,$A$1,'All Group Data'!$X$2:$X$1048,$B7,'All Group Data'!$E$2:$E$1048,$B7)</f>
        <v>0</v>
      </c>
      <c r="E7" s="6">
        <f>COUNTIFS('All Group Data'!$A$2:$A$1048,$A$1,'All Group Data'!$X$2:$X$1048,"Draw",'All Group Data'!$D$2:$D$1048,$B7)+COUNTIFS('All Group Data'!$A$2:$A$1048,$A$1,'All Group Data'!$X$2:$X$1048,"Draw",'All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0</v>
      </c>
      <c r="H7" s="6">
        <f>SUMIFS('All Group Data'!$G$2:$G$1048,'All Group Data'!$A$2:$A$1048,$A$1,'All Group Data'!$D$2:$D$1048,$B7)+SUMIFS('All Group Data'!$F$2:$F$1048,'All Group Data'!$A$2:$A$1048,$A$1,'All Group Data'!$E$2:$E$1048,$B7)</f>
        <v>3</v>
      </c>
      <c r="I7" s="9">
        <f>G7-H7</f>
        <v>-3</v>
      </c>
      <c r="J7" s="6">
        <f>(D7*3)+(E7*1)</f>
        <v>1</v>
      </c>
      <c r="K7">
        <f>COUNTIFS('All Group Data'!$A$2:$A$1048,$A$1,'All Group Data'!$R$2:$R$1048,$B7)</f>
        <v>3</v>
      </c>
      <c r="L7">
        <f>COUNTIFS('All Group Data'!$A$2:$A$1048,$A$1,'All Group Data'!$R$2:$R$1048,$B7,'All Group Data'!$X$2:$X$1048,$B7)</f>
        <v>0</v>
      </c>
      <c r="M7" s="2">
        <f t="shared" si="0"/>
        <v>0</v>
      </c>
      <c r="N7">
        <f>COUNTIFS('All Group Data'!$A$2:$A$1048,$A$1,'All Group Data'!$T$2:$T$1048,$B7)</f>
        <v>0</v>
      </c>
      <c r="O7">
        <f>COUNTIFS('All Group Data'!$A$2:$A$1048,$A$1,'All Group Data'!$T$2:$T$1048,$B7,'All Group Data'!$X$2:$X$1048,$B7)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Data'!$X$2:$X$1048,$B10,'All Group Data'!$D$2:$D$1048,$B10)+COUNTIFS('All Group Data'!$A$2:$A$1048,$A$1,'All Group Data'!$X$2:$X$1048,$B10,'All Group Data'!$E$2:$E$1048,$B10)</f>
        <v>3</v>
      </c>
      <c r="E10" s="6">
        <f>COUNTIFS('All Group Data'!$A$2:$A$1048,$A$1,'All Group Data'!$X$2:$X$1048,"Draw",'All Group Data'!$D$2:$D$1048,$B10)+COUNTIFS('All Group Data'!$A$2:$A$1048,$A$1,'All Group Data'!$X$2:$X$1048,"Draw",'All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10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5</v>
      </c>
      <c r="I10" s="9">
        <f>G10-H10</f>
        <v>5</v>
      </c>
      <c r="J10" s="6">
        <f>(D10*3)+(E10*1)</f>
        <v>11</v>
      </c>
      <c r="K10">
        <f>COUNTIFS('All Group Data'!$A$2:$A$1048,$A$1,'All Group Data'!$R$2:$R$1048,$B10)</f>
        <v>5</v>
      </c>
      <c r="L10">
        <f>COUNTIFS('All Group Data'!$A$2:$A$1048,$A$1,'All Group Data'!$R$2:$R$1048,$B10,'All Group Data'!$X$2:$X$1048,$B10)</f>
        <v>3</v>
      </c>
      <c r="M10" s="2">
        <f t="shared" ref="M10:M13" si="2">IF(K10=0,0,L10/K10)</f>
        <v>0.6</v>
      </c>
      <c r="N10">
        <f>COUNTIFS('All Group Data'!$A$2:$A$1048,$A$1,'All Group Data'!$T$2:$T$1048,$B10)</f>
        <v>0</v>
      </c>
      <c r="O10">
        <f>COUNTIFS('All Group Data'!$A$2:$A$1048,$A$1,'All Group Data'!$T$2:$T$1048,$B10,'All Group Data'!$X$2:$X$1048,$B10)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Data'!$X$2:$X$1048,$B11,'All Group Data'!$D$2:$D$1048,$B11)+COUNTIFS('All Group Data'!$A$2:$A$1048,$A$1,'All Group Data'!$X$2:$X$1048,$B11,'All Group Data'!$E$2:$E$1048,$B11)</f>
        <v>1</v>
      </c>
      <c r="E11" s="6">
        <f>COUNTIFS('All Group Data'!$A$2:$A$1048,$A$1,'All Group Data'!$X$2:$X$1048,"Draw",'All Group Data'!$D$2:$D$1048,$B11)+COUNTIFS('All Group Data'!$A$2:$A$1048,$A$1,'All Group Data'!$X$2:$X$1048,"Draw",'All Group Data'!$E$2:$E$1048,$B11)</f>
        <v>1</v>
      </c>
      <c r="F11" s="6">
        <f>C11-D11-E11</f>
        <v>2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6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7</v>
      </c>
      <c r="I11" s="9">
        <f>G11-H11</f>
        <v>-1</v>
      </c>
      <c r="J11" s="6">
        <f>(D11*3)+(E11*1)</f>
        <v>4</v>
      </c>
      <c r="K11">
        <f>COUNTIFS('All Group Data'!$A$2:$A$1048,$A$1,'All Group Data'!$R$2:$R$1048,$B11)</f>
        <v>2</v>
      </c>
      <c r="L11">
        <f>COUNTIFS('All Group Data'!$A$2:$A$1048,$A$1,'All Group Data'!$R$2:$R$1048,$B11,'All Group Data'!$X$2:$X$1048,$B11)</f>
        <v>1</v>
      </c>
      <c r="M11" s="2">
        <f t="shared" si="2"/>
        <v>0.5</v>
      </c>
      <c r="N11">
        <f>COUNTIFS('All Group Data'!$A$2:$A$1048,$A$1,'All Group Data'!$T$2:$T$1048,$B11)</f>
        <v>2</v>
      </c>
      <c r="O11">
        <f>COUNTIFS('All Group Data'!$A$2:$A$1048,$A$1,'All Group Data'!$T$2:$T$1048,$B11,'All Group Data'!$X$2:$X$1048,$B11)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Data'!$X$2:$X$1048,$B12,'All Group Data'!$D$2:$D$1048,$B12)+COUNTIFS('All Group Data'!$A$2:$A$1048,$A$1,'All Group Data'!$X$2:$X$1048,$B12,'All Group Data'!$E$2:$E$1048,$B12)</f>
        <v>1</v>
      </c>
      <c r="E12" s="6">
        <f>COUNTIFS('All Group Data'!$A$2:$A$1048,$A$1,'All Group Data'!$X$2:$X$1048,"Draw",'All Group Data'!$D$2:$D$1048,$B12)+COUNTIFS('All Group Data'!$A$2:$A$1048,$A$1,'All Group Data'!$X$2:$X$1048,"Draw",'All Group Data'!$E$2:$E$1048,$B12)</f>
        <v>1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5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5</v>
      </c>
      <c r="I12" s="9">
        <f>G12-H12</f>
        <v>0</v>
      </c>
      <c r="J12" s="6">
        <f>(D12*3)+(E12*1)</f>
        <v>4</v>
      </c>
      <c r="K12">
        <f>COUNTIFS('All Group Data'!$A$2:$A$1048,$A$1,'All Group Data'!$R$2:$R$1048,$B12)</f>
        <v>0</v>
      </c>
      <c r="L12">
        <f>COUNTIFS('All Group Data'!$A$2:$A$1048,$A$1,'All Group Data'!$R$2:$R$1048,$B12,'All Group Data'!$X$2:$X$1048,$B12)</f>
        <v>0</v>
      </c>
      <c r="M12" s="2">
        <f t="shared" si="2"/>
        <v>0</v>
      </c>
      <c r="N12">
        <f>COUNTIFS('All Group Data'!$A$2:$A$1048,$A$1,'All Group Data'!$T$2:$T$1048,$B12)</f>
        <v>3</v>
      </c>
      <c r="O12">
        <f>COUNTIFS('All Group Data'!$A$2:$A$1048,$A$1,'All Group Data'!$T$2:$T$1048,$B12,'All Group Data'!$X$2:$X$1048,$B12)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Data'!$X$2:$X$1048,$B13,'All Group Data'!$D$2:$D$1048,$B13)+COUNTIFS('All Group Data'!$A$2:$A$1048,$A$1,'All Group Data'!$X$2:$X$1048,$B13,'All Group Data'!$E$2:$E$1048,$B13)</f>
        <v>0</v>
      </c>
      <c r="E13" s="6">
        <f>COUNTIFS('All Group Data'!$A$2:$A$1048,$A$1,'All Group Data'!$X$2:$X$1048,"Draw",'All Group Data'!$D$2:$D$1048,$B13)+COUNTIFS('All Group Data'!$A$2:$A$1048,$A$1,'All Group Data'!$X$2:$X$1048,"Draw",'All Group Data'!$E$2:$E$1048,$B13)</f>
        <v>0</v>
      </c>
      <c r="F13" s="6">
        <f>C13-D13-E13</f>
        <v>3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7</v>
      </c>
      <c r="I13" s="9">
        <f>G13-H13</f>
        <v>-5</v>
      </c>
      <c r="J13" s="6">
        <f>(D13*3)+(E13*1)</f>
        <v>0</v>
      </c>
      <c r="K13">
        <f>COUNTIFS('All Group Data'!$A$2:$A$1048,$A$1,'All Group Data'!$R$2:$R$1048,$B13)</f>
        <v>1</v>
      </c>
      <c r="L13">
        <f>COUNTIFS('All Group Data'!$A$2:$A$1048,$A$1,'All Group Data'!$R$2:$R$1048,$B13,'All Group Data'!$X$2:$X$1048,$B13)</f>
        <v>0</v>
      </c>
      <c r="M13" s="2">
        <f t="shared" si="2"/>
        <v>0</v>
      </c>
      <c r="N13">
        <f>COUNTIFS('All Group Data'!$A$2:$A$1048,$A$1,'All Group Data'!$T$2:$T$1048,$B13)</f>
        <v>2</v>
      </c>
      <c r="O13">
        <f>COUNTIFS('All Group Data'!$A$2:$A$1048,$A$1,'All Group Data'!$T$2:$T$1048,$B13,'All Group Data'!$X$2:$X$1048,$B13)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Data'!$X$2:$X$1048,$B16,'All Group Data'!$D$2:$D$1048,$B16)+COUNTIFS('All Group Data'!$A$2:$A$1048,$A$1,'All Group Data'!$X$2:$X$1048,$B16,'All Group Data'!$E$2:$E$1048,$B16)</f>
        <v>7</v>
      </c>
      <c r="E16" s="6">
        <f>COUNTIFS('All Group Data'!$A$2:$A$1048,$A$1,'All Group Data'!$X$2:$X$1048,"Draw",'All Group Data'!$D$2:$D$1048,$B16)+COUNTIFS('All Group Data'!$A$2:$A$1048,$A$1,'All Group Data'!$X$2:$X$1048,"Draw",'All Group Data'!$E$2:$E$1048,$B16)</f>
        <v>0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18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4</v>
      </c>
      <c r="I16" s="9">
        <f>G16-H16</f>
        <v>14</v>
      </c>
      <c r="J16" s="6">
        <f>(D16*3)+(E16*1)</f>
        <v>21</v>
      </c>
      <c r="K16">
        <f>COUNTIFS('All Group Data'!$A$2:$A$1048,$A$1,'All Group Data'!$R$2:$R$1048,$B16)</f>
        <v>7</v>
      </c>
      <c r="L16">
        <f>COUNTIFS('All Group Data'!$A$2:$A$1048,$A$1,'All Group Data'!$R$2:$R$1048,$B16,'All Group Data'!$X$2:$X$1048,$B16)</f>
        <v>7</v>
      </c>
      <c r="M16" s="2">
        <f t="shared" ref="M16:M19" si="4">IF(K16=0,0,L16/K16)</f>
        <v>1</v>
      </c>
      <c r="N16">
        <f>COUNTIFS('All Group Data'!$A$2:$A$1048,$A$1,'All Group Data'!$T$2:$T$1048,$B16)</f>
        <v>0</v>
      </c>
      <c r="O16">
        <f>COUNTIFS('All Group Data'!$A$2:$A$1048,$A$1,'All Group Data'!$T$2:$T$1048,$B16,'All Group Data'!$X$2:$X$1048,$B16)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113</v>
      </c>
      <c r="C17" s="6">
        <f>COUNTIFS('All Group Data'!$A$2:$A$1048,$A$1,'All Group Data'!$D$2:$D$1048,$B17)+COUNTIFS('All Group Data'!$A$2:$A$1048,$A$1,'All Group Data'!$E$2:$E$1048,$B17)</f>
        <v>7</v>
      </c>
      <c r="D17" s="6">
        <f>COUNTIFS('All Group Data'!$A$2:$A$1048,$A$1,'All Group Data'!$X$2:$X$1048,$B17,'All Group Data'!$D$2:$D$1048,$B17)+COUNTIFS('All Group Data'!$A$2:$A$1048,$A$1,'All Group Data'!$X$2:$X$1048,$B17,'All Group Data'!$E$2:$E$1048,$B17)</f>
        <v>3</v>
      </c>
      <c r="E17" s="6">
        <f>COUNTIFS('All Group Data'!$A$2:$A$1048,$A$1,'All Group Data'!$X$2:$X$1048,"Draw",'All Group Data'!$D$2:$D$1048,$B17)+COUNTIFS('All Group Data'!$A$2:$A$1048,$A$1,'All Group Data'!$X$2:$X$1048,"Draw",'All Group Data'!$E$2:$E$1048,$B17)</f>
        <v>2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6</v>
      </c>
      <c r="I17" s="9">
        <f>G17-H17</f>
        <v>3</v>
      </c>
      <c r="J17" s="6">
        <f>(D17*3)+(E17*1)</f>
        <v>11</v>
      </c>
      <c r="K17">
        <f>COUNTIFS('All Group Data'!$A$2:$A$1048,$A$1,'All Group Data'!$R$2:$R$1048,$B17)</f>
        <v>2</v>
      </c>
      <c r="L17">
        <f>COUNTIFS('All Group Data'!$A$2:$A$1048,$A$1,'All Group Data'!$R$2:$R$1048,$B17,'All Group Data'!$X$2:$X$1048,$B17)</f>
        <v>1</v>
      </c>
      <c r="M17" s="2">
        <f t="shared" si="4"/>
        <v>0.5</v>
      </c>
      <c r="N17">
        <f>COUNTIFS('All Group Data'!$A$2:$A$1048,$A$1,'All Group Data'!$T$2:$T$1048,$B17)</f>
        <v>5</v>
      </c>
      <c r="O17">
        <f>COUNTIFS('All Group Data'!$A$2:$A$1048,$A$1,'All Group Data'!$T$2:$T$1048,$B17,'All Group Data'!$X$2:$X$1048,$B17)</f>
        <v>2</v>
      </c>
      <c r="P17" s="2">
        <f t="shared" si="5"/>
        <v>0.4</v>
      </c>
    </row>
    <row r="18" spans="1:16" x14ac:dyDescent="0.2">
      <c r="A18" s="6">
        <v>3</v>
      </c>
      <c r="B18" s="4" t="s">
        <v>19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Data'!$X$2:$X$1048,$B18,'All Group Data'!$D$2:$D$1048,$B18)+COUNTIFS('All Group Data'!$A$2:$A$1048,$A$1,'All Group Data'!$X$2:$X$1048,$B18,'All Group Data'!$E$2:$E$1048,$B18)</f>
        <v>1</v>
      </c>
      <c r="E18" s="6">
        <f>COUNTIFS('All Group Data'!$A$2:$A$1048,$A$1,'All Group Data'!$X$2:$X$1048,"Draw",'All Group Data'!$D$2:$D$1048,$B18)+COUNTIFS('All Group Data'!$A$2:$A$1048,$A$1,'All Group Data'!$X$2:$X$1048,"Draw",'All Group Data'!$E$2:$E$1048,$B18)</f>
        <v>1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4</v>
      </c>
      <c r="K18">
        <f>COUNTIFS('All Group Data'!$A$2:$A$1048,$A$1,'All Group Data'!$R$2:$R$1048,$B18)</f>
        <v>1</v>
      </c>
      <c r="L18">
        <f>COUNTIFS('All Group Data'!$A$2:$A$1048,$A$1,'All Group Data'!$R$2:$R$1048,$B18,'All Group Data'!$X$2:$X$1048,$B18)</f>
        <v>1</v>
      </c>
      <c r="M18" s="2">
        <f t="shared" si="4"/>
        <v>1</v>
      </c>
      <c r="N18">
        <f>COUNTIFS('All Group Data'!$A$2:$A$1048,$A$1,'All Group Data'!$T$2:$T$1048,$B18)</f>
        <v>2</v>
      </c>
      <c r="O18">
        <f>COUNTIFS('All Group Data'!$A$2:$A$1048,$A$1,'All Group Data'!$T$2:$T$1048,$B18,'All Group Data'!$X$2:$X$1048,$B18)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114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Data'!$X$2:$X$1048,$B19,'All Group Data'!$D$2:$D$1048,$B19)+COUNTIFS('All Group Data'!$A$2:$A$1048,$A$1,'All Group Data'!$X$2:$X$1048,$B19,'All Group Data'!$E$2:$E$1048,$B19)</f>
        <v>0</v>
      </c>
      <c r="E19" s="6">
        <f>COUNTIFS('All Group Data'!$A$2:$A$1048,$A$1,'All Group Data'!$X$2:$X$1048,"Draw",'All Group Data'!$D$2:$D$1048,$B19)+COUNTIFS('All Group Data'!$A$2:$A$1048,$A$1,'All Group Data'!$X$2:$X$1048,"Draw",'All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0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9</v>
      </c>
      <c r="I19" s="9">
        <f>G19-H19</f>
        <v>-9</v>
      </c>
      <c r="J19" s="6">
        <f>(D19*3)+(E19*1)</f>
        <v>0</v>
      </c>
      <c r="K19">
        <f>COUNTIFS('All Group Data'!$A$2:$A$1048,$A$1,'All Group Data'!$R$2:$R$1048,$B19)</f>
        <v>0</v>
      </c>
      <c r="L19">
        <f>COUNTIFS('All Group Data'!$A$2:$A$1048,$A$1,'All Group Data'!$R$2:$R$1048,$B19,'All Group Data'!$X$2:$X$1048,$B19)</f>
        <v>0</v>
      </c>
      <c r="M19" s="2">
        <f t="shared" si="4"/>
        <v>0</v>
      </c>
      <c r="N19">
        <f>COUNTIFS('All Group Data'!$A$2:$A$1048,$A$1,'All Group Data'!$T$2:$T$1048,$B19)</f>
        <v>3</v>
      </c>
      <c r="O19">
        <f>COUNTIFS('All Group Data'!$A$2:$A$1048,$A$1,'All Group Data'!$T$2:$T$1048,$B19,'All Group Data'!$X$2:$X$1048,$B19)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Data'!$A$2:$A$1048,$A$1,'All Group Data'!$D$2:$D$1048,$B22)+COUNTIFS('All Group Data'!$A$2:$A$1048,$A$1,'All Group Data'!$E$2:$E$1048,$B22)</f>
        <v>7</v>
      </c>
      <c r="D22" s="6">
        <f>COUNTIFS('All Group Data'!$A$2:$A$1048,$A$1,'All Group Data'!$X$2:$X$1048,$B22,'All Group Data'!$D$2:$D$1048,$B22)+COUNTIFS('All Group Data'!$A$2:$A$1048,$A$1,'All Group Data'!$X$2:$X$1048,$B22,'All Group Data'!$E$2:$E$1048,$B22)</f>
        <v>2</v>
      </c>
      <c r="E22" s="6">
        <f>COUNTIFS('All Group Data'!$A$2:$A$1048,$A$1,'All Group Data'!$X$2:$X$1048,"Draw",'All Group Data'!$D$2:$D$1048,$B22)+COUNTIFS('All Group Data'!$A$2:$A$1048,$A$1,'All Group Data'!$X$2:$X$1048,"Draw",'All Group Data'!$E$2:$E$1048,$B22)</f>
        <v>3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7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6</v>
      </c>
      <c r="I22" s="9">
        <f>G22-H22</f>
        <v>1</v>
      </c>
      <c r="J22" s="6">
        <f>(D22*3)+(E22*1)</f>
        <v>9</v>
      </c>
      <c r="K22">
        <f>COUNTIFS('All Group Data'!$A$2:$A$1048,$A$1,'All Group Data'!$R$2:$R$1048,$B22)</f>
        <v>3</v>
      </c>
      <c r="L22">
        <f>COUNTIFS('All Group Data'!$A$2:$A$1048,$A$1,'All Group Data'!$R$2:$R$1048,$B22,'All Group Data'!$X$2:$X$1048,$B22)</f>
        <v>1</v>
      </c>
      <c r="M22" s="2">
        <f t="shared" ref="M22:M25" si="6">IF(K22=0,0,L22/K22)</f>
        <v>0.33333333333333331</v>
      </c>
      <c r="N22">
        <f>COUNTIFS('All Group Data'!$A$2:$A$1048,$A$1,'All Group Data'!$T$2:$T$1048,$B22)</f>
        <v>4</v>
      </c>
      <c r="O22">
        <f>COUNTIFS('All Group Data'!$A$2:$A$1048,$A$1,'All Group Data'!$T$2:$T$1048,$B22,'All Group Data'!$X$2:$X$1048,$B22)</f>
        <v>1</v>
      </c>
      <c r="P22" s="2">
        <f t="shared" ref="P22:P25" si="7">IF(N22=0,0,O22/N22)</f>
        <v>0.25</v>
      </c>
    </row>
    <row r="23" spans="1:16" x14ac:dyDescent="0.2">
      <c r="A23" s="6">
        <v>2</v>
      </c>
      <c r="B23" s="4" t="s">
        <v>35</v>
      </c>
      <c r="C23" s="6">
        <f>COUNTIFS('All Group Data'!$A$2:$A$1048,$A$1,'All Group Data'!$D$2:$D$1048,$B23)+COUNTIFS('All Group Data'!$A$2:$A$1048,$A$1,'All Group Data'!$E$2:$E$1048,$B23)</f>
        <v>5</v>
      </c>
      <c r="D23" s="6">
        <f>COUNTIFS('All Group Data'!$A$2:$A$1048,$A$1,'All Group Data'!$X$2:$X$1048,$B23,'All Group Data'!$D$2:$D$1048,$B23)+COUNTIFS('All Group Data'!$A$2:$A$1048,$A$1,'All Group Data'!$X$2:$X$1048,$B23,'All Group Data'!$E$2:$E$1048,$B23)</f>
        <v>2</v>
      </c>
      <c r="E23" s="6">
        <f>COUNTIFS('All Group Data'!$A$2:$A$1048,$A$1,'All Group Data'!$X$2:$X$1048,"Draw",'All Group Data'!$D$2:$D$1048,$B23)+COUNTIFS('All Group Data'!$A$2:$A$1048,$A$1,'All Group Data'!$X$2:$X$1048,"Draw",'All Group Data'!$E$2:$E$1048,$B23)</f>
        <v>1</v>
      </c>
      <c r="F23" s="6">
        <f>C23-D23-E23</f>
        <v>2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7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7</v>
      </c>
      <c r="I23" s="9">
        <f>G23-H23</f>
        <v>0</v>
      </c>
      <c r="J23" s="6">
        <f>(D23*3)+(E23*1)</f>
        <v>7</v>
      </c>
      <c r="K23">
        <f>COUNTIFS('All Group Data'!$A$2:$A$1048,$A$1,'All Group Data'!$R$2:$R$1048,$B23)</f>
        <v>1</v>
      </c>
      <c r="L23">
        <f>COUNTIFS('All Group Data'!$A$2:$A$1048,$A$1,'All Group Data'!$R$2:$R$1048,$B23,'All Group Data'!$X$2:$X$1048,$B23)</f>
        <v>0</v>
      </c>
      <c r="M23" s="2">
        <f t="shared" si="6"/>
        <v>0</v>
      </c>
      <c r="N23">
        <f>COUNTIFS('All Group Data'!$A$2:$A$1048,$A$1,'All Group Data'!$T$2:$T$1048,$B23)</f>
        <v>4</v>
      </c>
      <c r="O23">
        <f>COUNTIFS('All Group Data'!$A$2:$A$1048,$A$1,'All Group Data'!$T$2:$T$1048,$B23,'All Group Data'!$X$2:$X$1048,$B23)</f>
        <v>2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Data'!$X$2:$X$1048,$B24,'All Group Data'!$D$2:$D$1048,$B24)+COUNTIFS('All Group Data'!$A$2:$A$1048,$A$1,'All Group Data'!$X$2:$X$1048,$B24,'All Group Data'!$E$2:$E$1048,$B24)</f>
        <v>1</v>
      </c>
      <c r="E24" s="6">
        <f>COUNTIFS('All Group Data'!$A$2:$A$1048,$A$1,'All Group Data'!$X$2:$X$1048,"Draw",'All Group Data'!$D$2:$D$1048,$B24)+COUNTIFS('All Group Data'!$A$2:$A$1048,$A$1,'All Group Data'!$X$2:$X$1048,"Draw",'All Group Data'!$E$2:$E$1048,$B24)</f>
        <v>0</v>
      </c>
      <c r="F24" s="6">
        <f>C24-D24-E24</f>
        <v>2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6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2</v>
      </c>
      <c r="J24" s="6">
        <f>(D24*3)+(E24*1)</f>
        <v>3</v>
      </c>
      <c r="K24">
        <f>COUNTIFS('All Group Data'!$A$2:$A$1048,$A$1,'All Group Data'!$R$2:$R$1048,$B24)</f>
        <v>3</v>
      </c>
      <c r="L24">
        <f>COUNTIFS('All Group Data'!$A$2:$A$1048,$A$1,'All Group Data'!$R$2:$R$1048,$B24,'All Group Data'!$X$2:$X$1048,$B24)</f>
        <v>1</v>
      </c>
      <c r="M24" s="2">
        <f t="shared" si="6"/>
        <v>0.33333333333333331</v>
      </c>
      <c r="N24">
        <f>COUNTIFS('All Group Data'!$A$2:$A$1048,$A$1,'All Group Data'!$T$2:$T$1048,$B24)</f>
        <v>0</v>
      </c>
      <c r="O24">
        <f>COUNTIFS('All Group Data'!$A$2:$A$1048,$A$1,'All Group Data'!$T$2:$T$1048,$B24,'All Group Data'!$X$2:$X$1048,$B24)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93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Data'!$X$2:$X$1048,$B25,'All Group Data'!$D$2:$D$1048,$B25)+COUNTIFS('All Group Data'!$A$2:$A$1048,$A$1,'All Group Data'!$X$2:$X$1048,$B25,'All Group Data'!$E$2:$E$1048,$B25)</f>
        <v>1</v>
      </c>
      <c r="E25" s="6">
        <f>COUNTIFS('All Group Data'!$A$2:$A$1048,$A$1,'All Group Data'!$X$2:$X$1048,"Draw",'All Group Data'!$D$2:$D$1048,$B25)+COUNTIFS('All Group Data'!$A$2:$A$1048,$A$1,'All Group Data'!$X$2:$X$1048,"Draw",'All Group Data'!$E$2:$E$1048,$B25)</f>
        <v>0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3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-4</v>
      </c>
      <c r="J25" s="6">
        <f>(D25*3)+(E25*1)</f>
        <v>3</v>
      </c>
      <c r="K25">
        <f>COUNTIFS('All Group Data'!$A$2:$A$1048,$A$1,'All Group Data'!$R$2:$R$1048,$B25)</f>
        <v>0</v>
      </c>
      <c r="L25">
        <f>COUNTIFS('All Group Data'!$A$2:$A$1048,$A$1,'All Group Data'!$R$2:$R$1048,$B25,'All Group Data'!$X$2:$X$1048,$B25)</f>
        <v>0</v>
      </c>
      <c r="M25" s="2">
        <f t="shared" si="6"/>
        <v>0</v>
      </c>
      <c r="N25">
        <f>COUNTIFS('All Group Data'!$A$2:$A$1048,$A$1,'All Group Data'!$T$2:$T$1048,$B25)</f>
        <v>3</v>
      </c>
      <c r="O25">
        <f>COUNTIFS('All Group Data'!$A$2:$A$1048,$A$1,'All Group Data'!$T$2:$T$1048,$B25,'All Group Data'!$X$2:$X$1048,$B25)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Data'!$X$2:$X$1048,$B28,'All Group Data'!$D$2:$D$1048,$B28)+COUNTIFS('All Group Data'!$A$2:$A$1048,$A$1,'All Group Data'!$X$2:$X$1048,$B28,'All Group Data'!$E$2:$E$1048,$B28)</f>
        <v>5</v>
      </c>
      <c r="E28" s="6">
        <f>COUNTIFS('All Group Data'!$A$2:$A$1048,$A$1,'All Group Data'!$X$2:$X$1048,"Draw",'All Group Data'!$D$2:$D$1048,$B28)+COUNTIFS('All Group Data'!$A$2:$A$1048,$A$1,'All Group Data'!$X$2:$X$1048,"Draw",'All Group Data'!$E$2:$E$1048,$B28)</f>
        <v>1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14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3</v>
      </c>
      <c r="I28" s="9">
        <f>G28-H28</f>
        <v>11</v>
      </c>
      <c r="J28" s="6">
        <f>(D28*3)+(E28*1)</f>
        <v>16</v>
      </c>
      <c r="K28">
        <f>COUNTIFS('All Group Data'!$A$2:$A$1048,$A$1,'All Group Data'!$R$2:$R$1048,$B28)</f>
        <v>6</v>
      </c>
      <c r="L28">
        <f>COUNTIFS('All Group Data'!$A$2:$A$1048,$A$1,'All Group Data'!$R$2:$R$1048,$B28,'All Group Data'!$X$2:$X$1048,$B28)</f>
        <v>5</v>
      </c>
      <c r="M28" s="2">
        <f t="shared" ref="M28:M31" si="8">IF(K28=0,0,L28/K28)</f>
        <v>0.83333333333333337</v>
      </c>
      <c r="N28">
        <f>COUNTIFS('All Group Data'!$A$2:$A$1048,$A$1,'All Group Data'!$T$2:$T$1048,$B28)</f>
        <v>1</v>
      </c>
      <c r="O28">
        <f>COUNTIFS('All Group Data'!$A$2:$A$1048,$A$1,'All Group Data'!$T$2:$T$1048,$B28,'All Group Data'!$X$2:$X$1048,$B28)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112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Data'!$X$2:$X$1048,$B29,'All Group Data'!$D$2:$D$1048,$B29)+COUNTIFS('All Group Data'!$A$2:$A$1048,$A$1,'All Group Data'!$X$2:$X$1048,$B29,'All Group Data'!$E$2:$E$1048,$B29)</f>
        <v>1</v>
      </c>
      <c r="E29" s="6">
        <f>COUNTIFS('All Group Data'!$A$2:$A$1048,$A$1,'All Group Data'!$X$2:$X$1048,"Draw",'All Group Data'!$D$2:$D$1048,$B29)+COUNTIFS('All Group Data'!$A$2:$A$1048,$A$1,'All Group Data'!$X$2:$X$1048,"Draw",'All Group Data'!$E$2:$E$1048,$B29)</f>
        <v>3</v>
      </c>
      <c r="F29" s="6">
        <f>C29-D29-E29</f>
        <v>0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6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3</v>
      </c>
      <c r="I29" s="9">
        <f>G29-H29</f>
        <v>3</v>
      </c>
      <c r="J29" s="6">
        <f>(D29*3)+(E29*1)</f>
        <v>6</v>
      </c>
      <c r="K29">
        <f>COUNTIFS('All Group Data'!$A$2:$A$1048,$A$1,'All Group Data'!$R$2:$R$1048,$B29)</f>
        <v>1</v>
      </c>
      <c r="L29">
        <f>COUNTIFS('All Group Data'!$A$2:$A$1048,$A$1,'All Group Data'!$R$2:$R$1048,$B29,'All Group Data'!$X$2:$X$1048,$B29)</f>
        <v>1</v>
      </c>
      <c r="M29" s="2">
        <f t="shared" si="8"/>
        <v>1</v>
      </c>
      <c r="N29">
        <f>COUNTIFS('All Group Data'!$A$2:$A$1048,$A$1,'All Group Data'!$T$2:$T$1048,$B29)</f>
        <v>3</v>
      </c>
      <c r="O29">
        <f>COUNTIFS('All Group Data'!$A$2:$A$1048,$A$1,'All Group Data'!$T$2:$T$1048,$B29,'All Group Data'!$X$2:$X$1048,$B29)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Data'!$X$2:$X$1048,$B30,'All Group Data'!$D$2:$D$1048,$B30)+COUNTIFS('All Group Data'!$A$2:$A$1048,$A$1,'All Group Data'!$X$2:$X$1048,$B30,'All Group Data'!$E$2:$E$1048,$B30)</f>
        <v>1</v>
      </c>
      <c r="E30" s="6">
        <f>COUNTIFS('All Group Data'!$A$2:$A$1048,$A$1,'All Group Data'!$X$2:$X$1048,"Draw",'All Group Data'!$D$2:$D$1048,$B30)+COUNTIFS('All Group Data'!$A$2:$A$1048,$A$1,'All Group Data'!$X$2:$X$1048,"Draw",'All Group Data'!$E$2:$E$1048,$B30)</f>
        <v>1</v>
      </c>
      <c r="F30" s="6">
        <f>C30-D30-E30</f>
        <v>1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2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-1</v>
      </c>
      <c r="J30" s="6">
        <f>(D30*3)+(E30*1)</f>
        <v>4</v>
      </c>
      <c r="K30">
        <f>COUNTIFS('All Group Data'!$A$2:$A$1048,$A$1,'All Group Data'!$R$2:$R$1048,$B30)</f>
        <v>2</v>
      </c>
      <c r="L30">
        <f>COUNTIFS('All Group Data'!$A$2:$A$1048,$A$1,'All Group Data'!$R$2:$R$1048,$B30,'All Group Data'!$X$2:$X$1048,$B30)</f>
        <v>1</v>
      </c>
      <c r="M30" s="2">
        <f t="shared" si="8"/>
        <v>0.5</v>
      </c>
      <c r="N30">
        <f>COUNTIFS('All Group Data'!$A$2:$A$1048,$A$1,'All Group Data'!$T$2:$T$1048,$B30)</f>
        <v>1</v>
      </c>
      <c r="O30">
        <f>COUNTIFS('All Group Data'!$A$2:$A$1048,$A$1,'All Group Data'!$T$2:$T$1048,$B30,'All Group Data'!$X$2:$X$1048,$B30)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Data'!$X$2:$X$1048,$B31,'All Group Data'!$D$2:$D$1048,$B31)+COUNTIFS('All Group Data'!$A$2:$A$1048,$A$1,'All Group Data'!$X$2:$X$1048,$B31,'All Group Data'!$E$2:$E$1048,$B31)</f>
        <v>0</v>
      </c>
      <c r="E31" s="6">
        <f>COUNTIFS('All Group Data'!$A$2:$A$1048,$A$1,'All Group Data'!$X$2:$X$1048,"Draw",'All Group Data'!$D$2:$D$1048,$B31)+COUNTIFS('All Group Data'!$A$2:$A$1048,$A$1,'All Group Data'!$X$2:$X$1048,"Draw",'All Group Data'!$E$2:$E$1048,$B31)</f>
        <v>0</v>
      </c>
      <c r="F31" s="6">
        <f>C31-D31-E31</f>
        <v>3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0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12</v>
      </c>
      <c r="I31" s="9">
        <f>G31-H31</f>
        <v>-12</v>
      </c>
      <c r="J31" s="6">
        <f>(D31*3)+(E31*1)</f>
        <v>0</v>
      </c>
      <c r="K31">
        <f>COUNTIFS('All Group Data'!$A$2:$A$1048,$A$1,'All Group Data'!$R$2:$R$1048,$B31)</f>
        <v>0</v>
      </c>
      <c r="L31">
        <f>COUNTIFS('All Group Data'!$A$2:$A$1048,$A$1,'All Group Data'!$R$2:$R$1048,$B31,'All Group Data'!$X$2:$X$1048,$B31)</f>
        <v>0</v>
      </c>
      <c r="M31" s="2">
        <f t="shared" si="8"/>
        <v>0</v>
      </c>
      <c r="N31">
        <f>COUNTIFS('All Group Data'!$A$2:$A$1048,$A$1,'All Group Data'!$T$2:$T$1048,$B31)</f>
        <v>3</v>
      </c>
      <c r="O31">
        <f>COUNTIFS('All Group Data'!$A$2:$A$1048,$A$1,'All Group Data'!$T$2:$T$1048,$B31,'All Group Data'!$X$2:$X$1048,$B31)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Data'!$A$2:$A$1048,$A$1,'All Group Data'!$D$2:$D$1048,$B34)+COUNTIFS('All Group Data'!$A$2:$A$1048,$A$1,'All Group Data'!$E$2:$E$1048,$B34)</f>
        <v>4</v>
      </c>
      <c r="D34" s="6">
        <f>COUNTIFS('All Group Data'!$A$2:$A$1048,$A$1,'All Group Data'!$X$2:$X$1048,$B34,'All Group Data'!$D$2:$D$1048,$B34)+COUNTIFS('All Group Data'!$A$2:$A$1048,$A$1,'All Group Data'!$X$2:$X$1048,$B34,'All Group Data'!$E$2:$E$1048,$B34)</f>
        <v>1</v>
      </c>
      <c r="E34" s="6">
        <f>COUNTIFS('All Group Data'!$A$2:$A$1048,$A$1,'All Group Data'!$X$2:$X$1048,"Draw",'All Group Data'!$D$2:$D$1048,$B34)+COUNTIFS('All Group Data'!$A$2:$A$1048,$A$1,'All Group Data'!$X$2:$X$1048,"Draw",'All Group Data'!$E$2:$E$1048,$B34)</f>
        <v>3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5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4</v>
      </c>
      <c r="I34" s="9">
        <f>G34-H34</f>
        <v>1</v>
      </c>
      <c r="J34" s="6">
        <f>(D34*3)+(E34*1)</f>
        <v>6</v>
      </c>
      <c r="K34">
        <f>COUNTIFS('All Group Data'!$A$2:$A$1048,$A$1,'All Group Data'!$R$2:$R$1048,$B34)</f>
        <v>2</v>
      </c>
      <c r="L34">
        <f>COUNTIFS('All Group Data'!$A$2:$A$1048,$A$1,'All Group Data'!$R$2:$R$1048,$B34,'All Group Data'!$X$2:$X$1048,$B34)</f>
        <v>1</v>
      </c>
      <c r="M34" s="2">
        <f t="shared" ref="M34:M37" si="10">IF(K34=0,0,L34/K34)</f>
        <v>0.5</v>
      </c>
      <c r="N34">
        <f>COUNTIFS('All Group Data'!$A$2:$A$1048,$A$1,'All Group Data'!$T$2:$T$1048,$B34)</f>
        <v>2</v>
      </c>
      <c r="O34">
        <f>COUNTIFS('All Group Data'!$A$2:$A$1048,$A$1,'All Group Data'!$T$2:$T$1048,$B34,'All Group Data'!$X$2:$X$1048,$B34)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Data'!$A$2:$A$1048,$A$1,'All Group Data'!$D$2:$D$1048,$B35)+COUNTIFS('All Group Data'!$A$2:$A$1048,$A$1,'All Group Data'!$E$2:$E$1048,$B35)</f>
        <v>5</v>
      </c>
      <c r="D35" s="6">
        <f>COUNTIFS('All Group Data'!$A$2:$A$1048,$A$1,'All Group Data'!$X$2:$X$1048,$B35,'All Group Data'!$D$2:$D$1048,$B35)+COUNTIFS('All Group Data'!$A$2:$A$1048,$A$1,'All Group Data'!$X$2:$X$1048,$B35,'All Group Data'!$E$2:$E$1048,$B35)</f>
        <v>2</v>
      </c>
      <c r="E35" s="6">
        <f>COUNTIFS('All Group Data'!$A$2:$A$1048,$A$1,'All Group Data'!$X$2:$X$1048,"Draw",'All Group Data'!$D$2:$D$1048,$B35)+COUNTIFS('All Group Data'!$A$2:$A$1048,$A$1,'All Group Data'!$X$2:$X$1048,"Draw",'All Group Data'!$E$2:$E$1048,$B35)</f>
        <v>2</v>
      </c>
      <c r="F35" s="6">
        <f>C35-D35-E35</f>
        <v>1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6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3</v>
      </c>
      <c r="I35" s="9">
        <f>G35-H35</f>
        <v>3</v>
      </c>
      <c r="J35" s="6">
        <f>(D35*3)+(E35*1)</f>
        <v>8</v>
      </c>
      <c r="K35">
        <f>COUNTIFS('All Group Data'!$A$2:$A$1048,$A$1,'All Group Data'!$R$2:$R$1048,$B35)</f>
        <v>3</v>
      </c>
      <c r="L35">
        <f>COUNTIFS('All Group Data'!$A$2:$A$1048,$A$1,'All Group Data'!$R$2:$R$1048,$B35,'All Group Data'!$X$2:$X$1048,$B35)</f>
        <v>1</v>
      </c>
      <c r="M35" s="2">
        <f t="shared" si="10"/>
        <v>0.33333333333333331</v>
      </c>
      <c r="N35">
        <f>COUNTIFS('All Group Data'!$A$2:$A$1048,$A$1,'All Group Data'!$T$2:$T$1048,$B35)</f>
        <v>2</v>
      </c>
      <c r="O35">
        <f>COUNTIFS('All Group Data'!$A$2:$A$1048,$A$1,'All Group Data'!$T$2:$T$1048,$B35,'All Group Data'!$X$2:$X$1048,$B35)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28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Data'!$X$2:$X$1048,$B36,'All Group Data'!$D$2:$D$1048,$B36)+COUNTIFS('All Group Data'!$A$2:$A$1048,$A$1,'All Group Data'!$X$2:$X$1048,$B36,'All Group Data'!$E$2:$E$1048,$B36)</f>
        <v>1</v>
      </c>
      <c r="E36" s="6">
        <f>COUNTIFS('All Group Data'!$A$2:$A$1048,$A$1,'All Group Data'!$X$2:$X$1048,"Draw",'All Group Data'!$D$2:$D$1048,$B36)+COUNTIFS('All Group Data'!$A$2:$A$1048,$A$1,'All Group Data'!$X$2:$X$1048,"Draw",'All Group Data'!$E$2:$E$1048,$B36)</f>
        <v>1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2</v>
      </c>
      <c r="I36" s="9">
        <f>G36-H36</f>
        <v>0</v>
      </c>
      <c r="J36" s="6">
        <f>(D36*3)+(E36*1)</f>
        <v>4</v>
      </c>
      <c r="K36">
        <f>COUNTIFS('All Group Data'!$A$2:$A$1048,$A$1,'All Group Data'!$R$2:$R$1048,$B36)</f>
        <v>3</v>
      </c>
      <c r="L36">
        <f>COUNTIFS('All Group Data'!$A$2:$A$1048,$A$1,'All Group Data'!$R$2:$R$1048,$B36,'All Group Data'!$X$2:$X$1048,$B36)</f>
        <v>1</v>
      </c>
      <c r="M36" s="2">
        <f t="shared" si="10"/>
        <v>0.33333333333333331</v>
      </c>
      <c r="N36">
        <f>COUNTIFS('All Group Data'!$A$2:$A$1048,$A$1,'All Group Data'!$T$2:$T$1048,$B36)</f>
        <v>0</v>
      </c>
      <c r="O36">
        <f>COUNTIFS('All Group Data'!$A$2:$A$1048,$A$1,'All Group Data'!$T$2:$T$1048,$B36,'All Group Data'!$X$2:$X$1048,$B36)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Data'!$X$2:$X$1048,$B37,'All Group Data'!$D$2:$D$1048,$B37)+COUNTIFS('All Group Data'!$A$2:$A$1048,$A$1,'All Group Data'!$X$2:$X$1048,$B37,'All Group Data'!$E$2:$E$1048,$B37)</f>
        <v>0</v>
      </c>
      <c r="E37" s="6">
        <f>COUNTIFS('All Group Data'!$A$2:$A$1048,$A$1,'All Group Data'!$X$2:$X$1048,"Draw",'All Group Data'!$D$2:$D$1048,$B37)+COUNTIFS('All Group Data'!$A$2:$A$1048,$A$1,'All Group Data'!$X$2:$X$1048,"Draw",'All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3</v>
      </c>
      <c r="I37" s="9">
        <f>G37-H37</f>
        <v>-2</v>
      </c>
      <c r="J37" s="6">
        <f>(D37*3)+(E37*1)</f>
        <v>1</v>
      </c>
      <c r="K37">
        <f>COUNTIFS('All Group Data'!$A$2:$A$1048,$A$1,'All Group Data'!$R$2:$R$1048,$B37)</f>
        <v>0</v>
      </c>
      <c r="L37">
        <f>COUNTIFS('All Group Data'!$A$2:$A$1048,$A$1,'All Group Data'!$R$2:$R$1048,$B37,'All Group Data'!$X$2:$X$1048,$B37)</f>
        <v>0</v>
      </c>
      <c r="M37" s="2">
        <f t="shared" si="10"/>
        <v>0</v>
      </c>
      <c r="N37">
        <f>COUNTIFS('All Group Data'!$A$2:$A$1048,$A$1,'All Group Data'!$T$2:$T$1048,$B37)</f>
        <v>3</v>
      </c>
      <c r="O37">
        <f>COUNTIFS('All Group Data'!$A$2:$A$1048,$A$1,'All Group Data'!$T$2:$T$1048,$B37,'All Group Data'!$X$2:$X$1048,$B37)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Data'!$X$2:$X$1048,$B40,'All Group Data'!$D$2:$D$1048,$B40)+COUNTIFS('All Group Data'!$A$2:$A$1048,$A$1,'All Group Data'!$X$2:$X$1048,$B40,'All Group Data'!$E$2:$E$1048,$B40)</f>
        <v>2</v>
      </c>
      <c r="E40" s="6">
        <f>COUNTIFS('All Group Data'!$A$2:$A$1048,$A$1,'All Group Data'!$X$2:$X$1048,"Draw",'All Group Data'!$D$2:$D$1048,$B40)+COUNTIFS('All Group Data'!$A$2:$A$1048,$A$1,'All Group Data'!$X$2:$X$1048,"Draw",'All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4</v>
      </c>
      <c r="I40" s="9">
        <f>G40-H40</f>
        <v>0</v>
      </c>
      <c r="J40" s="6">
        <f>(D40*3)+(E40*1)</f>
        <v>7</v>
      </c>
      <c r="K40">
        <f>COUNTIFS('All Group Data'!$A$2:$A$1048,$A$1,'All Group Data'!$R$2:$R$1048,$B40)</f>
        <v>2</v>
      </c>
      <c r="L40">
        <f>COUNTIFS('All Group Data'!$A$2:$A$1048,$A$1,'All Group Data'!$R$2:$R$1048,$B40,'All Group Data'!$X$2:$X$1048,$B40)</f>
        <v>1</v>
      </c>
      <c r="M40" s="2">
        <f t="shared" ref="M40:M43" si="12">IF(K40=0,0,L40/K40)</f>
        <v>0.5</v>
      </c>
      <c r="N40">
        <f>COUNTIFS('All Group Data'!$A$2:$A$1048,$A$1,'All Group Data'!$T$2:$T$1048,$B40)</f>
        <v>2</v>
      </c>
      <c r="O40">
        <f>COUNTIFS('All Group Data'!$A$2:$A$1048,$A$1,'All Group Data'!$T$2:$T$1048,$B40,'All Group Data'!$X$2:$X$1048,$B40)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Data'!$X$2:$X$1048,$B41,'All Group Data'!$D$2:$D$1048,$B41)+COUNTIFS('All Group Data'!$A$2:$A$1048,$A$1,'All Group Data'!$X$2:$X$1048,$B41,'All Group Data'!$E$2:$E$1048,$B41)</f>
        <v>1</v>
      </c>
      <c r="E41" s="6">
        <f>COUNTIFS('All Group Data'!$A$2:$A$1048,$A$1,'All Group Data'!$X$2:$X$1048,"Draw",'All Group Data'!$D$2:$D$1048,$B41)+COUNTIFS('All Group Data'!$A$2:$A$1048,$A$1,'All Group Data'!$X$2:$X$1048,"Draw",'All Group Data'!$E$2:$E$1048,$B41)</f>
        <v>2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5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1</v>
      </c>
      <c r="J41" s="6">
        <f>(D41*3)+(E41*1)</f>
        <v>5</v>
      </c>
      <c r="K41">
        <f>COUNTIFS('All Group Data'!$A$2:$A$1048,$A$1,'All Group Data'!$R$2:$R$1048,$B41)</f>
        <v>4</v>
      </c>
      <c r="L41">
        <f>COUNTIFS('All Group Data'!$A$2:$A$1048,$A$1,'All Group Data'!$R$2:$R$1048,$B41,'All Group Data'!$X$2:$X$1048,$B41)</f>
        <v>1</v>
      </c>
      <c r="M41" s="2">
        <f t="shared" si="12"/>
        <v>0.25</v>
      </c>
      <c r="N41">
        <f>COUNTIFS('All Group Data'!$A$2:$A$1048,$A$1,'All Group Data'!$T$2:$T$1048,$B41)</f>
        <v>0</v>
      </c>
      <c r="O41">
        <f>COUNTIFS('All Group Data'!$A$2:$A$1048,$A$1,'All Group Data'!$T$2:$T$1048,$B41,'All Group Data'!$X$2:$X$1048,$B41)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Data'!$X$2:$X$1048,$B42,'All Group Data'!$D$2:$D$1048,$B42)+COUNTIFS('All Group Data'!$A$2:$A$1048,$A$1,'All Group Data'!$X$2:$X$1048,$B42,'All Group Data'!$E$2:$E$1048,$B42)</f>
        <v>1</v>
      </c>
      <c r="E42" s="6">
        <f>COUNTIFS('All Group Data'!$A$2:$A$1048,$A$1,'All Group Data'!$X$2:$X$1048,"Draw",'All Group Data'!$D$2:$D$1048,$B42)+COUNTIFS('All Group Data'!$A$2:$A$1048,$A$1,'All Group Data'!$X$2:$X$1048,"Draw",'All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2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-1</v>
      </c>
      <c r="J42" s="6">
        <f>(D42*3)+(E42*1)</f>
        <v>3</v>
      </c>
      <c r="K42">
        <f>COUNTIFS('All Group Data'!$A$2:$A$1048,$A$1,'All Group Data'!$R$2:$R$1048,$B42)</f>
        <v>2</v>
      </c>
      <c r="L42">
        <f>COUNTIFS('All Group Data'!$A$2:$A$1048,$A$1,'All Group Data'!$R$2:$R$1048,$B42,'All Group Data'!$X$2:$X$1048,$B42)</f>
        <v>0</v>
      </c>
      <c r="M42" s="2">
        <f t="shared" si="12"/>
        <v>0</v>
      </c>
      <c r="N42">
        <f>COUNTIFS('All Group Data'!$A$2:$A$1048,$A$1,'All Group Data'!$T$2:$T$1048,$B42)</f>
        <v>1</v>
      </c>
      <c r="O42">
        <f>COUNTIFS('All Group Data'!$A$2:$A$1048,$A$1,'All Group Data'!$T$2:$T$1048,$B42,'All Group Data'!$X$2:$X$1048,$B42)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Data'!$X$2:$X$1048,$B43,'All Group Data'!$D$2:$D$1048,$B43)+COUNTIFS('All Group Data'!$A$2:$A$1048,$A$1,'All Group Data'!$X$2:$X$1048,$B43,'All Group Data'!$E$2:$E$1048,$B43)</f>
        <v>1</v>
      </c>
      <c r="E43" s="6">
        <f>COUNTIFS('All Group Data'!$A$2:$A$1048,$A$1,'All Group Data'!$X$2:$X$1048,"Draw",'All Group Data'!$D$2:$D$1048,$B43)+COUNTIFS('All Group Data'!$A$2:$A$1048,$A$1,'All Group Data'!$X$2:$X$1048,"Draw",'All Group Data'!$E$2:$E$1048,$B43)</f>
        <v>0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2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-2</v>
      </c>
      <c r="J43" s="6">
        <f>(D43*3)+(E43*1)</f>
        <v>3</v>
      </c>
      <c r="K43">
        <f>COUNTIFS('All Group Data'!$A$2:$A$1048,$A$1,'All Group Data'!$R$2:$R$1048,$B43)</f>
        <v>0</v>
      </c>
      <c r="L43">
        <f>COUNTIFS('All Group Data'!$A$2:$A$1048,$A$1,'All Group Data'!$R$2:$R$1048,$B43,'All Group Data'!$X$2:$X$1048,$B43)</f>
        <v>0</v>
      </c>
      <c r="M43" s="2">
        <f t="shared" si="12"/>
        <v>0</v>
      </c>
      <c r="N43">
        <f>COUNTIFS('All Group Data'!$A$2:$A$1048,$A$1,'All Group Data'!$T$2:$T$1048,$B43)</f>
        <v>3</v>
      </c>
      <c r="O43">
        <f>COUNTIFS('All Group Data'!$A$2:$A$1048,$A$1,'All Group Data'!$T$2:$T$1048,$B43,'All Group Data'!$X$2:$X$1048,$B43)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Data'!$A$2:$A$1048,$A$1,'All Group Data'!$D$2:$D$1048,$B46)+COUNTIFS('All Group Data'!$A$2:$A$1048,$A$1,'All Group Data'!$E$2:$E$1048,$B46)</f>
        <v>4</v>
      </c>
      <c r="D46" s="6">
        <f>COUNTIFS('All Group Data'!$A$2:$A$1048,$A$1,'All Group Data'!$X$2:$X$1048,$B46,'All Group Data'!$D$2:$D$1048,$B46)+COUNTIFS('All Group Data'!$A$2:$A$1048,$A$1,'All Group Data'!$X$2:$X$1048,$B46,'All Group Data'!$E$2:$E$1048,$B46)</f>
        <v>2</v>
      </c>
      <c r="E46" s="6">
        <f>COUNTIFS('All Group Data'!$A$2:$A$1048,$A$1,'All Group Data'!$X$2:$X$1048,"Draw",'All Group Data'!$D$2:$D$1048,$B46)+COUNTIFS('All Group Data'!$A$2:$A$1048,$A$1,'All Group Data'!$X$2:$X$1048,"Draw",'All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5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3</v>
      </c>
      <c r="I46" s="9">
        <f>G46-H46</f>
        <v>2</v>
      </c>
      <c r="J46" s="6">
        <f>(D46*3)+(E46*1)</f>
        <v>7</v>
      </c>
      <c r="K46">
        <f>COUNTIFS('All Group Data'!$A$2:$A$1048,$A$1,'All Group Data'!$R$2:$R$1048,$B46)</f>
        <v>3</v>
      </c>
      <c r="L46">
        <f>COUNTIFS('All Group Data'!$A$2:$A$1048,$A$1,'All Group Data'!$R$2:$R$1048,$B46,'All Group Data'!$X$2:$X$1048,$B46)</f>
        <v>1</v>
      </c>
      <c r="M46" s="2">
        <f t="shared" ref="M46:M49" si="14">IF(K46=0,0,L46/K46)</f>
        <v>0.33333333333333331</v>
      </c>
      <c r="N46">
        <f>COUNTIFS('All Group Data'!$A$2:$A$1048,$A$1,'All Group Data'!$T$2:$T$1048,$B46)</f>
        <v>1</v>
      </c>
      <c r="O46">
        <f>COUNTIFS('All Group Data'!$A$2:$A$1048,$A$1,'All Group Data'!$T$2:$T$1048,$B46,'All Group Data'!$X$2:$X$1048,$B46)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Data'!$A$2:$A$1048,$A$1,'All Group Data'!$D$2:$D$1048,$B47)+COUNTIFS('All Group Data'!$A$2:$A$1048,$A$1,'All Group Data'!$E$2:$E$1048,$B47)</f>
        <v>4</v>
      </c>
      <c r="D47" s="6">
        <f>COUNTIFS('All Group Data'!$A$2:$A$1048,$A$1,'All Group Data'!$X$2:$X$1048,$B47,'All Group Data'!$D$2:$D$1048,$B47)+COUNTIFS('All Group Data'!$A$2:$A$1048,$A$1,'All Group Data'!$X$2:$X$1048,$B47,'All Group Data'!$E$2:$E$1048,$B47)</f>
        <v>1</v>
      </c>
      <c r="E47" s="6">
        <f>COUNTIFS('All Group Data'!$A$2:$A$1048,$A$1,'All Group Data'!$X$2:$X$1048,"Draw",'All Group Data'!$D$2:$D$1048,$B47)+COUNTIFS('All Group Data'!$A$2:$A$1048,$A$1,'All Group Data'!$X$2:$X$1048,"Draw",'All Group Data'!$E$2:$E$1048,$B47)</f>
        <v>2</v>
      </c>
      <c r="F47" s="6">
        <f>C47-D47-E47</f>
        <v>1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6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-1</v>
      </c>
      <c r="J47" s="6">
        <f>(D47*3)+(E47*1)</f>
        <v>5</v>
      </c>
      <c r="K47">
        <f>COUNTIFS('All Group Data'!$A$2:$A$1048,$A$1,'All Group Data'!$R$2:$R$1048,$B47)</f>
        <v>1</v>
      </c>
      <c r="L47">
        <f>COUNTIFS('All Group Data'!$A$2:$A$1048,$A$1,'All Group Data'!$R$2:$R$1048,$B47,'All Group Data'!$X$2:$X$1048,$B47)</f>
        <v>0</v>
      </c>
      <c r="M47" s="2">
        <f t="shared" si="14"/>
        <v>0</v>
      </c>
      <c r="N47">
        <f>COUNTIFS('All Group Data'!$A$2:$A$1048,$A$1,'All Group Data'!$T$2:$T$1048,$B47)</f>
        <v>3</v>
      </c>
      <c r="O47">
        <f>COUNTIFS('All Group Data'!$A$2:$A$1048,$A$1,'All Group Data'!$T$2:$T$1048,$B47,'All Group Data'!$X$2:$X$1048,$B47)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Data'!$X$2:$X$1048,$B48,'All Group Data'!$D$2:$D$1048,$B48)+COUNTIFS('All Group Data'!$A$2:$A$1048,$A$1,'All Group Data'!$X$2:$X$1048,$B48,'All Group Data'!$E$2:$E$1048,$B48)</f>
        <v>1</v>
      </c>
      <c r="E48" s="6">
        <f>COUNTIFS('All Group Data'!$A$2:$A$1048,$A$1,'All Group Data'!$X$2:$X$1048,"Draw",'All Group Data'!$D$2:$D$1048,$B48)+COUNTIFS('All Group Data'!$A$2:$A$1048,$A$1,'All Group Data'!$X$2:$X$1048,"Draw",'All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4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4</v>
      </c>
      <c r="I48" s="9">
        <f>G48-H48</f>
        <v>0</v>
      </c>
      <c r="J48" s="6">
        <f>(D48*3)+(E48*1)</f>
        <v>3</v>
      </c>
      <c r="K48">
        <f>COUNTIFS('All Group Data'!$A$2:$A$1048,$A$1,'All Group Data'!$R$2:$R$1048,$B48)</f>
        <v>3</v>
      </c>
      <c r="L48">
        <f>COUNTIFS('All Group Data'!$A$2:$A$1048,$A$1,'All Group Data'!$R$2:$R$1048,$B48,'All Group Data'!$X$2:$X$1048,$B48)</f>
        <v>1</v>
      </c>
      <c r="M48" s="2">
        <f t="shared" si="14"/>
        <v>0.33333333333333331</v>
      </c>
      <c r="N48">
        <f>COUNTIFS('All Group Data'!$A$2:$A$1048,$A$1,'All Group Data'!$T$2:$T$1048,$B48)</f>
        <v>0</v>
      </c>
      <c r="O48">
        <f>COUNTIFS('All Group Data'!$A$2:$A$1048,$A$1,'All Group Data'!$T$2:$T$1048,$B48,'All Group Data'!$X$2:$X$1048,$B48)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92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Data'!$X$2:$X$1048,$B49,'All Group Data'!$D$2:$D$1048,$B49)+COUNTIFS('All Group Data'!$A$2:$A$1048,$A$1,'All Group Data'!$X$2:$X$1048,$B49,'All Group Data'!$E$2:$E$1048,$B49)</f>
        <v>0</v>
      </c>
      <c r="E49" s="6">
        <f>COUNTIFS('All Group Data'!$A$2:$A$1048,$A$1,'All Group Data'!$X$2:$X$1048,"Draw",'All Group Data'!$D$2:$D$1048,$B49)+COUNTIFS('All Group Data'!$A$2:$A$1048,$A$1,'All Group Data'!$X$2:$X$1048,"Draw",'All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5</v>
      </c>
      <c r="I49" s="9">
        <f>G49-H49</f>
        <v>-4</v>
      </c>
      <c r="J49" s="6">
        <f>(D49*3)+(E49*1)</f>
        <v>1</v>
      </c>
      <c r="K49">
        <f>COUNTIFS('All Group Data'!$A$2:$A$1048,$A$1,'All Group Data'!$R$2:$R$1048,$B49)</f>
        <v>0</v>
      </c>
      <c r="L49">
        <f>COUNTIFS('All Group Data'!$A$2:$A$1048,$A$1,'All Group Data'!$R$2:$R$1048,$B49,'All Group Data'!$X$2:$X$1048,$B49)</f>
        <v>0</v>
      </c>
      <c r="M49" s="2">
        <f t="shared" si="14"/>
        <v>0</v>
      </c>
      <c r="N49">
        <f>COUNTIFS('All Group Data'!$A$2:$A$1048,$A$1,'All Group Data'!$T$2:$T$1048,$B49)</f>
        <v>3</v>
      </c>
      <c r="O49">
        <f>COUNTIFS('All Group Data'!$A$2:$A$1048,$A$1,'All Group Data'!$T$2:$T$1048,$B49,'All Group Data'!$X$2:$X$1048,$B49)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Data'!$A$2:$A$1048,$A$1,'All Group Data'!$D$2:$D$1048,$B4)+COUNTIFS('All Group Data'!$A$2:$A$1048,$A$1,'All Group Data'!$E$2:$E$1048,$B4)</f>
        <v>7</v>
      </c>
      <c r="D4" s="6">
        <f>COUNTIFS('All Group Data'!$A$2:$A$1048,$A$1,'All Group Data'!$X$2:$X$1048,$B4,'All Group Data'!$D$2:$D$1048,$B4)+COUNTIFS('All Group Data'!$A$2:$A$1048,$A$1,'All Group Data'!$X$2:$X$1048,$B4,'All Group Data'!$E$2:$E$1048,$B4)</f>
        <v>4</v>
      </c>
      <c r="E4" s="6">
        <f>COUNTIFS('All Group Data'!$A$2:$A$1048,$A$1,'All Group Data'!$X$2:$X$1048,"Draw",'All Group Data'!$D$2:$D$1048,$B4)+COUNTIFS('All Group Data'!$A$2:$A$1048,$A$1,'All Group Data'!$X$2:$X$1048,"Draw",'All Group Data'!$E$2:$E$1048,$B4)</f>
        <v>1</v>
      </c>
      <c r="F4" s="6">
        <f>C4-D4-E4</f>
        <v>2</v>
      </c>
      <c r="G4" s="6">
        <f>SUMIFS('All Group Data'!$F$2:$F$1048,'All Group Data'!$A$2:$A$1048,$A$1,'All Group Data'!$D$2:$D$1048,$B4)+SUMIFS('All Group Data'!$G$2:$G$1048,'All Group Data'!$A$2:$A$1048,$A$1,'All Group Data'!$E$2:$E$1048,$B4)</f>
        <v>14</v>
      </c>
      <c r="H4" s="6">
        <f>SUMIFS('All Group Data'!$G$2:$G$1048,'All Group Data'!$A$2:$A$1048,$A$1,'All Group Data'!$D$2:$D$1048,$B4)+SUMIFS('All Group Data'!$F$2:$F$1048,'All Group Data'!$A$2:$A$1048,$A$1,'All Group Data'!$E$2:$E$1048,$B4)</f>
        <v>10</v>
      </c>
      <c r="I4" s="9">
        <f>G4-H4</f>
        <v>4</v>
      </c>
      <c r="J4" s="6">
        <f>(D4*3)+(E4*1)</f>
        <v>13</v>
      </c>
      <c r="K4">
        <f>COUNTIFS('All Group Data'!$A$2:$A$1048,$A$1,'All Group Data'!$R$2:$R$1048,$B4)</f>
        <v>7</v>
      </c>
      <c r="L4">
        <f>COUNTIFS('All Group Data'!$A$2:$A$1048,$A$1,'All Group Data'!$R$2:$R$1048,$B4,'All Group Data'!$X$2:$X$1048,$B4)</f>
        <v>4</v>
      </c>
      <c r="M4" s="2">
        <f t="shared" ref="M4:M7" si="0">IF(K4=0,0,L4/K4)</f>
        <v>0.5714285714285714</v>
      </c>
      <c r="N4">
        <f>COUNTIFS('All Group Data'!$A$2:$A$1048,$A$1,'All Group Data'!$T$2:$T$1048,$B4)</f>
        <v>0</v>
      </c>
      <c r="O4">
        <f>COUNTIFS('All Group Data'!$A$2:$A$1048,$A$1,'All Group Data'!$T$2:$T$1048,$B4,'All Group Data'!$X$2:$X$1048,$B4)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106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Data'!$X$2:$X$1048,$B5,'All Group Data'!$D$2:$D$1048,$B5)+COUNTIFS('All Group Data'!$A$2:$A$1048,$A$1,'All Group Data'!$X$2:$X$1048,$B5,'All Group Data'!$E$2:$E$1048,$B5)</f>
        <v>1</v>
      </c>
      <c r="E5" s="6">
        <f>COUNTIFS('All Group Data'!$A$2:$A$1048,$A$1,'All Group Data'!$X$2:$X$1048,"Draw",'All Group Data'!$D$2:$D$1048,$B5)+COUNTIFS('All Group Data'!$A$2:$A$1048,$A$1,'All Group Data'!$X$2:$X$1048,"Draw",'All Group Data'!$E$2:$E$1048,$B5)</f>
        <v>2</v>
      </c>
      <c r="F5" s="6">
        <f>C5-D5-E5</f>
        <v>1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0</v>
      </c>
      <c r="J5" s="6">
        <f>(D5*3)+(E5*1)</f>
        <v>5</v>
      </c>
      <c r="K5">
        <f>COUNTIFS('All Group Data'!$A$2:$A$1048,$A$1,'All Group Data'!$R$2:$R$1048,$B5)</f>
        <v>2</v>
      </c>
      <c r="L5">
        <f>COUNTIFS('All Group Data'!$A$2:$A$1048,$A$1,'All Group Data'!$R$2:$R$1048,$B5,'All Group Data'!$X$2:$X$1048,$B5)</f>
        <v>0</v>
      </c>
      <c r="M5" s="2">
        <f t="shared" si="0"/>
        <v>0</v>
      </c>
      <c r="N5">
        <f>COUNTIFS('All Group Data'!$A$2:$A$1048,$A$1,'All Group Data'!$T$2:$T$1048,$B5)</f>
        <v>2</v>
      </c>
      <c r="O5">
        <f>COUNTIFS('All Group Data'!$A$2:$A$1048,$A$1,'All Group Data'!$T$2:$T$1048,$B5,'All Group Data'!$X$2:$X$1048,$B5)</f>
        <v>1</v>
      </c>
      <c r="P5" s="2">
        <f t="shared" si="1"/>
        <v>0.5</v>
      </c>
    </row>
    <row r="6" spans="1:16" x14ac:dyDescent="0.2">
      <c r="A6" s="6">
        <v>3</v>
      </c>
      <c r="B6" s="4" t="s">
        <v>87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Data'!$X$2:$X$1048,$B6,'All Group Data'!$D$2:$D$1048,$B6)+COUNTIFS('All Group Data'!$A$2:$A$1048,$A$1,'All Group Data'!$X$2:$X$1048,$B6,'All Group Data'!$E$2:$E$1048,$B6)</f>
        <v>1</v>
      </c>
      <c r="E6" s="6">
        <f>COUNTIFS('All Group Data'!$A$2:$A$1048,$A$1,'All Group Data'!$X$2:$X$1048,"Draw",'All Group Data'!$D$2:$D$1048,$B6)+COUNTIFS('All Group Data'!$A$2:$A$1048,$A$1,'All Group Data'!$X$2:$X$1048,"Draw",'All Group Data'!$E$2:$E$1048,$B6)</f>
        <v>1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5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0</v>
      </c>
      <c r="J6" s="6">
        <f>(D6*3)+(E6*1)</f>
        <v>4</v>
      </c>
      <c r="K6">
        <f>COUNTIFS('All Group Data'!$A$2:$A$1048,$A$1,'All Group Data'!$R$2:$R$1048,$B6)</f>
        <v>0</v>
      </c>
      <c r="L6">
        <f>COUNTIFS('All Group Data'!$A$2:$A$1048,$A$1,'All Group Data'!$R$2:$R$1048,$B6,'All Group Data'!$X$2:$X$1048,$B6)</f>
        <v>0</v>
      </c>
      <c r="M6" s="2">
        <f t="shared" si="0"/>
        <v>0</v>
      </c>
      <c r="N6">
        <f>COUNTIFS('All Group Data'!$A$2:$A$1048,$A$1,'All Group Data'!$T$2:$T$1048,$B6)</f>
        <v>3</v>
      </c>
      <c r="O6">
        <f>COUNTIFS('All Group Data'!$A$2:$A$1048,$A$1,'All Group Data'!$T$2:$T$1048,$B6,'All Group Data'!$X$2:$X$1048,$B6)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107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Data'!$X$2:$X$1048,$B7,'All Group Data'!$D$2:$D$1048,$B7)+COUNTIFS('All Group Data'!$A$2:$A$1048,$A$1,'All Group Data'!$X$2:$X$1048,$B7,'All Group Data'!$E$2:$E$1048,$B7)</f>
        <v>0</v>
      </c>
      <c r="E7" s="6">
        <f>COUNTIFS('All Group Data'!$A$2:$A$1048,$A$1,'All Group Data'!$X$2:$X$1048,"Draw",'All Group Data'!$D$2:$D$1048,$B7)+COUNTIFS('All Group Data'!$A$2:$A$1048,$A$1,'All Group Data'!$X$2:$X$1048,"Draw",'All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2</v>
      </c>
      <c r="H7" s="6">
        <f>SUMIFS('All Group Data'!$G$2:$G$1048,'All Group Data'!$A$2:$A$1048,$A$1,'All Group Data'!$D$2:$D$1048,$B7)+SUMIFS('All Group Data'!$F$2:$F$1048,'All Group Data'!$A$2:$A$1048,$A$1,'All Group Data'!$E$2:$E$1048,$B7)</f>
        <v>6</v>
      </c>
      <c r="I7" s="9">
        <f>G7-H7</f>
        <v>-4</v>
      </c>
      <c r="J7" s="6">
        <f>(D7*3)+(E7*1)</f>
        <v>1</v>
      </c>
      <c r="K7">
        <f>COUNTIFS('All Group Data'!$A$2:$A$1048,$A$1,'All Group Data'!$R$2:$R$1048,$B7)</f>
        <v>1</v>
      </c>
      <c r="L7">
        <f>COUNTIFS('All Group Data'!$A$2:$A$1048,$A$1,'All Group Data'!$R$2:$R$1048,$B7,'All Group Data'!$X$2:$X$1048,$B7)</f>
        <v>0</v>
      </c>
      <c r="M7" s="2">
        <f t="shared" si="0"/>
        <v>0</v>
      </c>
      <c r="N7">
        <f>COUNTIFS('All Group Data'!$A$2:$A$1048,$A$1,'All Group Data'!$T$2:$T$1048,$B7)</f>
        <v>2</v>
      </c>
      <c r="O7">
        <f>COUNTIFS('All Group Data'!$A$2:$A$1048,$A$1,'All Group Data'!$T$2:$T$1048,$B7,'All Group Data'!$X$2:$X$1048,$B7)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Data'!$X$2:$X$1048,$B10,'All Group Data'!$D$2:$D$1048,$B10)+COUNTIFS('All Group Data'!$A$2:$A$1048,$A$1,'All Group Data'!$X$2:$X$1048,$B10,'All Group Data'!$E$2:$E$1048,$B10)</f>
        <v>3</v>
      </c>
      <c r="E10" s="6">
        <f>COUNTIFS('All Group Data'!$A$2:$A$1048,$A$1,'All Group Data'!$X$2:$X$1048,"Draw",'All Group Data'!$D$2:$D$1048,$B10)+COUNTIFS('All Group Data'!$A$2:$A$1048,$A$1,'All Group Data'!$X$2:$X$1048,"Draw",'All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8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3</v>
      </c>
      <c r="I10" s="9">
        <f>G10-H10</f>
        <v>5</v>
      </c>
      <c r="J10" s="6">
        <f>(D10*3)+(E10*1)</f>
        <v>11</v>
      </c>
      <c r="K10">
        <f>COUNTIFS('All Group Data'!$A$2:$A$1048,$A$1,'All Group Data'!$R$2:$R$1048,$B10)</f>
        <v>4</v>
      </c>
      <c r="L10">
        <f>COUNTIFS('All Group Data'!$A$2:$A$1048,$A$1,'All Group Data'!$R$2:$R$1048,$B10,'All Group Data'!$X$2:$X$1048,$B10)</f>
        <v>3</v>
      </c>
      <c r="M10" s="2">
        <f t="shared" ref="M10:M13" si="2">IF(K10=0,0,L10/K10)</f>
        <v>0.75</v>
      </c>
      <c r="N10">
        <f>COUNTIFS('All Group Data'!$A$2:$A$1048,$A$1,'All Group Data'!$T$2:$T$1048,$B10)</f>
        <v>1</v>
      </c>
      <c r="O10">
        <f>COUNTIFS('All Group Data'!$A$2:$A$1048,$A$1,'All Group Data'!$T$2:$T$1048,$B10,'All Group Data'!$X$2:$X$1048,$B10)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Data'!$X$2:$X$1048,$B11,'All Group Data'!$D$2:$D$1048,$B11)+COUNTIFS('All Group Data'!$A$2:$A$1048,$A$1,'All Group Data'!$X$2:$X$1048,$B11,'All Group Data'!$E$2:$E$1048,$B11)</f>
        <v>0</v>
      </c>
      <c r="E11" s="6">
        <f>COUNTIFS('All Group Data'!$A$2:$A$1048,$A$1,'All Group Data'!$X$2:$X$1048,"Draw",'All Group Data'!$D$2:$D$1048,$B11)+COUNTIFS('All Group Data'!$A$2:$A$1048,$A$1,'All Group Data'!$X$2:$X$1048,"Draw",'All Group Data'!$E$2:$E$1048,$B11)</f>
        <v>3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5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8</v>
      </c>
      <c r="I11" s="9">
        <f>G11-H11</f>
        <v>-3</v>
      </c>
      <c r="J11" s="6">
        <f>(D11*3)+(E11*1)</f>
        <v>3</v>
      </c>
      <c r="K11">
        <f>COUNTIFS('All Group Data'!$A$2:$A$1048,$A$1,'All Group Data'!$R$2:$R$1048,$B11)</f>
        <v>2</v>
      </c>
      <c r="L11">
        <f>COUNTIFS('All Group Data'!$A$2:$A$1048,$A$1,'All Group Data'!$R$2:$R$1048,$B11,'All Group Data'!$X$2:$X$1048,$B11)</f>
        <v>0</v>
      </c>
      <c r="M11" s="2">
        <f t="shared" si="2"/>
        <v>0</v>
      </c>
      <c r="N11">
        <f>COUNTIFS('All Group Data'!$A$2:$A$1048,$A$1,'All Group Data'!$T$2:$T$1048,$B11)</f>
        <v>2</v>
      </c>
      <c r="O11">
        <f>COUNTIFS('All Group Data'!$A$2:$A$1048,$A$1,'All Group Data'!$T$2:$T$1048,$B11,'All Group Data'!$X$2:$X$1048,$B11)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108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Data'!$X$2:$X$1048,$B12,'All Group Data'!$D$2:$D$1048,$B12)+COUNTIFS('All Group Data'!$A$2:$A$1048,$A$1,'All Group Data'!$X$2:$X$1048,$B12,'All Group Data'!$E$2:$E$1048,$B12)</f>
        <v>0</v>
      </c>
      <c r="E12" s="6">
        <f>COUNTIFS('All Group Data'!$A$2:$A$1048,$A$1,'All Group Data'!$X$2:$X$1048,"Draw",'All Group Data'!$D$2:$D$1048,$B12)+COUNTIFS('All Group Data'!$A$2:$A$1048,$A$1,'All Group Data'!$X$2:$X$1048,"Draw",'All Group Data'!$E$2:$E$1048,$B12)</f>
        <v>2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3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4</v>
      </c>
      <c r="I12" s="9">
        <f>G12-H12</f>
        <v>-1</v>
      </c>
      <c r="J12" s="6">
        <f>(D12*3)+(E12*1)</f>
        <v>2</v>
      </c>
      <c r="K12">
        <f>COUNTIFS('All Group Data'!$A$2:$A$1048,$A$1,'All Group Data'!$R$2:$R$1048,$B12)</f>
        <v>0</v>
      </c>
      <c r="L12">
        <f>COUNTIFS('All Group Data'!$A$2:$A$1048,$A$1,'All Group Data'!$R$2:$R$1048,$B12,'All Group Data'!$X$2:$X$1048,$B12)</f>
        <v>0</v>
      </c>
      <c r="M12" s="2">
        <f t="shared" si="2"/>
        <v>0</v>
      </c>
      <c r="N12">
        <f>COUNTIFS('All Group Data'!$A$2:$A$1048,$A$1,'All Group Data'!$T$2:$T$1048,$B12)</f>
        <v>3</v>
      </c>
      <c r="O12">
        <f>COUNTIFS('All Group Data'!$A$2:$A$1048,$A$1,'All Group Data'!$T$2:$T$1048,$B12,'All Group Data'!$X$2:$X$1048,$B12)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Data'!$X$2:$X$1048,$B13,'All Group Data'!$D$2:$D$1048,$B13)+COUNTIFS('All Group Data'!$A$2:$A$1048,$A$1,'All Group Data'!$X$2:$X$1048,$B13,'All Group Data'!$E$2:$E$1048,$B13)</f>
        <v>0</v>
      </c>
      <c r="E13" s="6">
        <f>COUNTIFS('All Group Data'!$A$2:$A$1048,$A$1,'All Group Data'!$X$2:$X$1048,"Draw",'All Group Data'!$D$2:$D$1048,$B13)+COUNTIFS('All Group Data'!$A$2:$A$1048,$A$1,'All Group Data'!$X$2:$X$1048,"Draw",'All Group Data'!$E$2:$E$1048,$B13)</f>
        <v>2</v>
      </c>
      <c r="F13" s="6">
        <f>C13-D13-E13</f>
        <v>1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5</v>
      </c>
      <c r="I13" s="9">
        <f>G13-H13</f>
        <v>-3</v>
      </c>
      <c r="J13" s="6">
        <f>(D13*3)+(E13*1)</f>
        <v>2</v>
      </c>
      <c r="K13">
        <f>COUNTIFS('All Group Data'!$A$2:$A$1048,$A$1,'All Group Data'!$R$2:$R$1048,$B13)</f>
        <v>1</v>
      </c>
      <c r="L13">
        <f>COUNTIFS('All Group Data'!$A$2:$A$1048,$A$1,'All Group Data'!$R$2:$R$1048,$B13,'All Group Data'!$X$2:$X$1048,$B13)</f>
        <v>0</v>
      </c>
      <c r="M13" s="2">
        <f t="shared" si="2"/>
        <v>0</v>
      </c>
      <c r="N13">
        <f>COUNTIFS('All Group Data'!$A$2:$A$1048,$A$1,'All Group Data'!$T$2:$T$1048,$B13)</f>
        <v>2</v>
      </c>
      <c r="O13">
        <f>COUNTIFS('All Group Data'!$A$2:$A$1048,$A$1,'All Group Data'!$T$2:$T$1048,$B13,'All Group Data'!$X$2:$X$1048,$B13)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Data'!$X$2:$X$1048,$B16,'All Group Data'!$D$2:$D$1048,$B16)+COUNTIFS('All Group Data'!$A$2:$A$1048,$A$1,'All Group Data'!$X$2:$X$1048,$B16,'All Group Data'!$E$2:$E$1048,$B16)</f>
        <v>5</v>
      </c>
      <c r="E16" s="6">
        <f>COUNTIFS('All Group Data'!$A$2:$A$1048,$A$1,'All Group Data'!$X$2:$X$1048,"Draw",'All Group Data'!$D$2:$D$1048,$B16)+COUNTIFS('All Group Data'!$A$2:$A$1048,$A$1,'All Group Data'!$X$2:$X$1048,"Draw",'All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14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12</v>
      </c>
      <c r="J16" s="6">
        <f>(D16*3)+(E16*1)</f>
        <v>17</v>
      </c>
      <c r="K16">
        <f>COUNTIFS('All Group Data'!$A$2:$A$1048,$A$1,'All Group Data'!$R$2:$R$1048,$B16)</f>
        <v>6</v>
      </c>
      <c r="L16">
        <f>COUNTIFS('All Group Data'!$A$2:$A$1048,$A$1,'All Group Data'!$R$2:$R$1048,$B16,'All Group Data'!$X$2:$X$1048,$B16)</f>
        <v>4</v>
      </c>
      <c r="M16" s="2">
        <f t="shared" ref="M16:M19" si="4">IF(K16=0,0,L16/K16)</f>
        <v>0.66666666666666663</v>
      </c>
      <c r="N16">
        <f>COUNTIFS('All Group Data'!$A$2:$A$1048,$A$1,'All Group Data'!$T$2:$T$1048,$B16)</f>
        <v>1</v>
      </c>
      <c r="O16">
        <f>COUNTIFS('All Group Data'!$A$2:$A$1048,$A$1,'All Group Data'!$T$2:$T$1048,$B16,'All Group Data'!$X$2:$X$1048,$B16)</f>
        <v>1</v>
      </c>
      <c r="P16" s="2">
        <f t="shared" ref="P16:P19" si="5">IF(N16=0,0,O16/N16)</f>
        <v>1</v>
      </c>
    </row>
    <row r="17" spans="1:16" x14ac:dyDescent="0.2">
      <c r="A17" s="6">
        <v>2</v>
      </c>
      <c r="B17" s="4" t="s">
        <v>74</v>
      </c>
      <c r="C17" s="6">
        <f>COUNTIFS('All Group Data'!$A$2:$A$1048,$A$1,'All Group Data'!$D$2:$D$1048,$B17)+COUNTIFS('All Group Data'!$A$2:$A$1048,$A$1,'All Group Data'!$E$2:$E$1048,$B17)</f>
        <v>5</v>
      </c>
      <c r="D17" s="6">
        <f>COUNTIFS('All Group Data'!$A$2:$A$1048,$A$1,'All Group Data'!$X$2:$X$1048,$B17,'All Group Data'!$D$2:$D$1048,$B17)+COUNTIFS('All Group Data'!$A$2:$A$1048,$A$1,'All Group Data'!$X$2:$X$1048,$B17,'All Group Data'!$E$2:$E$1048,$B17)</f>
        <v>2</v>
      </c>
      <c r="E17" s="6">
        <f>COUNTIFS('All Group Data'!$A$2:$A$1048,$A$1,'All Group Data'!$X$2:$X$1048,"Draw",'All Group Data'!$D$2:$D$1048,$B17)+COUNTIFS('All Group Data'!$A$2:$A$1048,$A$1,'All Group Data'!$X$2:$X$1048,"Draw",'All Group Data'!$E$2:$E$1048,$B17)</f>
        <v>1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7</v>
      </c>
      <c r="I17" s="9">
        <f>G17-H17</f>
        <v>2</v>
      </c>
      <c r="J17" s="6">
        <f>(D17*3)+(E17*1)</f>
        <v>7</v>
      </c>
      <c r="K17">
        <f>COUNTIFS('All Group Data'!$A$2:$A$1048,$A$1,'All Group Data'!$R$2:$R$1048,$B17)</f>
        <v>2</v>
      </c>
      <c r="L17">
        <f>COUNTIFS('All Group Data'!$A$2:$A$1048,$A$1,'All Group Data'!$R$2:$R$1048,$B17,'All Group Data'!$X$2:$X$1048,$B17)</f>
        <v>1</v>
      </c>
      <c r="M17" s="2">
        <f t="shared" si="4"/>
        <v>0.5</v>
      </c>
      <c r="N17">
        <f>COUNTIFS('All Group Data'!$A$2:$A$1048,$A$1,'All Group Data'!$T$2:$T$1048,$B17)</f>
        <v>3</v>
      </c>
      <c r="O17">
        <f>COUNTIFS('All Group Data'!$A$2:$A$1048,$A$1,'All Group Data'!$T$2:$T$1048,$B17,'All Group Data'!$X$2:$X$1048,$B17)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71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Data'!$X$2:$X$1048,$B18,'All Group Data'!$D$2:$D$1048,$B18)+COUNTIFS('All Group Data'!$A$2:$A$1048,$A$1,'All Group Data'!$X$2:$X$1048,$B18,'All Group Data'!$E$2:$E$1048,$B18)</f>
        <v>0</v>
      </c>
      <c r="E18" s="6">
        <f>COUNTIFS('All Group Data'!$A$2:$A$1048,$A$1,'All Group Data'!$X$2:$X$1048,"Draw",'All Group Data'!$D$2:$D$1048,$B18)+COUNTIFS('All Group Data'!$A$2:$A$1048,$A$1,'All Group Data'!$X$2:$X$1048,"Draw",'All Group Data'!$E$2:$E$1048,$B18)</f>
        <v>2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3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-3</v>
      </c>
      <c r="J18" s="6">
        <f>(D18*3)+(E18*1)</f>
        <v>2</v>
      </c>
      <c r="K18">
        <f>COUNTIFS('All Group Data'!$A$2:$A$1048,$A$1,'All Group Data'!$R$2:$R$1048,$B18)</f>
        <v>1</v>
      </c>
      <c r="L18">
        <f>COUNTIFS('All Group Data'!$A$2:$A$1048,$A$1,'All Group Data'!$R$2:$R$1048,$B18,'All Group Data'!$X$2:$X$1048,$B18)</f>
        <v>0</v>
      </c>
      <c r="M18" s="2">
        <f t="shared" si="4"/>
        <v>0</v>
      </c>
      <c r="N18">
        <f>COUNTIFS('All Group Data'!$A$2:$A$1048,$A$1,'All Group Data'!$T$2:$T$1048,$B18)</f>
        <v>2</v>
      </c>
      <c r="O18">
        <f>COUNTIFS('All Group Data'!$A$2:$A$1048,$A$1,'All Group Data'!$T$2:$T$1048,$B18,'All Group Data'!$X$2:$X$1048,$B18)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85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Data'!$X$2:$X$1048,$B19,'All Group Data'!$D$2:$D$1048,$B19)+COUNTIFS('All Group Data'!$A$2:$A$1048,$A$1,'All Group Data'!$X$2:$X$1048,$B19,'All Group Data'!$E$2:$E$1048,$B19)</f>
        <v>0</v>
      </c>
      <c r="E19" s="6">
        <f>COUNTIFS('All Group Data'!$A$2:$A$1048,$A$1,'All Group Data'!$X$2:$X$1048,"Draw",'All Group Data'!$D$2:$D$1048,$B19)+COUNTIFS('All Group Data'!$A$2:$A$1048,$A$1,'All Group Data'!$X$2:$X$1048,"Draw",'All Group Data'!$E$2:$E$1048,$B19)</f>
        <v>1</v>
      </c>
      <c r="F19" s="6">
        <f>C19-D19-E19</f>
        <v>2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7</v>
      </c>
      <c r="I19" s="9">
        <f>G19-H19</f>
        <v>-5</v>
      </c>
      <c r="J19" s="6">
        <f>(D19*3)+(E19*1)</f>
        <v>1</v>
      </c>
      <c r="K19">
        <f>COUNTIFS('All Group Data'!$A$2:$A$1048,$A$1,'All Group Data'!$R$2:$R$1048,$B19)</f>
        <v>0</v>
      </c>
      <c r="L19">
        <f>COUNTIFS('All Group Data'!$A$2:$A$1048,$A$1,'All Group Data'!$R$2:$R$1048,$B19,'All Group Data'!$X$2:$X$1048,$B19)</f>
        <v>0</v>
      </c>
      <c r="M19" s="2">
        <f t="shared" si="4"/>
        <v>0</v>
      </c>
      <c r="N19">
        <f>COUNTIFS('All Group Data'!$A$2:$A$1048,$A$1,'All Group Data'!$T$2:$T$1048,$B19)</f>
        <v>3</v>
      </c>
      <c r="O19">
        <f>COUNTIFS('All Group Data'!$A$2:$A$1048,$A$1,'All Group Data'!$T$2:$T$1048,$B19,'All Group Data'!$X$2:$X$1048,$B19)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Data'!$A$2:$A$1048,$A$1,'All Group Data'!$D$2:$D$1048,$B22)+COUNTIFS('All Group Data'!$A$2:$A$1048,$A$1,'All Group Data'!$E$2:$E$1048,$B22)</f>
        <v>4</v>
      </c>
      <c r="D22" s="6">
        <f>COUNTIFS('All Group Data'!$A$2:$A$1048,$A$1,'All Group Data'!$X$2:$X$1048,$B22,'All Group Data'!$D$2:$D$1048,$B22)+COUNTIFS('All Group Data'!$A$2:$A$1048,$A$1,'All Group Data'!$X$2:$X$1048,$B22,'All Group Data'!$E$2:$E$1048,$B22)</f>
        <v>2</v>
      </c>
      <c r="E22" s="6">
        <f>COUNTIFS('All Group Data'!$A$2:$A$1048,$A$1,'All Group Data'!$X$2:$X$1048,"Draw",'All Group Data'!$D$2:$D$1048,$B22)+COUNTIFS('All Group Data'!$A$2:$A$1048,$A$1,'All Group Data'!$X$2:$X$1048,"Draw",'All Group Data'!$E$2:$E$1048,$B22)</f>
        <v>0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9</v>
      </c>
      <c r="I22" s="9">
        <f>G22-H22</f>
        <v>-3</v>
      </c>
      <c r="J22" s="6">
        <f>(D22*3)+(E22*1)</f>
        <v>6</v>
      </c>
      <c r="K22">
        <f>COUNTIFS('All Group Data'!$A$2:$A$1048,$A$1,'All Group Data'!$R$2:$R$1048,$B22)</f>
        <v>3</v>
      </c>
      <c r="L22">
        <f>COUNTIFS('All Group Data'!$A$2:$A$1048,$A$1,'All Group Data'!$R$2:$R$1048,$B22,'All Group Data'!$X$2:$X$1048,$B22)</f>
        <v>1</v>
      </c>
      <c r="M22" s="2">
        <f t="shared" ref="M22:M25" si="6">IF(K22=0,0,L22/K22)</f>
        <v>0.33333333333333331</v>
      </c>
      <c r="N22">
        <f>COUNTIFS('All Group Data'!$A$2:$A$1048,$A$1,'All Group Data'!$T$2:$T$1048,$B22)</f>
        <v>1</v>
      </c>
      <c r="O22">
        <f>COUNTIFS('All Group Data'!$A$2:$A$1048,$A$1,'All Group Data'!$T$2:$T$1048,$B22,'All Group Data'!$X$2:$X$1048,$B22)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Data'!$X$2:$X$1048,$B23,'All Group Data'!$D$2:$D$1048,$B23)+COUNTIFS('All Group Data'!$A$2:$A$1048,$A$1,'All Group Data'!$X$2:$X$1048,$B23,'All Group Data'!$E$2:$E$1048,$B23)</f>
        <v>1</v>
      </c>
      <c r="E23" s="6">
        <f>COUNTIFS('All Group Data'!$A$2:$A$1048,$A$1,'All Group Data'!$X$2:$X$1048,"Draw",'All Group Data'!$D$2:$D$1048,$B23)+COUNTIFS('All Group Data'!$A$2:$A$1048,$A$1,'All Group Data'!$X$2:$X$1048,"Draw",'All Group Data'!$E$2:$E$1048,$B23)</f>
        <v>3</v>
      </c>
      <c r="F23" s="6">
        <f>C23-D23-E23</f>
        <v>0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3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1</v>
      </c>
      <c r="I23" s="9">
        <f>G23-H23</f>
        <v>2</v>
      </c>
      <c r="J23" s="6">
        <f>(D23*3)+(E23*1)</f>
        <v>6</v>
      </c>
      <c r="K23">
        <f>COUNTIFS('All Group Data'!$A$2:$A$1048,$A$1,'All Group Data'!$R$2:$R$1048,$B23)</f>
        <v>0</v>
      </c>
      <c r="L23">
        <f>COUNTIFS('All Group Data'!$A$2:$A$1048,$A$1,'All Group Data'!$R$2:$R$1048,$B23,'All Group Data'!$X$2:$X$1048,$B23)</f>
        <v>0</v>
      </c>
      <c r="M23" s="2">
        <f t="shared" si="6"/>
        <v>0</v>
      </c>
      <c r="N23">
        <f>COUNTIFS('All Group Data'!$A$2:$A$1048,$A$1,'All Group Data'!$T$2:$T$1048,$B23)</f>
        <v>4</v>
      </c>
      <c r="O23">
        <f>COUNTIFS('All Group Data'!$A$2:$A$1048,$A$1,'All Group Data'!$T$2:$T$1048,$B23,'All Group Data'!$X$2:$X$1048,$B23)</f>
        <v>1</v>
      </c>
      <c r="P23" s="2">
        <f t="shared" si="7"/>
        <v>0.25</v>
      </c>
    </row>
    <row r="24" spans="1:16" x14ac:dyDescent="0.2">
      <c r="A24" s="6">
        <v>3</v>
      </c>
      <c r="B24" s="4" t="s">
        <v>12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Data'!$X$2:$X$1048,$B24,'All Group Data'!$D$2:$D$1048,$B24)+COUNTIFS('All Group Data'!$A$2:$A$1048,$A$1,'All Group Data'!$X$2:$X$1048,$B24,'All Group Data'!$E$2:$E$1048,$B24)</f>
        <v>1</v>
      </c>
      <c r="E24" s="6">
        <f>COUNTIFS('All Group Data'!$A$2:$A$1048,$A$1,'All Group Data'!$X$2:$X$1048,"Draw",'All Group Data'!$D$2:$D$1048,$B24)+COUNTIFS('All Group Data'!$A$2:$A$1048,$A$1,'All Group Data'!$X$2:$X$1048,"Draw",'All Group Data'!$E$2:$E$1048,$B24)</f>
        <v>1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8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4</v>
      </c>
      <c r="J24" s="6">
        <f>(D24*3)+(E24*1)</f>
        <v>4</v>
      </c>
      <c r="K24">
        <f>COUNTIFS('All Group Data'!$A$2:$A$1048,$A$1,'All Group Data'!$R$2:$R$1048,$B24)</f>
        <v>3</v>
      </c>
      <c r="L24">
        <f>COUNTIFS('All Group Data'!$A$2:$A$1048,$A$1,'All Group Data'!$R$2:$R$1048,$B24,'All Group Data'!$X$2:$X$1048,$B24)</f>
        <v>1</v>
      </c>
      <c r="M24" s="2">
        <f t="shared" si="6"/>
        <v>0.33333333333333331</v>
      </c>
      <c r="N24">
        <f>COUNTIFS('All Group Data'!$A$2:$A$1048,$A$1,'All Group Data'!$T$2:$T$1048,$B24)</f>
        <v>0</v>
      </c>
      <c r="O24">
        <f>COUNTIFS('All Group Data'!$A$2:$A$1048,$A$1,'All Group Data'!$T$2:$T$1048,$B24,'All Group Data'!$X$2:$X$1048,$B24)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109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Data'!$X$2:$X$1048,$B25,'All Group Data'!$D$2:$D$1048,$B25)+COUNTIFS('All Group Data'!$A$2:$A$1048,$A$1,'All Group Data'!$X$2:$X$1048,$B25,'All Group Data'!$E$2:$E$1048,$B25)</f>
        <v>0</v>
      </c>
      <c r="E25" s="6">
        <f>COUNTIFS('All Group Data'!$A$2:$A$1048,$A$1,'All Group Data'!$X$2:$X$1048,"Draw",'All Group Data'!$D$2:$D$1048,$B25)+COUNTIFS('All Group Data'!$A$2:$A$1048,$A$1,'All Group Data'!$X$2:$X$1048,"Draw",'All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1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-6</v>
      </c>
      <c r="J25" s="6">
        <f>(D25*3)+(E25*1)</f>
        <v>1</v>
      </c>
      <c r="K25">
        <f>COUNTIFS('All Group Data'!$A$2:$A$1048,$A$1,'All Group Data'!$R$2:$R$1048,$B25)</f>
        <v>1</v>
      </c>
      <c r="L25">
        <f>COUNTIFS('All Group Data'!$A$2:$A$1048,$A$1,'All Group Data'!$R$2:$R$1048,$B25,'All Group Data'!$X$2:$X$1048,$B25)</f>
        <v>0</v>
      </c>
      <c r="M25" s="2">
        <f t="shared" si="6"/>
        <v>0</v>
      </c>
      <c r="N25">
        <f>COUNTIFS('All Group Data'!$A$2:$A$1048,$A$1,'All Group Data'!$T$2:$T$1048,$B25)</f>
        <v>2</v>
      </c>
      <c r="O25">
        <f>COUNTIFS('All Group Data'!$A$2:$A$1048,$A$1,'All Group Data'!$T$2:$T$1048,$B25,'All Group Data'!$X$2:$X$1048,$B25)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Data'!$X$2:$X$1048,$B28,'All Group Data'!$D$2:$D$1048,$B28)+COUNTIFS('All Group Data'!$A$2:$A$1048,$A$1,'All Group Data'!$X$2:$X$1048,$B28,'All Group Data'!$E$2:$E$1048,$B28)</f>
        <v>3</v>
      </c>
      <c r="E28" s="6">
        <f>COUNTIFS('All Group Data'!$A$2:$A$1048,$A$1,'All Group Data'!$X$2:$X$1048,"Draw",'All Group Data'!$D$2:$D$1048,$B28)+COUNTIFS('All Group Data'!$A$2:$A$1048,$A$1,'All Group Data'!$X$2:$X$1048,"Draw",'All Group Data'!$E$2:$E$1048,$B28)</f>
        <v>3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13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7</v>
      </c>
      <c r="I28" s="9">
        <f>G28-H28</f>
        <v>6</v>
      </c>
      <c r="J28" s="6">
        <f>(D28*3)+(E28*1)</f>
        <v>12</v>
      </c>
      <c r="K28">
        <f>COUNTIFS('All Group Data'!$A$2:$A$1048,$A$1,'All Group Data'!$R$2:$R$1048,$B28)</f>
        <v>6</v>
      </c>
      <c r="L28">
        <f>COUNTIFS('All Group Data'!$A$2:$A$1048,$A$1,'All Group Data'!$R$2:$R$1048,$B28,'All Group Data'!$X$2:$X$1048,$B28)</f>
        <v>3</v>
      </c>
      <c r="M28" s="2">
        <f t="shared" ref="M28:M31" si="8">IF(K28=0,0,L28/K28)</f>
        <v>0.5</v>
      </c>
      <c r="N28">
        <f>COUNTIFS('All Group Data'!$A$2:$A$1048,$A$1,'All Group Data'!$T$2:$T$1048,$B28)</f>
        <v>1</v>
      </c>
      <c r="O28">
        <f>COUNTIFS('All Group Data'!$A$2:$A$1048,$A$1,'All Group Data'!$T$2:$T$1048,$B28,'All Group Data'!$X$2:$X$1048,$B28)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Data'!$X$2:$X$1048,$B29,'All Group Data'!$D$2:$D$1048,$B29)+COUNTIFS('All Group Data'!$A$2:$A$1048,$A$1,'All Group Data'!$X$2:$X$1048,$B29,'All Group Data'!$E$2:$E$1048,$B29)</f>
        <v>1</v>
      </c>
      <c r="E29" s="6">
        <f>COUNTIFS('All Group Data'!$A$2:$A$1048,$A$1,'All Group Data'!$X$2:$X$1048,"Draw",'All Group Data'!$D$2:$D$1048,$B29)+COUNTIFS('All Group Data'!$A$2:$A$1048,$A$1,'All Group Data'!$X$2:$X$1048,"Draw",'All Group Data'!$E$2:$E$1048,$B29)</f>
        <v>2</v>
      </c>
      <c r="F29" s="6">
        <f>C29-D29-E29</f>
        <v>1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8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7</v>
      </c>
      <c r="I29" s="9">
        <f>G29-H29</f>
        <v>1</v>
      </c>
      <c r="J29" s="6">
        <f>(D29*3)+(E29*1)</f>
        <v>5</v>
      </c>
      <c r="K29">
        <f>COUNTIFS('All Group Data'!$A$2:$A$1048,$A$1,'All Group Data'!$R$2:$R$1048,$B29)</f>
        <v>1</v>
      </c>
      <c r="L29">
        <f>COUNTIFS('All Group Data'!$A$2:$A$1048,$A$1,'All Group Data'!$R$2:$R$1048,$B29,'All Group Data'!$X$2:$X$1048,$B29)</f>
        <v>1</v>
      </c>
      <c r="M29" s="2">
        <f t="shared" si="8"/>
        <v>1</v>
      </c>
      <c r="N29">
        <f>COUNTIFS('All Group Data'!$A$2:$A$1048,$A$1,'All Group Data'!$T$2:$T$1048,$B29)</f>
        <v>3</v>
      </c>
      <c r="O29">
        <f>COUNTIFS('All Group Data'!$A$2:$A$1048,$A$1,'All Group Data'!$T$2:$T$1048,$B29,'All Group Data'!$X$2:$X$1048,$B29)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Data'!$X$2:$X$1048,$B30,'All Group Data'!$D$2:$D$1048,$B30)+COUNTIFS('All Group Data'!$A$2:$A$1048,$A$1,'All Group Data'!$X$2:$X$1048,$B30,'All Group Data'!$E$2:$E$1048,$B30)</f>
        <v>0</v>
      </c>
      <c r="E30" s="6">
        <f>COUNTIFS('All Group Data'!$A$2:$A$1048,$A$1,'All Group Data'!$X$2:$X$1048,"Draw",'All Group Data'!$D$2:$D$1048,$B30)+COUNTIFS('All Group Data'!$A$2:$A$1048,$A$1,'All Group Data'!$X$2:$X$1048,"Draw",'All Group Data'!$E$2:$E$1048,$B30)</f>
        <v>3</v>
      </c>
      <c r="F30" s="6">
        <f>C30-D30-E30</f>
        <v>0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0</v>
      </c>
      <c r="J30" s="6">
        <f>(D30*3)+(E30*1)</f>
        <v>3</v>
      </c>
      <c r="K30">
        <f>COUNTIFS('All Group Data'!$A$2:$A$1048,$A$1,'All Group Data'!$R$2:$R$1048,$B30)</f>
        <v>2</v>
      </c>
      <c r="L30">
        <f>COUNTIFS('All Group Data'!$A$2:$A$1048,$A$1,'All Group Data'!$R$2:$R$1048,$B30,'All Group Data'!$X$2:$X$1048,$B30)</f>
        <v>0</v>
      </c>
      <c r="M30" s="2">
        <f t="shared" si="8"/>
        <v>0</v>
      </c>
      <c r="N30">
        <f>COUNTIFS('All Group Data'!$A$2:$A$1048,$A$1,'All Group Data'!$T$2:$T$1048,$B30)</f>
        <v>1</v>
      </c>
      <c r="O30">
        <f>COUNTIFS('All Group Data'!$A$2:$A$1048,$A$1,'All Group Data'!$T$2:$T$1048,$B30,'All Group Data'!$X$2:$X$1048,$B30)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Data'!$X$2:$X$1048,$B31,'All Group Data'!$D$2:$D$1048,$B31)+COUNTIFS('All Group Data'!$A$2:$A$1048,$A$1,'All Group Data'!$X$2:$X$1048,$B31,'All Group Data'!$E$2:$E$1048,$B31)</f>
        <v>0</v>
      </c>
      <c r="E31" s="6">
        <f>COUNTIFS('All Group Data'!$A$2:$A$1048,$A$1,'All Group Data'!$X$2:$X$1048,"Draw",'All Group Data'!$D$2:$D$1048,$B31)+COUNTIFS('All Group Data'!$A$2:$A$1048,$A$1,'All Group Data'!$X$2:$X$1048,"Draw",'All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9</v>
      </c>
      <c r="I31" s="9">
        <f>G31-H31</f>
        <v>-7</v>
      </c>
      <c r="J31" s="6">
        <f>(D31*3)+(E31*1)</f>
        <v>1</v>
      </c>
      <c r="K31">
        <f>COUNTIFS('All Group Data'!$A$2:$A$1048,$A$1,'All Group Data'!$R$2:$R$1048,$B31)</f>
        <v>0</v>
      </c>
      <c r="L31">
        <f>COUNTIFS('All Group Data'!$A$2:$A$1048,$A$1,'All Group Data'!$R$2:$R$1048,$B31,'All Group Data'!$X$2:$X$1048,$B31)</f>
        <v>0</v>
      </c>
      <c r="M31" s="2">
        <f t="shared" si="8"/>
        <v>0</v>
      </c>
      <c r="N31">
        <f>COUNTIFS('All Group Data'!$A$2:$A$1048,$A$1,'All Group Data'!$T$2:$T$1048,$B31)</f>
        <v>3</v>
      </c>
      <c r="O31">
        <f>COUNTIFS('All Group Data'!$A$2:$A$1048,$A$1,'All Group Data'!$T$2:$T$1048,$B31,'All Group Data'!$X$2:$X$1048,$B31)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Data'!$A$2:$A$1048,$A$1,'All Group Data'!$D$2:$D$1048,$B34)+COUNTIFS('All Group Data'!$A$2:$A$1048,$A$1,'All Group Data'!$E$2:$E$1048,$B34)</f>
        <v>5</v>
      </c>
      <c r="D34" s="6">
        <f>COUNTIFS('All Group Data'!$A$2:$A$1048,$A$1,'All Group Data'!$X$2:$X$1048,$B34,'All Group Data'!$D$2:$D$1048,$B34)+COUNTIFS('All Group Data'!$A$2:$A$1048,$A$1,'All Group Data'!$X$2:$X$1048,$B34,'All Group Data'!$E$2:$E$1048,$B34)</f>
        <v>3</v>
      </c>
      <c r="E34" s="6">
        <f>COUNTIFS('All Group Data'!$A$2:$A$1048,$A$1,'All Group Data'!$X$2:$X$1048,"Draw",'All Group Data'!$D$2:$D$1048,$B34)+COUNTIFS('All Group Data'!$A$2:$A$1048,$A$1,'All Group Data'!$X$2:$X$1048,"Draw",'All Group Data'!$E$2:$E$1048,$B34)</f>
        <v>1</v>
      </c>
      <c r="F34" s="6">
        <f>C34-D34-E34</f>
        <v>1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8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6</v>
      </c>
      <c r="I34" s="9">
        <f>G34-H34</f>
        <v>2</v>
      </c>
      <c r="J34" s="6">
        <f>(D34*3)+(E34*1)</f>
        <v>10</v>
      </c>
      <c r="K34">
        <f>COUNTIFS('All Group Data'!$A$2:$A$1048,$A$1,'All Group Data'!$R$2:$R$1048,$B34)</f>
        <v>4</v>
      </c>
      <c r="L34">
        <f>COUNTIFS('All Group Data'!$A$2:$A$1048,$A$1,'All Group Data'!$R$2:$R$1048,$B34,'All Group Data'!$X$2:$X$1048,$B34)</f>
        <v>2</v>
      </c>
      <c r="M34" s="2">
        <f t="shared" ref="M34:M37" si="10">IF(K34=0,0,L34/K34)</f>
        <v>0.5</v>
      </c>
      <c r="N34">
        <f>COUNTIFS('All Group Data'!$A$2:$A$1048,$A$1,'All Group Data'!$T$2:$T$1048,$B34)</f>
        <v>0</v>
      </c>
      <c r="O34">
        <f>COUNTIFS('All Group Data'!$A$2:$A$1048,$A$1,'All Group Data'!$T$2:$T$1048,$B34,'All Group Data'!$X$2:$X$1048,$B34)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99</v>
      </c>
      <c r="C35" s="6">
        <f>COUNTIFS('All Group Data'!$A$2:$A$1048,$A$1,'All Group Data'!$D$2:$D$1048,$B35)+COUNTIFS('All Group Data'!$A$2:$A$1048,$A$1,'All Group Data'!$E$2:$E$1048,$B35)</f>
        <v>3</v>
      </c>
      <c r="D35" s="6">
        <f>COUNTIFS('All Group Data'!$A$2:$A$1048,$A$1,'All Group Data'!$X$2:$X$1048,$B35,'All Group Data'!$D$2:$D$1048,$B35)+COUNTIFS('All Group Data'!$A$2:$A$1048,$A$1,'All Group Data'!$X$2:$X$1048,$B35,'All Group Data'!$E$2:$E$1048,$B35)</f>
        <v>2</v>
      </c>
      <c r="E35" s="6">
        <f>COUNTIFS('All Group Data'!$A$2:$A$1048,$A$1,'All Group Data'!$X$2:$X$1048,"Draw",'All Group Data'!$D$2:$D$1048,$B35)+COUNTIFS('All Group Data'!$A$2:$A$1048,$A$1,'All Group Data'!$X$2:$X$1048,"Draw",'All Group Data'!$E$2:$E$1048,$B35)</f>
        <v>1</v>
      </c>
      <c r="F35" s="6">
        <f>C35-D35-E35</f>
        <v>0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4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2</v>
      </c>
      <c r="I35" s="9">
        <f>G35-H35</f>
        <v>2</v>
      </c>
      <c r="J35" s="6">
        <f>(D35*3)+(E35*1)</f>
        <v>7</v>
      </c>
      <c r="K35">
        <f>COUNTIFS('All Group Data'!$A$2:$A$1048,$A$1,'All Group Data'!$R$2:$R$1048,$B35)</f>
        <v>2</v>
      </c>
      <c r="L35">
        <f>COUNTIFS('All Group Data'!$A$2:$A$1048,$A$1,'All Group Data'!$R$2:$R$1048,$B35,'All Group Data'!$X$2:$X$1048,$B35)</f>
        <v>2</v>
      </c>
      <c r="M35" s="2">
        <f t="shared" si="10"/>
        <v>1</v>
      </c>
      <c r="N35">
        <f>COUNTIFS('All Group Data'!$A$2:$A$1048,$A$1,'All Group Data'!$T$2:$T$1048,$B35)</f>
        <v>1</v>
      </c>
      <c r="O35">
        <f>COUNTIFS('All Group Data'!$A$2:$A$1048,$A$1,'All Group Data'!$T$2:$T$1048,$B35,'All Group Data'!$X$2:$X$1048,$B35)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Data'!$X$2:$X$1048,$B36,'All Group Data'!$D$2:$D$1048,$B36)+COUNTIFS('All Group Data'!$A$2:$A$1048,$A$1,'All Group Data'!$X$2:$X$1048,$B36,'All Group Data'!$E$2:$E$1048,$B36)</f>
        <v>1</v>
      </c>
      <c r="E36" s="6">
        <f>COUNTIFS('All Group Data'!$A$2:$A$1048,$A$1,'All Group Data'!$X$2:$X$1048,"Draw",'All Group Data'!$D$2:$D$1048,$B36)+COUNTIFS('All Group Data'!$A$2:$A$1048,$A$1,'All Group Data'!$X$2:$X$1048,"Draw",'All Group Data'!$E$2:$E$1048,$B36)</f>
        <v>0</v>
      </c>
      <c r="F36" s="6">
        <f>C36-D36-E36</f>
        <v>2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4</v>
      </c>
      <c r="I36" s="9">
        <f>G36-H36</f>
        <v>-2</v>
      </c>
      <c r="J36" s="6">
        <f>(D36*3)+(E36*1)</f>
        <v>3</v>
      </c>
      <c r="K36">
        <f>COUNTIFS('All Group Data'!$A$2:$A$1048,$A$1,'All Group Data'!$R$2:$R$1048,$B36)</f>
        <v>0</v>
      </c>
      <c r="L36">
        <f>COUNTIFS('All Group Data'!$A$2:$A$1048,$A$1,'All Group Data'!$R$2:$R$1048,$B36,'All Group Data'!$X$2:$X$1048,$B36)</f>
        <v>0</v>
      </c>
      <c r="M36" s="2">
        <f t="shared" si="10"/>
        <v>0</v>
      </c>
      <c r="N36">
        <f>COUNTIFS('All Group Data'!$A$2:$A$1048,$A$1,'All Group Data'!$T$2:$T$1048,$B36)</f>
        <v>3</v>
      </c>
      <c r="O36">
        <f>COUNTIFS('All Group Data'!$A$2:$A$1048,$A$1,'All Group Data'!$T$2:$T$1048,$B36,'All Group Data'!$X$2:$X$1048,$B36)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Data'!$X$2:$X$1048,$B37,'All Group Data'!$D$2:$D$1048,$B37)+COUNTIFS('All Group Data'!$A$2:$A$1048,$A$1,'All Group Data'!$X$2:$X$1048,$B37,'All Group Data'!$E$2:$E$1048,$B37)</f>
        <v>0</v>
      </c>
      <c r="E37" s="6">
        <f>COUNTIFS('All Group Data'!$A$2:$A$1048,$A$1,'All Group Data'!$X$2:$X$1048,"Draw",'All Group Data'!$D$2:$D$1048,$B37)+COUNTIFS('All Group Data'!$A$2:$A$1048,$A$1,'All Group Data'!$X$2:$X$1048,"Draw",'All Group Data'!$E$2:$E$1048,$B37)</f>
        <v>0</v>
      </c>
      <c r="F37" s="6">
        <f>C37-D37-E37</f>
        <v>3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5</v>
      </c>
      <c r="I37" s="9">
        <f>G37-H37</f>
        <v>-4</v>
      </c>
      <c r="J37" s="6">
        <f>(D37*3)+(E37*1)</f>
        <v>0</v>
      </c>
      <c r="K37">
        <f>COUNTIFS('All Group Data'!$A$2:$A$1048,$A$1,'All Group Data'!$R$2:$R$1048,$B37)</f>
        <v>2</v>
      </c>
      <c r="L37">
        <f>COUNTIFS('All Group Data'!$A$2:$A$1048,$A$1,'All Group Data'!$R$2:$R$1048,$B37,'All Group Data'!$X$2:$X$1048,$B37)</f>
        <v>0</v>
      </c>
      <c r="M37" s="2">
        <f t="shared" si="10"/>
        <v>0</v>
      </c>
      <c r="N37">
        <f>COUNTIFS('All Group Data'!$A$2:$A$1048,$A$1,'All Group Data'!$T$2:$T$1048,$B37)</f>
        <v>2</v>
      </c>
      <c r="O37">
        <f>COUNTIFS('All Group Data'!$A$2:$A$1048,$A$1,'All Group Data'!$T$2:$T$1048,$B37,'All Group Data'!$X$2:$X$1048,$B37)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Data'!$X$2:$X$1048,$B40,'All Group Data'!$D$2:$D$1048,$B40)+COUNTIFS('All Group Data'!$A$2:$A$1048,$A$1,'All Group Data'!$X$2:$X$1048,$B40,'All Group Data'!$E$2:$E$1048,$B40)</f>
        <v>2</v>
      </c>
      <c r="E40" s="6">
        <f>COUNTIFS('All Group Data'!$A$2:$A$1048,$A$1,'All Group Data'!$X$2:$X$1048,"Draw",'All Group Data'!$D$2:$D$1048,$B40)+COUNTIFS('All Group Data'!$A$2:$A$1048,$A$1,'All Group Data'!$X$2:$X$1048,"Draw",'All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3</v>
      </c>
      <c r="I40" s="9">
        <f>G40-H40</f>
        <v>1</v>
      </c>
      <c r="J40" s="6">
        <f>(D40*3)+(E40*1)</f>
        <v>7</v>
      </c>
      <c r="K40">
        <f>COUNTIFS('All Group Data'!$A$2:$A$1048,$A$1,'All Group Data'!$R$2:$R$1048,$B40)</f>
        <v>2</v>
      </c>
      <c r="L40">
        <f>COUNTIFS('All Group Data'!$A$2:$A$1048,$A$1,'All Group Data'!$R$2:$R$1048,$B40,'All Group Data'!$X$2:$X$1048,$B40)</f>
        <v>1</v>
      </c>
      <c r="M40" s="2">
        <f t="shared" ref="M40:M43" si="12">IF(K40=0,0,L40/K40)</f>
        <v>0.5</v>
      </c>
      <c r="N40">
        <f>COUNTIFS('All Group Data'!$A$2:$A$1048,$A$1,'All Group Data'!$T$2:$T$1048,$B40)</f>
        <v>1</v>
      </c>
      <c r="O40">
        <f>COUNTIFS('All Group Data'!$A$2:$A$1048,$A$1,'All Group Data'!$T$2:$T$1048,$B40,'All Group Data'!$X$2:$X$1048,$B40)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Data'!$X$2:$X$1048,$B41,'All Group Data'!$D$2:$D$1048,$B41)+COUNTIFS('All Group Data'!$A$2:$A$1048,$A$1,'All Group Data'!$X$2:$X$1048,$B41,'All Group Data'!$E$2:$E$1048,$B41)</f>
        <v>2</v>
      </c>
      <c r="E41" s="6">
        <f>COUNTIFS('All Group Data'!$A$2:$A$1048,$A$1,'All Group Data'!$X$2:$X$1048,"Draw",'All Group Data'!$D$2:$D$1048,$B41)+COUNTIFS('All Group Data'!$A$2:$A$1048,$A$1,'All Group Data'!$X$2:$X$1048,"Draw",'All Group Data'!$E$2:$E$1048,$B41)</f>
        <v>1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7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3</v>
      </c>
      <c r="J41" s="6">
        <f>(D41*3)+(E41*1)</f>
        <v>7</v>
      </c>
      <c r="K41">
        <f>COUNTIFS('All Group Data'!$A$2:$A$1048,$A$1,'All Group Data'!$R$2:$R$1048,$B41)</f>
        <v>3</v>
      </c>
      <c r="L41">
        <f>COUNTIFS('All Group Data'!$A$2:$A$1048,$A$1,'All Group Data'!$R$2:$R$1048,$B41,'All Group Data'!$X$2:$X$1048,$B41)</f>
        <v>2</v>
      </c>
      <c r="M41" s="2">
        <f t="shared" si="12"/>
        <v>0.66666666666666663</v>
      </c>
      <c r="N41">
        <f>COUNTIFS('All Group Data'!$A$2:$A$1048,$A$1,'All Group Data'!$T$2:$T$1048,$B41)</f>
        <v>1</v>
      </c>
      <c r="O41">
        <f>COUNTIFS('All Group Data'!$A$2:$A$1048,$A$1,'All Group Data'!$T$2:$T$1048,$B41,'All Group Data'!$X$2:$X$1048,$B41)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Data'!$X$2:$X$1048,$B42,'All Group Data'!$D$2:$D$1048,$B42)+COUNTIFS('All Group Data'!$A$2:$A$1048,$A$1,'All Group Data'!$X$2:$X$1048,$B42,'All Group Data'!$E$2:$E$1048,$B42)</f>
        <v>1</v>
      </c>
      <c r="E42" s="6">
        <f>COUNTIFS('All Group Data'!$A$2:$A$1048,$A$1,'All Group Data'!$X$2:$X$1048,"Draw",'All Group Data'!$D$2:$D$1048,$B42)+COUNTIFS('All Group Data'!$A$2:$A$1048,$A$1,'All Group Data'!$X$2:$X$1048,"Draw",'All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1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-2</v>
      </c>
      <c r="J42" s="6">
        <f>(D42*3)+(E42*1)</f>
        <v>3</v>
      </c>
      <c r="K42">
        <f>COUNTIFS('All Group Data'!$A$2:$A$1048,$A$1,'All Group Data'!$R$2:$R$1048,$B42)</f>
        <v>1</v>
      </c>
      <c r="L42">
        <f>COUNTIFS('All Group Data'!$A$2:$A$1048,$A$1,'All Group Data'!$R$2:$R$1048,$B42,'All Group Data'!$X$2:$X$1048,$B42)</f>
        <v>1</v>
      </c>
      <c r="M42" s="2">
        <f t="shared" si="12"/>
        <v>1</v>
      </c>
      <c r="N42">
        <f>COUNTIFS('All Group Data'!$A$2:$A$1048,$A$1,'All Group Data'!$T$2:$T$1048,$B42)</f>
        <v>2</v>
      </c>
      <c r="O42">
        <f>COUNTIFS('All Group Data'!$A$2:$A$1048,$A$1,'All Group Data'!$T$2:$T$1048,$B42,'All Group Data'!$X$2:$X$1048,$B42)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Data'!$X$2:$X$1048,$B43,'All Group Data'!$D$2:$D$1048,$B43)+COUNTIFS('All Group Data'!$A$2:$A$1048,$A$1,'All Group Data'!$X$2:$X$1048,$B43,'All Group Data'!$E$2:$E$1048,$B43)</f>
        <v>0</v>
      </c>
      <c r="E43" s="6">
        <f>COUNTIFS('All Group Data'!$A$2:$A$1048,$A$1,'All Group Data'!$X$2:$X$1048,"Draw",'All Group Data'!$D$2:$D$1048,$B43)+COUNTIFS('All Group Data'!$A$2:$A$1048,$A$1,'All Group Data'!$X$2:$X$1048,"Draw",'All Group Data'!$E$2:$E$1048,$B43)</f>
        <v>1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-3</v>
      </c>
      <c r="J43" s="6">
        <f>(D43*3)+(E43*1)</f>
        <v>1</v>
      </c>
      <c r="K43">
        <f>COUNTIFS('All Group Data'!$A$2:$A$1048,$A$1,'All Group Data'!$R$2:$R$1048,$B43)</f>
        <v>0</v>
      </c>
      <c r="L43">
        <f>COUNTIFS('All Group Data'!$A$2:$A$1048,$A$1,'All Group Data'!$R$2:$R$1048,$B43,'All Group Data'!$X$2:$X$1048,$B43)</f>
        <v>0</v>
      </c>
      <c r="M43" s="2">
        <f t="shared" si="12"/>
        <v>0</v>
      </c>
      <c r="N43">
        <f>COUNTIFS('All Group Data'!$A$2:$A$1048,$A$1,'All Group Data'!$T$2:$T$1048,$B43)</f>
        <v>3</v>
      </c>
      <c r="O43">
        <f>COUNTIFS('All Group Data'!$A$2:$A$1048,$A$1,'All Group Data'!$T$2:$T$1048,$B43,'All Group Data'!$X$2:$X$1048,$B43)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Data'!$A$2:$A$1048,$A$1,'All Group Data'!$D$2:$D$1048,$B46)+COUNTIFS('All Group Data'!$A$2:$A$1048,$A$1,'All Group Data'!$E$2:$E$1048,$B46)</f>
        <v>5</v>
      </c>
      <c r="D46" s="6">
        <f>COUNTIFS('All Group Data'!$A$2:$A$1048,$A$1,'All Group Data'!$X$2:$X$1048,$B46,'All Group Data'!$D$2:$D$1048,$B46)+COUNTIFS('All Group Data'!$A$2:$A$1048,$A$1,'All Group Data'!$X$2:$X$1048,$B46,'All Group Data'!$E$2:$E$1048,$B46)</f>
        <v>3</v>
      </c>
      <c r="E46" s="6">
        <f>COUNTIFS('All Group Data'!$A$2:$A$1048,$A$1,'All Group Data'!$X$2:$X$1048,"Draw",'All Group Data'!$D$2:$D$1048,$B46)+COUNTIFS('All Group Data'!$A$2:$A$1048,$A$1,'All Group Data'!$X$2:$X$1048,"Draw",'All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10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4</v>
      </c>
      <c r="I46" s="9">
        <f>G46-H46</f>
        <v>6</v>
      </c>
      <c r="J46" s="6">
        <f>(D46*3)+(E46*1)</f>
        <v>10</v>
      </c>
      <c r="K46">
        <f>COUNTIFS('All Group Data'!$A$2:$A$1048,$A$1,'All Group Data'!$R$2:$R$1048,$B46)</f>
        <v>4</v>
      </c>
      <c r="L46">
        <f>COUNTIFS('All Group Data'!$A$2:$A$1048,$A$1,'All Group Data'!$R$2:$R$1048,$B46,'All Group Data'!$X$2:$X$1048,$B46)</f>
        <v>3</v>
      </c>
      <c r="M46" s="2">
        <f t="shared" ref="M46:M49" si="14">IF(K46=0,0,L46/K46)</f>
        <v>0.75</v>
      </c>
      <c r="N46">
        <f>COUNTIFS('All Group Data'!$A$2:$A$1048,$A$1,'All Group Data'!$T$2:$T$1048,$B46)</f>
        <v>1</v>
      </c>
      <c r="O46">
        <f>COUNTIFS('All Group Data'!$A$2:$A$1048,$A$1,'All Group Data'!$T$2:$T$1048,$B46,'All Group Data'!$X$2:$X$1048,$B46)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Data'!$A$2:$A$1048,$A$1,'All Group Data'!$D$2:$D$1048,$B47)+COUNTIFS('All Group Data'!$A$2:$A$1048,$A$1,'All Group Data'!$E$2:$E$1048,$B47)</f>
        <v>7</v>
      </c>
      <c r="D47" s="6">
        <f>COUNTIFS('All Group Data'!$A$2:$A$1048,$A$1,'All Group Data'!$X$2:$X$1048,$B47,'All Group Data'!$D$2:$D$1048,$B47)+COUNTIFS('All Group Data'!$A$2:$A$1048,$A$1,'All Group Data'!$X$2:$X$1048,$B47,'All Group Data'!$E$2:$E$1048,$B47)</f>
        <v>5</v>
      </c>
      <c r="E47" s="6">
        <f>COUNTIFS('All Group Data'!$A$2:$A$1048,$A$1,'All Group Data'!$X$2:$X$1048,"Draw",'All Group Data'!$D$2:$D$1048,$B47)+COUNTIFS('All Group Data'!$A$2:$A$1048,$A$1,'All Group Data'!$X$2:$X$1048,"Draw",'All Group Data'!$E$2:$E$1048,$B47)</f>
        <v>0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11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5</v>
      </c>
      <c r="I47" s="9">
        <f>G47-H47</f>
        <v>6</v>
      </c>
      <c r="J47" s="6">
        <f>(D47*3)+(E47*1)</f>
        <v>15</v>
      </c>
      <c r="K47">
        <f>COUNTIFS('All Group Data'!$A$2:$A$1048,$A$1,'All Group Data'!$R$2:$R$1048,$B47)</f>
        <v>3</v>
      </c>
      <c r="L47">
        <f>COUNTIFS('All Group Data'!$A$2:$A$1048,$A$1,'All Group Data'!$R$2:$R$1048,$B47,'All Group Data'!$X$2:$X$1048,$B47)</f>
        <v>3</v>
      </c>
      <c r="M47" s="2">
        <f t="shared" si="14"/>
        <v>1</v>
      </c>
      <c r="N47">
        <f>COUNTIFS('All Group Data'!$A$2:$A$1048,$A$1,'All Group Data'!$T$2:$T$1048,$B47)</f>
        <v>5</v>
      </c>
      <c r="O47">
        <f>COUNTIFS('All Group Data'!$A$2:$A$1048,$A$1,'All Group Data'!$T$2:$T$1048,$B47,'All Group Data'!$X$2:$X$1048,$B47)</f>
        <v>3</v>
      </c>
      <c r="P47" s="2">
        <f t="shared" si="15"/>
        <v>0.6</v>
      </c>
    </row>
    <row r="48" spans="1:16" x14ac:dyDescent="0.2">
      <c r="A48" s="6">
        <v>3</v>
      </c>
      <c r="B48" s="4" t="s">
        <v>111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Data'!$X$2:$X$1048,$B48,'All Group Data'!$D$2:$D$1048,$B48)+COUNTIFS('All Group Data'!$A$2:$A$1048,$A$1,'All Group Data'!$X$2:$X$1048,$B48,'All Group Data'!$E$2:$E$1048,$B48)</f>
        <v>1</v>
      </c>
      <c r="E48" s="6">
        <f>COUNTIFS('All Group Data'!$A$2:$A$1048,$A$1,'All Group Data'!$X$2:$X$1048,"Draw",'All Group Data'!$D$2:$D$1048,$B48)+COUNTIFS('All Group Data'!$A$2:$A$1048,$A$1,'All Group Data'!$X$2:$X$1048,"Draw",'All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9</v>
      </c>
      <c r="I48" s="9">
        <f>G48-H48</f>
        <v>-6</v>
      </c>
      <c r="J48" s="6">
        <f>(D48*3)+(E48*1)</f>
        <v>3</v>
      </c>
      <c r="K48">
        <f>COUNTIFS('All Group Data'!$A$2:$A$1048,$A$1,'All Group Data'!$R$2:$R$1048,$B48)</f>
        <v>0</v>
      </c>
      <c r="L48">
        <f>COUNTIFS('All Group Data'!$A$2:$A$1048,$A$1,'All Group Data'!$R$2:$R$1048,$B48,'All Group Data'!$X$2:$X$1048,$B48)</f>
        <v>0</v>
      </c>
      <c r="M48" s="2">
        <f t="shared" si="14"/>
        <v>0</v>
      </c>
      <c r="N48">
        <f>COUNTIFS('All Group Data'!$A$2:$A$1048,$A$1,'All Group Data'!$T$2:$T$1048,$B48)</f>
        <v>3</v>
      </c>
      <c r="O48">
        <f>COUNTIFS('All Group Data'!$A$2:$A$1048,$A$1,'All Group Data'!$T$2:$T$1048,$B48,'All Group Data'!$X$2:$X$1048,$B48)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Data'!$X$2:$X$1048,$B49,'All Group Data'!$D$2:$D$1048,$B49)+COUNTIFS('All Group Data'!$A$2:$A$1048,$A$1,'All Group Data'!$X$2:$X$1048,$B49,'All Group Data'!$E$2:$E$1048,$B49)</f>
        <v>0</v>
      </c>
      <c r="E49" s="6">
        <f>COUNTIFS('All Group Data'!$A$2:$A$1048,$A$1,'All Group Data'!$X$2:$X$1048,"Draw",'All Group Data'!$D$2:$D$1048,$B49)+COUNTIFS('All Group Data'!$A$2:$A$1048,$A$1,'All Group Data'!$X$2:$X$1048,"Draw",'All Group Data'!$E$2:$E$1048,$B49)</f>
        <v>0</v>
      </c>
      <c r="F49" s="6">
        <f>C49-D49-E49</f>
        <v>3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4</v>
      </c>
      <c r="I49" s="9">
        <f>G49-H49</f>
        <v>-3</v>
      </c>
      <c r="J49" s="6">
        <f>(D49*3)+(E49*1)</f>
        <v>0</v>
      </c>
      <c r="K49">
        <f>COUNTIFS('All Group Data'!$A$2:$A$1048,$A$1,'All Group Data'!$R$2:$R$1048,$B49)</f>
        <v>1</v>
      </c>
      <c r="L49">
        <f>COUNTIFS('All Group Data'!$A$2:$A$1048,$A$1,'All Group Data'!$R$2:$R$1048,$B49,'All Group Data'!$X$2:$X$1048,$B49)</f>
        <v>0</v>
      </c>
      <c r="M49" s="2">
        <f t="shared" si="14"/>
        <v>0</v>
      </c>
      <c r="N49">
        <f>COUNTIFS('All Group Data'!$A$2:$A$1048,$A$1,'All Group Data'!$T$2:$T$1048,$B49)</f>
        <v>2</v>
      </c>
      <c r="O49">
        <f>COUNTIFS('All Group Data'!$A$2:$A$1048,$A$1,'All Group Data'!$T$2:$T$1048,$B49,'All Group Data'!$X$2:$X$1048,$B49)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115</v>
      </c>
      <c r="I1" s="1" t="s">
        <v>116</v>
      </c>
      <c r="J1" s="1" t="s">
        <v>117</v>
      </c>
      <c r="K1" s="1" t="s">
        <v>118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104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Basic Analysis</vt:lpstr>
      <vt:lpstr>All Group Data</vt:lpstr>
      <vt:lpstr>Round of 16 Predictions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2018-07-03T23:00:55Z</dcterms:modified>
</cp:coreProperties>
</file>